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8. évi előterjesztések\2018.09.27. rendes\Ülés után\Rendelet\"/>
    </mc:Choice>
  </mc:AlternateContent>
  <xr:revisionPtr revIDLastSave="0" documentId="13_ncr:1_{84ABF349-00E0-4E10-8252-D1B19EFB1422}" xr6:coauthVersionLast="36" xr6:coauthVersionMax="36" xr10:uidLastSave="{00000000-0000-0000-0000-000000000000}"/>
  <bookViews>
    <workbookView xWindow="0" yWindow="0" windowWidth="28800" windowHeight="11616" tabRatio="597" xr2:uid="{00000000-000D-0000-FFFF-FFFF00000000}"/>
  </bookViews>
  <sheets>
    <sheet name="1. m. bevételek 2018 (3)" sheetId="204" r:id="rId1"/>
    <sheet name="2. m. kiadások 2018 (3)" sheetId="205" r:id="rId2"/>
    <sheet name="2.a KÖH 2018 (3)" sheetId="206" r:id="rId3"/>
    <sheet name="4. melléklet 2018 (3)" sheetId="208" r:id="rId4"/>
    <sheet name="10. melléklet 2018 (2)" sheetId="209" r:id="rId5"/>
  </sheets>
  <definedNames>
    <definedName name="_xlnm.Print_Titles" localSheetId="0">'1. m. bevételek 2018 (3)'!$7:$9</definedName>
    <definedName name="_xlnm.Print_Titles" localSheetId="1">'2. m. kiadások 2018 (3)'!$7:$9</definedName>
    <definedName name="_xlnm.Print_Titles" localSheetId="2">'2.a KÖH 2018 (3)'!$8:$8</definedName>
    <definedName name="_xlnm.Print_Area" localSheetId="0">'1. m. bevételek 2018 (3)'!$A$1:$O$228</definedName>
    <definedName name="_xlnm.Print_Area" localSheetId="1">'2. m. kiadások 2018 (3)'!$A$1:$O$418</definedName>
    <definedName name="_xlnm.Print_Area" localSheetId="2">'2.a KÖH 2018 (3)'!$A$3:$AB$13</definedName>
    <definedName name="_xlnm.Print_Area" localSheetId="3">'4. melléklet 2018 (3)'!$A$1:$M$33</definedName>
  </definedNames>
  <calcPr calcId="162913"/>
</workbook>
</file>

<file path=xl/calcChain.xml><?xml version="1.0" encoding="utf-8"?>
<calcChain xmlns="http://schemas.openxmlformats.org/spreadsheetml/2006/main">
  <c r="L396" i="205" l="1"/>
  <c r="O153" i="204" l="1"/>
  <c r="M153" i="204"/>
  <c r="N153" i="204"/>
  <c r="L153" i="204"/>
  <c r="M230" i="205"/>
  <c r="N230" i="205"/>
  <c r="O230" i="205"/>
  <c r="M253" i="205" l="1"/>
  <c r="N253" i="205"/>
  <c r="O253" i="205"/>
  <c r="L25" i="208" l="1"/>
  <c r="L17" i="208"/>
  <c r="L14" i="208"/>
  <c r="M14" i="208"/>
  <c r="M17" i="208"/>
  <c r="M25" i="208"/>
  <c r="F28" i="208" l="1"/>
  <c r="F16" i="208"/>
  <c r="F13" i="208"/>
  <c r="E13" i="208"/>
  <c r="X13" i="206" l="1"/>
  <c r="AA12" i="206"/>
  <c r="AA11" i="206"/>
  <c r="AA10" i="206"/>
  <c r="U13" i="206"/>
  <c r="R13" i="206"/>
  <c r="O13" i="206"/>
  <c r="L13" i="206"/>
  <c r="I13" i="206"/>
  <c r="F13" i="206"/>
  <c r="C13" i="206"/>
  <c r="AA13" i="206" l="1"/>
  <c r="E143" i="209"/>
  <c r="D143" i="209"/>
  <c r="G142" i="209"/>
  <c r="G141" i="209"/>
  <c r="G140" i="209"/>
  <c r="G139" i="209"/>
  <c r="G138" i="209"/>
  <c r="F137" i="209"/>
  <c r="F143" i="209" s="1"/>
  <c r="G136" i="209"/>
  <c r="F132" i="209"/>
  <c r="E132" i="209"/>
  <c r="D132" i="209"/>
  <c r="G131" i="209"/>
  <c r="G130" i="209"/>
  <c r="G129" i="209"/>
  <c r="G128" i="209"/>
  <c r="F124" i="209"/>
  <c r="E124" i="209"/>
  <c r="D124" i="209"/>
  <c r="G123" i="209"/>
  <c r="G122" i="209"/>
  <c r="G121" i="209"/>
  <c r="G120" i="209"/>
  <c r="F116" i="209"/>
  <c r="E116" i="209"/>
  <c r="D116" i="209"/>
  <c r="G115" i="209"/>
  <c r="G116" i="209" s="1"/>
  <c r="F111" i="209"/>
  <c r="E111" i="209"/>
  <c r="D111" i="209"/>
  <c r="G110" i="209"/>
  <c r="G109" i="209"/>
  <c r="G108" i="209"/>
  <c r="G107" i="209"/>
  <c r="F103" i="209"/>
  <c r="E103" i="209"/>
  <c r="D103" i="209"/>
  <c r="G102" i="209"/>
  <c r="G103" i="209" s="1"/>
  <c r="G101" i="209"/>
  <c r="G100" i="209"/>
  <c r="G99" i="209"/>
  <c r="F95" i="209"/>
  <c r="E95" i="209"/>
  <c r="D95" i="209"/>
  <c r="G94" i="209"/>
  <c r="G93" i="209"/>
  <c r="G92" i="209"/>
  <c r="G91" i="209"/>
  <c r="G90" i="209"/>
  <c r="F86" i="209"/>
  <c r="D86" i="209"/>
  <c r="E85" i="209"/>
  <c r="E86" i="209" s="1"/>
  <c r="G84" i="209"/>
  <c r="F80" i="209"/>
  <c r="D80" i="209"/>
  <c r="E79" i="209"/>
  <c r="G79" i="209" s="1"/>
  <c r="G78" i="209"/>
  <c r="E78" i="209"/>
  <c r="F74" i="209"/>
  <c r="D74" i="209"/>
  <c r="G73" i="209"/>
  <c r="E72" i="209"/>
  <c r="E74" i="209" s="1"/>
  <c r="G71" i="209"/>
  <c r="G70" i="209"/>
  <c r="F59" i="209"/>
  <c r="E59" i="209"/>
  <c r="D59" i="209"/>
  <c r="G58" i="209"/>
  <c r="G59" i="209" s="1"/>
  <c r="F54" i="209"/>
  <c r="E54" i="209"/>
  <c r="D54" i="209"/>
  <c r="G53" i="209"/>
  <c r="G54" i="209" s="1"/>
  <c r="F49" i="209"/>
  <c r="E49" i="209"/>
  <c r="D49" i="209"/>
  <c r="G48" i="209"/>
  <c r="G49" i="209" s="1"/>
  <c r="F44" i="209"/>
  <c r="E44" i="209"/>
  <c r="D44" i="209"/>
  <c r="G43" i="209"/>
  <c r="G44" i="209" s="1"/>
  <c r="F39" i="209"/>
  <c r="E39" i="209"/>
  <c r="D39" i="209"/>
  <c r="G38" i="209"/>
  <c r="G39" i="209" s="1"/>
  <c r="F34" i="209"/>
  <c r="E34" i="209"/>
  <c r="D34" i="209"/>
  <c r="G33" i="209"/>
  <c r="G34" i="209" s="1"/>
  <c r="F29" i="209"/>
  <c r="E29" i="209"/>
  <c r="D29" i="209"/>
  <c r="G28" i="209"/>
  <c r="G29" i="209" s="1"/>
  <c r="F24" i="209"/>
  <c r="E24" i="209"/>
  <c r="D24" i="209"/>
  <c r="G23" i="209"/>
  <c r="G24" i="209" s="1"/>
  <c r="F19" i="209"/>
  <c r="E19" i="209"/>
  <c r="D19" i="209"/>
  <c r="G18" i="209"/>
  <c r="G19" i="209" s="1"/>
  <c r="F14" i="209"/>
  <c r="F62" i="209" s="1"/>
  <c r="E14" i="209"/>
  <c r="E62" i="209" s="1"/>
  <c r="D14" i="209"/>
  <c r="D62" i="209" s="1"/>
  <c r="G13" i="209"/>
  <c r="G14" i="209" s="1"/>
  <c r="D145" i="209" l="1"/>
  <c r="F145" i="209"/>
  <c r="G85" i="209"/>
  <c r="G86" i="209" s="1"/>
  <c r="G132" i="209"/>
  <c r="G95" i="209"/>
  <c r="G72" i="209"/>
  <c r="G74" i="209" s="1"/>
  <c r="G111" i="209"/>
  <c r="G124" i="209"/>
  <c r="G137" i="209"/>
  <c r="G143" i="209" s="1"/>
  <c r="G62" i="209"/>
  <c r="G80" i="209"/>
  <c r="E80" i="209"/>
  <c r="E145" i="209" s="1"/>
  <c r="M162" i="204"/>
  <c r="N162" i="204"/>
  <c r="O162" i="204"/>
  <c r="L162" i="204"/>
  <c r="F25" i="208" s="1"/>
  <c r="M403" i="205"/>
  <c r="L403" i="205"/>
  <c r="M26" i="208" s="1"/>
  <c r="G145" i="209" l="1"/>
  <c r="N120" i="204"/>
  <c r="O120" i="204"/>
  <c r="M120" i="204"/>
  <c r="L120" i="204"/>
  <c r="M393" i="205" l="1"/>
  <c r="L393" i="205"/>
  <c r="L223" i="205" l="1"/>
  <c r="L230" i="205" s="1"/>
  <c r="K414" i="205"/>
  <c r="J414" i="205"/>
  <c r="I414" i="205"/>
  <c r="H414" i="205"/>
  <c r="K403" i="205"/>
  <c r="J403" i="205"/>
  <c r="I403" i="205"/>
  <c r="H403" i="205"/>
  <c r="L26" i="208" s="1"/>
  <c r="K393" i="205"/>
  <c r="J393" i="205"/>
  <c r="I393" i="205"/>
  <c r="H393" i="205"/>
  <c r="K383" i="205"/>
  <c r="K405" i="205" s="1"/>
  <c r="J383" i="205"/>
  <c r="J405" i="205" s="1"/>
  <c r="I383" i="205"/>
  <c r="I405" i="205" s="1"/>
  <c r="H383" i="205"/>
  <c r="K377" i="205"/>
  <c r="J377" i="205"/>
  <c r="I377" i="205"/>
  <c r="H363" i="205"/>
  <c r="H377" i="205" s="1"/>
  <c r="K342" i="205"/>
  <c r="J342" i="205"/>
  <c r="I342" i="205"/>
  <c r="H342" i="205"/>
  <c r="K269" i="205"/>
  <c r="J269" i="205"/>
  <c r="I269" i="205"/>
  <c r="H269" i="205"/>
  <c r="L15" i="208" s="1"/>
  <c r="K261" i="205"/>
  <c r="J261" i="205"/>
  <c r="I261" i="205"/>
  <c r="H261" i="205"/>
  <c r="L16" i="208" s="1"/>
  <c r="K253" i="205"/>
  <c r="J253" i="205"/>
  <c r="I253" i="205"/>
  <c r="H234" i="205"/>
  <c r="H253" i="205" s="1"/>
  <c r="K230" i="205"/>
  <c r="K271" i="205" s="1"/>
  <c r="J230" i="205"/>
  <c r="I230" i="205"/>
  <c r="H223" i="205"/>
  <c r="H230" i="205" s="1"/>
  <c r="L12" i="208" s="1"/>
  <c r="K217" i="205"/>
  <c r="J217" i="205"/>
  <c r="I217" i="205"/>
  <c r="H217" i="205"/>
  <c r="L13" i="208" s="1"/>
  <c r="K196" i="205"/>
  <c r="J196" i="205"/>
  <c r="I196" i="205"/>
  <c r="H196" i="205"/>
  <c r="L11" i="208" s="1"/>
  <c r="K96" i="205"/>
  <c r="J96" i="205"/>
  <c r="I96" i="205"/>
  <c r="H96" i="205"/>
  <c r="L10" i="208" s="1"/>
  <c r="K77" i="205"/>
  <c r="J77" i="205"/>
  <c r="I77" i="205"/>
  <c r="H77" i="205"/>
  <c r="L9" i="208" s="1"/>
  <c r="L20" i="208" s="1"/>
  <c r="K56" i="205"/>
  <c r="K57" i="205" s="1"/>
  <c r="J56" i="205"/>
  <c r="J57" i="205" s="1"/>
  <c r="I56" i="205"/>
  <c r="I57" i="205" s="1"/>
  <c r="H56" i="205"/>
  <c r="H57" i="205" s="1"/>
  <c r="K41" i="205"/>
  <c r="J41" i="205"/>
  <c r="I41" i="205"/>
  <c r="H41" i="205"/>
  <c r="K38" i="205"/>
  <c r="K42" i="205" s="1"/>
  <c r="J38" i="205"/>
  <c r="J42" i="205" s="1"/>
  <c r="I38" i="205"/>
  <c r="I42" i="205" s="1"/>
  <c r="H38" i="205"/>
  <c r="H42" i="205" s="1"/>
  <c r="K29" i="205"/>
  <c r="K30" i="205" s="1"/>
  <c r="J29" i="205"/>
  <c r="J30" i="205" s="1"/>
  <c r="I29" i="205"/>
  <c r="I30" i="205" s="1"/>
  <c r="H29" i="205"/>
  <c r="H30" i="205" s="1"/>
  <c r="I19" i="205"/>
  <c r="H19" i="205"/>
  <c r="K16" i="205"/>
  <c r="K20" i="205" s="1"/>
  <c r="K44" i="205" s="1"/>
  <c r="J16" i="205"/>
  <c r="J20" i="205" s="1"/>
  <c r="I16" i="205"/>
  <c r="I20" i="205" s="1"/>
  <c r="H16" i="205"/>
  <c r="J44" i="205" l="1"/>
  <c r="L23" i="208"/>
  <c r="K407" i="205"/>
  <c r="H20" i="205"/>
  <c r="H44" i="205" s="1"/>
  <c r="L22" i="208"/>
  <c r="H405" i="205"/>
  <c r="L24" i="208"/>
  <c r="K418" i="205"/>
  <c r="J271" i="205"/>
  <c r="J407" i="205" s="1"/>
  <c r="J418" i="205" s="1"/>
  <c r="I271" i="205"/>
  <c r="I407" i="205" s="1"/>
  <c r="H271" i="205"/>
  <c r="I44" i="205"/>
  <c r="H407" i="205" l="1"/>
  <c r="H418" i="205" s="1"/>
  <c r="L30" i="208"/>
  <c r="L33" i="208" s="1"/>
  <c r="I418" i="205"/>
  <c r="M106" i="204" l="1"/>
  <c r="N106" i="204"/>
  <c r="O106" i="204"/>
  <c r="L106" i="204"/>
  <c r="M122" i="204" l="1"/>
  <c r="O224" i="204"/>
  <c r="N224" i="204"/>
  <c r="M224" i="204"/>
  <c r="L224" i="204"/>
  <c r="O217" i="204"/>
  <c r="N217" i="204"/>
  <c r="M217" i="204"/>
  <c r="L217" i="204"/>
  <c r="F27" i="208" s="1"/>
  <c r="O206" i="204"/>
  <c r="N206" i="204"/>
  <c r="M206" i="204"/>
  <c r="L206" i="204"/>
  <c r="F15" i="208" s="1"/>
  <c r="O188" i="204"/>
  <c r="N188" i="204"/>
  <c r="M188" i="204"/>
  <c r="L188" i="204"/>
  <c r="O182" i="204"/>
  <c r="N182" i="204"/>
  <c r="M182" i="204"/>
  <c r="L182" i="204"/>
  <c r="F26" i="208" s="1"/>
  <c r="O172" i="204"/>
  <c r="O174" i="204" s="1"/>
  <c r="N172" i="204"/>
  <c r="N174" i="204" s="1"/>
  <c r="M172" i="204"/>
  <c r="M174" i="204" s="1"/>
  <c r="L172" i="204"/>
  <c r="O164" i="204"/>
  <c r="N164" i="204"/>
  <c r="M164" i="204"/>
  <c r="L164" i="204"/>
  <c r="O136" i="204"/>
  <c r="N136" i="204"/>
  <c r="M136" i="204"/>
  <c r="L136" i="204"/>
  <c r="F22" i="208" s="1"/>
  <c r="O113" i="204"/>
  <c r="O122" i="204" s="1"/>
  <c r="N113" i="204"/>
  <c r="N122" i="204" s="1"/>
  <c r="M113" i="204"/>
  <c r="L113" i="204"/>
  <c r="L122" i="204" s="1"/>
  <c r="F11" i="208" s="1"/>
  <c r="O92" i="204"/>
  <c r="N92" i="204"/>
  <c r="M92" i="204"/>
  <c r="L92" i="204"/>
  <c r="O87" i="204"/>
  <c r="N87" i="204"/>
  <c r="M87" i="204"/>
  <c r="L87" i="204"/>
  <c r="O83" i="204"/>
  <c r="O94" i="204" s="1"/>
  <c r="N83" i="204"/>
  <c r="N94" i="204" s="1"/>
  <c r="M83" i="204"/>
  <c r="M94" i="204" s="1"/>
  <c r="L83" i="204"/>
  <c r="L94" i="204" s="1"/>
  <c r="F10" i="208" s="1"/>
  <c r="O74" i="204"/>
  <c r="N74" i="204"/>
  <c r="M74" i="204"/>
  <c r="L74" i="204"/>
  <c r="O49" i="204"/>
  <c r="N49" i="204"/>
  <c r="M49" i="204"/>
  <c r="L49" i="204"/>
  <c r="O45" i="204"/>
  <c r="O50" i="204" s="1"/>
  <c r="N45" i="204"/>
  <c r="N50" i="204" s="1"/>
  <c r="M45" i="204"/>
  <c r="M50" i="204" s="1"/>
  <c r="L45" i="204"/>
  <c r="L50" i="204" s="1"/>
  <c r="O36" i="204"/>
  <c r="O37" i="204" s="1"/>
  <c r="N36" i="204"/>
  <c r="N37" i="204" s="1"/>
  <c r="M36" i="204"/>
  <c r="M37" i="204" s="1"/>
  <c r="L36" i="204"/>
  <c r="L37" i="204" s="1"/>
  <c r="O28" i="204"/>
  <c r="O29" i="204" s="1"/>
  <c r="N28" i="204"/>
  <c r="N29" i="204" s="1"/>
  <c r="M28" i="204"/>
  <c r="M29" i="204" s="1"/>
  <c r="L28" i="204"/>
  <c r="L29" i="204" s="1"/>
  <c r="O19" i="204"/>
  <c r="N19" i="204"/>
  <c r="M19" i="204"/>
  <c r="L19" i="204"/>
  <c r="F12" i="208" s="1"/>
  <c r="O14" i="204"/>
  <c r="O20" i="204" s="1"/>
  <c r="O39" i="204" s="1"/>
  <c r="N14" i="204"/>
  <c r="N20" i="204" s="1"/>
  <c r="N39" i="204" s="1"/>
  <c r="M14" i="204"/>
  <c r="M20" i="204" s="1"/>
  <c r="L14" i="204"/>
  <c r="L20" i="204" s="1"/>
  <c r="F9" i="208" l="1"/>
  <c r="M190" i="204"/>
  <c r="L174" i="204"/>
  <c r="F24" i="208"/>
  <c r="F30" i="208" s="1"/>
  <c r="N190" i="204"/>
  <c r="L190" i="204"/>
  <c r="F14" i="208"/>
  <c r="O190" i="204"/>
  <c r="L39" i="204"/>
  <c r="O192" i="204"/>
  <c r="O195" i="204" s="1"/>
  <c r="O228" i="204" s="1"/>
  <c r="L192" i="204"/>
  <c r="M39" i="204"/>
  <c r="M192" i="204"/>
  <c r="N192" i="204"/>
  <c r="N195" i="204" s="1"/>
  <c r="N228" i="204" s="1"/>
  <c r="J30" i="208"/>
  <c r="I30" i="208"/>
  <c r="C30" i="208"/>
  <c r="B30" i="208"/>
  <c r="E28" i="208"/>
  <c r="D28" i="208"/>
  <c r="K25" i="208"/>
  <c r="J20" i="208"/>
  <c r="I20" i="208"/>
  <c r="C20" i="208"/>
  <c r="B20" i="208"/>
  <c r="K17" i="208"/>
  <c r="E16" i="208"/>
  <c r="D13" i="208"/>
  <c r="Y13" i="206"/>
  <c r="W13" i="206"/>
  <c r="V13" i="206"/>
  <c r="T13" i="206"/>
  <c r="S13" i="206"/>
  <c r="Q13" i="206"/>
  <c r="P13" i="206"/>
  <c r="N13" i="206"/>
  <c r="M13" i="206"/>
  <c r="K13" i="206"/>
  <c r="J13" i="206"/>
  <c r="H13" i="206"/>
  <c r="G13" i="206"/>
  <c r="E13" i="206"/>
  <c r="D13" i="206"/>
  <c r="B13" i="206"/>
  <c r="AB12" i="206"/>
  <c r="Z12" i="206"/>
  <c r="AB11" i="206"/>
  <c r="Z11" i="206"/>
  <c r="AB10" i="206"/>
  <c r="Z10" i="206"/>
  <c r="Z13" i="206" s="1"/>
  <c r="O414" i="205"/>
  <c r="N414" i="205"/>
  <c r="M414" i="205"/>
  <c r="L414" i="205"/>
  <c r="G414" i="205"/>
  <c r="F414" i="205"/>
  <c r="E414" i="205"/>
  <c r="D414" i="205"/>
  <c r="O403" i="205"/>
  <c r="N403" i="205"/>
  <c r="G403" i="205"/>
  <c r="F403" i="205"/>
  <c r="E403" i="205"/>
  <c r="D403" i="205"/>
  <c r="K26" i="208" s="1"/>
  <c r="O393" i="205"/>
  <c r="N393" i="205"/>
  <c r="G393" i="205"/>
  <c r="F393" i="205"/>
  <c r="E393" i="205"/>
  <c r="D393" i="205"/>
  <c r="O383" i="205"/>
  <c r="O405" i="205" s="1"/>
  <c r="N383" i="205"/>
  <c r="M383" i="205"/>
  <c r="L383" i="205"/>
  <c r="M24" i="208" s="1"/>
  <c r="G383" i="205"/>
  <c r="F383" i="205"/>
  <c r="E383" i="205"/>
  <c r="D383" i="205"/>
  <c r="K24" i="208" s="1"/>
  <c r="O377" i="205"/>
  <c r="N377" i="205"/>
  <c r="M377" i="205"/>
  <c r="G377" i="205"/>
  <c r="F377" i="205"/>
  <c r="E377" i="205"/>
  <c r="D377" i="205"/>
  <c r="L377" i="205"/>
  <c r="O342" i="205"/>
  <c r="N342" i="205"/>
  <c r="M342" i="205"/>
  <c r="L342" i="205"/>
  <c r="G342" i="205"/>
  <c r="F342" i="205"/>
  <c r="E342" i="205"/>
  <c r="D342" i="205"/>
  <c r="O269" i="205"/>
  <c r="N269" i="205"/>
  <c r="M269" i="205"/>
  <c r="L269" i="205"/>
  <c r="M15" i="208" s="1"/>
  <c r="G269" i="205"/>
  <c r="F269" i="205"/>
  <c r="E269" i="205"/>
  <c r="D269" i="205"/>
  <c r="K15" i="208" s="1"/>
  <c r="O261" i="205"/>
  <c r="O271" i="205" s="1"/>
  <c r="N261" i="205"/>
  <c r="N271" i="205" s="1"/>
  <c r="M261" i="205"/>
  <c r="M271" i="205" s="1"/>
  <c r="L261" i="205"/>
  <c r="M16" i="208" s="1"/>
  <c r="G261" i="205"/>
  <c r="F261" i="205"/>
  <c r="E261" i="205"/>
  <c r="D261" i="205"/>
  <c r="K16" i="208" s="1"/>
  <c r="G253" i="205"/>
  <c r="F253" i="205"/>
  <c r="E253" i="205"/>
  <c r="D253" i="205"/>
  <c r="L234" i="205"/>
  <c r="L253" i="205" s="1"/>
  <c r="G230" i="205"/>
  <c r="F230" i="205"/>
  <c r="F271" i="205" s="1"/>
  <c r="E230" i="205"/>
  <c r="D230" i="205"/>
  <c r="K12" i="208" s="1"/>
  <c r="O217" i="205"/>
  <c r="N217" i="205"/>
  <c r="M217" i="205"/>
  <c r="L217" i="205"/>
  <c r="M13" i="208" s="1"/>
  <c r="G217" i="205"/>
  <c r="F217" i="205"/>
  <c r="E217" i="205"/>
  <c r="D217" i="205"/>
  <c r="K13" i="208" s="1"/>
  <c r="O196" i="205"/>
  <c r="N196" i="205"/>
  <c r="M196" i="205"/>
  <c r="L196" i="205"/>
  <c r="M11" i="208" s="1"/>
  <c r="G196" i="205"/>
  <c r="F196" i="205"/>
  <c r="E196" i="205"/>
  <c r="D196" i="205"/>
  <c r="K11" i="208" s="1"/>
  <c r="O96" i="205"/>
  <c r="N96" i="205"/>
  <c r="M96" i="205"/>
  <c r="L96" i="205"/>
  <c r="M10" i="208" s="1"/>
  <c r="G96" i="205"/>
  <c r="F96" i="205"/>
  <c r="E96" i="205"/>
  <c r="D96" i="205"/>
  <c r="K10" i="208" s="1"/>
  <c r="O77" i="205"/>
  <c r="N77" i="205"/>
  <c r="M77" i="205"/>
  <c r="L77" i="205"/>
  <c r="M9" i="208" s="1"/>
  <c r="G77" i="205"/>
  <c r="F77" i="205"/>
  <c r="E77" i="205"/>
  <c r="D77" i="205"/>
  <c r="O56" i="205"/>
  <c r="O57" i="205" s="1"/>
  <c r="N56" i="205"/>
  <c r="N57" i="205" s="1"/>
  <c r="M56" i="205"/>
  <c r="M57" i="205" s="1"/>
  <c r="L56" i="205"/>
  <c r="L57" i="205" s="1"/>
  <c r="G56" i="205"/>
  <c r="G57" i="205" s="1"/>
  <c r="F56" i="205"/>
  <c r="F57" i="205" s="1"/>
  <c r="E56" i="205"/>
  <c r="E57" i="205" s="1"/>
  <c r="D56" i="205"/>
  <c r="D57" i="205" s="1"/>
  <c r="O41" i="205"/>
  <c r="N41" i="205"/>
  <c r="M41" i="205"/>
  <c r="L41" i="205"/>
  <c r="O38" i="205"/>
  <c r="O42" i="205" s="1"/>
  <c r="N38" i="205"/>
  <c r="N42" i="205" s="1"/>
  <c r="M38" i="205"/>
  <c r="M42" i="205" s="1"/>
  <c r="L38" i="205"/>
  <c r="L42" i="205" s="1"/>
  <c r="G38" i="205"/>
  <c r="G42" i="205" s="1"/>
  <c r="F38" i="205"/>
  <c r="F42" i="205" s="1"/>
  <c r="E38" i="205"/>
  <c r="E42" i="205" s="1"/>
  <c r="D38" i="205"/>
  <c r="D42" i="205" s="1"/>
  <c r="O29" i="205"/>
  <c r="O30" i="205" s="1"/>
  <c r="N29" i="205"/>
  <c r="N30" i="205" s="1"/>
  <c r="M29" i="205"/>
  <c r="M30" i="205" s="1"/>
  <c r="L29" i="205"/>
  <c r="L30" i="205" s="1"/>
  <c r="G29" i="205"/>
  <c r="G30" i="205" s="1"/>
  <c r="F29" i="205"/>
  <c r="F30" i="205" s="1"/>
  <c r="E29" i="205"/>
  <c r="E30" i="205" s="1"/>
  <c r="D29" i="205"/>
  <c r="D30" i="205" s="1"/>
  <c r="M19" i="205"/>
  <c r="L19" i="205"/>
  <c r="E19" i="205"/>
  <c r="D19" i="205"/>
  <c r="K23" i="208" s="1"/>
  <c r="O16" i="205"/>
  <c r="O20" i="205" s="1"/>
  <c r="O44" i="205" s="1"/>
  <c r="N16" i="205"/>
  <c r="N20" i="205" s="1"/>
  <c r="N44" i="205" s="1"/>
  <c r="M16" i="205"/>
  <c r="L16" i="205"/>
  <c r="G16" i="205"/>
  <c r="G20" i="205" s="1"/>
  <c r="G44" i="205" s="1"/>
  <c r="F16" i="205"/>
  <c r="F20" i="205" s="1"/>
  <c r="F44" i="205" s="1"/>
  <c r="E16" i="205"/>
  <c r="E20" i="205" s="1"/>
  <c r="E44" i="205" s="1"/>
  <c r="D16" i="205"/>
  <c r="D20" i="205" s="1"/>
  <c r="D44" i="205" s="1"/>
  <c r="K224" i="204"/>
  <c r="J224" i="204"/>
  <c r="I224" i="204"/>
  <c r="H224" i="204"/>
  <c r="G224" i="204"/>
  <c r="F224" i="204"/>
  <c r="E224" i="204"/>
  <c r="D224" i="204"/>
  <c r="K217" i="204"/>
  <c r="J217" i="204"/>
  <c r="I217" i="204"/>
  <c r="H217" i="204"/>
  <c r="E27" i="208" s="1"/>
  <c r="G217" i="204"/>
  <c r="F217" i="204"/>
  <c r="E217" i="204"/>
  <c r="D217" i="204"/>
  <c r="D27" i="208" s="1"/>
  <c r="K206" i="204"/>
  <c r="J206" i="204"/>
  <c r="I206" i="204"/>
  <c r="H206" i="204"/>
  <c r="E15" i="208" s="1"/>
  <c r="G206" i="204"/>
  <c r="F206" i="204"/>
  <c r="E206" i="204"/>
  <c r="D206" i="204"/>
  <c r="D15" i="208" s="1"/>
  <c r="K188" i="204"/>
  <c r="J188" i="204"/>
  <c r="I188" i="204"/>
  <c r="H188" i="204"/>
  <c r="E14" i="208" s="1"/>
  <c r="G188" i="204"/>
  <c r="F188" i="204"/>
  <c r="E188" i="204"/>
  <c r="D188" i="204"/>
  <c r="K182" i="204"/>
  <c r="J182" i="204"/>
  <c r="I182" i="204"/>
  <c r="H182" i="204"/>
  <c r="E26" i="208" s="1"/>
  <c r="G182" i="204"/>
  <c r="F182" i="204"/>
  <c r="E182" i="204"/>
  <c r="D182" i="204"/>
  <c r="D26" i="208" s="1"/>
  <c r="K172" i="204"/>
  <c r="K174" i="204" s="1"/>
  <c r="J172" i="204"/>
  <c r="J174" i="204" s="1"/>
  <c r="I172" i="204"/>
  <c r="I174" i="204" s="1"/>
  <c r="H172" i="204"/>
  <c r="E24" i="208" s="1"/>
  <c r="G172" i="204"/>
  <c r="G174" i="204" s="1"/>
  <c r="F172" i="204"/>
  <c r="F174" i="204" s="1"/>
  <c r="E172" i="204"/>
  <c r="E174" i="204" s="1"/>
  <c r="D172" i="204"/>
  <c r="D24" i="208" s="1"/>
  <c r="K162" i="204"/>
  <c r="J162" i="204"/>
  <c r="I162" i="204"/>
  <c r="H162" i="204"/>
  <c r="E25" i="208" s="1"/>
  <c r="G162" i="204"/>
  <c r="F162" i="204"/>
  <c r="E162" i="204"/>
  <c r="D162" i="204"/>
  <c r="D25" i="208" s="1"/>
  <c r="K153" i="204"/>
  <c r="K164" i="204" s="1"/>
  <c r="J153" i="204"/>
  <c r="J164" i="204" s="1"/>
  <c r="I153" i="204"/>
  <c r="I164" i="204" s="1"/>
  <c r="H153" i="204"/>
  <c r="H164" i="204" s="1"/>
  <c r="G153" i="204"/>
  <c r="G164" i="204" s="1"/>
  <c r="F153" i="204"/>
  <c r="F164" i="204" s="1"/>
  <c r="E153" i="204"/>
  <c r="E164" i="204" s="1"/>
  <c r="D153" i="204"/>
  <c r="D164" i="204" s="1"/>
  <c r="K136" i="204"/>
  <c r="J136" i="204"/>
  <c r="I136" i="204"/>
  <c r="H136" i="204"/>
  <c r="E22" i="208" s="1"/>
  <c r="G136" i="204"/>
  <c r="F136" i="204"/>
  <c r="E136" i="204"/>
  <c r="D136" i="204"/>
  <c r="D22" i="208" s="1"/>
  <c r="K113" i="204"/>
  <c r="J113" i="204"/>
  <c r="I113" i="204"/>
  <c r="H113" i="204"/>
  <c r="K106" i="204"/>
  <c r="K122" i="204" s="1"/>
  <c r="J106" i="204"/>
  <c r="J122" i="204" s="1"/>
  <c r="I106" i="204"/>
  <c r="I122" i="204" s="1"/>
  <c r="H106" i="204"/>
  <c r="H122" i="204" s="1"/>
  <c r="E11" i="208" s="1"/>
  <c r="G106" i="204"/>
  <c r="G122" i="204" s="1"/>
  <c r="F106" i="204"/>
  <c r="F122" i="204" s="1"/>
  <c r="E106" i="204"/>
  <c r="E122" i="204" s="1"/>
  <c r="D106" i="204"/>
  <c r="D122" i="204" s="1"/>
  <c r="D11" i="208" s="1"/>
  <c r="K92" i="204"/>
  <c r="J92" i="204"/>
  <c r="I92" i="204"/>
  <c r="H92" i="204"/>
  <c r="G92" i="204"/>
  <c r="F92" i="204"/>
  <c r="E92" i="204"/>
  <c r="D92" i="204"/>
  <c r="K87" i="204"/>
  <c r="J87" i="204"/>
  <c r="I87" i="204"/>
  <c r="H87" i="204"/>
  <c r="G87" i="204"/>
  <c r="F87" i="204"/>
  <c r="E87" i="204"/>
  <c r="D87" i="204"/>
  <c r="K83" i="204"/>
  <c r="K94" i="204" s="1"/>
  <c r="J83" i="204"/>
  <c r="J94" i="204" s="1"/>
  <c r="I83" i="204"/>
  <c r="I94" i="204" s="1"/>
  <c r="H83" i="204"/>
  <c r="H94" i="204" s="1"/>
  <c r="E10" i="208" s="1"/>
  <c r="G83" i="204"/>
  <c r="G94" i="204" s="1"/>
  <c r="F83" i="204"/>
  <c r="F94" i="204" s="1"/>
  <c r="E83" i="204"/>
  <c r="E94" i="204" s="1"/>
  <c r="D83" i="204"/>
  <c r="D94" i="204" s="1"/>
  <c r="D10" i="208" s="1"/>
  <c r="K74" i="204"/>
  <c r="J74" i="204"/>
  <c r="I74" i="204"/>
  <c r="H74" i="204"/>
  <c r="G74" i="204"/>
  <c r="F74" i="204"/>
  <c r="E74" i="204"/>
  <c r="D74" i="204"/>
  <c r="K49" i="204"/>
  <c r="J49" i="204"/>
  <c r="I49" i="204"/>
  <c r="H49" i="204"/>
  <c r="G49" i="204"/>
  <c r="F49" i="204"/>
  <c r="E49" i="204"/>
  <c r="D49" i="204"/>
  <c r="D12" i="208" s="1"/>
  <c r="K45" i="204"/>
  <c r="K50" i="204" s="1"/>
  <c r="J45" i="204"/>
  <c r="J50" i="204" s="1"/>
  <c r="I45" i="204"/>
  <c r="I50" i="204" s="1"/>
  <c r="H45" i="204"/>
  <c r="H50" i="204" s="1"/>
  <c r="G45" i="204"/>
  <c r="G50" i="204" s="1"/>
  <c r="F45" i="204"/>
  <c r="F50" i="204" s="1"/>
  <c r="E45" i="204"/>
  <c r="E50" i="204" s="1"/>
  <c r="D45" i="204"/>
  <c r="D50" i="204" s="1"/>
  <c r="G37" i="204"/>
  <c r="F37" i="204"/>
  <c r="E37" i="204"/>
  <c r="D37" i="204"/>
  <c r="K36" i="204"/>
  <c r="K37" i="204" s="1"/>
  <c r="J36" i="204"/>
  <c r="J37" i="204" s="1"/>
  <c r="I36" i="204"/>
  <c r="I37" i="204" s="1"/>
  <c r="H36" i="204"/>
  <c r="H37" i="204" s="1"/>
  <c r="G29" i="204"/>
  <c r="F29" i="204"/>
  <c r="E29" i="204"/>
  <c r="D29" i="204"/>
  <c r="K28" i="204"/>
  <c r="K29" i="204" s="1"/>
  <c r="J28" i="204"/>
  <c r="J29" i="204" s="1"/>
  <c r="I28" i="204"/>
  <c r="I29" i="204" s="1"/>
  <c r="H28" i="204"/>
  <c r="H29" i="204" s="1"/>
  <c r="K19" i="204"/>
  <c r="J19" i="204"/>
  <c r="I19" i="204"/>
  <c r="H19" i="204"/>
  <c r="E12" i="208" s="1"/>
  <c r="K14" i="204"/>
  <c r="K20" i="204" s="1"/>
  <c r="K39" i="204" s="1"/>
  <c r="J14" i="204"/>
  <c r="J20" i="204" s="1"/>
  <c r="J39" i="204" s="1"/>
  <c r="I14" i="204"/>
  <c r="I20" i="204" s="1"/>
  <c r="I39" i="204" s="1"/>
  <c r="H14" i="204"/>
  <c r="E9" i="208" s="1"/>
  <c r="G14" i="204"/>
  <c r="G20" i="204" s="1"/>
  <c r="G39" i="204" s="1"/>
  <c r="F14" i="204"/>
  <c r="F20" i="204" s="1"/>
  <c r="F39" i="204" s="1"/>
  <c r="E14" i="204"/>
  <c r="E20" i="204" s="1"/>
  <c r="E39" i="204" s="1"/>
  <c r="D14" i="204"/>
  <c r="D9" i="208" s="1"/>
  <c r="M12" i="208" l="1"/>
  <c r="L271" i="205"/>
  <c r="G271" i="205"/>
  <c r="F405" i="205"/>
  <c r="F407" i="205" s="1"/>
  <c r="F418" i="205" s="1"/>
  <c r="N405" i="205"/>
  <c r="F20" i="208"/>
  <c r="F33" i="208" s="1"/>
  <c r="L20" i="205"/>
  <c r="L44" i="205" s="1"/>
  <c r="M20" i="208"/>
  <c r="M22" i="208"/>
  <c r="M23" i="208"/>
  <c r="L195" i="204"/>
  <c r="L228" i="204" s="1"/>
  <c r="AB13" i="206"/>
  <c r="G405" i="205"/>
  <c r="E20" i="208"/>
  <c r="D30" i="208"/>
  <c r="E30" i="208"/>
  <c r="M20" i="205"/>
  <c r="M44" i="205" s="1"/>
  <c r="E405" i="205"/>
  <c r="M405" i="205"/>
  <c r="M195" i="204"/>
  <c r="M228" i="204" s="1"/>
  <c r="B33" i="208"/>
  <c r="C33" i="208"/>
  <c r="I33" i="208"/>
  <c r="J33" i="208"/>
  <c r="O407" i="205"/>
  <c r="O418" i="205" s="1"/>
  <c r="D271" i="205"/>
  <c r="E271" i="205"/>
  <c r="D190" i="204"/>
  <c r="K190" i="204"/>
  <c r="K192" i="204" s="1"/>
  <c r="K195" i="204" s="1"/>
  <c r="K228" i="204" s="1"/>
  <c r="E190" i="204"/>
  <c r="E192" i="204" s="1"/>
  <c r="E195" i="204" s="1"/>
  <c r="E228" i="204" s="1"/>
  <c r="I190" i="204"/>
  <c r="I192" i="204" s="1"/>
  <c r="I195" i="204" s="1"/>
  <c r="I228" i="204" s="1"/>
  <c r="G190" i="204"/>
  <c r="G192" i="204" s="1"/>
  <c r="G195" i="204" s="1"/>
  <c r="G228" i="204" s="1"/>
  <c r="F190" i="204"/>
  <c r="F192" i="204" s="1"/>
  <c r="F195" i="204" s="1"/>
  <c r="F228" i="204" s="1"/>
  <c r="J190" i="204"/>
  <c r="J192" i="204" s="1"/>
  <c r="J195" i="204" s="1"/>
  <c r="J228" i="204" s="1"/>
  <c r="G407" i="205"/>
  <c r="G418" i="205" s="1"/>
  <c r="N407" i="205"/>
  <c r="N418" i="205" s="1"/>
  <c r="D20" i="204"/>
  <c r="D39" i="204" s="1"/>
  <c r="D174" i="204"/>
  <c r="H174" i="204"/>
  <c r="H190" i="204"/>
  <c r="H192" i="204" s="1"/>
  <c r="K9" i="208"/>
  <c r="K20" i="208" s="1"/>
  <c r="K22" i="208"/>
  <c r="K30" i="208" s="1"/>
  <c r="D405" i="205"/>
  <c r="L405" i="205"/>
  <c r="D14" i="208"/>
  <c r="D20" i="208" s="1"/>
  <c r="H20" i="204"/>
  <c r="H39" i="204" s="1"/>
  <c r="E33" i="208" l="1"/>
  <c r="D192" i="204"/>
  <c r="M30" i="208"/>
  <c r="M33" i="208" s="1"/>
  <c r="E407" i="205"/>
  <c r="E418" i="205" s="1"/>
  <c r="D33" i="208"/>
  <c r="M407" i="205"/>
  <c r="M418" i="205" s="1"/>
  <c r="L407" i="205"/>
  <c r="L418" i="205" s="1"/>
  <c r="D407" i="205"/>
  <c r="D418" i="205" s="1"/>
  <c r="H195" i="204"/>
  <c r="H228" i="204" s="1"/>
  <c r="D195" i="204"/>
  <c r="D228" i="204" s="1"/>
  <c r="K33" i="208"/>
</calcChain>
</file>

<file path=xl/sharedStrings.xml><?xml version="1.0" encoding="utf-8"?>
<sst xmlns="http://schemas.openxmlformats.org/spreadsheetml/2006/main" count="921" uniqueCount="587">
  <si>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</si>
  <si>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</si>
  <si>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</si>
  <si>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</si>
  <si>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</si>
  <si>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</si>
  <si>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</si>
  <si>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</si>
  <si>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</si>
  <si>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</si>
  <si>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</si>
  <si>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</si>
  <si>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</si>
  <si>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</si>
  <si>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</si>
  <si>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</si>
  <si>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</si>
  <si>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</si>
  <si>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</si>
  <si>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</si>
  <si>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</si>
  <si>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</si>
  <si>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</si>
  <si>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</si>
  <si>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</si>
  <si>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</si>
  <si>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</si>
  <si>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</si>
  <si>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</si>
  <si>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</si>
  <si>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</si>
  <si>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</si>
  <si>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</si>
  <si>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</si>
  <si>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</si>
  <si>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</si>
  <si>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</si>
  <si>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</si>
  <si>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</si>
  <si>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</si>
  <si>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</si>
  <si>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</si>
  <si>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</si>
  <si>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</si>
  <si>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</si>
  <si>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</si>
  <si>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</si>
  <si>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</si>
  <si>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</si>
  <si>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</si>
  <si>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</si>
  <si>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</si>
  <si>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</si>
  <si>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</si>
  <si>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</si>
  <si>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</si>
  <si>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</si>
  <si>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</si>
  <si>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</si>
  <si>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</si>
  <si>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</si>
  <si>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</si>
  <si>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</si>
  <si>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</si>
  <si>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</si>
  <si>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</si>
  <si>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</si>
  <si>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</si>
  <si>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</si>
  <si>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</si>
  <si>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</si>
  <si>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</si>
  <si>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</si>
  <si>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</si>
  <si>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</si>
  <si>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</si>
  <si>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</si>
  <si>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</si>
  <si>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</si>
  <si>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</si>
  <si>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</si>
  <si>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</si>
  <si>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</si>
  <si>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</si>
  <si>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</si>
  <si>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</si>
  <si>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</si>
  <si>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</si>
  <si>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</si>
  <si>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</si>
  <si>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</si>
  <si>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</si>
  <si>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</si>
  <si>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</si>
  <si>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</si>
  <si>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</si>
  <si>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</si>
  <si>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</si>
  <si>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</si>
  <si>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</si>
  <si>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</si>
  <si>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</si>
  <si>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</si>
  <si>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</si>
  <si>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</si>
  <si>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</si>
  <si>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</si>
  <si>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</si>
  <si>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</si>
  <si>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</si>
  <si>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</si>
  <si>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</si>
  <si>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</si>
  <si>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</si>
  <si>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</si>
  <si>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</si>
  <si>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</si>
  <si>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</si>
  <si>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</si>
  <si>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</si>
  <si>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</si>
  <si>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</si>
  <si>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</si>
  <si>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</si>
  <si>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</si>
  <si>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</si>
  <si>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</si>
  <si>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</si>
  <si>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</si>
  <si>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</si>
  <si>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</si>
  <si>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</si>
  <si>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</si>
  <si>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</si>
  <si>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</si>
  <si>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</si>
  <si>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</si>
  <si>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</si>
  <si>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</si>
  <si>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</si>
  <si>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</si>
  <si>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</si>
  <si>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</si>
  <si>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</si>
  <si>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</si>
  <si>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</si>
  <si>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</si>
  <si>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</si>
  <si>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</si>
  <si>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</si>
  <si>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</si>
  <si>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</si>
  <si>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</si>
  <si>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</si>
  <si>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</si>
  <si>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Összesen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</si>
  <si>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</si>
  <si>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</si>
  <si>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</si>
  <si>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</si>
  <si>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</si>
  <si>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</si>
  <si>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</si>
  <si>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</si>
  <si>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</si>
  <si>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</si>
  <si>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</si>
  <si>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</si>
  <si>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</si>
  <si>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</si>
  <si>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</si>
  <si>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</si>
  <si>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</si>
  <si>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</si>
  <si>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</si>
  <si>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</si>
  <si>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</si>
  <si>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</si>
  <si>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</si>
  <si>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</si>
  <si>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</si>
  <si>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</si>
  <si>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</si>
  <si>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</si>
  <si>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</si>
  <si>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</si>
  <si>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</si>
  <si>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</si>
  <si>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Ft</t>
  </si>
  <si>
    <t>2018.</t>
  </si>
  <si>
    <t>Bevételek</t>
  </si>
  <si>
    <t>Kiadások</t>
  </si>
  <si>
    <t>Kiadások összesen: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</si>
  <si>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</si>
  <si>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</si>
  <si>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</si>
  <si>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</si>
  <si>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</si>
  <si>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</si>
  <si>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</si>
  <si>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</si>
  <si>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</si>
  <si>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</si>
  <si>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</si>
  <si>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</si>
  <si>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</si>
  <si>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</si>
  <si>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</si>
  <si>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</si>
  <si>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</si>
  <si>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</si>
  <si>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</si>
  <si>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</si>
  <si>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</si>
  <si>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</si>
  <si>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</si>
  <si>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</si>
  <si>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</si>
  <si>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</si>
  <si>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</si>
  <si>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</si>
  <si>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</si>
  <si>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</si>
  <si>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2.2. Dombóvári HACS Egyesület kölcsön visszafizetés</t>
  </si>
  <si>
    <t>TOP-5.1.2-15-TL1-2016-00002</t>
  </si>
  <si>
    <t>Foglalkoztatási paktum létrehozása Tamási és Dombóvár városok környezetében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</si>
  <si>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</si>
  <si>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</si>
  <si>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</si>
  <si>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</si>
  <si>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</si>
  <si>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</si>
  <si>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</si>
  <si>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</si>
  <si>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</si>
  <si>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</si>
  <si>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</si>
  <si>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</si>
  <si>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</si>
  <si>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</si>
  <si>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</si>
  <si>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</si>
  <si>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</si>
  <si>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</si>
  <si>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</si>
  <si>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</si>
  <si>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</si>
  <si>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</si>
  <si>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</si>
  <si>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</si>
  <si>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</si>
  <si>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</si>
  <si>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</si>
  <si>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</si>
  <si>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</si>
  <si>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</si>
  <si>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</si>
  <si>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</si>
  <si>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</si>
  <si>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</si>
  <si>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</si>
  <si>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</si>
  <si>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</si>
  <si>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</si>
  <si>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</si>
  <si>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</si>
  <si>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</si>
  <si>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</si>
  <si>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</si>
  <si>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</si>
  <si>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</si>
  <si>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</si>
  <si>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</si>
  <si>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</si>
  <si>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</si>
  <si>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</si>
  <si>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</si>
  <si>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</si>
  <si>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</si>
  <si>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</si>
  <si>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</si>
  <si>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</si>
  <si>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</si>
  <si>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</si>
  <si>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</si>
  <si>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</si>
  <si>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</si>
  <si>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</si>
  <si>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</si>
  <si>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</si>
  <si>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</si>
  <si>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</si>
  <si>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</si>
  <si>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</si>
  <si>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</si>
  <si>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</si>
  <si>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</si>
  <si>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</si>
  <si>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</si>
  <si>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</si>
  <si>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</si>
  <si>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</si>
  <si>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</si>
  <si>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</si>
  <si>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</si>
  <si>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</si>
  <si>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</si>
  <si>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</si>
  <si>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</si>
  <si>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</si>
  <si>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</si>
  <si>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</si>
  <si>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</si>
  <si>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</si>
  <si>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</si>
  <si>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</si>
  <si>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</si>
  <si>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</si>
  <si>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</si>
  <si>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</si>
  <si>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</si>
  <si>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</si>
  <si>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</si>
  <si>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</si>
  <si>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</si>
  <si>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</si>
  <si>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</si>
  <si>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</si>
  <si>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</si>
  <si>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</si>
  <si>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</si>
  <si>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</si>
  <si>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</si>
  <si>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</si>
  <si>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</si>
  <si>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</si>
  <si>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</si>
  <si>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</si>
  <si>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</si>
  <si>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</si>
  <si>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</si>
  <si>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</si>
  <si>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</si>
  <si>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</si>
  <si>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</si>
  <si>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</si>
  <si>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</si>
  <si>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</si>
  <si>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</si>
  <si>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</si>
  <si>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</si>
  <si>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</si>
  <si>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</si>
  <si>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</si>
  <si>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</si>
  <si>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</si>
  <si>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</si>
  <si>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</si>
  <si>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</si>
  <si>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</si>
  <si>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</si>
  <si>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</si>
  <si>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</si>
  <si>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</si>
  <si>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</si>
  <si>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</si>
  <si>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</si>
  <si>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</si>
  <si>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</si>
  <si>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</si>
  <si>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</si>
  <si>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</si>
  <si>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</si>
  <si>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</si>
  <si>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</si>
  <si>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</si>
  <si>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</si>
  <si>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</si>
  <si>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</si>
  <si>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</si>
  <si>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</si>
  <si>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</si>
  <si>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</si>
  <si>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</si>
  <si>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</si>
  <si>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</si>
  <si>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</si>
  <si>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</si>
  <si>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</si>
  <si>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</si>
  <si>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</si>
  <si>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</si>
  <si>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</si>
  <si>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</si>
  <si>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</si>
  <si>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</si>
  <si>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</si>
  <si>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</si>
  <si>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</si>
  <si>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</si>
  <si>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</si>
  <si>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</si>
  <si>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</si>
  <si>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</si>
  <si>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</si>
  <si>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</si>
  <si>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</si>
  <si>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</si>
  <si>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</si>
  <si>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</si>
  <si>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</si>
  <si>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</si>
  <si>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</si>
  <si>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</si>
  <si>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</si>
  <si>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</si>
  <si>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</si>
  <si>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</si>
  <si>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</si>
  <si>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</si>
  <si>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</si>
  <si>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</si>
  <si>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</si>
  <si>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</si>
  <si>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</si>
  <si>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</si>
  <si>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</si>
  <si>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</si>
  <si>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</si>
  <si>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</si>
  <si>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</si>
  <si>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</si>
  <si>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</si>
  <si>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</si>
  <si>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</si>
  <si>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</si>
  <si>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</si>
  <si>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</si>
  <si>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</si>
  <si>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</si>
  <si>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</si>
  <si>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</si>
  <si>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</si>
  <si>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</si>
  <si>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</si>
  <si>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</si>
  <si>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</si>
  <si>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</si>
  <si>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</si>
  <si>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</si>
  <si>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2017.12.31-ig</t>
  </si>
  <si>
    <t>2019-től</t>
  </si>
  <si>
    <t>Épületenergetikai korszerűsítés a Dombóvári Szivárvány Óvoda Százszorszép Tagóvodája épületén</t>
  </si>
  <si>
    <t>Céltartalék (felhalmozási)</t>
  </si>
  <si>
    <t>Egyéb felhalmozási célú kiadások Áht-n belülre, Áht-n kívülre</t>
  </si>
  <si>
    <t>Egyéb működési célú kiadások Áht-n belülre, Áht-n kívülre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</si>
  <si>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</si>
  <si>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</si>
  <si>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</si>
  <si>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</si>
  <si>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</si>
  <si>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</si>
  <si>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</si>
  <si>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</si>
  <si>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1.2. Választásra önkormányzattól</t>
  </si>
  <si>
    <t>14. Árpád u. 2-6. megsüllyedt ház miatt önkormányzat számára megítélt perköltség</t>
  </si>
  <si>
    <t>15. Farkas Attila Uszoda bevétele</t>
  </si>
  <si>
    <t>1.1.1. 2017. évről áthúzódó bérkompenzáció támogatása</t>
  </si>
  <si>
    <t>1.3.1. Szociális ágazati összevont pótlék kifizetéséhez támogatás</t>
  </si>
  <si>
    <t>1.4.1. Kulturális pótlék kifizetéséhez támogatás</t>
  </si>
  <si>
    <t>2.1. Költségvetési szerveknél foglalkoztatottak 2018. évi kompenzációja</t>
  </si>
  <si>
    <t>2.2. Egészségügyi kiegészítő pótlék kifizetéséhez támogatás</t>
  </si>
  <si>
    <t>2.3. ASP rendszer bevezetésében aktívan közreműködő köztisztviselők munkájának elismerését célzó támogatás</t>
  </si>
  <si>
    <t>3. Ingatlan csere Viessmann Kft-vel</t>
  </si>
  <si>
    <t>2.3. Biztos Kezdet Gyerekház fejlesztési támogatás</t>
  </si>
  <si>
    <t>1.3. DFC kölcsön visszafizetése</t>
  </si>
  <si>
    <t>1.4. Lakásszövetkezettől kölcsön+kamat</t>
  </si>
  <si>
    <t>2.3. Tinódi Ház Nonprofit Kft. tagi kölcsön visszafizetés</t>
  </si>
  <si>
    <t>1. Helytörténeti Gyűjtemény épületében gázszerelési munkák</t>
  </si>
  <si>
    <t>12. Farkas Attila Uszoda</t>
  </si>
  <si>
    <t>13. Településrészi gondnokok</t>
  </si>
  <si>
    <t>68. Árpád u. 2-6. megsüllyedt ház miatti jogi képviselet díja</t>
  </si>
  <si>
    <t>69. Farkas Attila Uszoda üzemeltetése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</si>
  <si>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</si>
  <si>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</si>
  <si>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</si>
  <si>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</si>
  <si>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74. Farkas Attila Uszoda fejlesztés kiviteli terv</t>
  </si>
  <si>
    <t>75. Önkormányzati lakások javítási, felújítási munkái</t>
  </si>
  <si>
    <t>5.2. Tagi kölcsön a Tinódi Ház Nonprofit Kft. részére</t>
  </si>
  <si>
    <t>5.3. Kamatmentes kölcsön DFC-nek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</si>
  <si>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</si>
  <si>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</si>
  <si>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</si>
  <si>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</si>
  <si>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</si>
  <si>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</si>
  <si>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</si>
  <si>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</si>
  <si>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</si>
  <si>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</si>
  <si>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</si>
  <si>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</si>
  <si>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38. Térfigyelő kamera Gárdonyi utcába</t>
  </si>
  <si>
    <t>39. Ingatlan csere Viessmann Kft-vel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</si>
  <si>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</si>
  <si>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</si>
  <si>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</si>
  <si>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43. Elektromos töltőállomás kialakítása</t>
  </si>
  <si>
    <t>44. Biztos Kezdet Gyerekház fejlesztése</t>
  </si>
  <si>
    <t>5. Hunyadi tér keleti oldalán parkolóhelyek rendezése</t>
  </si>
  <si>
    <t>16. Hunyadi téri buszállomás NY-i oldal útburkolat javítása aszfaltozással</t>
  </si>
  <si>
    <t>20. Horvay utcai üzletsor parkoló felújítás 1. üteme</t>
  </si>
  <si>
    <t>24. Dombóvári Helytörténeti Gyűjtemény szélfogó nyílászáróinak felújítása</t>
  </si>
  <si>
    <t>25. Ady Endre u. aszfaltburkolat részleges felújítása pályázathoz önerő</t>
  </si>
  <si>
    <t>26. Biztos Kezdet Gyerekház fejlesztése</t>
  </si>
  <si>
    <t>27. Bezerédj u. parkoló felújítása</t>
  </si>
  <si>
    <t>1.2. Dombóvári Szociális és Gyermekjóléti Intézményfenntartó Társulás részére ipari szárítógép beszerzésére</t>
  </si>
  <si>
    <t>2.5. Támogatás Dombóvári Város- és Lakásgazdálkodási Nkft-nek hulladékszállítási feladatokra</t>
  </si>
  <si>
    <t>2.6. Dombóvári Sportiskola Egyesület részére Farkas Attila Uszoda fejlesztéséhez</t>
  </si>
  <si>
    <t>2017. tény</t>
  </si>
  <si>
    <t>Módosított előirányzat</t>
  </si>
  <si>
    <t>mód. ei.</t>
  </si>
  <si>
    <t>2018. mód. ei.</t>
  </si>
  <si>
    <t>Javasolt módosítás</t>
  </si>
  <si>
    <t>"1. melléklet a 10/2018. (III. 2.) önkormányzati rendelethez"</t>
  </si>
  <si>
    <t>1.4.2. Könyvtári célú érdekeltségnövelő támogatás</t>
  </si>
  <si>
    <t>"2. melléklet a 10/2018. (III. 2.) önkormányzati rendelethez"</t>
  </si>
  <si>
    <t>45. Városüzemeltetési feladatok ellátásához szükséges gépjármű beszerzése</t>
  </si>
  <si>
    <t>76. Szuhay Sportcentrum fűtésrendszer korszerűsítése</t>
  </si>
  <si>
    <t>46. 4 db zárt ebfuttató kialakítása</t>
  </si>
  <si>
    <t>77. Településképi rendelet és Településképi Arculati Kézikönyv elkészítése</t>
  </si>
  <si>
    <t>2.7. Dombóvári Focisuli Egyesület számára TAO támogatáshoz önrész</t>
  </si>
  <si>
    <t>2.18. Kórház utcában történt tragikus balesettel érintett család támogatása</t>
  </si>
  <si>
    <t>28. Központi ügyeleti feladatok ellátásához szükséges átalakítások</t>
  </si>
  <si>
    <t>78. Kossuth-szoborcsoport koncepciótervének pontosítása</t>
  </si>
  <si>
    <t xml:space="preserve">29. Dombóvári Szivárvány Óvoda Százszorszép Tagóvoda vizesblokkjának felújítása </t>
  </si>
  <si>
    <t>4.1. 2017. évi állami támogatások elszámolása</t>
  </si>
  <si>
    <t>2.19. Dombóvári Futball Club rendkívüli támogatása</t>
  </si>
  <si>
    <t>1.8. EFOP-3.9.2-16-2017-00047 Humán kapacitások fejlesztése a Dombóvári járásban</t>
  </si>
  <si>
    <t>1.9. EFOP-1.5.3-16-2017-00063 Humán szolgáltatások fejlesztése a Dombóvári járásban</t>
  </si>
  <si>
    <t>14. EFOP-3.9.2-16-2017-00047 Humán kapacitások fejlesztése a Dombóvári járásban</t>
  </si>
  <si>
    <t>15. EFOP-1.5.3-16-2017-00063 Humán szolgáltatások fejlesztése a Dombóvári járásban</t>
  </si>
  <si>
    <t>79. EFOP-3.9.2-16-2017-00047 Humán kapacitások fejlesztése a Dombóvári járásban</t>
  </si>
  <si>
    <t>80. EFOP-1.5.3-16-2017-00063 Humán szolgáltatások fejlesztése a Dombóvári járásban</t>
  </si>
  <si>
    <t>47. EFOP-3.9.2-16-2017-00047 Humán kapacitások fejlesztése a Dombóvári járásban</t>
  </si>
  <si>
    <t>48. EFOP-1.5.3-16-2017-00063 Humán szolgáltatások fejlesztése a Dombóvári járásban</t>
  </si>
  <si>
    <t>2.4. TOP-4.3.1-15-TL1-2016-00003 A dombóvári Szigetsor-Vasút szegregátumok rehabilitációja</t>
  </si>
  <si>
    <t>81. TOP-4.3.1-15-TL1-2016-00003 A dombóvári Szigetsor-Vasút szegregátumok rehabilitációja</t>
  </si>
  <si>
    <t>49. TOP-4.3.1-15-TL1-2016-00003 A dombóvári Szigetsor-Vasút szegregátumok rehabilitációja</t>
  </si>
  <si>
    <t>3.3. TOP-4.3.1-15-TL1-2016-00003 A dombóvári Szigetsor-Vasút szegregátumok rehabilitációja</t>
  </si>
  <si>
    <t>30. Farkas Attila Uszoda szárazföldi edzőterem felújítása</t>
  </si>
  <si>
    <t>2.5. Farkas Attila Uszoda szárazföldi edzőterem felújítására támogatás (NFM)</t>
  </si>
  <si>
    <t>50. Kossuth szoborcsoport emléktábla elkészítése</t>
  </si>
  <si>
    <t>2.6. Kossuth szoborcsoport emléktábla elkészítésének támogatása (BGA)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</si>
  <si>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</si>
  <si>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</si>
  <si>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</si>
  <si>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</si>
  <si>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</si>
  <si>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</si>
  <si>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ingatlan vásárlás költségei</t>
  </si>
  <si>
    <t>építéshez kapcsolódó költségek</t>
  </si>
  <si>
    <t>jav.mód.</t>
  </si>
  <si>
    <t>"2.a. melléklet a 10/2018. (III. 2.) önkormányzati rendelethez"</t>
  </si>
  <si>
    <t>1. Működési célú maradvány</t>
  </si>
  <si>
    <t>2. Felhalmozási célú maradvány</t>
  </si>
  <si>
    <t>Földi István Könyvtár
(Tinódi Könyvtár 2018.05.10-ig)</t>
  </si>
  <si>
    <t>1.3. Földi István Könyvtár (Tinódi Könyvtár)</t>
  </si>
  <si>
    <t xml:space="preserve">2018. jav. mód. </t>
  </si>
  <si>
    <t>"4. melléklet a 10/2018. (III. 2.) önkormányzati rendelethez"</t>
  </si>
  <si>
    <t>"10. melléklet a 10/2018. (III. 2.) önkormányzati rendelethez"</t>
  </si>
  <si>
    <t>1.8. Kihívás Napja program - jutalom a körzet infrastrukturális fejlesztésére</t>
  </si>
  <si>
    <t>2.20. Kihívás Napja program - jutalom a körzet infrastrukturális fejlesztésére</t>
  </si>
  <si>
    <t>82. Zsidó emlékmű névtáblájának felújítása</t>
  </si>
  <si>
    <t>51. Pataki Ferenc utca víziközmű kivitelezés</t>
  </si>
  <si>
    <t>52. Ivóvíz-, szennyvízhálózat tervezési munkái</t>
  </si>
  <si>
    <t>83. Gárdonyi u. útburkolat javítása</t>
  </si>
  <si>
    <t>84. Teleki u. 14. (Fecskeház) jóteljesítési biztosíték</t>
  </si>
  <si>
    <t>1.9. Pszichiátriai betegek részére nyújtott közösségi ellátás állami támogatásának 2015. évi elszámolása alapján keletkezett visszafizetési kötelezettség</t>
  </si>
  <si>
    <t>1.10. Pszichiátriai betegek részére nyújtott közösségi ellátás állami támogatásának 2015. évi elszámolása alapján keletkezett visszafizetési kötelezettségre Humám Társulástól</t>
  </si>
  <si>
    <t>31. Dombóvári Helytörténeti Gyűjtemény szélfogójának/előterének felújítása, berendezése</t>
  </si>
  <si>
    <t>2. melléklet a 32/2018. (IX. 28.) önkormányzati rendelethez</t>
  </si>
  <si>
    <t>1. melléklet a 32/2018. (IX. 28.) önkormányzati rendelethez</t>
  </si>
  <si>
    <t>2.a. melléklet a 32/2018. (IX. 28.) önkormányzati rendelethez</t>
  </si>
  <si>
    <t>3. melléklet a 32/2018. (IX. 28.) önkormányzati rendelethez</t>
  </si>
  <si>
    <t>4. melléklet a 32/2018. (IX.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</si>
</sst>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</cellStyleXfs>
  <cellXfs count="310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2" fillId="0" borderId="0" xfId="59" applyFont="1" applyFill="1" applyAlignment="1">
      <alignment vertical="center" wrapText="1"/>
    </xf>
    <xf numFmtId="0" fontId="40" fillId="0" borderId="0" xfId="59" applyFont="1" applyFill="1" applyAlignment="1">
      <alignment horizontal="center" vertical="center" wrapText="1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2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6" fillId="0" borderId="0" xfId="61" applyFont="1" applyFill="1" applyAlignment="1">
      <alignment horizontal="center" vertical="center"/>
    </xf>
    <xf numFmtId="0" fontId="28" fillId="0" borderId="0" xfId="61" applyFont="1" applyFill="1"/>
    <xf numFmtId="0" fontId="26" fillId="0" borderId="0" xfId="61" applyFont="1" applyFill="1"/>
    <xf numFmtId="3" fontId="26" fillId="0" borderId="0" xfId="61" applyNumberFormat="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0" fontId="29" fillId="0" borderId="0" xfId="61" applyFont="1" applyFill="1"/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38" fillId="0" borderId="0" xfId="61" applyFont="1" applyFill="1" applyBorder="1" applyAlignment="1">
      <alignment horizontal="center" vertical="center"/>
    </xf>
    <xf numFmtId="3" fontId="43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3" fontId="40" fillId="0" borderId="0" xfId="59" applyNumberFormat="1" applyFont="1" applyFill="1"/>
    <xf numFmtId="0" fontId="44" fillId="0" borderId="0" xfId="51" applyFont="1" applyFill="1" applyAlignment="1"/>
    <xf numFmtId="0" fontId="2" fillId="0" borderId="0" xfId="51" applyBorder="1"/>
    <xf numFmtId="0" fontId="2" fillId="0" borderId="0" xfId="51" applyFont="1"/>
    <xf numFmtId="0" fontId="28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49" fontId="28" fillId="0" borderId="11" xfId="61" applyNumberFormat="1" applyFont="1" applyFill="1" applyBorder="1" applyAlignment="1">
      <alignment horizontal="right" vertical="center"/>
    </xf>
    <xf numFmtId="3" fontId="28" fillId="0" borderId="11" xfId="61" applyNumberFormat="1" applyFont="1" applyFill="1" applyBorder="1"/>
    <xf numFmtId="0" fontId="45" fillId="0" borderId="0" xfId="51" applyFont="1"/>
    <xf numFmtId="0" fontId="26" fillId="0" borderId="11" xfId="61" applyFont="1" applyFill="1" applyBorder="1" applyAlignment="1">
      <alignment horizontal="center" vertical="center"/>
    </xf>
    <xf numFmtId="0" fontId="2" fillId="0" borderId="0" xfId="5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0" fontId="22" fillId="0" borderId="0" xfId="53" applyFont="1" applyFill="1" applyBorder="1" applyAlignment="1">
      <alignment horizontal="right"/>
    </xf>
    <xf numFmtId="3" fontId="33" fillId="0" borderId="34" xfId="53" applyNumberFormat="1" applyFont="1" applyFill="1" applyBorder="1"/>
    <xf numFmtId="3" fontId="34" fillId="0" borderId="34" xfId="53" applyNumberFormat="1" applyFont="1" applyFill="1" applyBorder="1"/>
    <xf numFmtId="3" fontId="33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3" fontId="33" fillId="0" borderId="34" xfId="53" applyNumberFormat="1" applyFont="1" applyFill="1" applyBorder="1" applyAlignment="1">
      <alignment wrapText="1"/>
    </xf>
    <xf numFmtId="3" fontId="34" fillId="0" borderId="13" xfId="53" applyNumberFormat="1" applyFont="1" applyFill="1" applyBorder="1" applyAlignment="1">
      <alignment horizontal="right"/>
    </xf>
    <xf numFmtId="3" fontId="35" fillId="0" borderId="34" xfId="53" applyNumberFormat="1" applyFont="1" applyFill="1" applyBorder="1"/>
    <xf numFmtId="0" fontId="23" fillId="0" borderId="0" xfId="53" applyFont="1" applyFill="1" applyBorder="1" applyAlignment="1">
      <alignment horizontal="right"/>
    </xf>
    <xf numFmtId="3" fontId="35" fillId="0" borderId="34" xfId="53" applyNumberFormat="1" applyFont="1" applyFill="1" applyBorder="1" applyAlignment="1">
      <alignment wrapText="1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0" fontId="39" fillId="0" borderId="0" xfId="51" applyFont="1" applyAlignment="1">
      <alignment horizontal="center" wrapText="1"/>
    </xf>
    <xf numFmtId="0" fontId="39" fillId="0" borderId="0" xfId="51" applyFont="1" applyFill="1" applyAlignment="1"/>
    <xf numFmtId="0" fontId="32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14" fontId="32" fillId="0" borderId="21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16" fontId="32" fillId="0" borderId="31" xfId="53" applyNumberFormat="1" applyFont="1" applyFill="1" applyBorder="1" applyAlignment="1">
      <alignment horizontal="left" wrapText="1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34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34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1" fillId="0" borderId="0" xfId="59" applyFont="1" applyAlignment="1">
      <alignment horizontal="center" wrapText="1"/>
    </xf>
    <xf numFmtId="0" fontId="39" fillId="0" borderId="0" xfId="51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39" fillId="0" borderId="0" xfId="51" applyFont="1" applyFill="1" applyAlignment="1"/>
    <xf numFmtId="0" fontId="43" fillId="0" borderId="0" xfId="61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3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2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11.sz.melléklet_10.sz.mell-2012 évi ktgvetés-12.01.24 Bea" xfId="61" xr:uid="{00000000-0005-0000-0000-000036000000}"/>
    <cellStyle name="Normál_2009. ktv.rendelet" xfId="53" xr:uid="{00000000-0005-0000-0000-000037000000}"/>
    <cellStyle name="Normal_KTRSZJ" xfId="54" xr:uid="{00000000-0005-0000-0000-00003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5"/>
  <sheetViews>
    <sheetView tabSelected="1" view="pageBreakPreview" zoomScale="85" zoomScaleNormal="75" zoomScaleSheetLayoutView="85" workbookViewId="0">
      <pane ySplit="8" topLeftCell="A9" activePane="bottomLeft" state="frozen"/>
      <selection pane="bottomLeft" activeCell="O1" sqref="O1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1.33203125" style="31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2" width="10.5546875" style="10" customWidth="1"/>
    <col min="13" max="13" width="10.44140625" style="10" customWidth="1"/>
    <col min="14" max="15" width="9.109375" style="10"/>
    <col min="16" max="16384" width="9.109375" style="9"/>
  </cols>
  <sheetData>
    <row r="1" spans="1:15" s="12" customFormat="1" x14ac:dyDescent="0.3">
      <c r="A1" s="158"/>
      <c r="B1" s="158"/>
      <c r="C1" s="158"/>
      <c r="D1" s="158"/>
      <c r="E1" s="158"/>
      <c r="F1" s="158"/>
      <c r="G1" s="158"/>
      <c r="H1" s="157"/>
      <c r="I1" s="157"/>
      <c r="J1" s="157"/>
      <c r="K1" s="264"/>
      <c r="L1" s="157"/>
      <c r="M1" s="157"/>
      <c r="N1" s="157"/>
      <c r="O1" s="264" t="s">
        <v>583</v>
      </c>
    </row>
    <row r="2" spans="1:15" s="12" customFormat="1" x14ac:dyDescent="0.3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72" t="s">
        <v>525</v>
      </c>
    </row>
    <row r="3" spans="1:15" s="12" customFormat="1" x14ac:dyDescent="0.3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s="10" customFormat="1" x14ac:dyDescent="0.3">
      <c r="A4" s="159"/>
      <c r="B4" s="159"/>
      <c r="C4" s="159" t="s">
        <v>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s="10" customFormat="1" ht="17.399999999999999" thickBot="1" x14ac:dyDescent="0.35">
      <c r="A5" s="160"/>
      <c r="B5" s="160"/>
      <c r="C5" s="160" t="s">
        <v>413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15" s="10" customFormat="1" ht="17.399999999999999" thickBot="1" x14ac:dyDescent="0.35">
      <c r="A6" s="162"/>
      <c r="B6" s="163"/>
      <c r="C6" s="164"/>
      <c r="D6" s="285" t="s">
        <v>154</v>
      </c>
      <c r="E6" s="286"/>
      <c r="F6" s="286"/>
      <c r="G6" s="287"/>
      <c r="H6" s="285" t="s">
        <v>521</v>
      </c>
      <c r="I6" s="286"/>
      <c r="J6" s="286"/>
      <c r="K6" s="287"/>
      <c r="L6" s="285" t="s">
        <v>524</v>
      </c>
      <c r="M6" s="286"/>
      <c r="N6" s="286"/>
      <c r="O6" s="287"/>
    </row>
    <row r="7" spans="1:15" s="10" customFormat="1" ht="42.6" thickBot="1" x14ac:dyDescent="0.35">
      <c r="A7" s="47"/>
      <c r="B7" s="59"/>
      <c r="C7" s="165"/>
      <c r="D7" s="166" t="s">
        <v>29</v>
      </c>
      <c r="E7" s="167" t="s">
        <v>49</v>
      </c>
      <c r="F7" s="168" t="s">
        <v>50</v>
      </c>
      <c r="G7" s="169" t="s">
        <v>51</v>
      </c>
      <c r="H7" s="166" t="s">
        <v>29</v>
      </c>
      <c r="I7" s="167" t="s">
        <v>49</v>
      </c>
      <c r="J7" s="168" t="s">
        <v>50</v>
      </c>
      <c r="K7" s="169" t="s">
        <v>51</v>
      </c>
      <c r="L7" s="166" t="s">
        <v>29</v>
      </c>
      <c r="M7" s="167" t="s">
        <v>49</v>
      </c>
      <c r="N7" s="168" t="s">
        <v>50</v>
      </c>
      <c r="O7" s="169" t="s">
        <v>51</v>
      </c>
    </row>
    <row r="8" spans="1:15" s="10" customFormat="1" x14ac:dyDescent="0.3">
      <c r="A8" s="171" t="s">
        <v>7</v>
      </c>
      <c r="B8" s="257" t="s">
        <v>8</v>
      </c>
      <c r="C8" s="258" t="s">
        <v>9</v>
      </c>
      <c r="D8" s="171"/>
      <c r="E8" s="172"/>
      <c r="F8" s="172"/>
      <c r="G8" s="173"/>
      <c r="H8" s="171"/>
      <c r="I8" s="172"/>
      <c r="J8" s="172"/>
      <c r="K8" s="173"/>
      <c r="L8" s="171"/>
      <c r="M8" s="172"/>
      <c r="N8" s="172"/>
      <c r="O8" s="173"/>
    </row>
    <row r="9" spans="1:15" s="10" customFormat="1" x14ac:dyDescent="0.3">
      <c r="A9" s="24"/>
      <c r="B9" s="25"/>
      <c r="C9" s="26"/>
      <c r="D9" s="24"/>
      <c r="E9" s="31"/>
      <c r="F9" s="31"/>
      <c r="G9" s="32"/>
      <c r="H9" s="24"/>
      <c r="I9" s="31"/>
      <c r="J9" s="31"/>
      <c r="K9" s="32"/>
      <c r="L9" s="24"/>
      <c r="M9" s="31"/>
      <c r="N9" s="31"/>
      <c r="O9" s="32"/>
    </row>
    <row r="10" spans="1:15" s="10" customFormat="1" x14ac:dyDescent="0.3">
      <c r="A10" s="27">
        <v>101</v>
      </c>
      <c r="B10" s="25"/>
      <c r="C10" s="62" t="s">
        <v>428</v>
      </c>
      <c r="D10" s="27"/>
      <c r="E10" s="34"/>
      <c r="F10" s="34"/>
      <c r="G10" s="103"/>
      <c r="H10" s="27"/>
      <c r="I10" s="34"/>
      <c r="J10" s="34"/>
      <c r="K10" s="103"/>
      <c r="L10" s="27"/>
      <c r="M10" s="34"/>
      <c r="N10" s="34"/>
      <c r="O10" s="103"/>
    </row>
    <row r="11" spans="1:15" s="10" customFormat="1" x14ac:dyDescent="0.3">
      <c r="A11" s="27"/>
      <c r="B11" s="25" t="s">
        <v>10</v>
      </c>
      <c r="C11" s="26" t="s">
        <v>123</v>
      </c>
      <c r="D11" s="24"/>
      <c r="E11" s="31"/>
      <c r="F11" s="31"/>
      <c r="G11" s="32"/>
      <c r="H11" s="24"/>
      <c r="I11" s="31"/>
      <c r="J11" s="31"/>
      <c r="K11" s="32"/>
      <c r="L11" s="24"/>
      <c r="M11" s="31"/>
      <c r="N11" s="31"/>
      <c r="O11" s="32"/>
    </row>
    <row r="12" spans="1:15" s="10" customFormat="1" x14ac:dyDescent="0.3">
      <c r="A12" s="27"/>
      <c r="B12" s="25"/>
      <c r="C12" s="26" t="s">
        <v>4</v>
      </c>
      <c r="D12" s="35">
        <v>3500</v>
      </c>
      <c r="E12" s="30">
        <v>3500</v>
      </c>
      <c r="F12" s="30"/>
      <c r="G12" s="100"/>
      <c r="H12" s="35">
        <v>3500</v>
      </c>
      <c r="I12" s="30">
        <v>3500</v>
      </c>
      <c r="J12" s="30"/>
      <c r="K12" s="100"/>
      <c r="L12" s="35">
        <v>3700</v>
      </c>
      <c r="M12" s="30">
        <v>3700</v>
      </c>
      <c r="N12" s="30"/>
      <c r="O12" s="100"/>
    </row>
    <row r="13" spans="1:15" s="10" customFormat="1" x14ac:dyDescent="0.3">
      <c r="A13" s="27"/>
      <c r="B13" s="25"/>
      <c r="C13" s="26" t="s">
        <v>74</v>
      </c>
      <c r="D13" s="35">
        <v>5200</v>
      </c>
      <c r="E13" s="30">
        <v>5200</v>
      </c>
      <c r="F13" s="30"/>
      <c r="G13" s="100"/>
      <c r="H13" s="35">
        <v>5200</v>
      </c>
      <c r="I13" s="30">
        <v>5200</v>
      </c>
      <c r="J13" s="30"/>
      <c r="K13" s="100"/>
      <c r="L13" s="35">
        <v>5000</v>
      </c>
      <c r="M13" s="30">
        <v>5000</v>
      </c>
      <c r="N13" s="30"/>
      <c r="O13" s="100"/>
    </row>
    <row r="14" spans="1:15" s="10" customFormat="1" x14ac:dyDescent="0.3">
      <c r="A14" s="27"/>
      <c r="B14" s="25"/>
      <c r="C14" s="38" t="s">
        <v>30</v>
      </c>
      <c r="D14" s="39">
        <f t="shared" ref="D14:K14" si="0">SUM(D12:D13)</f>
        <v>8700</v>
      </c>
      <c r="E14" s="40">
        <f t="shared" si="0"/>
        <v>8700</v>
      </c>
      <c r="F14" s="40">
        <f t="shared" si="0"/>
        <v>0</v>
      </c>
      <c r="G14" s="101">
        <f t="shared" si="0"/>
        <v>0</v>
      </c>
      <c r="H14" s="39">
        <f t="shared" si="0"/>
        <v>8700</v>
      </c>
      <c r="I14" s="40">
        <f t="shared" si="0"/>
        <v>8700</v>
      </c>
      <c r="J14" s="40">
        <f t="shared" si="0"/>
        <v>0</v>
      </c>
      <c r="K14" s="101">
        <f t="shared" si="0"/>
        <v>0</v>
      </c>
      <c r="L14" s="39">
        <f t="shared" ref="L14:O14" si="1">SUM(L12:L13)</f>
        <v>8700</v>
      </c>
      <c r="M14" s="40">
        <f t="shared" si="1"/>
        <v>8700</v>
      </c>
      <c r="N14" s="40">
        <f t="shared" si="1"/>
        <v>0</v>
      </c>
      <c r="O14" s="101">
        <f t="shared" si="1"/>
        <v>0</v>
      </c>
    </row>
    <row r="15" spans="1:15" s="10" customFormat="1" x14ac:dyDescent="0.3">
      <c r="A15" s="27"/>
      <c r="B15" s="25" t="s">
        <v>81</v>
      </c>
      <c r="C15" s="26" t="s">
        <v>40</v>
      </c>
      <c r="D15" s="35">
        <v>0</v>
      </c>
      <c r="E15" s="30">
        <v>0</v>
      </c>
      <c r="F15" s="30">
        <v>0</v>
      </c>
      <c r="G15" s="100">
        <v>0</v>
      </c>
      <c r="H15" s="35">
        <v>0</v>
      </c>
      <c r="I15" s="30">
        <v>0</v>
      </c>
      <c r="J15" s="30">
        <v>0</v>
      </c>
      <c r="K15" s="100">
        <v>0</v>
      </c>
      <c r="L15" s="35">
        <v>0</v>
      </c>
      <c r="M15" s="30">
        <v>0</v>
      </c>
      <c r="N15" s="30">
        <v>0</v>
      </c>
      <c r="O15" s="100">
        <v>0</v>
      </c>
    </row>
    <row r="16" spans="1:15" s="10" customFormat="1" x14ac:dyDescent="0.3">
      <c r="A16" s="27"/>
      <c r="B16" s="25"/>
      <c r="C16" s="26" t="s">
        <v>65</v>
      </c>
      <c r="D16" s="85"/>
      <c r="E16" s="30"/>
      <c r="F16" s="30"/>
      <c r="G16" s="106"/>
      <c r="H16" s="85"/>
      <c r="I16" s="30"/>
      <c r="J16" s="30"/>
      <c r="K16" s="106"/>
      <c r="L16" s="85"/>
      <c r="M16" s="30"/>
      <c r="N16" s="30"/>
      <c r="O16" s="106"/>
    </row>
    <row r="17" spans="1:15" s="10" customFormat="1" x14ac:dyDescent="0.3">
      <c r="A17" s="27"/>
      <c r="B17" s="25"/>
      <c r="C17" s="26" t="s">
        <v>185</v>
      </c>
      <c r="D17" s="85"/>
      <c r="E17" s="30"/>
      <c r="F17" s="30"/>
      <c r="G17" s="106"/>
      <c r="H17" s="85">
        <v>1140</v>
      </c>
      <c r="I17" s="30">
        <v>1140</v>
      </c>
      <c r="J17" s="30"/>
      <c r="K17" s="106"/>
      <c r="L17" s="85">
        <v>2011</v>
      </c>
      <c r="M17" s="30">
        <v>2011</v>
      </c>
      <c r="N17" s="30"/>
      <c r="O17" s="106"/>
    </row>
    <row r="18" spans="1:15" s="10" customFormat="1" x14ac:dyDescent="0.3">
      <c r="A18" s="27"/>
      <c r="B18" s="25"/>
      <c r="C18" s="26" t="s">
        <v>464</v>
      </c>
      <c r="D18" s="85"/>
      <c r="E18" s="30"/>
      <c r="F18" s="30"/>
      <c r="G18" s="106"/>
      <c r="H18" s="85">
        <v>90</v>
      </c>
      <c r="I18" s="30">
        <v>90</v>
      </c>
      <c r="J18" s="30"/>
      <c r="K18" s="106"/>
      <c r="L18" s="85">
        <v>90</v>
      </c>
      <c r="M18" s="30">
        <v>90</v>
      </c>
      <c r="N18" s="30"/>
      <c r="O18" s="106"/>
    </row>
    <row r="19" spans="1:15" s="10" customFormat="1" x14ac:dyDescent="0.3">
      <c r="A19" s="27"/>
      <c r="B19" s="25"/>
      <c r="C19" s="38" t="s">
        <v>30</v>
      </c>
      <c r="D19" s="85"/>
      <c r="E19" s="30"/>
      <c r="F19" s="30"/>
      <c r="G19" s="106"/>
      <c r="H19" s="87">
        <f>SUM(H17:H18)</f>
        <v>1230</v>
      </c>
      <c r="I19" s="40">
        <f t="shared" ref="I19:K19" si="2">SUM(I17:I18)</f>
        <v>1230</v>
      </c>
      <c r="J19" s="40">
        <f t="shared" si="2"/>
        <v>0</v>
      </c>
      <c r="K19" s="265">
        <f t="shared" si="2"/>
        <v>0</v>
      </c>
      <c r="L19" s="87">
        <f>SUM(L17:L18)</f>
        <v>2101</v>
      </c>
      <c r="M19" s="40">
        <f t="shared" ref="M19:O19" si="3">SUM(M17:M18)</f>
        <v>2101</v>
      </c>
      <c r="N19" s="40">
        <f t="shared" si="3"/>
        <v>0</v>
      </c>
      <c r="O19" s="265">
        <f t="shared" si="3"/>
        <v>0</v>
      </c>
    </row>
    <row r="20" spans="1:15" s="10" customFormat="1" x14ac:dyDescent="0.3">
      <c r="A20" s="24"/>
      <c r="B20" s="25"/>
      <c r="C20" s="29" t="s">
        <v>12</v>
      </c>
      <c r="D20" s="174">
        <f>D14+D15</f>
        <v>8700</v>
      </c>
      <c r="E20" s="33">
        <f t="shared" ref="E20:G20" si="4">E14+E15</f>
        <v>8700</v>
      </c>
      <c r="F20" s="33">
        <f t="shared" si="4"/>
        <v>0</v>
      </c>
      <c r="G20" s="175">
        <f t="shared" si="4"/>
        <v>0</v>
      </c>
      <c r="H20" s="174">
        <f>H14+H19</f>
        <v>9930</v>
      </c>
      <c r="I20" s="33">
        <f t="shared" ref="I20:K20" si="5">I14+I19</f>
        <v>9930</v>
      </c>
      <c r="J20" s="33">
        <f t="shared" si="5"/>
        <v>0</v>
      </c>
      <c r="K20" s="266">
        <f t="shared" si="5"/>
        <v>0</v>
      </c>
      <c r="L20" s="174">
        <f>L14+L19</f>
        <v>10801</v>
      </c>
      <c r="M20" s="33">
        <f t="shared" ref="M20:O20" si="6">M14+M19</f>
        <v>10801</v>
      </c>
      <c r="N20" s="33">
        <f t="shared" si="6"/>
        <v>0</v>
      </c>
      <c r="O20" s="266">
        <f t="shared" si="6"/>
        <v>0</v>
      </c>
    </row>
    <row r="21" spans="1:15" s="21" customFormat="1" x14ac:dyDescent="0.3">
      <c r="A21" s="24"/>
      <c r="B21" s="28"/>
      <c r="C21" s="26"/>
      <c r="D21" s="24"/>
      <c r="E21" s="31"/>
      <c r="F21" s="31"/>
      <c r="G21" s="32"/>
      <c r="H21" s="24"/>
      <c r="I21" s="31"/>
      <c r="J21" s="31"/>
      <c r="K21" s="32"/>
      <c r="L21" s="24"/>
      <c r="M21" s="31"/>
      <c r="N21" s="31"/>
      <c r="O21" s="32"/>
    </row>
    <row r="22" spans="1:15" s="10" customFormat="1" x14ac:dyDescent="0.3">
      <c r="A22" s="27">
        <v>102</v>
      </c>
      <c r="B22" s="25"/>
      <c r="C22" s="29" t="s">
        <v>53</v>
      </c>
      <c r="D22" s="27"/>
      <c r="E22" s="34"/>
      <c r="F22" s="34"/>
      <c r="G22" s="103"/>
      <c r="H22" s="27"/>
      <c r="I22" s="34"/>
      <c r="J22" s="34"/>
      <c r="K22" s="103"/>
      <c r="L22" s="27"/>
      <c r="M22" s="34"/>
      <c r="N22" s="34"/>
      <c r="O22" s="103"/>
    </row>
    <row r="23" spans="1:15" s="10" customFormat="1" x14ac:dyDescent="0.3">
      <c r="A23" s="27"/>
      <c r="B23" s="25" t="s">
        <v>10</v>
      </c>
      <c r="C23" s="26" t="s">
        <v>123</v>
      </c>
      <c r="D23" s="35">
        <v>85000</v>
      </c>
      <c r="E23" s="30">
        <v>85000</v>
      </c>
      <c r="F23" s="30"/>
      <c r="G23" s="100"/>
      <c r="H23" s="35">
        <v>85000</v>
      </c>
      <c r="I23" s="30">
        <v>85000</v>
      </c>
      <c r="J23" s="30"/>
      <c r="K23" s="100"/>
      <c r="L23" s="35">
        <v>85000</v>
      </c>
      <c r="M23" s="30">
        <v>85000</v>
      </c>
      <c r="N23" s="30"/>
      <c r="O23" s="100"/>
    </row>
    <row r="24" spans="1:15" s="10" customFormat="1" x14ac:dyDescent="0.3">
      <c r="A24" s="27"/>
      <c r="B24" s="25" t="s">
        <v>81</v>
      </c>
      <c r="C24" s="26" t="s">
        <v>40</v>
      </c>
      <c r="D24" s="35">
        <v>0</v>
      </c>
      <c r="E24" s="30">
        <v>0</v>
      </c>
      <c r="F24" s="30">
        <v>0</v>
      </c>
      <c r="G24" s="100">
        <v>0</v>
      </c>
      <c r="H24" s="35">
        <v>0</v>
      </c>
      <c r="I24" s="30">
        <v>0</v>
      </c>
      <c r="J24" s="30">
        <v>0</v>
      </c>
      <c r="K24" s="100">
        <v>0</v>
      </c>
      <c r="L24" s="35">
        <v>0</v>
      </c>
      <c r="M24" s="30">
        <v>0</v>
      </c>
      <c r="N24" s="30">
        <v>0</v>
      </c>
      <c r="O24" s="100">
        <v>0</v>
      </c>
    </row>
    <row r="25" spans="1:15" s="10" customFormat="1" x14ac:dyDescent="0.3">
      <c r="A25" s="27"/>
      <c r="B25" s="25"/>
      <c r="C25" s="26" t="s">
        <v>65</v>
      </c>
      <c r="D25" s="85"/>
      <c r="E25" s="30"/>
      <c r="F25" s="30"/>
      <c r="G25" s="106"/>
      <c r="H25" s="85"/>
      <c r="I25" s="30"/>
      <c r="J25" s="30"/>
      <c r="K25" s="106"/>
      <c r="L25" s="85"/>
      <c r="M25" s="30"/>
      <c r="N25" s="30"/>
      <c r="O25" s="106"/>
    </row>
    <row r="26" spans="1:15" s="10" customFormat="1" x14ac:dyDescent="0.3">
      <c r="A26" s="27"/>
      <c r="B26" s="25"/>
      <c r="C26" s="26" t="s">
        <v>185</v>
      </c>
      <c r="D26" s="85"/>
      <c r="E26" s="30"/>
      <c r="F26" s="30"/>
      <c r="G26" s="106"/>
      <c r="H26" s="85">
        <v>908</v>
      </c>
      <c r="I26" s="30">
        <v>908</v>
      </c>
      <c r="J26" s="30"/>
      <c r="K26" s="106"/>
      <c r="L26" s="85">
        <v>1888</v>
      </c>
      <c r="M26" s="30">
        <v>1888</v>
      </c>
      <c r="N26" s="30"/>
      <c r="O26" s="106"/>
    </row>
    <row r="27" spans="1:15" s="10" customFormat="1" x14ac:dyDescent="0.3">
      <c r="A27" s="27"/>
      <c r="B27" s="25"/>
      <c r="C27" s="26" t="s">
        <v>464</v>
      </c>
      <c r="D27" s="85"/>
      <c r="E27" s="30"/>
      <c r="F27" s="30"/>
      <c r="G27" s="106"/>
      <c r="H27" s="85">
        <v>20</v>
      </c>
      <c r="I27" s="30">
        <v>20</v>
      </c>
      <c r="J27" s="30"/>
      <c r="K27" s="106"/>
      <c r="L27" s="85">
        <v>20</v>
      </c>
      <c r="M27" s="30">
        <v>20</v>
      </c>
      <c r="N27" s="30"/>
      <c r="O27" s="106"/>
    </row>
    <row r="28" spans="1:15" s="10" customFormat="1" x14ac:dyDescent="0.3">
      <c r="A28" s="27"/>
      <c r="B28" s="25"/>
      <c r="C28" s="38" t="s">
        <v>30</v>
      </c>
      <c r="D28" s="85"/>
      <c r="E28" s="30"/>
      <c r="F28" s="30"/>
      <c r="G28" s="106"/>
      <c r="H28" s="87">
        <f>SUM(H26:H27)</f>
        <v>928</v>
      </c>
      <c r="I28" s="40">
        <f t="shared" ref="I28:K28" si="7">SUM(I26:I27)</f>
        <v>928</v>
      </c>
      <c r="J28" s="40">
        <f t="shared" si="7"/>
        <v>0</v>
      </c>
      <c r="K28" s="265">
        <f t="shared" si="7"/>
        <v>0</v>
      </c>
      <c r="L28" s="87">
        <f>SUM(L26:L27)</f>
        <v>1908</v>
      </c>
      <c r="M28" s="40">
        <f t="shared" ref="M28:O28" si="8">SUM(M26:M27)</f>
        <v>1908</v>
      </c>
      <c r="N28" s="40">
        <f t="shared" si="8"/>
        <v>0</v>
      </c>
      <c r="O28" s="265">
        <f t="shared" si="8"/>
        <v>0</v>
      </c>
    </row>
    <row r="29" spans="1:15" s="10" customFormat="1" x14ac:dyDescent="0.3">
      <c r="A29" s="24"/>
      <c r="B29" s="25"/>
      <c r="C29" s="29" t="s">
        <v>34</v>
      </c>
      <c r="D29" s="174">
        <f>D23+D24</f>
        <v>85000</v>
      </c>
      <c r="E29" s="33">
        <f t="shared" ref="E29:G29" si="9">E23+E24</f>
        <v>85000</v>
      </c>
      <c r="F29" s="33">
        <f t="shared" si="9"/>
        <v>0</v>
      </c>
      <c r="G29" s="175">
        <f t="shared" si="9"/>
        <v>0</v>
      </c>
      <c r="H29" s="174">
        <f>H23+H28</f>
        <v>85928</v>
      </c>
      <c r="I29" s="33">
        <f t="shared" ref="I29:K29" si="10">I23+I28</f>
        <v>85928</v>
      </c>
      <c r="J29" s="33">
        <f t="shared" si="10"/>
        <v>0</v>
      </c>
      <c r="K29" s="266">
        <f t="shared" si="10"/>
        <v>0</v>
      </c>
      <c r="L29" s="174">
        <f>L23+L28</f>
        <v>86908</v>
      </c>
      <c r="M29" s="33">
        <f t="shared" ref="M29:O29" si="11">M23+M28</f>
        <v>86908</v>
      </c>
      <c r="N29" s="33">
        <f t="shared" si="11"/>
        <v>0</v>
      </c>
      <c r="O29" s="266">
        <f t="shared" si="11"/>
        <v>0</v>
      </c>
    </row>
    <row r="30" spans="1:15" s="21" customFormat="1" x14ac:dyDescent="0.3">
      <c r="A30" s="24"/>
      <c r="B30" s="28"/>
      <c r="C30" s="26" t="s">
        <v>5</v>
      </c>
      <c r="D30" s="24"/>
      <c r="E30" s="31"/>
      <c r="F30" s="31"/>
      <c r="G30" s="32"/>
      <c r="H30" s="24"/>
      <c r="I30" s="31"/>
      <c r="J30" s="31"/>
      <c r="K30" s="32"/>
      <c r="L30" s="24"/>
      <c r="M30" s="31"/>
      <c r="N30" s="31"/>
      <c r="O30" s="32"/>
    </row>
    <row r="31" spans="1:15" s="10" customFormat="1" ht="28.2" x14ac:dyDescent="0.3">
      <c r="A31" s="27">
        <v>103</v>
      </c>
      <c r="B31" s="25"/>
      <c r="C31" s="240" t="s">
        <v>567</v>
      </c>
      <c r="D31" s="27"/>
      <c r="E31" s="34"/>
      <c r="F31" s="34"/>
      <c r="G31" s="103"/>
      <c r="H31" s="27"/>
      <c r="I31" s="34"/>
      <c r="J31" s="34"/>
      <c r="K31" s="103"/>
      <c r="L31" s="27"/>
      <c r="M31" s="34"/>
      <c r="N31" s="34"/>
      <c r="O31" s="103"/>
    </row>
    <row r="32" spans="1:15" s="10" customFormat="1" x14ac:dyDescent="0.3">
      <c r="A32" s="24"/>
      <c r="B32" s="25" t="s">
        <v>10</v>
      </c>
      <c r="C32" s="26" t="s">
        <v>123</v>
      </c>
      <c r="D32" s="35">
        <v>2500</v>
      </c>
      <c r="E32" s="30">
        <v>2500</v>
      </c>
      <c r="F32" s="30"/>
      <c r="G32" s="100"/>
      <c r="H32" s="35">
        <v>2500</v>
      </c>
      <c r="I32" s="30">
        <v>2500</v>
      </c>
      <c r="J32" s="30"/>
      <c r="K32" s="100"/>
      <c r="L32" s="35">
        <v>2500</v>
      </c>
      <c r="M32" s="30">
        <v>2500</v>
      </c>
      <c r="N32" s="30"/>
      <c r="O32" s="100"/>
    </row>
    <row r="33" spans="1:15" s="10" customFormat="1" x14ac:dyDescent="0.3">
      <c r="A33" s="27"/>
      <c r="B33" s="25" t="s">
        <v>81</v>
      </c>
      <c r="C33" s="26" t="s">
        <v>40</v>
      </c>
      <c r="D33" s="35">
        <v>0</v>
      </c>
      <c r="E33" s="30">
        <v>0</v>
      </c>
      <c r="F33" s="30">
        <v>0</v>
      </c>
      <c r="G33" s="100">
        <v>0</v>
      </c>
      <c r="H33" s="35">
        <v>0</v>
      </c>
      <c r="I33" s="30">
        <v>0</v>
      </c>
      <c r="J33" s="30">
        <v>0</v>
      </c>
      <c r="K33" s="100">
        <v>0</v>
      </c>
      <c r="L33" s="35">
        <v>0</v>
      </c>
      <c r="M33" s="30">
        <v>0</v>
      </c>
      <c r="N33" s="30">
        <v>0</v>
      </c>
      <c r="O33" s="100">
        <v>0</v>
      </c>
    </row>
    <row r="34" spans="1:15" s="10" customFormat="1" x14ac:dyDescent="0.3">
      <c r="A34" s="27"/>
      <c r="B34" s="25"/>
      <c r="C34" s="26" t="s">
        <v>65</v>
      </c>
      <c r="D34" s="85"/>
      <c r="E34" s="30"/>
      <c r="F34" s="30"/>
      <c r="G34" s="106"/>
      <c r="H34" s="85"/>
      <c r="I34" s="30"/>
      <c r="J34" s="30"/>
      <c r="K34" s="106"/>
      <c r="L34" s="85"/>
      <c r="M34" s="30"/>
      <c r="N34" s="30"/>
      <c r="O34" s="106"/>
    </row>
    <row r="35" spans="1:15" s="10" customFormat="1" x14ac:dyDescent="0.3">
      <c r="A35" s="27"/>
      <c r="B35" s="25"/>
      <c r="C35" s="26" t="s">
        <v>185</v>
      </c>
      <c r="D35" s="85"/>
      <c r="E35" s="30"/>
      <c r="F35" s="30"/>
      <c r="G35" s="106"/>
      <c r="H35" s="85">
        <v>1012</v>
      </c>
      <c r="I35" s="30">
        <v>1012</v>
      </c>
      <c r="J35" s="30"/>
      <c r="K35" s="106"/>
      <c r="L35" s="85">
        <v>1675</v>
      </c>
      <c r="M35" s="30">
        <v>1675</v>
      </c>
      <c r="N35" s="30"/>
      <c r="O35" s="106"/>
    </row>
    <row r="36" spans="1:15" s="10" customFormat="1" x14ac:dyDescent="0.3">
      <c r="A36" s="27"/>
      <c r="B36" s="25"/>
      <c r="C36" s="38" t="s">
        <v>30</v>
      </c>
      <c r="D36" s="85"/>
      <c r="E36" s="30"/>
      <c r="F36" s="30"/>
      <c r="G36" s="106"/>
      <c r="H36" s="87">
        <f t="shared" ref="H36:O36" si="12">SUM(H35:H35)</f>
        <v>1012</v>
      </c>
      <c r="I36" s="40">
        <f t="shared" si="12"/>
        <v>1012</v>
      </c>
      <c r="J36" s="40">
        <f t="shared" si="12"/>
        <v>0</v>
      </c>
      <c r="K36" s="265">
        <f t="shared" si="12"/>
        <v>0</v>
      </c>
      <c r="L36" s="87">
        <f t="shared" si="12"/>
        <v>1675</v>
      </c>
      <c r="M36" s="40">
        <f t="shared" si="12"/>
        <v>1675</v>
      </c>
      <c r="N36" s="40">
        <f t="shared" si="12"/>
        <v>0</v>
      </c>
      <c r="O36" s="265">
        <f t="shared" si="12"/>
        <v>0</v>
      </c>
    </row>
    <row r="37" spans="1:15" s="10" customFormat="1" x14ac:dyDescent="0.3">
      <c r="A37" s="24"/>
      <c r="B37" s="25"/>
      <c r="C37" s="29" t="s">
        <v>22</v>
      </c>
      <c r="D37" s="174">
        <f>D32+D33</f>
        <v>2500</v>
      </c>
      <c r="E37" s="33">
        <f>E32+E33</f>
        <v>2500</v>
      </c>
      <c r="F37" s="33">
        <f>F32+F33</f>
        <v>0</v>
      </c>
      <c r="G37" s="175">
        <f>G32+G33</f>
        <v>0</v>
      </c>
      <c r="H37" s="174">
        <f>H32+H36</f>
        <v>3512</v>
      </c>
      <c r="I37" s="33">
        <f t="shared" ref="I37:K37" si="13">I32+I36</f>
        <v>3512</v>
      </c>
      <c r="J37" s="33">
        <f t="shared" si="13"/>
        <v>0</v>
      </c>
      <c r="K37" s="266">
        <f t="shared" si="13"/>
        <v>0</v>
      </c>
      <c r="L37" s="174">
        <f>L32+L36</f>
        <v>4175</v>
      </c>
      <c r="M37" s="33">
        <f t="shared" ref="M37:O37" si="14">M32+M36</f>
        <v>4175</v>
      </c>
      <c r="N37" s="33">
        <f t="shared" si="14"/>
        <v>0</v>
      </c>
      <c r="O37" s="266">
        <f t="shared" si="14"/>
        <v>0</v>
      </c>
    </row>
    <row r="38" spans="1:15" s="10" customFormat="1" ht="17.25" customHeight="1" x14ac:dyDescent="0.3">
      <c r="A38" s="24"/>
      <c r="B38" s="25"/>
      <c r="C38" s="26"/>
      <c r="D38" s="24"/>
      <c r="E38" s="31"/>
      <c r="F38" s="31"/>
      <c r="G38" s="32"/>
      <c r="H38" s="24"/>
      <c r="I38" s="31"/>
      <c r="J38" s="31"/>
      <c r="K38" s="32"/>
      <c r="L38" s="24"/>
      <c r="M38" s="31"/>
      <c r="N38" s="31"/>
      <c r="O38" s="32"/>
    </row>
    <row r="39" spans="1:15" s="10" customFormat="1" ht="29.25" customHeight="1" x14ac:dyDescent="0.3">
      <c r="A39" s="27"/>
      <c r="B39" s="28"/>
      <c r="C39" s="29" t="s">
        <v>430</v>
      </c>
      <c r="D39" s="174">
        <f t="shared" ref="D39:K39" si="15">D20+D29+D37</f>
        <v>96200</v>
      </c>
      <c r="E39" s="33">
        <f t="shared" si="15"/>
        <v>96200</v>
      </c>
      <c r="F39" s="33">
        <f t="shared" si="15"/>
        <v>0</v>
      </c>
      <c r="G39" s="175">
        <f t="shared" si="15"/>
        <v>0</v>
      </c>
      <c r="H39" s="174">
        <f t="shared" si="15"/>
        <v>99370</v>
      </c>
      <c r="I39" s="33">
        <f t="shared" si="15"/>
        <v>99370</v>
      </c>
      <c r="J39" s="33">
        <f t="shared" si="15"/>
        <v>0</v>
      </c>
      <c r="K39" s="175">
        <f t="shared" si="15"/>
        <v>0</v>
      </c>
      <c r="L39" s="174">
        <f t="shared" ref="L39:O39" si="16">L20+L29+L37</f>
        <v>101884</v>
      </c>
      <c r="M39" s="33">
        <f t="shared" si="16"/>
        <v>101884</v>
      </c>
      <c r="N39" s="33">
        <f t="shared" si="16"/>
        <v>0</v>
      </c>
      <c r="O39" s="175">
        <f t="shared" si="16"/>
        <v>0</v>
      </c>
    </row>
    <row r="40" spans="1:15" s="10" customFormat="1" x14ac:dyDescent="0.3">
      <c r="A40" s="24"/>
      <c r="B40" s="25"/>
      <c r="C40" s="26"/>
      <c r="D40" s="24"/>
      <c r="E40" s="31"/>
      <c r="F40" s="31"/>
      <c r="G40" s="32"/>
      <c r="H40" s="24"/>
      <c r="I40" s="31"/>
      <c r="J40" s="31"/>
      <c r="K40" s="32"/>
      <c r="L40" s="24"/>
      <c r="M40" s="31"/>
      <c r="N40" s="31"/>
      <c r="O40" s="32"/>
    </row>
    <row r="41" spans="1:15" s="10" customFormat="1" x14ac:dyDescent="0.3">
      <c r="A41" s="176">
        <v>104</v>
      </c>
      <c r="B41" s="42"/>
      <c r="C41" s="29" t="s">
        <v>54</v>
      </c>
      <c r="D41" s="79"/>
      <c r="E41" s="33"/>
      <c r="F41" s="33"/>
      <c r="G41" s="99"/>
      <c r="H41" s="79"/>
      <c r="I41" s="33"/>
      <c r="J41" s="33"/>
      <c r="K41" s="99"/>
      <c r="L41" s="79"/>
      <c r="M41" s="33"/>
      <c r="N41" s="33"/>
      <c r="O41" s="99"/>
    </row>
    <row r="42" spans="1:15" s="10" customFormat="1" x14ac:dyDescent="0.3">
      <c r="A42" s="27"/>
      <c r="B42" s="25" t="s">
        <v>10</v>
      </c>
      <c r="C42" s="26" t="s">
        <v>123</v>
      </c>
      <c r="D42" s="35"/>
      <c r="E42" s="30"/>
      <c r="F42" s="30"/>
      <c r="G42" s="100"/>
      <c r="H42" s="35"/>
      <c r="I42" s="30"/>
      <c r="J42" s="30"/>
      <c r="K42" s="100"/>
      <c r="L42" s="35"/>
      <c r="M42" s="30"/>
      <c r="N42" s="30"/>
      <c r="O42" s="100"/>
    </row>
    <row r="43" spans="1:15" s="10" customFormat="1" x14ac:dyDescent="0.3">
      <c r="A43" s="27"/>
      <c r="B43" s="25"/>
      <c r="C43" s="26" t="s">
        <v>124</v>
      </c>
      <c r="D43" s="35">
        <v>8000</v>
      </c>
      <c r="E43" s="30">
        <v>8000</v>
      </c>
      <c r="F43" s="30"/>
      <c r="G43" s="100"/>
      <c r="H43" s="35">
        <v>8000</v>
      </c>
      <c r="I43" s="30">
        <v>8000</v>
      </c>
      <c r="J43" s="30"/>
      <c r="K43" s="100"/>
      <c r="L43" s="35">
        <v>8000</v>
      </c>
      <c r="M43" s="30">
        <v>8000</v>
      </c>
      <c r="N43" s="30"/>
      <c r="O43" s="100"/>
    </row>
    <row r="44" spans="1:15" s="10" customFormat="1" x14ac:dyDescent="0.3">
      <c r="A44" s="27"/>
      <c r="B44" s="25"/>
      <c r="C44" s="26" t="s">
        <v>125</v>
      </c>
      <c r="D44" s="35">
        <v>0</v>
      </c>
      <c r="E44" s="30">
        <v>0</v>
      </c>
      <c r="F44" s="30"/>
      <c r="G44" s="100"/>
      <c r="H44" s="35">
        <v>0</v>
      </c>
      <c r="I44" s="30">
        <v>0</v>
      </c>
      <c r="J44" s="30"/>
      <c r="K44" s="100"/>
      <c r="L44" s="35">
        <v>0</v>
      </c>
      <c r="M44" s="30">
        <v>0</v>
      </c>
      <c r="N44" s="30"/>
      <c r="O44" s="100"/>
    </row>
    <row r="45" spans="1:15" s="22" customFormat="1" x14ac:dyDescent="0.3">
      <c r="A45" s="36"/>
      <c r="B45" s="37"/>
      <c r="C45" s="38" t="s">
        <v>30</v>
      </c>
      <c r="D45" s="39">
        <f t="shared" ref="D45:G45" si="17">SUM(D43:D44)</f>
        <v>8000</v>
      </c>
      <c r="E45" s="40">
        <f t="shared" si="17"/>
        <v>8000</v>
      </c>
      <c r="F45" s="40">
        <f t="shared" si="17"/>
        <v>0</v>
      </c>
      <c r="G45" s="101">
        <f t="shared" si="17"/>
        <v>0</v>
      </c>
      <c r="H45" s="39">
        <f t="shared" ref="H45:K45" si="18">SUM(H43:H44)</f>
        <v>8000</v>
      </c>
      <c r="I45" s="40">
        <f t="shared" si="18"/>
        <v>8000</v>
      </c>
      <c r="J45" s="40">
        <f t="shared" si="18"/>
        <v>0</v>
      </c>
      <c r="K45" s="101">
        <f t="shared" si="18"/>
        <v>0</v>
      </c>
      <c r="L45" s="39">
        <f t="shared" ref="L45:O45" si="19">SUM(L43:L44)</f>
        <v>8000</v>
      </c>
      <c r="M45" s="40">
        <f t="shared" si="19"/>
        <v>8000</v>
      </c>
      <c r="N45" s="40">
        <f t="shared" si="19"/>
        <v>0</v>
      </c>
      <c r="O45" s="101">
        <f t="shared" si="19"/>
        <v>0</v>
      </c>
    </row>
    <row r="46" spans="1:15" s="10" customFormat="1" x14ac:dyDescent="0.3">
      <c r="A46" s="27"/>
      <c r="B46" s="25" t="s">
        <v>81</v>
      </c>
      <c r="C46" s="26" t="s">
        <v>40</v>
      </c>
      <c r="D46" s="35"/>
      <c r="E46" s="30"/>
      <c r="F46" s="30"/>
      <c r="G46" s="100"/>
      <c r="H46" s="35"/>
      <c r="I46" s="30"/>
      <c r="J46" s="30"/>
      <c r="K46" s="100"/>
      <c r="L46" s="35"/>
      <c r="M46" s="30"/>
      <c r="N46" s="30"/>
      <c r="O46" s="100"/>
    </row>
    <row r="47" spans="1:15" s="10" customFormat="1" x14ac:dyDescent="0.3">
      <c r="A47" s="27"/>
      <c r="B47" s="25"/>
      <c r="C47" s="26" t="s">
        <v>65</v>
      </c>
      <c r="D47" s="35"/>
      <c r="E47" s="30"/>
      <c r="F47" s="30"/>
      <c r="G47" s="100"/>
      <c r="H47" s="35"/>
      <c r="I47" s="30"/>
      <c r="J47" s="30"/>
      <c r="K47" s="100"/>
      <c r="L47" s="35"/>
      <c r="M47" s="30"/>
      <c r="N47" s="30"/>
      <c r="O47" s="100"/>
    </row>
    <row r="48" spans="1:15" s="10" customFormat="1" x14ac:dyDescent="0.3">
      <c r="A48" s="27"/>
      <c r="B48" s="25"/>
      <c r="C48" s="26" t="s">
        <v>185</v>
      </c>
      <c r="D48" s="35">
        <v>5369</v>
      </c>
      <c r="E48" s="30">
        <v>5369</v>
      </c>
      <c r="F48" s="30"/>
      <c r="G48" s="100"/>
      <c r="H48" s="35">
        <v>5369</v>
      </c>
      <c r="I48" s="30">
        <v>5369</v>
      </c>
      <c r="J48" s="30"/>
      <c r="K48" s="100"/>
      <c r="L48" s="35">
        <v>5369</v>
      </c>
      <c r="M48" s="30">
        <v>5369</v>
      </c>
      <c r="N48" s="30"/>
      <c r="O48" s="100"/>
    </row>
    <row r="49" spans="1:15" s="22" customFormat="1" x14ac:dyDescent="0.3">
      <c r="A49" s="36"/>
      <c r="B49" s="37"/>
      <c r="C49" s="38" t="s">
        <v>30</v>
      </c>
      <c r="D49" s="87">
        <f t="shared" ref="D49:K49" si="20">SUM(D48:D48)</f>
        <v>5369</v>
      </c>
      <c r="E49" s="40">
        <f t="shared" si="20"/>
        <v>5369</v>
      </c>
      <c r="F49" s="40">
        <f t="shared" si="20"/>
        <v>0</v>
      </c>
      <c r="G49" s="104">
        <f t="shared" si="20"/>
        <v>0</v>
      </c>
      <c r="H49" s="87">
        <f t="shared" si="20"/>
        <v>5369</v>
      </c>
      <c r="I49" s="40">
        <f t="shared" si="20"/>
        <v>5369</v>
      </c>
      <c r="J49" s="40">
        <f t="shared" si="20"/>
        <v>0</v>
      </c>
      <c r="K49" s="104">
        <f t="shared" si="20"/>
        <v>0</v>
      </c>
      <c r="L49" s="87">
        <f t="shared" ref="L49:O49" si="21">SUM(L48:L48)</f>
        <v>5369</v>
      </c>
      <c r="M49" s="40">
        <f t="shared" si="21"/>
        <v>5369</v>
      </c>
      <c r="N49" s="40">
        <f t="shared" si="21"/>
        <v>0</v>
      </c>
      <c r="O49" s="104">
        <f t="shared" si="21"/>
        <v>0</v>
      </c>
    </row>
    <row r="50" spans="1:15" s="10" customFormat="1" x14ac:dyDescent="0.3">
      <c r="A50" s="27"/>
      <c r="B50" s="25"/>
      <c r="C50" s="29" t="s">
        <v>55</v>
      </c>
      <c r="D50" s="174">
        <f t="shared" ref="D50:K50" si="22">D45+D49</f>
        <v>13369</v>
      </c>
      <c r="E50" s="33">
        <f t="shared" si="22"/>
        <v>13369</v>
      </c>
      <c r="F50" s="33">
        <f t="shared" si="22"/>
        <v>0</v>
      </c>
      <c r="G50" s="175">
        <f t="shared" si="22"/>
        <v>0</v>
      </c>
      <c r="H50" s="174">
        <f t="shared" si="22"/>
        <v>13369</v>
      </c>
      <c r="I50" s="33">
        <f t="shared" si="22"/>
        <v>13369</v>
      </c>
      <c r="J50" s="33">
        <f t="shared" si="22"/>
        <v>0</v>
      </c>
      <c r="K50" s="175">
        <f t="shared" si="22"/>
        <v>0</v>
      </c>
      <c r="L50" s="174">
        <f t="shared" ref="L50:O50" si="23">L45+L49</f>
        <v>13369</v>
      </c>
      <c r="M50" s="33">
        <f t="shared" si="23"/>
        <v>13369</v>
      </c>
      <c r="N50" s="33">
        <f t="shared" si="23"/>
        <v>0</v>
      </c>
      <c r="O50" s="175">
        <f t="shared" si="23"/>
        <v>0</v>
      </c>
    </row>
    <row r="51" spans="1:15" s="10" customFormat="1" x14ac:dyDescent="0.3">
      <c r="A51" s="24"/>
      <c r="B51" s="25"/>
      <c r="C51" s="26"/>
      <c r="D51" s="24"/>
      <c r="E51" s="31"/>
      <c r="F51" s="31"/>
      <c r="G51" s="32"/>
      <c r="H51" s="24"/>
      <c r="I51" s="31"/>
      <c r="J51" s="31"/>
      <c r="K51" s="32"/>
      <c r="L51" s="24"/>
      <c r="M51" s="31"/>
      <c r="N51" s="31"/>
      <c r="O51" s="32"/>
    </row>
    <row r="52" spans="1:15" s="21" customFormat="1" x14ac:dyDescent="0.3">
      <c r="A52" s="27">
        <v>105</v>
      </c>
      <c r="B52" s="28"/>
      <c r="C52" s="62" t="s">
        <v>36</v>
      </c>
      <c r="D52" s="177"/>
      <c r="E52" s="178"/>
      <c r="F52" s="178"/>
      <c r="G52" s="179"/>
      <c r="H52" s="177"/>
      <c r="I52" s="178"/>
      <c r="J52" s="178"/>
      <c r="K52" s="179"/>
      <c r="L52" s="177"/>
      <c r="M52" s="178"/>
      <c r="N52" s="178"/>
      <c r="O52" s="179"/>
    </row>
    <row r="53" spans="1:15" s="10" customFormat="1" x14ac:dyDescent="0.3">
      <c r="A53" s="24"/>
      <c r="B53" s="25" t="s">
        <v>10</v>
      </c>
      <c r="C53" s="26" t="s">
        <v>123</v>
      </c>
      <c r="D53" s="80"/>
      <c r="E53" s="53"/>
      <c r="F53" s="53"/>
      <c r="G53" s="107"/>
      <c r="H53" s="80"/>
      <c r="I53" s="53"/>
      <c r="J53" s="53"/>
      <c r="K53" s="107"/>
      <c r="L53" s="80"/>
      <c r="M53" s="53"/>
      <c r="N53" s="53"/>
      <c r="O53" s="107"/>
    </row>
    <row r="54" spans="1:15" s="10" customFormat="1" ht="28.2" x14ac:dyDescent="0.3">
      <c r="A54" s="24"/>
      <c r="B54" s="25"/>
      <c r="C54" s="45" t="s">
        <v>126</v>
      </c>
      <c r="D54" s="80">
        <v>5000</v>
      </c>
      <c r="E54" s="53">
        <v>5000</v>
      </c>
      <c r="F54" s="53"/>
      <c r="G54" s="107"/>
      <c r="H54" s="80">
        <v>5000</v>
      </c>
      <c r="I54" s="53">
        <v>5000</v>
      </c>
      <c r="J54" s="53"/>
      <c r="K54" s="107"/>
      <c r="L54" s="80">
        <v>5000</v>
      </c>
      <c r="M54" s="53">
        <v>5000</v>
      </c>
      <c r="N54" s="53"/>
      <c r="O54" s="107"/>
    </row>
    <row r="55" spans="1:15" s="10" customFormat="1" ht="28.2" x14ac:dyDescent="0.3">
      <c r="A55" s="24"/>
      <c r="B55" s="25"/>
      <c r="C55" s="45" t="s">
        <v>127</v>
      </c>
      <c r="D55" s="80">
        <v>9000</v>
      </c>
      <c r="E55" s="53">
        <v>9000</v>
      </c>
      <c r="F55" s="53"/>
      <c r="G55" s="107"/>
      <c r="H55" s="80">
        <v>9000</v>
      </c>
      <c r="I55" s="53">
        <v>9000</v>
      </c>
      <c r="J55" s="53"/>
      <c r="K55" s="107"/>
      <c r="L55" s="80">
        <v>9000</v>
      </c>
      <c r="M55" s="53">
        <v>9000</v>
      </c>
      <c r="N55" s="53"/>
      <c r="O55" s="107"/>
    </row>
    <row r="56" spans="1:15" s="10" customFormat="1" x14ac:dyDescent="0.3">
      <c r="A56" s="24"/>
      <c r="B56" s="25"/>
      <c r="C56" s="45" t="s">
        <v>128</v>
      </c>
      <c r="D56" s="80">
        <v>2000</v>
      </c>
      <c r="E56" s="53">
        <v>2000</v>
      </c>
      <c r="F56" s="53"/>
      <c r="G56" s="107"/>
      <c r="H56" s="80">
        <v>2000</v>
      </c>
      <c r="I56" s="53">
        <v>2000</v>
      </c>
      <c r="J56" s="53"/>
      <c r="K56" s="107"/>
      <c r="L56" s="80">
        <v>2000</v>
      </c>
      <c r="M56" s="53">
        <v>2000</v>
      </c>
      <c r="N56" s="53"/>
      <c r="O56" s="107"/>
    </row>
    <row r="57" spans="1:15" s="22" customFormat="1" x14ac:dyDescent="0.3">
      <c r="A57" s="24"/>
      <c r="B57" s="37"/>
      <c r="C57" s="45" t="s">
        <v>129</v>
      </c>
      <c r="D57" s="80"/>
      <c r="E57" s="53"/>
      <c r="F57" s="53"/>
      <c r="G57" s="107"/>
      <c r="H57" s="80"/>
      <c r="I57" s="53"/>
      <c r="J57" s="53"/>
      <c r="K57" s="107"/>
      <c r="L57" s="80"/>
      <c r="M57" s="53"/>
      <c r="N57" s="53"/>
      <c r="O57" s="107"/>
    </row>
    <row r="58" spans="1:15" s="22" customFormat="1" x14ac:dyDescent="0.3">
      <c r="A58" s="24"/>
      <c r="B58" s="37"/>
      <c r="C58" s="180" t="s">
        <v>130</v>
      </c>
      <c r="D58" s="80">
        <v>30850</v>
      </c>
      <c r="E58" s="53">
        <v>30850</v>
      </c>
      <c r="F58" s="53"/>
      <c r="G58" s="107"/>
      <c r="H58" s="80">
        <v>30850</v>
      </c>
      <c r="I58" s="53">
        <v>30850</v>
      </c>
      <c r="J58" s="53"/>
      <c r="K58" s="107"/>
      <c r="L58" s="80">
        <v>31794</v>
      </c>
      <c r="M58" s="53">
        <v>31794</v>
      </c>
      <c r="N58" s="53"/>
      <c r="O58" s="107"/>
    </row>
    <row r="59" spans="1:15" s="22" customFormat="1" x14ac:dyDescent="0.3">
      <c r="A59" s="24"/>
      <c r="B59" s="37"/>
      <c r="C59" s="180" t="s">
        <v>131</v>
      </c>
      <c r="D59" s="80">
        <v>13350</v>
      </c>
      <c r="E59" s="53">
        <v>13350</v>
      </c>
      <c r="F59" s="53"/>
      <c r="G59" s="107"/>
      <c r="H59" s="80">
        <v>13350</v>
      </c>
      <c r="I59" s="53">
        <v>13350</v>
      </c>
      <c r="J59" s="53"/>
      <c r="K59" s="107"/>
      <c r="L59" s="80">
        <v>13350</v>
      </c>
      <c r="M59" s="53">
        <v>13350</v>
      </c>
      <c r="N59" s="53"/>
      <c r="O59" s="107"/>
    </row>
    <row r="60" spans="1:15" s="22" customFormat="1" x14ac:dyDescent="0.3">
      <c r="A60" s="24"/>
      <c r="B60" s="37"/>
      <c r="C60" s="180" t="s">
        <v>132</v>
      </c>
      <c r="D60" s="80">
        <v>5000</v>
      </c>
      <c r="E60" s="53">
        <v>5000</v>
      </c>
      <c r="F60" s="53"/>
      <c r="G60" s="107"/>
      <c r="H60" s="80">
        <v>5000</v>
      </c>
      <c r="I60" s="53">
        <v>5000</v>
      </c>
      <c r="J60" s="53"/>
      <c r="K60" s="107"/>
      <c r="L60" s="80">
        <v>5000</v>
      </c>
      <c r="M60" s="53">
        <v>5000</v>
      </c>
      <c r="N60" s="53"/>
      <c r="O60" s="107"/>
    </row>
    <row r="61" spans="1:15" s="22" customFormat="1" x14ac:dyDescent="0.3">
      <c r="A61" s="24"/>
      <c r="B61" s="37"/>
      <c r="C61" s="180" t="s">
        <v>133</v>
      </c>
      <c r="D61" s="80">
        <v>3800</v>
      </c>
      <c r="E61" s="53">
        <v>3800</v>
      </c>
      <c r="F61" s="53"/>
      <c r="G61" s="107"/>
      <c r="H61" s="80">
        <v>3800</v>
      </c>
      <c r="I61" s="53">
        <v>3800</v>
      </c>
      <c r="J61" s="53"/>
      <c r="K61" s="107"/>
      <c r="L61" s="80">
        <v>3800</v>
      </c>
      <c r="M61" s="53">
        <v>3800</v>
      </c>
      <c r="N61" s="53"/>
      <c r="O61" s="107"/>
    </row>
    <row r="62" spans="1:15" s="22" customFormat="1" x14ac:dyDescent="0.3">
      <c r="A62" s="24"/>
      <c r="B62" s="37"/>
      <c r="C62" s="180" t="s">
        <v>134</v>
      </c>
      <c r="D62" s="80"/>
      <c r="E62" s="53"/>
      <c r="F62" s="53"/>
      <c r="G62" s="107"/>
      <c r="H62" s="80"/>
      <c r="I62" s="53"/>
      <c r="J62" s="53"/>
      <c r="K62" s="107"/>
      <c r="L62" s="80"/>
      <c r="M62" s="53"/>
      <c r="N62" s="53"/>
      <c r="O62" s="107"/>
    </row>
    <row r="63" spans="1:15" s="22" customFormat="1" x14ac:dyDescent="0.3">
      <c r="A63" s="24"/>
      <c r="B63" s="37"/>
      <c r="C63" s="180" t="s">
        <v>135</v>
      </c>
      <c r="D63" s="80">
        <v>10000</v>
      </c>
      <c r="E63" s="53"/>
      <c r="F63" s="53">
        <v>10000</v>
      </c>
      <c r="G63" s="107"/>
      <c r="H63" s="80">
        <v>10000</v>
      </c>
      <c r="I63" s="53"/>
      <c r="J63" s="53">
        <v>10000</v>
      </c>
      <c r="K63" s="107"/>
      <c r="L63" s="80">
        <v>10000</v>
      </c>
      <c r="M63" s="53"/>
      <c r="N63" s="53">
        <v>10000</v>
      </c>
      <c r="O63" s="107"/>
    </row>
    <row r="64" spans="1:15" s="22" customFormat="1" x14ac:dyDescent="0.3">
      <c r="A64" s="24"/>
      <c r="B64" s="37"/>
      <c r="C64" s="180" t="s">
        <v>136</v>
      </c>
      <c r="D64" s="80">
        <v>150</v>
      </c>
      <c r="E64" s="53"/>
      <c r="F64" s="53">
        <v>150</v>
      </c>
      <c r="G64" s="107"/>
      <c r="H64" s="80">
        <v>150</v>
      </c>
      <c r="I64" s="53"/>
      <c r="J64" s="53">
        <v>150</v>
      </c>
      <c r="K64" s="107"/>
      <c r="L64" s="80">
        <v>150</v>
      </c>
      <c r="M64" s="53"/>
      <c r="N64" s="53">
        <v>150</v>
      </c>
      <c r="O64" s="107"/>
    </row>
    <row r="65" spans="1:15" s="22" customFormat="1" x14ac:dyDescent="0.3">
      <c r="A65" s="24"/>
      <c r="B65" s="37"/>
      <c r="C65" s="180" t="s">
        <v>394</v>
      </c>
      <c r="D65" s="86">
        <v>17075</v>
      </c>
      <c r="E65" s="53">
        <v>17075</v>
      </c>
      <c r="F65" s="53"/>
      <c r="G65" s="108"/>
      <c r="H65" s="86">
        <v>17075</v>
      </c>
      <c r="I65" s="53">
        <v>17075</v>
      </c>
      <c r="J65" s="53"/>
      <c r="K65" s="108"/>
      <c r="L65" s="86">
        <v>17075</v>
      </c>
      <c r="M65" s="53">
        <v>17075</v>
      </c>
      <c r="N65" s="53"/>
      <c r="O65" s="108"/>
    </row>
    <row r="66" spans="1:15" s="22" customFormat="1" x14ac:dyDescent="0.3">
      <c r="A66" s="24"/>
      <c r="B66" s="37"/>
      <c r="C66" s="180" t="s">
        <v>395</v>
      </c>
      <c r="D66" s="86">
        <v>210</v>
      </c>
      <c r="E66" s="53">
        <v>210</v>
      </c>
      <c r="F66" s="53"/>
      <c r="G66" s="108"/>
      <c r="H66" s="86">
        <v>210</v>
      </c>
      <c r="I66" s="53">
        <v>210</v>
      </c>
      <c r="J66" s="53"/>
      <c r="K66" s="108"/>
      <c r="L66" s="86">
        <v>210</v>
      </c>
      <c r="M66" s="53">
        <v>210</v>
      </c>
      <c r="N66" s="53"/>
      <c r="O66" s="108"/>
    </row>
    <row r="67" spans="1:15" s="22" customFormat="1" x14ac:dyDescent="0.3">
      <c r="A67" s="24"/>
      <c r="B67" s="37"/>
      <c r="C67" s="180" t="s">
        <v>396</v>
      </c>
      <c r="D67" s="86">
        <v>3000</v>
      </c>
      <c r="E67" s="53">
        <v>3000</v>
      </c>
      <c r="F67" s="53"/>
      <c r="G67" s="108"/>
      <c r="H67" s="86">
        <v>3000</v>
      </c>
      <c r="I67" s="53">
        <v>3000</v>
      </c>
      <c r="J67" s="53"/>
      <c r="K67" s="108"/>
      <c r="L67" s="86">
        <v>3000</v>
      </c>
      <c r="M67" s="53">
        <v>3000</v>
      </c>
      <c r="N67" s="53"/>
      <c r="O67" s="108"/>
    </row>
    <row r="68" spans="1:15" s="22" customFormat="1" x14ac:dyDescent="0.3">
      <c r="A68" s="24"/>
      <c r="B68" s="37"/>
      <c r="C68" s="180" t="s">
        <v>397</v>
      </c>
      <c r="D68" s="86">
        <v>962</v>
      </c>
      <c r="E68" s="53">
        <v>962</v>
      </c>
      <c r="F68" s="53"/>
      <c r="G68" s="108"/>
      <c r="H68" s="86">
        <v>962</v>
      </c>
      <c r="I68" s="53">
        <v>962</v>
      </c>
      <c r="J68" s="53"/>
      <c r="K68" s="108"/>
      <c r="L68" s="86">
        <v>962</v>
      </c>
      <c r="M68" s="53">
        <v>962</v>
      </c>
      <c r="N68" s="53"/>
      <c r="O68" s="108"/>
    </row>
    <row r="69" spans="1:15" s="22" customFormat="1" x14ac:dyDescent="0.3">
      <c r="A69" s="24"/>
      <c r="B69" s="37"/>
      <c r="C69" s="180" t="s">
        <v>398</v>
      </c>
      <c r="D69" s="86">
        <v>3048</v>
      </c>
      <c r="E69" s="53">
        <v>3048</v>
      </c>
      <c r="F69" s="53"/>
      <c r="G69" s="108"/>
      <c r="H69" s="86">
        <v>3048</v>
      </c>
      <c r="I69" s="53">
        <v>3048</v>
      </c>
      <c r="J69" s="53"/>
      <c r="K69" s="108"/>
      <c r="L69" s="86">
        <v>3048</v>
      </c>
      <c r="M69" s="53">
        <v>3048</v>
      </c>
      <c r="N69" s="53"/>
      <c r="O69" s="108"/>
    </row>
    <row r="70" spans="1:15" s="22" customFormat="1" x14ac:dyDescent="0.3">
      <c r="A70" s="24"/>
      <c r="B70" s="37"/>
      <c r="C70" s="180" t="s">
        <v>399</v>
      </c>
      <c r="D70" s="86">
        <v>40000</v>
      </c>
      <c r="E70" s="53">
        <v>40000</v>
      </c>
      <c r="F70" s="53"/>
      <c r="G70" s="108"/>
      <c r="H70" s="86">
        <v>40000</v>
      </c>
      <c r="I70" s="53">
        <v>40000</v>
      </c>
      <c r="J70" s="53"/>
      <c r="K70" s="108"/>
      <c r="L70" s="86">
        <v>40000</v>
      </c>
      <c r="M70" s="53">
        <v>40000</v>
      </c>
      <c r="N70" s="53"/>
      <c r="O70" s="108"/>
    </row>
    <row r="71" spans="1:15" s="22" customFormat="1" ht="28.2" x14ac:dyDescent="0.3">
      <c r="A71" s="24"/>
      <c r="B71" s="37"/>
      <c r="C71" s="180" t="s">
        <v>465</v>
      </c>
      <c r="D71" s="86"/>
      <c r="E71" s="53"/>
      <c r="F71" s="53"/>
      <c r="G71" s="108"/>
      <c r="H71" s="86">
        <v>9613</v>
      </c>
      <c r="I71" s="53">
        <v>9613</v>
      </c>
      <c r="J71" s="53"/>
      <c r="K71" s="108"/>
      <c r="L71" s="86">
        <v>9613</v>
      </c>
      <c r="M71" s="53">
        <v>9613</v>
      </c>
      <c r="N71" s="53"/>
      <c r="O71" s="108"/>
    </row>
    <row r="72" spans="1:15" s="22" customFormat="1" x14ac:dyDescent="0.3">
      <c r="A72" s="24"/>
      <c r="B72" s="37"/>
      <c r="C72" s="180" t="s">
        <v>466</v>
      </c>
      <c r="D72" s="86"/>
      <c r="E72" s="53"/>
      <c r="F72" s="53"/>
      <c r="G72" s="108"/>
      <c r="H72" s="86">
        <v>11480</v>
      </c>
      <c r="I72" s="53"/>
      <c r="J72" s="53">
        <v>11480</v>
      </c>
      <c r="K72" s="108"/>
      <c r="L72" s="86">
        <v>11480</v>
      </c>
      <c r="M72" s="53"/>
      <c r="N72" s="53">
        <v>11480</v>
      </c>
      <c r="O72" s="108"/>
    </row>
    <row r="73" spans="1:15" s="22" customFormat="1" x14ac:dyDescent="0.3">
      <c r="A73" s="24"/>
      <c r="B73" s="37"/>
      <c r="C73" s="180"/>
      <c r="D73" s="86"/>
      <c r="E73" s="53"/>
      <c r="F73" s="53"/>
      <c r="G73" s="108"/>
      <c r="H73" s="86"/>
      <c r="I73" s="53"/>
      <c r="J73" s="53"/>
      <c r="K73" s="108"/>
      <c r="L73" s="86"/>
      <c r="M73" s="53"/>
      <c r="N73" s="53"/>
      <c r="O73" s="108"/>
    </row>
    <row r="74" spans="1:15" s="10" customFormat="1" x14ac:dyDescent="0.3">
      <c r="A74" s="24"/>
      <c r="B74" s="25"/>
      <c r="C74" s="64" t="s">
        <v>41</v>
      </c>
      <c r="D74" s="97">
        <f>SUM(D54:D70)</f>
        <v>143445</v>
      </c>
      <c r="E74" s="72">
        <f>SUM(E54:E70)</f>
        <v>133295</v>
      </c>
      <c r="F74" s="72">
        <f>SUM(F54:F70)</f>
        <v>10150</v>
      </c>
      <c r="G74" s="118">
        <f>SUM(G54:G70)</f>
        <v>0</v>
      </c>
      <c r="H74" s="97">
        <f t="shared" ref="H74:O74" si="24">SUM(H54:H73)</f>
        <v>164538</v>
      </c>
      <c r="I74" s="72">
        <f t="shared" si="24"/>
        <v>142908</v>
      </c>
      <c r="J74" s="72">
        <f t="shared" si="24"/>
        <v>21630</v>
      </c>
      <c r="K74" s="118">
        <f t="shared" si="24"/>
        <v>0</v>
      </c>
      <c r="L74" s="97">
        <f t="shared" si="24"/>
        <v>165482</v>
      </c>
      <c r="M74" s="72">
        <f t="shared" si="24"/>
        <v>143852</v>
      </c>
      <c r="N74" s="72">
        <f t="shared" si="24"/>
        <v>21630</v>
      </c>
      <c r="O74" s="118">
        <f t="shared" si="24"/>
        <v>0</v>
      </c>
    </row>
    <row r="75" spans="1:15" s="10" customFormat="1" x14ac:dyDescent="0.3">
      <c r="A75" s="24"/>
      <c r="B75" s="25"/>
      <c r="C75" s="45"/>
      <c r="D75" s="91"/>
      <c r="E75" s="69"/>
      <c r="F75" s="69"/>
      <c r="G75" s="117"/>
      <c r="H75" s="91"/>
      <c r="I75" s="69"/>
      <c r="J75" s="69"/>
      <c r="K75" s="117"/>
      <c r="L75" s="91"/>
      <c r="M75" s="69"/>
      <c r="N75" s="69"/>
      <c r="O75" s="117"/>
    </row>
    <row r="76" spans="1:15" s="10" customFormat="1" x14ac:dyDescent="0.3">
      <c r="A76" s="24"/>
      <c r="B76" s="25" t="s">
        <v>15</v>
      </c>
      <c r="C76" s="45" t="s">
        <v>69</v>
      </c>
      <c r="D76" s="91"/>
      <c r="E76" s="69"/>
      <c r="F76" s="69"/>
      <c r="G76" s="117"/>
      <c r="H76" s="91"/>
      <c r="I76" s="69"/>
      <c r="J76" s="69"/>
      <c r="K76" s="117"/>
      <c r="L76" s="91"/>
      <c r="M76" s="69"/>
      <c r="N76" s="69"/>
      <c r="O76" s="117"/>
    </row>
    <row r="77" spans="1:15" s="10" customFormat="1" x14ac:dyDescent="0.3">
      <c r="A77" s="24"/>
      <c r="B77" s="25"/>
      <c r="C77" s="45" t="s">
        <v>76</v>
      </c>
      <c r="D77" s="80"/>
      <c r="E77" s="53"/>
      <c r="F77" s="53"/>
      <c r="G77" s="107"/>
      <c r="H77" s="80"/>
      <c r="I77" s="53"/>
      <c r="J77" s="53"/>
      <c r="K77" s="107"/>
      <c r="L77" s="80"/>
      <c r="M77" s="53"/>
      <c r="N77" s="53"/>
      <c r="O77" s="107"/>
    </row>
    <row r="78" spans="1:15" s="10" customFormat="1" x14ac:dyDescent="0.3">
      <c r="A78" s="24"/>
      <c r="B78" s="25"/>
      <c r="C78" s="45" t="s">
        <v>87</v>
      </c>
      <c r="D78" s="80">
        <v>68000</v>
      </c>
      <c r="E78" s="53">
        <v>68000</v>
      </c>
      <c r="F78" s="53"/>
      <c r="G78" s="107"/>
      <c r="H78" s="80">
        <v>68000</v>
      </c>
      <c r="I78" s="53">
        <v>68000</v>
      </c>
      <c r="J78" s="53"/>
      <c r="K78" s="107"/>
      <c r="L78" s="80">
        <v>68000</v>
      </c>
      <c r="M78" s="53">
        <v>68000</v>
      </c>
      <c r="N78" s="53"/>
      <c r="O78" s="107"/>
    </row>
    <row r="79" spans="1:15" s="10" customFormat="1" x14ac:dyDescent="0.3">
      <c r="A79" s="24"/>
      <c r="B79" s="25"/>
      <c r="C79" s="45" t="s">
        <v>85</v>
      </c>
      <c r="D79" s="80">
        <v>130000</v>
      </c>
      <c r="E79" s="53">
        <v>130000</v>
      </c>
      <c r="F79" s="53"/>
      <c r="G79" s="107"/>
      <c r="H79" s="80">
        <v>130000</v>
      </c>
      <c r="I79" s="53">
        <v>130000</v>
      </c>
      <c r="J79" s="53"/>
      <c r="K79" s="107"/>
      <c r="L79" s="80">
        <v>130000</v>
      </c>
      <c r="M79" s="53">
        <v>130000</v>
      </c>
      <c r="N79" s="53"/>
      <c r="O79" s="107"/>
    </row>
    <row r="80" spans="1:15" s="10" customFormat="1" x14ac:dyDescent="0.3">
      <c r="A80" s="36"/>
      <c r="B80" s="25"/>
      <c r="C80" s="45" t="s">
        <v>86</v>
      </c>
      <c r="D80" s="80">
        <v>15000</v>
      </c>
      <c r="E80" s="53">
        <v>15000</v>
      </c>
      <c r="F80" s="53"/>
      <c r="G80" s="107"/>
      <c r="H80" s="80">
        <v>15000</v>
      </c>
      <c r="I80" s="53">
        <v>15000</v>
      </c>
      <c r="J80" s="53"/>
      <c r="K80" s="107"/>
      <c r="L80" s="80">
        <v>15000</v>
      </c>
      <c r="M80" s="53">
        <v>15000</v>
      </c>
      <c r="N80" s="53"/>
      <c r="O80" s="107"/>
    </row>
    <row r="81" spans="1:15" s="22" customFormat="1" x14ac:dyDescent="0.3">
      <c r="A81" s="24"/>
      <c r="B81" s="37"/>
      <c r="C81" s="45" t="s">
        <v>88</v>
      </c>
      <c r="D81" s="80">
        <v>515000</v>
      </c>
      <c r="E81" s="53">
        <v>515000</v>
      </c>
      <c r="F81" s="53"/>
      <c r="G81" s="107"/>
      <c r="H81" s="80">
        <v>515000</v>
      </c>
      <c r="I81" s="53">
        <v>515000</v>
      </c>
      <c r="J81" s="53"/>
      <c r="K81" s="107"/>
      <c r="L81" s="80">
        <v>515000</v>
      </c>
      <c r="M81" s="53">
        <v>515000</v>
      </c>
      <c r="N81" s="53"/>
      <c r="O81" s="107"/>
    </row>
    <row r="82" spans="1:15" s="22" customFormat="1" x14ac:dyDescent="0.3">
      <c r="A82" s="24"/>
      <c r="B82" s="37"/>
      <c r="C82" s="45" t="s">
        <v>110</v>
      </c>
      <c r="D82" s="80">
        <v>15000</v>
      </c>
      <c r="E82" s="53">
        <v>15000</v>
      </c>
      <c r="F82" s="53"/>
      <c r="G82" s="107"/>
      <c r="H82" s="80">
        <v>15000</v>
      </c>
      <c r="I82" s="53">
        <v>15000</v>
      </c>
      <c r="J82" s="53"/>
      <c r="K82" s="107"/>
      <c r="L82" s="80">
        <v>15000</v>
      </c>
      <c r="M82" s="53">
        <v>15000</v>
      </c>
      <c r="N82" s="53"/>
      <c r="O82" s="107"/>
    </row>
    <row r="83" spans="1:15" s="10" customFormat="1" x14ac:dyDescent="0.3">
      <c r="A83" s="24"/>
      <c r="B83" s="25"/>
      <c r="C83" s="63" t="s">
        <v>30</v>
      </c>
      <c r="D83" s="97">
        <f t="shared" ref="D83:K83" si="25">SUM(D78:D82)</f>
        <v>743000</v>
      </c>
      <c r="E83" s="72">
        <f t="shared" si="25"/>
        <v>743000</v>
      </c>
      <c r="F83" s="72">
        <f t="shared" si="25"/>
        <v>0</v>
      </c>
      <c r="G83" s="116">
        <f t="shared" si="25"/>
        <v>0</v>
      </c>
      <c r="H83" s="97">
        <f t="shared" si="25"/>
        <v>743000</v>
      </c>
      <c r="I83" s="72">
        <f t="shared" si="25"/>
        <v>743000</v>
      </c>
      <c r="J83" s="72">
        <f t="shared" si="25"/>
        <v>0</v>
      </c>
      <c r="K83" s="116">
        <f t="shared" si="25"/>
        <v>0</v>
      </c>
      <c r="L83" s="97">
        <f t="shared" ref="L83:O83" si="26">SUM(L78:L82)</f>
        <v>743000</v>
      </c>
      <c r="M83" s="72">
        <f t="shared" si="26"/>
        <v>743000</v>
      </c>
      <c r="N83" s="72">
        <f t="shared" si="26"/>
        <v>0</v>
      </c>
      <c r="O83" s="116">
        <f t="shared" si="26"/>
        <v>0</v>
      </c>
    </row>
    <row r="84" spans="1:15" s="10" customFormat="1" x14ac:dyDescent="0.3">
      <c r="A84" s="24"/>
      <c r="B84" s="25"/>
      <c r="C84" s="63"/>
      <c r="D84" s="97"/>
      <c r="E84" s="72"/>
      <c r="F84" s="72"/>
      <c r="G84" s="116"/>
      <c r="H84" s="97"/>
      <c r="I84" s="72"/>
      <c r="J84" s="72"/>
      <c r="K84" s="116"/>
      <c r="L84" s="97"/>
      <c r="M84" s="72"/>
      <c r="N84" s="72"/>
      <c r="O84" s="116"/>
    </row>
    <row r="85" spans="1:15" s="10" customFormat="1" x14ac:dyDescent="0.3">
      <c r="A85" s="24"/>
      <c r="B85" s="25"/>
      <c r="C85" s="45" t="s">
        <v>77</v>
      </c>
      <c r="D85" s="80"/>
      <c r="E85" s="53"/>
      <c r="F85" s="53"/>
      <c r="G85" s="107"/>
      <c r="H85" s="80"/>
      <c r="I85" s="53"/>
      <c r="J85" s="53"/>
      <c r="K85" s="107"/>
      <c r="L85" s="80"/>
      <c r="M85" s="53"/>
      <c r="N85" s="53"/>
      <c r="O85" s="107"/>
    </row>
    <row r="86" spans="1:15" s="10" customFormat="1" x14ac:dyDescent="0.3">
      <c r="A86" s="36"/>
      <c r="B86" s="25"/>
      <c r="C86" s="45" t="s">
        <v>89</v>
      </c>
      <c r="D86" s="80">
        <v>50000</v>
      </c>
      <c r="E86" s="53">
        <v>50000</v>
      </c>
      <c r="F86" s="53"/>
      <c r="G86" s="107"/>
      <c r="H86" s="80">
        <v>50000</v>
      </c>
      <c r="I86" s="53">
        <v>50000</v>
      </c>
      <c r="J86" s="53"/>
      <c r="K86" s="107"/>
      <c r="L86" s="80">
        <v>50000</v>
      </c>
      <c r="M86" s="53">
        <v>50000</v>
      </c>
      <c r="N86" s="53"/>
      <c r="O86" s="107"/>
    </row>
    <row r="87" spans="1:15" s="10" customFormat="1" x14ac:dyDescent="0.3">
      <c r="A87" s="24"/>
      <c r="B87" s="25"/>
      <c r="C87" s="63" t="s">
        <v>30</v>
      </c>
      <c r="D87" s="90">
        <f t="shared" ref="D87:K87" si="27">SUM(D86:D86)</f>
        <v>50000</v>
      </c>
      <c r="E87" s="72">
        <f t="shared" si="27"/>
        <v>50000</v>
      </c>
      <c r="F87" s="72">
        <f t="shared" si="27"/>
        <v>0</v>
      </c>
      <c r="G87" s="118">
        <f t="shared" si="27"/>
        <v>0</v>
      </c>
      <c r="H87" s="90">
        <f t="shared" si="27"/>
        <v>50000</v>
      </c>
      <c r="I87" s="72">
        <f t="shared" si="27"/>
        <v>50000</v>
      </c>
      <c r="J87" s="72">
        <f t="shared" si="27"/>
        <v>0</v>
      </c>
      <c r="K87" s="118">
        <f t="shared" si="27"/>
        <v>0</v>
      </c>
      <c r="L87" s="90">
        <f t="shared" ref="L87:O87" si="28">SUM(L86:L86)</f>
        <v>50000</v>
      </c>
      <c r="M87" s="72">
        <f t="shared" si="28"/>
        <v>50000</v>
      </c>
      <c r="N87" s="72">
        <f t="shared" si="28"/>
        <v>0</v>
      </c>
      <c r="O87" s="118">
        <f t="shared" si="28"/>
        <v>0</v>
      </c>
    </row>
    <row r="88" spans="1:15" s="10" customFormat="1" x14ac:dyDescent="0.3">
      <c r="A88" s="24"/>
      <c r="B88" s="25"/>
      <c r="C88" s="63"/>
      <c r="D88" s="90"/>
      <c r="E88" s="72"/>
      <c r="F88" s="72"/>
      <c r="G88" s="118"/>
      <c r="H88" s="90"/>
      <c r="I88" s="72"/>
      <c r="J88" s="72"/>
      <c r="K88" s="118"/>
      <c r="L88" s="90"/>
      <c r="M88" s="72"/>
      <c r="N88" s="72"/>
      <c r="O88" s="118"/>
    </row>
    <row r="89" spans="1:15" s="22" customFormat="1" x14ac:dyDescent="0.3">
      <c r="A89" s="36"/>
      <c r="B89" s="37"/>
      <c r="C89" s="45" t="s">
        <v>78</v>
      </c>
      <c r="D89" s="80"/>
      <c r="E89" s="53"/>
      <c r="F89" s="53"/>
      <c r="G89" s="107"/>
      <c r="H89" s="80"/>
      <c r="I89" s="53"/>
      <c r="J89" s="53"/>
      <c r="K89" s="107"/>
      <c r="L89" s="80"/>
      <c r="M89" s="53"/>
      <c r="N89" s="53"/>
      <c r="O89" s="107"/>
    </row>
    <row r="90" spans="1:15" s="22" customFormat="1" x14ac:dyDescent="0.3">
      <c r="A90" s="36"/>
      <c r="B90" s="37"/>
      <c r="C90" s="180" t="s">
        <v>90</v>
      </c>
      <c r="D90" s="80">
        <v>6000</v>
      </c>
      <c r="E90" s="53">
        <v>6000</v>
      </c>
      <c r="F90" s="53"/>
      <c r="G90" s="107"/>
      <c r="H90" s="80">
        <v>6000</v>
      </c>
      <c r="I90" s="53">
        <v>6000</v>
      </c>
      <c r="J90" s="53"/>
      <c r="K90" s="107"/>
      <c r="L90" s="80">
        <v>6000</v>
      </c>
      <c r="M90" s="53">
        <v>6000</v>
      </c>
      <c r="N90" s="53"/>
      <c r="O90" s="107"/>
    </row>
    <row r="91" spans="1:15" s="22" customFormat="1" x14ac:dyDescent="0.3">
      <c r="A91" s="36"/>
      <c r="B91" s="37"/>
      <c r="C91" s="180" t="s">
        <v>400</v>
      </c>
      <c r="D91" s="80">
        <v>6000</v>
      </c>
      <c r="E91" s="53">
        <v>6000</v>
      </c>
      <c r="F91" s="53"/>
      <c r="G91" s="107"/>
      <c r="H91" s="80">
        <v>6000</v>
      </c>
      <c r="I91" s="53">
        <v>6000</v>
      </c>
      <c r="J91" s="53"/>
      <c r="K91" s="107"/>
      <c r="L91" s="80">
        <v>6000</v>
      </c>
      <c r="M91" s="53">
        <v>6000</v>
      </c>
      <c r="N91" s="53"/>
      <c r="O91" s="107"/>
    </row>
    <row r="92" spans="1:15" s="22" customFormat="1" x14ac:dyDescent="0.3">
      <c r="A92" s="41"/>
      <c r="B92" s="37"/>
      <c r="C92" s="63" t="s">
        <v>30</v>
      </c>
      <c r="D92" s="90">
        <f t="shared" ref="D92:K92" si="29">SUM(D90:D91)</f>
        <v>12000</v>
      </c>
      <c r="E92" s="72">
        <f t="shared" si="29"/>
        <v>12000</v>
      </c>
      <c r="F92" s="72">
        <f t="shared" si="29"/>
        <v>0</v>
      </c>
      <c r="G92" s="118">
        <f t="shared" si="29"/>
        <v>0</v>
      </c>
      <c r="H92" s="90">
        <f t="shared" si="29"/>
        <v>12000</v>
      </c>
      <c r="I92" s="72">
        <f t="shared" si="29"/>
        <v>12000</v>
      </c>
      <c r="J92" s="72">
        <f t="shared" si="29"/>
        <v>0</v>
      </c>
      <c r="K92" s="118">
        <f t="shared" si="29"/>
        <v>0</v>
      </c>
      <c r="L92" s="90">
        <f t="shared" ref="L92:O92" si="30">SUM(L90:L91)</f>
        <v>12000</v>
      </c>
      <c r="M92" s="72">
        <f t="shared" si="30"/>
        <v>12000</v>
      </c>
      <c r="N92" s="72">
        <f t="shared" si="30"/>
        <v>0</v>
      </c>
      <c r="O92" s="118">
        <f t="shared" si="30"/>
        <v>0</v>
      </c>
    </row>
    <row r="93" spans="1:15" s="22" customFormat="1" x14ac:dyDescent="0.3">
      <c r="A93" s="41"/>
      <c r="B93" s="37"/>
      <c r="C93" s="63"/>
      <c r="D93" s="90"/>
      <c r="E93" s="72"/>
      <c r="F93" s="72"/>
      <c r="G93" s="118"/>
      <c r="H93" s="90"/>
      <c r="I93" s="72"/>
      <c r="J93" s="72"/>
      <c r="K93" s="118"/>
      <c r="L93" s="90"/>
      <c r="M93" s="72"/>
      <c r="N93" s="72"/>
      <c r="O93" s="118"/>
    </row>
    <row r="94" spans="1:15" s="10" customFormat="1" x14ac:dyDescent="0.3">
      <c r="A94" s="24"/>
      <c r="B94" s="25"/>
      <c r="C94" s="64" t="s">
        <v>42</v>
      </c>
      <c r="D94" s="92">
        <f t="shared" ref="D94:K94" si="31">D83+D87+D92</f>
        <v>805000</v>
      </c>
      <c r="E94" s="73">
        <f t="shared" si="31"/>
        <v>805000</v>
      </c>
      <c r="F94" s="73">
        <f t="shared" si="31"/>
        <v>0</v>
      </c>
      <c r="G94" s="119">
        <f t="shared" si="31"/>
        <v>0</v>
      </c>
      <c r="H94" s="92">
        <f t="shared" si="31"/>
        <v>805000</v>
      </c>
      <c r="I94" s="73">
        <f t="shared" si="31"/>
        <v>805000</v>
      </c>
      <c r="J94" s="73">
        <f t="shared" si="31"/>
        <v>0</v>
      </c>
      <c r="K94" s="119">
        <f t="shared" si="31"/>
        <v>0</v>
      </c>
      <c r="L94" s="92">
        <f t="shared" ref="L94:O94" si="32">L83+L87+L92</f>
        <v>805000</v>
      </c>
      <c r="M94" s="73">
        <f t="shared" si="32"/>
        <v>805000</v>
      </c>
      <c r="N94" s="73">
        <f t="shared" si="32"/>
        <v>0</v>
      </c>
      <c r="O94" s="119">
        <f t="shared" si="32"/>
        <v>0</v>
      </c>
    </row>
    <row r="95" spans="1:15" s="10" customFormat="1" x14ac:dyDescent="0.3">
      <c r="A95" s="24"/>
      <c r="B95" s="8"/>
      <c r="C95" s="45"/>
      <c r="D95" s="91"/>
      <c r="E95" s="69"/>
      <c r="F95" s="69"/>
      <c r="G95" s="117"/>
      <c r="H95" s="91"/>
      <c r="I95" s="69"/>
      <c r="J95" s="69"/>
      <c r="K95" s="117"/>
      <c r="L95" s="91"/>
      <c r="M95" s="69"/>
      <c r="N95" s="69"/>
      <c r="O95" s="117"/>
    </row>
    <row r="96" spans="1:15" s="10" customFormat="1" x14ac:dyDescent="0.3">
      <c r="A96" s="24"/>
      <c r="B96" s="25" t="s">
        <v>16</v>
      </c>
      <c r="C96" s="45" t="s">
        <v>32</v>
      </c>
      <c r="D96" s="91"/>
      <c r="E96" s="69"/>
      <c r="F96" s="69"/>
      <c r="G96" s="117"/>
      <c r="H96" s="91"/>
      <c r="I96" s="69"/>
      <c r="J96" s="69"/>
      <c r="K96" s="117"/>
      <c r="L96" s="91"/>
      <c r="M96" s="69"/>
      <c r="N96" s="69"/>
      <c r="O96" s="117"/>
    </row>
    <row r="97" spans="1:15" s="10" customFormat="1" ht="28.2" x14ac:dyDescent="0.3">
      <c r="A97" s="24"/>
      <c r="B97" s="25"/>
      <c r="C97" s="45" t="s">
        <v>39</v>
      </c>
      <c r="D97" s="35"/>
      <c r="E97" s="30"/>
      <c r="F97" s="30"/>
      <c r="G97" s="100"/>
      <c r="H97" s="35"/>
      <c r="I97" s="30"/>
      <c r="J97" s="30"/>
      <c r="K97" s="100"/>
      <c r="L97" s="35"/>
      <c r="M97" s="30"/>
      <c r="N97" s="30"/>
      <c r="O97" s="100"/>
    </row>
    <row r="98" spans="1:15" s="10" customFormat="1" x14ac:dyDescent="0.3">
      <c r="A98" s="24"/>
      <c r="B98" s="25"/>
      <c r="C98" s="45" t="s">
        <v>70</v>
      </c>
      <c r="D98" s="35">
        <v>330326</v>
      </c>
      <c r="E98" s="30">
        <v>330326</v>
      </c>
      <c r="F98" s="30"/>
      <c r="G98" s="100"/>
      <c r="H98" s="35">
        <v>330326</v>
      </c>
      <c r="I98" s="30">
        <v>330326</v>
      </c>
      <c r="J98" s="30"/>
      <c r="K98" s="100"/>
      <c r="L98" s="35">
        <v>330326</v>
      </c>
      <c r="M98" s="30">
        <v>330326</v>
      </c>
      <c r="N98" s="30"/>
      <c r="O98" s="100"/>
    </row>
    <row r="99" spans="1:15" s="10" customFormat="1" x14ac:dyDescent="0.3">
      <c r="A99" s="24"/>
      <c r="B99" s="25"/>
      <c r="C99" s="45" t="s">
        <v>467</v>
      </c>
      <c r="D99" s="35"/>
      <c r="E99" s="30"/>
      <c r="F99" s="30"/>
      <c r="G99" s="100"/>
      <c r="H99" s="35">
        <v>924</v>
      </c>
      <c r="I99" s="30">
        <v>924</v>
      </c>
      <c r="J99" s="30"/>
      <c r="K99" s="100"/>
      <c r="L99" s="35">
        <v>924</v>
      </c>
      <c r="M99" s="30">
        <v>924</v>
      </c>
      <c r="N99" s="30"/>
      <c r="O99" s="100"/>
    </row>
    <row r="100" spans="1:15" s="10" customFormat="1" x14ac:dyDescent="0.3">
      <c r="A100" s="24"/>
      <c r="B100" s="25"/>
      <c r="C100" s="45" t="s">
        <v>71</v>
      </c>
      <c r="D100" s="35">
        <v>230236</v>
      </c>
      <c r="E100" s="30">
        <v>230236</v>
      </c>
      <c r="F100" s="30"/>
      <c r="G100" s="100"/>
      <c r="H100" s="35">
        <v>230236</v>
      </c>
      <c r="I100" s="30">
        <v>230236</v>
      </c>
      <c r="J100" s="30"/>
      <c r="K100" s="100"/>
      <c r="L100" s="35">
        <v>232972</v>
      </c>
      <c r="M100" s="30">
        <v>232972</v>
      </c>
      <c r="N100" s="30"/>
      <c r="O100" s="100"/>
    </row>
    <row r="101" spans="1:15" s="10" customFormat="1" x14ac:dyDescent="0.3">
      <c r="A101" s="24"/>
      <c r="B101" s="25"/>
      <c r="C101" s="45" t="s">
        <v>73</v>
      </c>
      <c r="D101" s="35">
        <v>467625</v>
      </c>
      <c r="E101" s="30">
        <v>303848</v>
      </c>
      <c r="F101" s="30">
        <v>163777</v>
      </c>
      <c r="G101" s="100"/>
      <c r="H101" s="35">
        <v>467625</v>
      </c>
      <c r="I101" s="30">
        <v>303848</v>
      </c>
      <c r="J101" s="30">
        <v>163777</v>
      </c>
      <c r="K101" s="100"/>
      <c r="L101" s="35">
        <v>480776</v>
      </c>
      <c r="M101" s="30">
        <v>316999</v>
      </c>
      <c r="N101" s="30">
        <v>163777</v>
      </c>
      <c r="O101" s="100"/>
    </row>
    <row r="102" spans="1:15" s="10" customFormat="1" x14ac:dyDescent="0.3">
      <c r="A102" s="24"/>
      <c r="B102" s="25"/>
      <c r="C102" s="282" t="s">
        <v>468</v>
      </c>
      <c r="D102" s="35"/>
      <c r="E102" s="30"/>
      <c r="F102" s="30"/>
      <c r="G102" s="100"/>
      <c r="H102" s="35">
        <v>27483</v>
      </c>
      <c r="I102" s="30">
        <v>27483</v>
      </c>
      <c r="J102" s="30"/>
      <c r="K102" s="100"/>
      <c r="L102" s="35">
        <v>36431</v>
      </c>
      <c r="M102" s="30">
        <v>36431</v>
      </c>
      <c r="N102" s="30"/>
      <c r="O102" s="100"/>
    </row>
    <row r="103" spans="1:15" s="10" customFormat="1" x14ac:dyDescent="0.3">
      <c r="A103" s="24"/>
      <c r="B103" s="25"/>
      <c r="C103" s="45" t="s">
        <v>72</v>
      </c>
      <c r="D103" s="35">
        <v>22810</v>
      </c>
      <c r="E103" s="30">
        <v>22810</v>
      </c>
      <c r="F103" s="30"/>
      <c r="G103" s="100"/>
      <c r="H103" s="35">
        <v>22810</v>
      </c>
      <c r="I103" s="30">
        <v>22810</v>
      </c>
      <c r="J103" s="30"/>
      <c r="K103" s="100"/>
      <c r="L103" s="35">
        <v>22810</v>
      </c>
      <c r="M103" s="30">
        <v>22810</v>
      </c>
      <c r="N103" s="30"/>
      <c r="O103" s="100"/>
    </row>
    <row r="104" spans="1:15" s="10" customFormat="1" x14ac:dyDescent="0.3">
      <c r="A104" s="24"/>
      <c r="B104" s="25"/>
      <c r="C104" s="45" t="s">
        <v>469</v>
      </c>
      <c r="D104" s="85"/>
      <c r="E104" s="30"/>
      <c r="F104" s="30"/>
      <c r="G104" s="106"/>
      <c r="H104" s="85">
        <v>943</v>
      </c>
      <c r="I104" s="30">
        <v>943</v>
      </c>
      <c r="J104" s="30"/>
      <c r="K104" s="106"/>
      <c r="L104" s="85">
        <v>1249</v>
      </c>
      <c r="M104" s="30">
        <v>1249</v>
      </c>
      <c r="N104" s="30"/>
      <c r="O104" s="106"/>
    </row>
    <row r="105" spans="1:15" s="10" customFormat="1" x14ac:dyDescent="0.3">
      <c r="A105" s="24"/>
      <c r="B105" s="25"/>
      <c r="C105" s="45" t="s">
        <v>526</v>
      </c>
      <c r="D105" s="85"/>
      <c r="E105" s="30"/>
      <c r="F105" s="30"/>
      <c r="G105" s="106"/>
      <c r="H105" s="85"/>
      <c r="I105" s="30"/>
      <c r="J105" s="30"/>
      <c r="K105" s="106"/>
      <c r="L105" s="85">
        <v>757</v>
      </c>
      <c r="M105" s="30">
        <v>757</v>
      </c>
      <c r="N105" s="30"/>
      <c r="O105" s="106"/>
    </row>
    <row r="106" spans="1:15" s="10" customFormat="1" x14ac:dyDescent="0.3">
      <c r="A106" s="24"/>
      <c r="B106" s="25"/>
      <c r="C106" s="63" t="s">
        <v>30</v>
      </c>
      <c r="D106" s="87">
        <f>SUM(D97:D103)</f>
        <v>1050997</v>
      </c>
      <c r="E106" s="40">
        <f>SUM(E97:E103)</f>
        <v>887220</v>
      </c>
      <c r="F106" s="40">
        <f>SUM(F97:F103)</f>
        <v>163777</v>
      </c>
      <c r="G106" s="104">
        <f>SUM(G97:G103)</f>
        <v>0</v>
      </c>
      <c r="H106" s="87">
        <f>SUM(H97:H104)</f>
        <v>1080347</v>
      </c>
      <c r="I106" s="40">
        <f>SUM(I97:I104)</f>
        <v>916570</v>
      </c>
      <c r="J106" s="40">
        <f>SUM(J97:J103)</f>
        <v>163777</v>
      </c>
      <c r="K106" s="104">
        <f>SUM(K97:K103)</f>
        <v>0</v>
      </c>
      <c r="L106" s="87">
        <f>SUM(L97:L105)</f>
        <v>1106245</v>
      </c>
      <c r="M106" s="40">
        <f t="shared" ref="M106:O106" si="33">SUM(M97:M105)</f>
        <v>942468</v>
      </c>
      <c r="N106" s="40">
        <f t="shared" si="33"/>
        <v>163777</v>
      </c>
      <c r="O106" s="265">
        <f t="shared" si="33"/>
        <v>0</v>
      </c>
    </row>
    <row r="107" spans="1:15" s="10" customFormat="1" x14ac:dyDescent="0.3">
      <c r="A107" s="24"/>
      <c r="B107" s="25"/>
      <c r="C107" s="45"/>
      <c r="D107" s="35"/>
      <c r="E107" s="30"/>
      <c r="F107" s="30"/>
      <c r="G107" s="100"/>
      <c r="H107" s="35"/>
      <c r="I107" s="30"/>
      <c r="J107" s="30"/>
      <c r="K107" s="100"/>
      <c r="L107" s="35"/>
      <c r="M107" s="30"/>
      <c r="N107" s="30"/>
      <c r="O107" s="100"/>
    </row>
    <row r="108" spans="1:15" s="10" customFormat="1" x14ac:dyDescent="0.3">
      <c r="A108" s="24"/>
      <c r="B108" s="25"/>
      <c r="C108" s="45" t="s">
        <v>186</v>
      </c>
      <c r="D108" s="35"/>
      <c r="E108" s="30"/>
      <c r="F108" s="30"/>
      <c r="G108" s="100"/>
      <c r="H108" s="35"/>
      <c r="I108" s="30"/>
      <c r="J108" s="30"/>
      <c r="K108" s="100"/>
      <c r="L108" s="35"/>
      <c r="M108" s="30"/>
      <c r="N108" s="30"/>
      <c r="O108" s="100"/>
    </row>
    <row r="109" spans="1:15" s="10" customFormat="1" x14ac:dyDescent="0.3">
      <c r="A109" s="24"/>
      <c r="B109" s="25"/>
      <c r="C109" s="45" t="s">
        <v>470</v>
      </c>
      <c r="D109" s="85"/>
      <c r="E109" s="30"/>
      <c r="F109" s="30"/>
      <c r="G109" s="106"/>
      <c r="H109" s="85">
        <v>3387</v>
      </c>
      <c r="I109" s="30">
        <v>3387</v>
      </c>
      <c r="J109" s="30"/>
      <c r="K109" s="106"/>
      <c r="L109" s="85">
        <v>4684</v>
      </c>
      <c r="M109" s="30">
        <v>4684</v>
      </c>
      <c r="N109" s="30"/>
      <c r="O109" s="106"/>
    </row>
    <row r="110" spans="1:15" s="10" customFormat="1" x14ac:dyDescent="0.3">
      <c r="A110" s="24"/>
      <c r="B110" s="25"/>
      <c r="C110" s="45" t="s">
        <v>471</v>
      </c>
      <c r="D110" s="85"/>
      <c r="E110" s="30"/>
      <c r="F110" s="30"/>
      <c r="G110" s="106"/>
      <c r="H110" s="85">
        <v>1591</v>
      </c>
      <c r="I110" s="30">
        <v>1591</v>
      </c>
      <c r="J110" s="30"/>
      <c r="K110" s="106"/>
      <c r="L110" s="85">
        <v>2226</v>
      </c>
      <c r="M110" s="30">
        <v>2226</v>
      </c>
      <c r="N110" s="30"/>
      <c r="O110" s="106"/>
    </row>
    <row r="111" spans="1:15" s="10" customFormat="1" ht="28.2" x14ac:dyDescent="0.3">
      <c r="A111" s="24"/>
      <c r="B111" s="25"/>
      <c r="C111" s="45" t="s">
        <v>472</v>
      </c>
      <c r="D111" s="85"/>
      <c r="E111" s="30"/>
      <c r="F111" s="30"/>
      <c r="G111" s="106"/>
      <c r="H111" s="85">
        <v>1964</v>
      </c>
      <c r="I111" s="30">
        <v>1964</v>
      </c>
      <c r="J111" s="30"/>
      <c r="K111" s="106"/>
      <c r="L111" s="85">
        <v>1964</v>
      </c>
      <c r="M111" s="30">
        <v>1964</v>
      </c>
      <c r="N111" s="30"/>
      <c r="O111" s="106"/>
    </row>
    <row r="112" spans="1:15" s="10" customFormat="1" x14ac:dyDescent="0.3">
      <c r="A112" s="24"/>
      <c r="B112" s="25"/>
      <c r="C112" s="45"/>
      <c r="D112" s="85"/>
      <c r="E112" s="30"/>
      <c r="F112" s="30"/>
      <c r="G112" s="106"/>
      <c r="H112" s="85"/>
      <c r="I112" s="30"/>
      <c r="J112" s="30"/>
      <c r="K112" s="106"/>
      <c r="L112" s="85"/>
      <c r="M112" s="30"/>
      <c r="N112" s="30"/>
      <c r="O112" s="106"/>
    </row>
    <row r="113" spans="1:15" s="10" customFormat="1" x14ac:dyDescent="0.3">
      <c r="A113" s="24"/>
      <c r="B113" s="25"/>
      <c r="C113" s="63" t="s">
        <v>30</v>
      </c>
      <c r="D113" s="87">
        <v>0</v>
      </c>
      <c r="E113" s="40">
        <v>0</v>
      </c>
      <c r="F113" s="40">
        <v>0</v>
      </c>
      <c r="G113" s="104">
        <v>0</v>
      </c>
      <c r="H113" s="87">
        <f>SUM(H109:H112)</f>
        <v>6942</v>
      </c>
      <c r="I113" s="40">
        <f t="shared" ref="I113:K113" si="34">SUM(I109:I112)</f>
        <v>6942</v>
      </c>
      <c r="J113" s="40">
        <f t="shared" si="34"/>
        <v>0</v>
      </c>
      <c r="K113" s="265">
        <f t="shared" si="34"/>
        <v>0</v>
      </c>
      <c r="L113" s="87">
        <f>SUM(L109:L112)</f>
        <v>8874</v>
      </c>
      <c r="M113" s="40">
        <f t="shared" ref="M113:O113" si="35">SUM(M109:M112)</f>
        <v>8874</v>
      </c>
      <c r="N113" s="40">
        <f t="shared" si="35"/>
        <v>0</v>
      </c>
      <c r="O113" s="265">
        <f t="shared" si="35"/>
        <v>0</v>
      </c>
    </row>
    <row r="114" spans="1:15" s="10" customFormat="1" x14ac:dyDescent="0.3">
      <c r="A114" s="24"/>
      <c r="B114" s="25"/>
      <c r="C114" s="63"/>
      <c r="D114" s="39"/>
      <c r="E114" s="40"/>
      <c r="F114" s="40"/>
      <c r="G114" s="101"/>
      <c r="H114" s="39"/>
      <c r="I114" s="40"/>
      <c r="J114" s="40"/>
      <c r="K114" s="101"/>
      <c r="L114" s="39"/>
      <c r="M114" s="40"/>
      <c r="N114" s="40"/>
      <c r="O114" s="101"/>
    </row>
    <row r="115" spans="1:15" s="10" customFormat="1" x14ac:dyDescent="0.3">
      <c r="A115" s="24"/>
      <c r="B115" s="25"/>
      <c r="C115" s="45" t="s">
        <v>187</v>
      </c>
      <c r="D115" s="35"/>
      <c r="E115" s="30"/>
      <c r="F115" s="30"/>
      <c r="G115" s="100"/>
      <c r="H115" s="35"/>
      <c r="I115" s="30"/>
      <c r="J115" s="30"/>
      <c r="K115" s="100"/>
      <c r="L115" s="35"/>
      <c r="M115" s="30"/>
      <c r="N115" s="30"/>
      <c r="O115" s="100"/>
    </row>
    <row r="116" spans="1:15" s="10" customFormat="1" x14ac:dyDescent="0.3">
      <c r="A116" s="24"/>
      <c r="B116" s="25"/>
      <c r="C116" s="63" t="s">
        <v>30</v>
      </c>
      <c r="D116" s="87">
        <v>0</v>
      </c>
      <c r="E116" s="40">
        <v>0</v>
      </c>
      <c r="F116" s="40">
        <v>0</v>
      </c>
      <c r="G116" s="104">
        <v>0</v>
      </c>
      <c r="H116" s="87">
        <v>0</v>
      </c>
      <c r="I116" s="40">
        <v>0</v>
      </c>
      <c r="J116" s="40">
        <v>0</v>
      </c>
      <c r="K116" s="104">
        <v>0</v>
      </c>
      <c r="L116" s="87">
        <v>0</v>
      </c>
      <c r="M116" s="40">
        <v>0</v>
      </c>
      <c r="N116" s="40">
        <v>0</v>
      </c>
      <c r="O116" s="104">
        <v>0</v>
      </c>
    </row>
    <row r="117" spans="1:15" s="10" customFormat="1" x14ac:dyDescent="0.3">
      <c r="A117" s="24"/>
      <c r="B117" s="25"/>
      <c r="C117" s="63"/>
      <c r="D117" s="87"/>
      <c r="E117" s="40"/>
      <c r="F117" s="40"/>
      <c r="G117" s="104"/>
      <c r="H117" s="87"/>
      <c r="I117" s="40"/>
      <c r="J117" s="40"/>
      <c r="K117" s="104"/>
      <c r="L117" s="87"/>
      <c r="M117" s="40"/>
      <c r="N117" s="40"/>
      <c r="O117" s="104"/>
    </row>
    <row r="118" spans="1:15" s="10" customFormat="1" x14ac:dyDescent="0.3">
      <c r="A118" s="24"/>
      <c r="B118" s="25"/>
      <c r="C118" s="45" t="s">
        <v>197</v>
      </c>
      <c r="D118" s="87"/>
      <c r="E118" s="40"/>
      <c r="F118" s="40"/>
      <c r="G118" s="104"/>
      <c r="H118" s="87"/>
      <c r="I118" s="40"/>
      <c r="J118" s="40"/>
      <c r="K118" s="104"/>
      <c r="L118" s="87"/>
      <c r="M118" s="40"/>
      <c r="N118" s="40"/>
      <c r="O118" s="104"/>
    </row>
    <row r="119" spans="1:15" s="10" customFormat="1" x14ac:dyDescent="0.3">
      <c r="A119" s="24"/>
      <c r="B119" s="25"/>
      <c r="C119" s="45" t="s">
        <v>537</v>
      </c>
      <c r="D119" s="87"/>
      <c r="E119" s="40"/>
      <c r="F119" s="40"/>
      <c r="G119" s="104"/>
      <c r="H119" s="87"/>
      <c r="I119" s="40"/>
      <c r="J119" s="40"/>
      <c r="K119" s="104"/>
      <c r="L119" s="85">
        <v>2511</v>
      </c>
      <c r="M119" s="30">
        <v>2511</v>
      </c>
      <c r="N119" s="40"/>
      <c r="O119" s="104"/>
    </row>
    <row r="120" spans="1:15" s="22" customFormat="1" x14ac:dyDescent="0.3">
      <c r="A120" s="36"/>
      <c r="B120" s="37"/>
      <c r="C120" s="63" t="s">
        <v>30</v>
      </c>
      <c r="D120" s="87">
        <v>0</v>
      </c>
      <c r="E120" s="40">
        <v>0</v>
      </c>
      <c r="F120" s="40">
        <v>0</v>
      </c>
      <c r="G120" s="104">
        <v>0</v>
      </c>
      <c r="H120" s="87">
        <v>0</v>
      </c>
      <c r="I120" s="40">
        <v>0</v>
      </c>
      <c r="J120" s="40">
        <v>0</v>
      </c>
      <c r="K120" s="104">
        <v>0</v>
      </c>
      <c r="L120" s="87">
        <f>SUM(L119)</f>
        <v>2511</v>
      </c>
      <c r="M120" s="40">
        <f>SUM(M119)</f>
        <v>2511</v>
      </c>
      <c r="N120" s="40">
        <f t="shared" ref="N120:O120" si="36">SUM(N119)</f>
        <v>0</v>
      </c>
      <c r="O120" s="265">
        <f t="shared" si="36"/>
        <v>0</v>
      </c>
    </row>
    <row r="121" spans="1:15" s="10" customFormat="1" x14ac:dyDescent="0.3">
      <c r="A121" s="24"/>
      <c r="B121" s="25"/>
      <c r="C121" s="63"/>
      <c r="D121" s="39"/>
      <c r="E121" s="40"/>
      <c r="F121" s="40"/>
      <c r="G121" s="101"/>
      <c r="H121" s="39"/>
      <c r="I121" s="40"/>
      <c r="J121" s="40"/>
      <c r="K121" s="101"/>
      <c r="L121" s="39"/>
      <c r="M121" s="40"/>
      <c r="N121" s="40"/>
      <c r="O121" s="101"/>
    </row>
    <row r="122" spans="1:15" s="10" customFormat="1" x14ac:dyDescent="0.3">
      <c r="A122" s="24"/>
      <c r="B122" s="25"/>
      <c r="C122" s="64" t="s">
        <v>43</v>
      </c>
      <c r="D122" s="181">
        <f t="shared" ref="D122:K122" si="37">SUM(D106,D113,D116)</f>
        <v>1050997</v>
      </c>
      <c r="E122" s="73">
        <f t="shared" si="37"/>
        <v>887220</v>
      </c>
      <c r="F122" s="73">
        <f t="shared" si="37"/>
        <v>163777</v>
      </c>
      <c r="G122" s="259">
        <f t="shared" si="37"/>
        <v>0</v>
      </c>
      <c r="H122" s="181">
        <f t="shared" si="37"/>
        <v>1087289</v>
      </c>
      <c r="I122" s="73">
        <f t="shared" si="37"/>
        <v>923512</v>
      </c>
      <c r="J122" s="73">
        <f t="shared" si="37"/>
        <v>163777</v>
      </c>
      <c r="K122" s="259">
        <f t="shared" si="37"/>
        <v>0</v>
      </c>
      <c r="L122" s="181">
        <f>SUM(L106,L113,L116,L120)</f>
        <v>1117630</v>
      </c>
      <c r="M122" s="73">
        <f t="shared" ref="M122:O122" si="38">SUM(M106,M113,M116,M120)</f>
        <v>953853</v>
      </c>
      <c r="N122" s="73">
        <f t="shared" si="38"/>
        <v>163777</v>
      </c>
      <c r="O122" s="273">
        <f t="shared" si="38"/>
        <v>0</v>
      </c>
    </row>
    <row r="123" spans="1:15" s="10" customFormat="1" x14ac:dyDescent="0.3">
      <c r="A123" s="24"/>
      <c r="B123" s="25"/>
      <c r="C123" s="45"/>
      <c r="D123" s="91"/>
      <c r="E123" s="69"/>
      <c r="F123" s="69"/>
      <c r="G123" s="117"/>
      <c r="H123" s="91"/>
      <c r="I123" s="69"/>
      <c r="J123" s="69"/>
      <c r="K123" s="117"/>
      <c r="L123" s="91"/>
      <c r="M123" s="69"/>
      <c r="N123" s="69"/>
      <c r="O123" s="117"/>
    </row>
    <row r="124" spans="1:15" s="10" customFormat="1" x14ac:dyDescent="0.3">
      <c r="A124" s="24"/>
      <c r="B124" s="25" t="s">
        <v>11</v>
      </c>
      <c r="C124" s="45" t="s">
        <v>84</v>
      </c>
      <c r="D124" s="91"/>
      <c r="E124" s="69"/>
      <c r="F124" s="69"/>
      <c r="G124" s="117"/>
      <c r="H124" s="91"/>
      <c r="I124" s="69"/>
      <c r="J124" s="69"/>
      <c r="K124" s="117"/>
      <c r="L124" s="91"/>
      <c r="M124" s="69"/>
      <c r="N124" s="69"/>
      <c r="O124" s="117"/>
    </row>
    <row r="125" spans="1:15" s="10" customFormat="1" x14ac:dyDescent="0.3">
      <c r="A125" s="24"/>
      <c r="B125" s="25"/>
      <c r="C125" s="45" t="s">
        <v>17</v>
      </c>
      <c r="D125" s="80"/>
      <c r="E125" s="53"/>
      <c r="F125" s="53"/>
      <c r="G125" s="107"/>
      <c r="H125" s="80"/>
      <c r="I125" s="53"/>
      <c r="J125" s="53"/>
      <c r="K125" s="107"/>
      <c r="L125" s="80"/>
      <c r="M125" s="53"/>
      <c r="N125" s="53"/>
      <c r="O125" s="107"/>
    </row>
    <row r="126" spans="1:15" s="10" customFormat="1" x14ac:dyDescent="0.3">
      <c r="A126" s="24"/>
      <c r="B126" s="25"/>
      <c r="C126" s="180" t="s">
        <v>401</v>
      </c>
      <c r="D126" s="80">
        <v>142669</v>
      </c>
      <c r="E126" s="53">
        <v>142669</v>
      </c>
      <c r="F126" s="53"/>
      <c r="G126" s="107"/>
      <c r="H126" s="80">
        <v>194199</v>
      </c>
      <c r="I126" s="53">
        <v>194199</v>
      </c>
      <c r="J126" s="53"/>
      <c r="K126" s="107"/>
      <c r="L126" s="80">
        <v>254438</v>
      </c>
      <c r="M126" s="53">
        <v>254438</v>
      </c>
      <c r="N126" s="53"/>
      <c r="O126" s="107"/>
    </row>
    <row r="127" spans="1:15" s="10" customFormat="1" x14ac:dyDescent="0.3">
      <c r="A127" s="24"/>
      <c r="B127" s="25"/>
      <c r="C127" s="180" t="s">
        <v>402</v>
      </c>
      <c r="D127" s="80">
        <v>88291</v>
      </c>
      <c r="E127" s="53">
        <v>88291</v>
      </c>
      <c r="F127" s="53"/>
      <c r="G127" s="107"/>
      <c r="H127" s="80">
        <v>88291</v>
      </c>
      <c r="I127" s="53">
        <v>88291</v>
      </c>
      <c r="J127" s="53"/>
      <c r="K127" s="107"/>
      <c r="L127" s="80">
        <v>88291</v>
      </c>
      <c r="M127" s="53">
        <v>88291</v>
      </c>
      <c r="N127" s="53"/>
      <c r="O127" s="107"/>
    </row>
    <row r="128" spans="1:15" s="10" customFormat="1" x14ac:dyDescent="0.3">
      <c r="A128" s="24"/>
      <c r="B128" s="25"/>
      <c r="C128" s="180" t="s">
        <v>403</v>
      </c>
      <c r="D128" s="80">
        <v>19743</v>
      </c>
      <c r="E128" s="53">
        <v>19743</v>
      </c>
      <c r="F128" s="53"/>
      <c r="G128" s="107"/>
      <c r="H128" s="80">
        <v>19743</v>
      </c>
      <c r="I128" s="53">
        <v>19743</v>
      </c>
      <c r="J128" s="53"/>
      <c r="K128" s="107"/>
      <c r="L128" s="80">
        <v>19743</v>
      </c>
      <c r="M128" s="53">
        <v>19743</v>
      </c>
      <c r="N128" s="53"/>
      <c r="O128" s="107"/>
    </row>
    <row r="129" spans="1:15" s="10" customFormat="1" x14ac:dyDescent="0.3">
      <c r="A129" s="24"/>
      <c r="B129" s="25"/>
      <c r="C129" s="180" t="s">
        <v>404</v>
      </c>
      <c r="D129" s="80">
        <v>3105</v>
      </c>
      <c r="E129" s="53">
        <v>3105</v>
      </c>
      <c r="F129" s="53"/>
      <c r="G129" s="107"/>
      <c r="H129" s="80">
        <v>3105</v>
      </c>
      <c r="I129" s="53">
        <v>3105</v>
      </c>
      <c r="J129" s="53"/>
      <c r="K129" s="107"/>
      <c r="L129" s="80">
        <v>3105</v>
      </c>
      <c r="M129" s="53">
        <v>3105</v>
      </c>
      <c r="N129" s="53"/>
      <c r="O129" s="107"/>
    </row>
    <row r="130" spans="1:15" s="10" customFormat="1" x14ac:dyDescent="0.3">
      <c r="A130" s="24"/>
      <c r="B130" s="25"/>
      <c r="C130" s="45" t="s">
        <v>137</v>
      </c>
      <c r="D130" s="80"/>
      <c r="E130" s="53"/>
      <c r="F130" s="53"/>
      <c r="G130" s="107"/>
      <c r="H130" s="80"/>
      <c r="I130" s="53"/>
      <c r="J130" s="53"/>
      <c r="K130" s="107"/>
      <c r="L130" s="80"/>
      <c r="M130" s="53"/>
      <c r="N130" s="53"/>
      <c r="O130" s="107"/>
    </row>
    <row r="131" spans="1:15" s="10" customFormat="1" x14ac:dyDescent="0.3">
      <c r="A131" s="24"/>
      <c r="B131" s="25"/>
      <c r="C131" s="45" t="s">
        <v>138</v>
      </c>
      <c r="D131" s="80"/>
      <c r="E131" s="53"/>
      <c r="F131" s="53"/>
      <c r="G131" s="107"/>
      <c r="H131" s="80"/>
      <c r="I131" s="53"/>
      <c r="J131" s="53"/>
      <c r="K131" s="107"/>
      <c r="L131" s="80"/>
      <c r="M131" s="53"/>
      <c r="N131" s="53"/>
      <c r="O131" s="107"/>
    </row>
    <row r="132" spans="1:15" s="10" customFormat="1" x14ac:dyDescent="0.3">
      <c r="A132" s="24"/>
      <c r="B132" s="25"/>
      <c r="C132" s="180" t="s">
        <v>139</v>
      </c>
      <c r="D132" s="80">
        <v>27944</v>
      </c>
      <c r="E132" s="53">
        <v>27944</v>
      </c>
      <c r="F132" s="53"/>
      <c r="G132" s="107"/>
      <c r="H132" s="80">
        <v>27944</v>
      </c>
      <c r="I132" s="53">
        <v>27944</v>
      </c>
      <c r="J132" s="53"/>
      <c r="K132" s="107"/>
      <c r="L132" s="80">
        <v>27944</v>
      </c>
      <c r="M132" s="53">
        <v>27944</v>
      </c>
      <c r="N132" s="53"/>
      <c r="O132" s="107"/>
    </row>
    <row r="133" spans="1:15" s="10" customFormat="1" x14ac:dyDescent="0.3">
      <c r="A133" s="24"/>
      <c r="B133" s="25"/>
      <c r="C133" s="180" t="s">
        <v>140</v>
      </c>
      <c r="D133" s="80">
        <v>53630</v>
      </c>
      <c r="E133" s="53">
        <v>53630</v>
      </c>
      <c r="F133" s="53"/>
      <c r="G133" s="107"/>
      <c r="H133" s="80">
        <v>53630</v>
      </c>
      <c r="I133" s="53">
        <v>53630</v>
      </c>
      <c r="J133" s="53"/>
      <c r="K133" s="107"/>
      <c r="L133" s="80">
        <v>53630</v>
      </c>
      <c r="M133" s="53">
        <v>53630</v>
      </c>
      <c r="N133" s="53"/>
      <c r="O133" s="107"/>
    </row>
    <row r="134" spans="1:15" s="10" customFormat="1" x14ac:dyDescent="0.3">
      <c r="A134" s="24"/>
      <c r="B134" s="25"/>
      <c r="C134" s="180" t="s">
        <v>473</v>
      </c>
      <c r="D134" s="80"/>
      <c r="E134" s="53"/>
      <c r="F134" s="53"/>
      <c r="G134" s="107"/>
      <c r="H134" s="80">
        <v>109000</v>
      </c>
      <c r="I134" s="53">
        <v>109000</v>
      </c>
      <c r="J134" s="53"/>
      <c r="K134" s="107"/>
      <c r="L134" s="80">
        <v>109000</v>
      </c>
      <c r="M134" s="53">
        <v>109000</v>
      </c>
      <c r="N134" s="53"/>
      <c r="O134" s="107"/>
    </row>
    <row r="135" spans="1:15" s="10" customFormat="1" x14ac:dyDescent="0.3">
      <c r="A135" s="24"/>
      <c r="B135" s="25"/>
      <c r="C135" s="180"/>
      <c r="D135" s="80"/>
      <c r="E135" s="53"/>
      <c r="F135" s="53"/>
      <c r="G135" s="107"/>
      <c r="H135" s="80"/>
      <c r="I135" s="53"/>
      <c r="J135" s="53"/>
      <c r="K135" s="107"/>
      <c r="L135" s="80"/>
      <c r="M135" s="53"/>
      <c r="N135" s="53"/>
      <c r="O135" s="107"/>
    </row>
    <row r="136" spans="1:15" s="10" customFormat="1" x14ac:dyDescent="0.3">
      <c r="A136" s="24"/>
      <c r="B136" s="25"/>
      <c r="C136" s="64" t="s">
        <v>44</v>
      </c>
      <c r="D136" s="92">
        <f t="shared" ref="D136:K136" si="39">SUM(D125:D133)</f>
        <v>335382</v>
      </c>
      <c r="E136" s="73">
        <f t="shared" si="39"/>
        <v>335382</v>
      </c>
      <c r="F136" s="73">
        <f t="shared" si="39"/>
        <v>0</v>
      </c>
      <c r="G136" s="119">
        <f t="shared" si="39"/>
        <v>0</v>
      </c>
      <c r="H136" s="92">
        <f>SUM(H125:H134)</f>
        <v>495912</v>
      </c>
      <c r="I136" s="73">
        <f>SUM(I125:I134)</f>
        <v>495912</v>
      </c>
      <c r="J136" s="73">
        <f t="shared" si="39"/>
        <v>0</v>
      </c>
      <c r="K136" s="119">
        <f t="shared" si="39"/>
        <v>0</v>
      </c>
      <c r="L136" s="92">
        <f>SUM(L125:L134)</f>
        <v>556151</v>
      </c>
      <c r="M136" s="73">
        <f>SUM(M125:M134)</f>
        <v>556151</v>
      </c>
      <c r="N136" s="73">
        <f t="shared" ref="N136:O136" si="40">SUM(N125:N133)</f>
        <v>0</v>
      </c>
      <c r="O136" s="119">
        <f t="shared" si="40"/>
        <v>0</v>
      </c>
    </row>
    <row r="137" spans="1:15" s="10" customFormat="1" x14ac:dyDescent="0.3">
      <c r="A137" s="24"/>
      <c r="B137" s="25"/>
      <c r="C137" s="45"/>
      <c r="D137" s="91"/>
      <c r="E137" s="69"/>
      <c r="F137" s="69"/>
      <c r="G137" s="117"/>
      <c r="H137" s="91"/>
      <c r="I137" s="69"/>
      <c r="J137" s="69"/>
      <c r="K137" s="117"/>
      <c r="L137" s="91"/>
      <c r="M137" s="69"/>
      <c r="N137" s="69"/>
      <c r="O137" s="117"/>
    </row>
    <row r="138" spans="1:15" s="10" customFormat="1" x14ac:dyDescent="0.3">
      <c r="A138" s="24"/>
      <c r="B138" s="25" t="s">
        <v>18</v>
      </c>
      <c r="C138" s="45" t="s">
        <v>40</v>
      </c>
      <c r="D138" s="80"/>
      <c r="E138" s="53"/>
      <c r="F138" s="53"/>
      <c r="G138" s="107"/>
      <c r="H138" s="80"/>
      <c r="I138" s="53"/>
      <c r="J138" s="53"/>
      <c r="K138" s="107"/>
      <c r="L138" s="80"/>
      <c r="M138" s="53"/>
      <c r="N138" s="53"/>
      <c r="O138" s="107"/>
    </row>
    <row r="139" spans="1:15" s="10" customFormat="1" x14ac:dyDescent="0.3">
      <c r="A139" s="24"/>
      <c r="B139" s="25"/>
      <c r="C139" s="45" t="s">
        <v>65</v>
      </c>
      <c r="D139" s="80"/>
      <c r="E139" s="53"/>
      <c r="F139" s="53"/>
      <c r="G139" s="107"/>
      <c r="H139" s="80"/>
      <c r="I139" s="53"/>
      <c r="J139" s="53"/>
      <c r="K139" s="107"/>
      <c r="L139" s="80"/>
      <c r="M139" s="53"/>
      <c r="N139" s="53"/>
      <c r="O139" s="107"/>
    </row>
    <row r="140" spans="1:15" s="10" customFormat="1" ht="28.2" x14ac:dyDescent="0.3">
      <c r="A140" s="24"/>
      <c r="B140" s="25"/>
      <c r="C140" s="45" t="s">
        <v>435</v>
      </c>
      <c r="D140" s="80">
        <v>44039</v>
      </c>
      <c r="E140" s="53">
        <v>44039</v>
      </c>
      <c r="F140" s="53"/>
      <c r="G140" s="107"/>
      <c r="H140" s="80">
        <v>44039</v>
      </c>
      <c r="I140" s="53">
        <v>44039</v>
      </c>
      <c r="J140" s="53"/>
      <c r="K140" s="107"/>
      <c r="L140" s="80">
        <v>44039</v>
      </c>
      <c r="M140" s="53">
        <v>44039</v>
      </c>
      <c r="N140" s="53"/>
      <c r="O140" s="107"/>
    </row>
    <row r="141" spans="1:15" s="22" customFormat="1" x14ac:dyDescent="0.3">
      <c r="A141" s="41"/>
      <c r="B141" s="25"/>
      <c r="C141" s="45" t="s">
        <v>405</v>
      </c>
      <c r="D141" s="80">
        <v>6245</v>
      </c>
      <c r="E141" s="53"/>
      <c r="F141" s="53">
        <v>6245</v>
      </c>
      <c r="G141" s="107"/>
      <c r="H141" s="80">
        <v>6245</v>
      </c>
      <c r="I141" s="53"/>
      <c r="J141" s="53">
        <v>6245</v>
      </c>
      <c r="K141" s="107"/>
      <c r="L141" s="80">
        <v>6245</v>
      </c>
      <c r="M141" s="53"/>
      <c r="N141" s="53">
        <v>6245</v>
      </c>
      <c r="O141" s="107"/>
    </row>
    <row r="142" spans="1:15" s="22" customFormat="1" x14ac:dyDescent="0.3">
      <c r="A142" s="41"/>
      <c r="B142" s="25"/>
      <c r="C142" s="45" t="s">
        <v>406</v>
      </c>
      <c r="D142" s="86">
        <v>650</v>
      </c>
      <c r="E142" s="53">
        <v>650</v>
      </c>
      <c r="F142" s="53"/>
      <c r="G142" s="108"/>
      <c r="H142" s="86">
        <v>650</v>
      </c>
      <c r="I142" s="53">
        <v>650</v>
      </c>
      <c r="J142" s="53"/>
      <c r="K142" s="108"/>
      <c r="L142" s="86">
        <v>650</v>
      </c>
      <c r="M142" s="53">
        <v>650</v>
      </c>
      <c r="N142" s="53"/>
      <c r="O142" s="108"/>
    </row>
    <row r="143" spans="1:15" s="22" customFormat="1" x14ac:dyDescent="0.3">
      <c r="A143" s="41"/>
      <c r="B143" s="25"/>
      <c r="C143" s="45" t="s">
        <v>141</v>
      </c>
      <c r="D143" s="80"/>
      <c r="E143" s="53"/>
      <c r="F143" s="53"/>
      <c r="G143" s="107"/>
      <c r="H143" s="80"/>
      <c r="I143" s="53"/>
      <c r="J143" s="53"/>
      <c r="K143" s="107"/>
      <c r="L143" s="80"/>
      <c r="M143" s="53"/>
      <c r="N143" s="53"/>
      <c r="O143" s="107"/>
    </row>
    <row r="144" spans="1:15" s="22" customFormat="1" ht="28.2" x14ac:dyDescent="0.3">
      <c r="A144" s="41"/>
      <c r="B144" s="25"/>
      <c r="C144" s="45" t="s">
        <v>142</v>
      </c>
      <c r="D144" s="80">
        <v>8690</v>
      </c>
      <c r="E144" s="53">
        <v>8690</v>
      </c>
      <c r="F144" s="53"/>
      <c r="G144" s="107"/>
      <c r="H144" s="80">
        <v>8690</v>
      </c>
      <c r="I144" s="53">
        <v>8690</v>
      </c>
      <c r="J144" s="53"/>
      <c r="K144" s="107"/>
      <c r="L144" s="80">
        <v>8690</v>
      </c>
      <c r="M144" s="53">
        <v>8690</v>
      </c>
      <c r="N144" s="53"/>
      <c r="O144" s="107"/>
    </row>
    <row r="145" spans="1:15" s="22" customFormat="1" ht="28.2" x14ac:dyDescent="0.3">
      <c r="A145" s="41"/>
      <c r="B145" s="25"/>
      <c r="C145" s="45" t="s">
        <v>143</v>
      </c>
      <c r="D145" s="80">
        <v>1781</v>
      </c>
      <c r="E145" s="53">
        <v>1781</v>
      </c>
      <c r="F145" s="53"/>
      <c r="G145" s="107"/>
      <c r="H145" s="80">
        <v>1781</v>
      </c>
      <c r="I145" s="53">
        <v>1781</v>
      </c>
      <c r="J145" s="53"/>
      <c r="K145" s="107"/>
      <c r="L145" s="80">
        <v>1781</v>
      </c>
      <c r="M145" s="53">
        <v>1781</v>
      </c>
      <c r="N145" s="53"/>
      <c r="O145" s="107"/>
    </row>
    <row r="146" spans="1:15" s="22" customFormat="1" ht="28.2" x14ac:dyDescent="0.3">
      <c r="A146" s="41"/>
      <c r="B146" s="25"/>
      <c r="C146" s="45" t="s">
        <v>144</v>
      </c>
      <c r="D146" s="80">
        <v>1629</v>
      </c>
      <c r="E146" s="53">
        <v>1629</v>
      </c>
      <c r="F146" s="53"/>
      <c r="G146" s="107"/>
      <c r="H146" s="80">
        <v>1629</v>
      </c>
      <c r="I146" s="53">
        <v>1629</v>
      </c>
      <c r="J146" s="53"/>
      <c r="K146" s="107"/>
      <c r="L146" s="80">
        <v>1629</v>
      </c>
      <c r="M146" s="53">
        <v>1629</v>
      </c>
      <c r="N146" s="53"/>
      <c r="O146" s="107"/>
    </row>
    <row r="147" spans="1:15" s="22" customFormat="1" x14ac:dyDescent="0.3">
      <c r="A147" s="41"/>
      <c r="B147" s="25"/>
      <c r="C147" s="76" t="s">
        <v>145</v>
      </c>
      <c r="D147" s="80">
        <v>16904</v>
      </c>
      <c r="E147" s="53">
        <v>16904</v>
      </c>
      <c r="F147" s="53"/>
      <c r="G147" s="107"/>
      <c r="H147" s="80">
        <v>16904</v>
      </c>
      <c r="I147" s="53">
        <v>16904</v>
      </c>
      <c r="J147" s="53"/>
      <c r="K147" s="107"/>
      <c r="L147" s="80">
        <v>16904</v>
      </c>
      <c r="M147" s="53">
        <v>16904</v>
      </c>
      <c r="N147" s="53"/>
      <c r="O147" s="107"/>
    </row>
    <row r="148" spans="1:15" s="22" customFormat="1" x14ac:dyDescent="0.3">
      <c r="A148" s="41"/>
      <c r="B148" s="25"/>
      <c r="C148" s="45" t="s">
        <v>146</v>
      </c>
      <c r="D148" s="80">
        <v>100</v>
      </c>
      <c r="E148" s="53"/>
      <c r="F148" s="53"/>
      <c r="G148" s="107">
        <v>100</v>
      </c>
      <c r="H148" s="80">
        <v>100</v>
      </c>
      <c r="I148" s="53"/>
      <c r="J148" s="53"/>
      <c r="K148" s="107">
        <v>100</v>
      </c>
      <c r="L148" s="80">
        <v>100</v>
      </c>
      <c r="M148" s="53"/>
      <c r="N148" s="53"/>
      <c r="O148" s="107">
        <v>100</v>
      </c>
    </row>
    <row r="149" spans="1:15" s="22" customFormat="1" x14ac:dyDescent="0.3">
      <c r="A149" s="41"/>
      <c r="B149" s="25"/>
      <c r="C149" s="45" t="s">
        <v>407</v>
      </c>
      <c r="D149" s="86">
        <v>5072</v>
      </c>
      <c r="E149" s="53"/>
      <c r="F149" s="53">
        <v>5072</v>
      </c>
      <c r="G149" s="108"/>
      <c r="H149" s="86">
        <v>5072</v>
      </c>
      <c r="I149" s="53"/>
      <c r="J149" s="53">
        <v>5072</v>
      </c>
      <c r="K149" s="108"/>
      <c r="L149" s="86">
        <v>5072</v>
      </c>
      <c r="M149" s="53"/>
      <c r="N149" s="53">
        <v>5072</v>
      </c>
      <c r="O149" s="108"/>
    </row>
    <row r="150" spans="1:15" s="22" customFormat="1" ht="28.2" x14ac:dyDescent="0.3">
      <c r="A150" s="41"/>
      <c r="B150" s="25"/>
      <c r="C150" s="45" t="s">
        <v>539</v>
      </c>
      <c r="D150" s="86"/>
      <c r="E150" s="53"/>
      <c r="F150" s="53"/>
      <c r="G150" s="108"/>
      <c r="H150" s="86"/>
      <c r="I150" s="53"/>
      <c r="J150" s="53"/>
      <c r="K150" s="108"/>
      <c r="L150" s="86">
        <v>78367</v>
      </c>
      <c r="M150" s="53">
        <v>78367</v>
      </c>
      <c r="N150" s="53"/>
      <c r="O150" s="108"/>
    </row>
    <row r="151" spans="1:15" s="22" customFormat="1" ht="28.2" x14ac:dyDescent="0.3">
      <c r="A151" s="41"/>
      <c r="B151" s="25"/>
      <c r="C151" s="45" t="s">
        <v>540</v>
      </c>
      <c r="D151" s="86"/>
      <c r="E151" s="53"/>
      <c r="F151" s="53"/>
      <c r="G151" s="108"/>
      <c r="H151" s="86"/>
      <c r="I151" s="53"/>
      <c r="J151" s="53"/>
      <c r="K151" s="108"/>
      <c r="L151" s="86">
        <v>41934</v>
      </c>
      <c r="M151" s="53">
        <v>41934</v>
      </c>
      <c r="N151" s="53"/>
      <c r="O151" s="108"/>
    </row>
    <row r="152" spans="1:15" s="22" customFormat="1" ht="42" x14ac:dyDescent="0.3">
      <c r="A152" s="41"/>
      <c r="B152" s="25"/>
      <c r="C152" s="45" t="s">
        <v>580</v>
      </c>
      <c r="D152" s="86"/>
      <c r="E152" s="53"/>
      <c r="F152" s="53"/>
      <c r="G152" s="108"/>
      <c r="H152" s="86"/>
      <c r="I152" s="53"/>
      <c r="J152" s="53"/>
      <c r="K152" s="108"/>
      <c r="L152" s="86">
        <v>2021</v>
      </c>
      <c r="M152" s="53">
        <v>2021</v>
      </c>
      <c r="N152" s="53"/>
      <c r="O152" s="268"/>
    </row>
    <row r="153" spans="1:15" s="22" customFormat="1" x14ac:dyDescent="0.3">
      <c r="A153" s="41"/>
      <c r="B153" s="25"/>
      <c r="C153" s="63" t="s">
        <v>30</v>
      </c>
      <c r="D153" s="87">
        <f t="shared" ref="D153:K153" si="41">SUM(D140:D149)</f>
        <v>85110</v>
      </c>
      <c r="E153" s="40">
        <f t="shared" si="41"/>
        <v>73693</v>
      </c>
      <c r="F153" s="40">
        <f t="shared" si="41"/>
        <v>11317</v>
      </c>
      <c r="G153" s="104">
        <f t="shared" si="41"/>
        <v>100</v>
      </c>
      <c r="H153" s="87">
        <f t="shared" si="41"/>
        <v>85110</v>
      </c>
      <c r="I153" s="40">
        <f t="shared" si="41"/>
        <v>73693</v>
      </c>
      <c r="J153" s="40">
        <f t="shared" si="41"/>
        <v>11317</v>
      </c>
      <c r="K153" s="104">
        <f t="shared" si="41"/>
        <v>100</v>
      </c>
      <c r="L153" s="87">
        <f>SUM(L140:L152)</f>
        <v>207432</v>
      </c>
      <c r="M153" s="40">
        <f t="shared" ref="M153:N153" si="42">SUM(M140:M152)</f>
        <v>196015</v>
      </c>
      <c r="N153" s="40">
        <f t="shared" si="42"/>
        <v>11317</v>
      </c>
      <c r="O153" s="265">
        <f>SUM(O140:O152)</f>
        <v>100</v>
      </c>
    </row>
    <row r="154" spans="1:15" s="22" customFormat="1" x14ac:dyDescent="0.3">
      <c r="A154" s="41"/>
      <c r="B154" s="37"/>
      <c r="C154" s="63"/>
      <c r="D154" s="93"/>
      <c r="E154" s="68"/>
      <c r="F154" s="68"/>
      <c r="G154" s="120"/>
      <c r="H154" s="93"/>
      <c r="I154" s="68"/>
      <c r="J154" s="68"/>
      <c r="K154" s="120"/>
      <c r="L154" s="93"/>
      <c r="M154" s="68"/>
      <c r="N154" s="68"/>
      <c r="O154" s="120"/>
    </row>
    <row r="155" spans="1:15" s="22" customFormat="1" x14ac:dyDescent="0.3">
      <c r="A155" s="41"/>
      <c r="C155" s="45" t="s">
        <v>94</v>
      </c>
      <c r="D155" s="80"/>
      <c r="E155" s="53"/>
      <c r="F155" s="53"/>
      <c r="G155" s="107"/>
      <c r="H155" s="80"/>
      <c r="I155" s="53"/>
      <c r="J155" s="53"/>
      <c r="K155" s="107"/>
      <c r="L155" s="80"/>
      <c r="M155" s="53"/>
      <c r="N155" s="53"/>
      <c r="O155" s="107"/>
    </row>
    <row r="156" spans="1:15" s="23" customFormat="1" ht="28.2" x14ac:dyDescent="0.3">
      <c r="A156" s="24"/>
      <c r="B156" s="37"/>
      <c r="C156" s="45" t="s">
        <v>408</v>
      </c>
      <c r="D156" s="85">
        <v>1434</v>
      </c>
      <c r="E156" s="30">
        <v>1434</v>
      </c>
      <c r="F156" s="30"/>
      <c r="G156" s="106"/>
      <c r="H156" s="85">
        <v>1434</v>
      </c>
      <c r="I156" s="30">
        <v>1434</v>
      </c>
      <c r="J156" s="30"/>
      <c r="K156" s="106"/>
      <c r="L156" s="85">
        <v>1434</v>
      </c>
      <c r="M156" s="30">
        <v>1434</v>
      </c>
      <c r="N156" s="30"/>
      <c r="O156" s="106"/>
    </row>
    <row r="157" spans="1:15" s="23" customFormat="1" ht="48.75" customHeight="1" x14ac:dyDescent="0.3">
      <c r="A157" s="24"/>
      <c r="B157" s="37"/>
      <c r="C157" s="45" t="s">
        <v>409</v>
      </c>
      <c r="D157" s="85">
        <v>345</v>
      </c>
      <c r="E157" s="30">
        <v>345</v>
      </c>
      <c r="F157" s="30"/>
      <c r="G157" s="106"/>
      <c r="H157" s="85">
        <v>345</v>
      </c>
      <c r="I157" s="30">
        <v>345</v>
      </c>
      <c r="J157" s="30"/>
      <c r="K157" s="106"/>
      <c r="L157" s="85">
        <v>345</v>
      </c>
      <c r="M157" s="30">
        <v>345</v>
      </c>
      <c r="N157" s="30"/>
      <c r="O157" s="106"/>
    </row>
    <row r="158" spans="1:15" s="23" customFormat="1" x14ac:dyDescent="0.3">
      <c r="A158" s="24"/>
      <c r="B158" s="37"/>
      <c r="C158" s="45" t="s">
        <v>474</v>
      </c>
      <c r="D158" s="85"/>
      <c r="E158" s="30"/>
      <c r="F158" s="30"/>
      <c r="G158" s="106"/>
      <c r="H158" s="85">
        <v>833</v>
      </c>
      <c r="I158" s="30">
        <v>833</v>
      </c>
      <c r="J158" s="30"/>
      <c r="K158" s="106"/>
      <c r="L158" s="85">
        <v>833</v>
      </c>
      <c r="M158" s="30">
        <v>833</v>
      </c>
      <c r="N158" s="30"/>
      <c r="O158" s="106"/>
    </row>
    <row r="159" spans="1:15" s="23" customFormat="1" ht="28.2" x14ac:dyDescent="0.3">
      <c r="A159" s="24"/>
      <c r="B159" s="37"/>
      <c r="C159" s="45" t="s">
        <v>547</v>
      </c>
      <c r="D159" s="85"/>
      <c r="E159" s="30"/>
      <c r="F159" s="30"/>
      <c r="G159" s="106"/>
      <c r="H159" s="85"/>
      <c r="I159" s="30"/>
      <c r="J159" s="30"/>
      <c r="K159" s="283"/>
      <c r="L159" s="85">
        <v>183274</v>
      </c>
      <c r="M159" s="30">
        <v>183274</v>
      </c>
      <c r="N159" s="30"/>
      <c r="O159" s="283"/>
    </row>
    <row r="160" spans="1:15" s="23" customFormat="1" ht="28.2" x14ac:dyDescent="0.3">
      <c r="A160" s="24"/>
      <c r="B160" s="37"/>
      <c r="C160" s="45" t="s">
        <v>552</v>
      </c>
      <c r="D160" s="85"/>
      <c r="E160" s="30"/>
      <c r="F160" s="30"/>
      <c r="G160" s="106"/>
      <c r="H160" s="85"/>
      <c r="I160" s="30"/>
      <c r="J160" s="30"/>
      <c r="K160" s="283"/>
      <c r="L160" s="85">
        <v>4000</v>
      </c>
      <c r="M160" s="30">
        <v>4000</v>
      </c>
      <c r="N160" s="30"/>
      <c r="O160" s="283"/>
    </row>
    <row r="161" spans="1:15" s="23" customFormat="1" x14ac:dyDescent="0.3">
      <c r="A161" s="24"/>
      <c r="B161" s="37"/>
      <c r="C161" s="45" t="s">
        <v>554</v>
      </c>
      <c r="D161" s="85"/>
      <c r="E161" s="30"/>
      <c r="F161" s="30"/>
      <c r="G161" s="106"/>
      <c r="H161" s="85"/>
      <c r="I161" s="30"/>
      <c r="J161" s="30"/>
      <c r="K161" s="283"/>
      <c r="L161" s="85">
        <v>1314</v>
      </c>
      <c r="M161" s="30">
        <v>1314</v>
      </c>
      <c r="N161" s="30"/>
      <c r="O161" s="283"/>
    </row>
    <row r="162" spans="1:15" s="22" customFormat="1" x14ac:dyDescent="0.3">
      <c r="A162" s="24"/>
      <c r="B162" s="37"/>
      <c r="C162" s="63" t="s">
        <v>30</v>
      </c>
      <c r="D162" s="90">
        <f t="shared" ref="D162:G162" si="43">SUM(D155:D157)</f>
        <v>1779</v>
      </c>
      <c r="E162" s="72">
        <f t="shared" si="43"/>
        <v>1779</v>
      </c>
      <c r="F162" s="72">
        <f t="shared" si="43"/>
        <v>0</v>
      </c>
      <c r="G162" s="118">
        <f t="shared" si="43"/>
        <v>0</v>
      </c>
      <c r="H162" s="97">
        <f>SUM(H155:H158)</f>
        <v>2612</v>
      </c>
      <c r="I162" s="72">
        <f t="shared" ref="I162:K162" si="44">SUM(I155:I158)</f>
        <v>2612</v>
      </c>
      <c r="J162" s="72">
        <f t="shared" si="44"/>
        <v>0</v>
      </c>
      <c r="K162" s="267">
        <f t="shared" si="44"/>
        <v>0</v>
      </c>
      <c r="L162" s="97">
        <f>SUM(L155:L161)</f>
        <v>191200</v>
      </c>
      <c r="M162" s="72">
        <f t="shared" ref="M162:O162" si="45">SUM(M155:M161)</f>
        <v>191200</v>
      </c>
      <c r="N162" s="72">
        <f t="shared" si="45"/>
        <v>0</v>
      </c>
      <c r="O162" s="269">
        <f t="shared" si="45"/>
        <v>0</v>
      </c>
    </row>
    <row r="163" spans="1:15" s="10" customFormat="1" x14ac:dyDescent="0.3">
      <c r="A163" s="41"/>
      <c r="B163" s="37"/>
      <c r="C163" s="63"/>
      <c r="D163" s="90"/>
      <c r="E163" s="72"/>
      <c r="F163" s="72"/>
      <c r="G163" s="118"/>
      <c r="H163" s="90"/>
      <c r="I163" s="72"/>
      <c r="J163" s="72"/>
      <c r="K163" s="118"/>
      <c r="L163" s="90"/>
      <c r="M163" s="72"/>
      <c r="N163" s="72"/>
      <c r="O163" s="118"/>
    </row>
    <row r="164" spans="1:15" s="10" customFormat="1" x14ac:dyDescent="0.3">
      <c r="A164" s="41"/>
      <c r="B164" s="37"/>
      <c r="C164" s="64" t="s">
        <v>64</v>
      </c>
      <c r="D164" s="92">
        <f t="shared" ref="D164:K164" si="46">D153+D162</f>
        <v>86889</v>
      </c>
      <c r="E164" s="73">
        <f t="shared" si="46"/>
        <v>75472</v>
      </c>
      <c r="F164" s="73">
        <f t="shared" si="46"/>
        <v>11317</v>
      </c>
      <c r="G164" s="119">
        <f t="shared" si="46"/>
        <v>100</v>
      </c>
      <c r="H164" s="92">
        <f t="shared" si="46"/>
        <v>87722</v>
      </c>
      <c r="I164" s="73">
        <f t="shared" si="46"/>
        <v>76305</v>
      </c>
      <c r="J164" s="73">
        <f t="shared" si="46"/>
        <v>11317</v>
      </c>
      <c r="K164" s="119">
        <f t="shared" si="46"/>
        <v>100</v>
      </c>
      <c r="L164" s="92">
        <f t="shared" ref="L164:O164" si="47">L153+L162</f>
        <v>398632</v>
      </c>
      <c r="M164" s="73">
        <f t="shared" si="47"/>
        <v>387215</v>
      </c>
      <c r="N164" s="73">
        <f t="shared" si="47"/>
        <v>11317</v>
      </c>
      <c r="O164" s="119">
        <f t="shared" si="47"/>
        <v>100</v>
      </c>
    </row>
    <row r="165" spans="1:15" s="10" customFormat="1" x14ac:dyDescent="0.3">
      <c r="A165" s="41"/>
      <c r="B165" s="37"/>
      <c r="C165" s="64"/>
      <c r="D165" s="94"/>
      <c r="E165" s="70"/>
      <c r="F165" s="70"/>
      <c r="G165" s="121"/>
      <c r="H165" s="94"/>
      <c r="I165" s="70"/>
      <c r="J165" s="70"/>
      <c r="K165" s="121"/>
      <c r="L165" s="94"/>
      <c r="M165" s="70"/>
      <c r="N165" s="70"/>
      <c r="O165" s="121"/>
    </row>
    <row r="166" spans="1:15" s="10" customFormat="1" x14ac:dyDescent="0.3">
      <c r="A166" s="41"/>
      <c r="B166" s="25" t="s">
        <v>23</v>
      </c>
      <c r="C166" s="45" t="s">
        <v>68</v>
      </c>
      <c r="D166" s="91"/>
      <c r="E166" s="69"/>
      <c r="F166" s="69"/>
      <c r="G166" s="117"/>
      <c r="H166" s="91"/>
      <c r="I166" s="69"/>
      <c r="J166" s="69"/>
      <c r="K166" s="117"/>
      <c r="L166" s="91"/>
      <c r="M166" s="69"/>
      <c r="N166" s="69"/>
      <c r="O166" s="117"/>
    </row>
    <row r="167" spans="1:15" s="10" customFormat="1" x14ac:dyDescent="0.3">
      <c r="A167" s="41"/>
      <c r="B167" s="43"/>
      <c r="C167" s="45" t="s">
        <v>91</v>
      </c>
      <c r="D167" s="91"/>
      <c r="E167" s="69"/>
      <c r="F167" s="69"/>
      <c r="G167" s="117"/>
      <c r="H167" s="91"/>
      <c r="I167" s="69"/>
      <c r="J167" s="69"/>
      <c r="K167" s="117"/>
      <c r="L167" s="91"/>
      <c r="M167" s="69"/>
      <c r="N167" s="69"/>
      <c r="O167" s="117"/>
    </row>
    <row r="168" spans="1:15" s="23" customFormat="1" x14ac:dyDescent="0.3">
      <c r="A168" s="98"/>
      <c r="B168" s="37"/>
      <c r="C168" s="63" t="s">
        <v>30</v>
      </c>
      <c r="D168" s="97">
        <v>0</v>
      </c>
      <c r="E168" s="72">
        <v>0</v>
      </c>
      <c r="F168" s="72">
        <v>0</v>
      </c>
      <c r="G168" s="116">
        <v>0</v>
      </c>
      <c r="H168" s="97">
        <v>0</v>
      </c>
      <c r="I168" s="72">
        <v>0</v>
      </c>
      <c r="J168" s="72">
        <v>0</v>
      </c>
      <c r="K168" s="116">
        <v>0</v>
      </c>
      <c r="L168" s="97">
        <v>0</v>
      </c>
      <c r="M168" s="72">
        <v>0</v>
      </c>
      <c r="N168" s="72">
        <v>0</v>
      </c>
      <c r="O168" s="116">
        <v>0</v>
      </c>
    </row>
    <row r="169" spans="1:15" s="21" customFormat="1" x14ac:dyDescent="0.3">
      <c r="A169" s="27"/>
      <c r="B169" s="25"/>
      <c r="C169" s="45"/>
      <c r="D169" s="91"/>
      <c r="E169" s="69"/>
      <c r="F169" s="69"/>
      <c r="G169" s="117"/>
      <c r="H169" s="91"/>
      <c r="I169" s="69"/>
      <c r="J169" s="69"/>
      <c r="K169" s="117"/>
      <c r="L169" s="91"/>
      <c r="M169" s="69"/>
      <c r="N169" s="69"/>
      <c r="O169" s="117"/>
    </row>
    <row r="170" spans="1:15" s="21" customFormat="1" x14ac:dyDescent="0.3">
      <c r="A170" s="27"/>
      <c r="B170" s="25"/>
      <c r="C170" s="45" t="s">
        <v>92</v>
      </c>
      <c r="D170" s="91"/>
      <c r="E170" s="69"/>
      <c r="F170" s="69"/>
      <c r="G170" s="117"/>
      <c r="H170" s="91"/>
      <c r="I170" s="69"/>
      <c r="J170" s="69"/>
      <c r="K170" s="117"/>
      <c r="L170" s="91"/>
      <c r="M170" s="69"/>
      <c r="N170" s="69"/>
      <c r="O170" s="117"/>
    </row>
    <row r="171" spans="1:15" s="21" customFormat="1" x14ac:dyDescent="0.3">
      <c r="A171" s="24"/>
      <c r="B171" s="43"/>
      <c r="C171" s="45" t="s">
        <v>410</v>
      </c>
      <c r="D171" s="80">
        <v>2000</v>
      </c>
      <c r="E171" s="53">
        <v>2000</v>
      </c>
      <c r="F171" s="53"/>
      <c r="G171" s="107"/>
      <c r="H171" s="80">
        <v>2000</v>
      </c>
      <c r="I171" s="53">
        <v>2000</v>
      </c>
      <c r="J171" s="53"/>
      <c r="K171" s="107"/>
      <c r="L171" s="80">
        <v>2000</v>
      </c>
      <c r="M171" s="53">
        <v>2000</v>
      </c>
      <c r="N171" s="53"/>
      <c r="O171" s="107"/>
    </row>
    <row r="172" spans="1:15" s="21" customFormat="1" x14ac:dyDescent="0.3">
      <c r="A172" s="24"/>
      <c r="B172" s="28"/>
      <c r="C172" s="63" t="s">
        <v>30</v>
      </c>
      <c r="D172" s="90">
        <f t="shared" ref="D172:K172" si="48">SUM(D171:D171)</f>
        <v>2000</v>
      </c>
      <c r="E172" s="72">
        <f t="shared" si="48"/>
        <v>2000</v>
      </c>
      <c r="F172" s="72">
        <f t="shared" si="48"/>
        <v>0</v>
      </c>
      <c r="G172" s="118">
        <f t="shared" si="48"/>
        <v>0</v>
      </c>
      <c r="H172" s="90">
        <f t="shared" si="48"/>
        <v>2000</v>
      </c>
      <c r="I172" s="72">
        <f t="shared" si="48"/>
        <v>2000</v>
      </c>
      <c r="J172" s="72">
        <f t="shared" si="48"/>
        <v>0</v>
      </c>
      <c r="K172" s="118">
        <f t="shared" si="48"/>
        <v>0</v>
      </c>
      <c r="L172" s="90">
        <f t="shared" ref="L172:O172" si="49">SUM(L171:L171)</f>
        <v>2000</v>
      </c>
      <c r="M172" s="72">
        <f t="shared" si="49"/>
        <v>2000</v>
      </c>
      <c r="N172" s="72">
        <f t="shared" si="49"/>
        <v>0</v>
      </c>
      <c r="O172" s="118">
        <f t="shared" si="49"/>
        <v>0</v>
      </c>
    </row>
    <row r="173" spans="1:15" s="21" customFormat="1" x14ac:dyDescent="0.3">
      <c r="A173" s="24"/>
      <c r="B173" s="28"/>
      <c r="C173" s="63"/>
      <c r="D173" s="90"/>
      <c r="E173" s="72"/>
      <c r="F173" s="72"/>
      <c r="G173" s="118"/>
      <c r="H173" s="90"/>
      <c r="I173" s="72"/>
      <c r="J173" s="72"/>
      <c r="K173" s="118"/>
      <c r="L173" s="90"/>
      <c r="M173" s="72"/>
      <c r="N173" s="72"/>
      <c r="O173" s="118"/>
    </row>
    <row r="174" spans="1:15" s="21" customFormat="1" x14ac:dyDescent="0.3">
      <c r="A174" s="24"/>
      <c r="B174" s="28"/>
      <c r="C174" s="64" t="s">
        <v>79</v>
      </c>
      <c r="D174" s="92">
        <f t="shared" ref="D174:K174" si="50">D168+D172</f>
        <v>2000</v>
      </c>
      <c r="E174" s="73">
        <f t="shared" si="50"/>
        <v>2000</v>
      </c>
      <c r="F174" s="73">
        <f t="shared" si="50"/>
        <v>0</v>
      </c>
      <c r="G174" s="119">
        <f t="shared" si="50"/>
        <v>0</v>
      </c>
      <c r="H174" s="92">
        <f t="shared" si="50"/>
        <v>2000</v>
      </c>
      <c r="I174" s="73">
        <f t="shared" si="50"/>
        <v>2000</v>
      </c>
      <c r="J174" s="73">
        <f t="shared" si="50"/>
        <v>0</v>
      </c>
      <c r="K174" s="119">
        <f t="shared" si="50"/>
        <v>0</v>
      </c>
      <c r="L174" s="92">
        <f t="shared" ref="L174:O174" si="51">L168+L172</f>
        <v>2000</v>
      </c>
      <c r="M174" s="73">
        <f t="shared" si="51"/>
        <v>2000</v>
      </c>
      <c r="N174" s="73">
        <f t="shared" si="51"/>
        <v>0</v>
      </c>
      <c r="O174" s="119">
        <f t="shared" si="51"/>
        <v>0</v>
      </c>
    </row>
    <row r="175" spans="1:15" s="21" customFormat="1" x14ac:dyDescent="0.3">
      <c r="A175" s="24"/>
      <c r="B175" s="28"/>
      <c r="C175" s="63"/>
      <c r="D175" s="93"/>
      <c r="E175" s="68"/>
      <c r="F175" s="68"/>
      <c r="G175" s="120"/>
      <c r="H175" s="93"/>
      <c r="I175" s="68"/>
      <c r="J175" s="68"/>
      <c r="K175" s="120"/>
      <c r="L175" s="93"/>
      <c r="M175" s="68"/>
      <c r="N175" s="68"/>
      <c r="O175" s="120"/>
    </row>
    <row r="176" spans="1:15" s="21" customFormat="1" x14ac:dyDescent="0.3">
      <c r="A176" s="24"/>
      <c r="B176" s="25" t="s">
        <v>25</v>
      </c>
      <c r="C176" s="45" t="s">
        <v>3</v>
      </c>
      <c r="D176" s="80"/>
      <c r="E176" s="53"/>
      <c r="F176" s="53"/>
      <c r="G176" s="107"/>
      <c r="H176" s="80"/>
      <c r="I176" s="53"/>
      <c r="J176" s="53"/>
      <c r="K176" s="107"/>
      <c r="L176" s="80"/>
      <c r="M176" s="53"/>
      <c r="N176" s="53"/>
      <c r="O176" s="107"/>
    </row>
    <row r="177" spans="1:15" s="21" customFormat="1" x14ac:dyDescent="0.3">
      <c r="A177" s="24"/>
      <c r="B177" s="28"/>
      <c r="C177" s="45" t="s">
        <v>75</v>
      </c>
      <c r="D177" s="80"/>
      <c r="E177" s="53"/>
      <c r="F177" s="53"/>
      <c r="G177" s="107"/>
      <c r="H177" s="80"/>
      <c r="I177" s="53"/>
      <c r="J177" s="53"/>
      <c r="K177" s="107"/>
      <c r="L177" s="80"/>
      <c r="M177" s="53"/>
      <c r="N177" s="53"/>
      <c r="O177" s="107"/>
    </row>
    <row r="178" spans="1:15" s="21" customFormat="1" x14ac:dyDescent="0.3">
      <c r="A178" s="24"/>
      <c r="B178" s="28"/>
      <c r="C178" s="45" t="s">
        <v>147</v>
      </c>
      <c r="D178" s="80">
        <v>700</v>
      </c>
      <c r="E178" s="53">
        <v>700</v>
      </c>
      <c r="F178" s="53"/>
      <c r="G178" s="107"/>
      <c r="H178" s="80">
        <v>700</v>
      </c>
      <c r="I178" s="53">
        <v>700</v>
      </c>
      <c r="J178" s="53"/>
      <c r="K178" s="107"/>
      <c r="L178" s="80">
        <v>700</v>
      </c>
      <c r="M178" s="53">
        <v>700</v>
      </c>
      <c r="N178" s="53"/>
      <c r="O178" s="107"/>
    </row>
    <row r="179" spans="1:15" s="21" customFormat="1" x14ac:dyDescent="0.3">
      <c r="A179" s="24"/>
      <c r="B179" s="28"/>
      <c r="C179" s="45" t="s">
        <v>411</v>
      </c>
      <c r="D179" s="80">
        <v>7600</v>
      </c>
      <c r="E179" s="53">
        <v>7600</v>
      </c>
      <c r="F179" s="53"/>
      <c r="G179" s="107"/>
      <c r="H179" s="80">
        <v>7600</v>
      </c>
      <c r="I179" s="53">
        <v>7600</v>
      </c>
      <c r="J179" s="53"/>
      <c r="K179" s="107"/>
      <c r="L179" s="80">
        <v>7600</v>
      </c>
      <c r="M179" s="53">
        <v>7600</v>
      </c>
      <c r="N179" s="53"/>
      <c r="O179" s="107"/>
    </row>
    <row r="180" spans="1:15" s="21" customFormat="1" x14ac:dyDescent="0.3">
      <c r="A180" s="58"/>
      <c r="B180" s="255"/>
      <c r="C180" s="45" t="s">
        <v>475</v>
      </c>
      <c r="D180" s="80"/>
      <c r="E180" s="256"/>
      <c r="F180" s="256"/>
      <c r="G180" s="108"/>
      <c r="H180" s="80">
        <v>550</v>
      </c>
      <c r="I180" s="256">
        <v>550</v>
      </c>
      <c r="J180" s="256"/>
      <c r="K180" s="108"/>
      <c r="L180" s="80">
        <v>550</v>
      </c>
      <c r="M180" s="256">
        <v>550</v>
      </c>
      <c r="N180" s="256"/>
      <c r="O180" s="108"/>
    </row>
    <row r="181" spans="1:15" s="21" customFormat="1" x14ac:dyDescent="0.3">
      <c r="A181" s="58"/>
      <c r="B181" s="255"/>
      <c r="C181" s="45" t="s">
        <v>476</v>
      </c>
      <c r="D181" s="80"/>
      <c r="E181" s="256"/>
      <c r="F181" s="256"/>
      <c r="G181" s="108"/>
      <c r="H181" s="86">
        <v>23479</v>
      </c>
      <c r="I181" s="53">
        <v>23479</v>
      </c>
      <c r="J181" s="53"/>
      <c r="K181" s="268"/>
      <c r="L181" s="86">
        <v>23479</v>
      </c>
      <c r="M181" s="53">
        <v>23479</v>
      </c>
      <c r="N181" s="53"/>
      <c r="O181" s="268"/>
    </row>
    <row r="182" spans="1:15" s="21" customFormat="1" x14ac:dyDescent="0.3">
      <c r="A182" s="58"/>
      <c r="B182" s="255"/>
      <c r="C182" s="63" t="s">
        <v>30</v>
      </c>
      <c r="D182" s="90">
        <f>SUM(D178:D179)</f>
        <v>8300</v>
      </c>
      <c r="E182" s="267">
        <f t="shared" ref="E182:G182" si="52">SUM(E178:E179)</f>
        <v>8300</v>
      </c>
      <c r="F182" s="267">
        <f t="shared" si="52"/>
        <v>0</v>
      </c>
      <c r="G182" s="116">
        <f t="shared" si="52"/>
        <v>0</v>
      </c>
      <c r="H182" s="97">
        <f>SUM(H178:H181)</f>
        <v>32329</v>
      </c>
      <c r="I182" s="72">
        <f>SUM(I178:I181)</f>
        <v>32329</v>
      </c>
      <c r="J182" s="72">
        <f t="shared" ref="J182:K182" si="53">SUM(J178:J180)</f>
        <v>0</v>
      </c>
      <c r="K182" s="267">
        <f t="shared" si="53"/>
        <v>0</v>
      </c>
      <c r="L182" s="97">
        <f>SUM(L178:L181)</f>
        <v>32329</v>
      </c>
      <c r="M182" s="72">
        <f>SUM(M178:M181)</f>
        <v>32329</v>
      </c>
      <c r="N182" s="72">
        <f t="shared" ref="N182:O182" si="54">SUM(N178:N180)</f>
        <v>0</v>
      </c>
      <c r="O182" s="267">
        <f t="shared" si="54"/>
        <v>0</v>
      </c>
    </row>
    <row r="183" spans="1:15" s="10" customFormat="1" x14ac:dyDescent="0.3">
      <c r="A183" s="7"/>
      <c r="B183" s="8"/>
      <c r="C183" s="32"/>
      <c r="D183" s="260"/>
      <c r="G183" s="261"/>
      <c r="H183" s="260"/>
      <c r="K183" s="261"/>
      <c r="L183" s="260"/>
      <c r="O183" s="261"/>
    </row>
    <row r="184" spans="1:15" s="21" customFormat="1" x14ac:dyDescent="0.3">
      <c r="A184" s="24"/>
      <c r="B184" s="28"/>
      <c r="C184" s="45" t="s">
        <v>95</v>
      </c>
      <c r="D184" s="80"/>
      <c r="E184" s="53"/>
      <c r="F184" s="53"/>
      <c r="G184" s="107"/>
      <c r="H184" s="80"/>
      <c r="I184" s="53"/>
      <c r="J184" s="53"/>
      <c r="K184" s="107"/>
      <c r="L184" s="80"/>
      <c r="M184" s="53"/>
      <c r="N184" s="53"/>
      <c r="O184" s="107"/>
    </row>
    <row r="185" spans="1:15" s="21" customFormat="1" x14ac:dyDescent="0.3">
      <c r="A185" s="24"/>
      <c r="B185" s="28"/>
      <c r="C185" s="45" t="s">
        <v>1</v>
      </c>
      <c r="D185" s="80">
        <v>8000</v>
      </c>
      <c r="E185" s="53">
        <v>8000</v>
      </c>
      <c r="F185" s="53"/>
      <c r="G185" s="107"/>
      <c r="H185" s="80">
        <v>8000</v>
      </c>
      <c r="I185" s="53">
        <v>8000</v>
      </c>
      <c r="J185" s="53"/>
      <c r="K185" s="107"/>
      <c r="L185" s="80">
        <v>8000</v>
      </c>
      <c r="M185" s="53">
        <v>8000</v>
      </c>
      <c r="N185" s="53"/>
      <c r="O185" s="107"/>
    </row>
    <row r="186" spans="1:15" s="21" customFormat="1" x14ac:dyDescent="0.3">
      <c r="A186" s="24"/>
      <c r="B186" s="28"/>
      <c r="C186" s="45" t="s">
        <v>223</v>
      </c>
      <c r="D186" s="80">
        <v>5000</v>
      </c>
      <c r="E186" s="53">
        <v>5000</v>
      </c>
      <c r="F186" s="53"/>
      <c r="G186" s="107"/>
      <c r="H186" s="80">
        <v>5000</v>
      </c>
      <c r="I186" s="53">
        <v>5000</v>
      </c>
      <c r="J186" s="53"/>
      <c r="K186" s="107"/>
      <c r="L186" s="80">
        <v>5000</v>
      </c>
      <c r="M186" s="53">
        <v>5000</v>
      </c>
      <c r="N186" s="53"/>
      <c r="O186" s="107"/>
    </row>
    <row r="187" spans="1:15" s="21" customFormat="1" x14ac:dyDescent="0.3">
      <c r="A187" s="24"/>
      <c r="B187" s="28"/>
      <c r="C187" s="45" t="s">
        <v>477</v>
      </c>
      <c r="D187" s="86"/>
      <c r="E187" s="53"/>
      <c r="F187" s="53"/>
      <c r="G187" s="108"/>
      <c r="H187" s="86">
        <v>5000</v>
      </c>
      <c r="I187" s="53">
        <v>5000</v>
      </c>
      <c r="J187" s="53"/>
      <c r="K187" s="108"/>
      <c r="L187" s="86">
        <v>5000</v>
      </c>
      <c r="M187" s="53">
        <v>5000</v>
      </c>
      <c r="N187" s="53"/>
      <c r="O187" s="108"/>
    </row>
    <row r="188" spans="1:15" s="21" customFormat="1" x14ac:dyDescent="0.3">
      <c r="A188" s="24"/>
      <c r="B188" s="28"/>
      <c r="C188" s="63" t="s">
        <v>30</v>
      </c>
      <c r="D188" s="97">
        <f>SUM(D185:D186)</f>
        <v>13000</v>
      </c>
      <c r="E188" s="72">
        <f t="shared" ref="E188:G188" si="55">SUM(E185:E186)</f>
        <v>13000</v>
      </c>
      <c r="F188" s="72">
        <f t="shared" si="55"/>
        <v>0</v>
      </c>
      <c r="G188" s="116">
        <f t="shared" si="55"/>
        <v>0</v>
      </c>
      <c r="H188" s="97">
        <f>SUM(H185:H187)</f>
        <v>18000</v>
      </c>
      <c r="I188" s="72">
        <f t="shared" ref="I188:K188" si="56">SUM(I185:I187)</f>
        <v>18000</v>
      </c>
      <c r="J188" s="72">
        <f t="shared" si="56"/>
        <v>0</v>
      </c>
      <c r="K188" s="269">
        <f t="shared" si="56"/>
        <v>0</v>
      </c>
      <c r="L188" s="97">
        <f>SUM(L185:L187)</f>
        <v>18000</v>
      </c>
      <c r="M188" s="72">
        <f t="shared" ref="M188:O188" si="57">SUM(M185:M187)</f>
        <v>18000</v>
      </c>
      <c r="N188" s="72">
        <f t="shared" si="57"/>
        <v>0</v>
      </c>
      <c r="O188" s="269">
        <f t="shared" si="57"/>
        <v>0</v>
      </c>
    </row>
    <row r="189" spans="1:15" s="21" customFormat="1" x14ac:dyDescent="0.3">
      <c r="A189" s="24"/>
      <c r="B189" s="28"/>
      <c r="C189" s="63"/>
      <c r="D189" s="90"/>
      <c r="E189" s="72"/>
      <c r="F189" s="72"/>
      <c r="G189" s="118"/>
      <c r="H189" s="90"/>
      <c r="I189" s="72"/>
      <c r="J189" s="72"/>
      <c r="K189" s="118"/>
      <c r="L189" s="90"/>
      <c r="M189" s="72"/>
      <c r="N189" s="72"/>
      <c r="O189" s="118"/>
    </row>
    <row r="190" spans="1:15" s="21" customFormat="1" x14ac:dyDescent="0.3">
      <c r="A190" s="24"/>
      <c r="B190" s="28"/>
      <c r="C190" s="64" t="s">
        <v>46</v>
      </c>
      <c r="D190" s="181">
        <f>D188+D182</f>
        <v>21300</v>
      </c>
      <c r="E190" s="73">
        <f t="shared" ref="E190:G190" si="58">E188+E182</f>
        <v>21300</v>
      </c>
      <c r="F190" s="73">
        <f t="shared" si="58"/>
        <v>0</v>
      </c>
      <c r="G190" s="259">
        <f t="shared" si="58"/>
        <v>0</v>
      </c>
      <c r="H190" s="181">
        <f>H188+H182</f>
        <v>50329</v>
      </c>
      <c r="I190" s="73">
        <f t="shared" ref="I190:K190" si="59">I188+I182</f>
        <v>50329</v>
      </c>
      <c r="J190" s="73">
        <f t="shared" si="59"/>
        <v>0</v>
      </c>
      <c r="K190" s="259">
        <f t="shared" si="59"/>
        <v>0</v>
      </c>
      <c r="L190" s="181">
        <f>L188+L182</f>
        <v>50329</v>
      </c>
      <c r="M190" s="73">
        <f t="shared" ref="M190:O190" si="60">M188+M182</f>
        <v>50329</v>
      </c>
      <c r="N190" s="73">
        <f t="shared" si="60"/>
        <v>0</v>
      </c>
      <c r="O190" s="259">
        <f t="shared" si="60"/>
        <v>0</v>
      </c>
    </row>
    <row r="191" spans="1:15" s="21" customFormat="1" x14ac:dyDescent="0.3">
      <c r="A191" s="24"/>
      <c r="B191" s="28"/>
      <c r="C191" s="45"/>
      <c r="D191" s="80"/>
      <c r="E191" s="53"/>
      <c r="F191" s="53"/>
      <c r="G191" s="107"/>
      <c r="H191" s="80"/>
      <c r="I191" s="53"/>
      <c r="J191" s="53"/>
      <c r="K191" s="107"/>
      <c r="L191" s="80"/>
      <c r="M191" s="53"/>
      <c r="N191" s="53"/>
      <c r="O191" s="107"/>
    </row>
    <row r="192" spans="1:15" s="21" customFormat="1" x14ac:dyDescent="0.3">
      <c r="A192" s="24"/>
      <c r="B192" s="28"/>
      <c r="C192" s="62" t="s">
        <v>14</v>
      </c>
      <c r="D192" s="95">
        <f t="shared" ref="D192:K192" si="61">D74+D94+D122+D136+D164+D174+D190</f>
        <v>2445013</v>
      </c>
      <c r="E192" s="74">
        <f t="shared" si="61"/>
        <v>2259669</v>
      </c>
      <c r="F192" s="74">
        <f t="shared" si="61"/>
        <v>185244</v>
      </c>
      <c r="G192" s="122">
        <f t="shared" si="61"/>
        <v>100</v>
      </c>
      <c r="H192" s="95">
        <f t="shared" si="61"/>
        <v>2692790</v>
      </c>
      <c r="I192" s="74">
        <f t="shared" si="61"/>
        <v>2495966</v>
      </c>
      <c r="J192" s="74">
        <f t="shared" si="61"/>
        <v>196724</v>
      </c>
      <c r="K192" s="122">
        <f t="shared" si="61"/>
        <v>100</v>
      </c>
      <c r="L192" s="95">
        <f t="shared" ref="L192:O192" si="62">L74+L94+L122+L136+L164+L174+L190</f>
        <v>3095224</v>
      </c>
      <c r="M192" s="74">
        <f t="shared" si="62"/>
        <v>2898400</v>
      </c>
      <c r="N192" s="74">
        <f t="shared" si="62"/>
        <v>196724</v>
      </c>
      <c r="O192" s="122">
        <f t="shared" si="62"/>
        <v>100</v>
      </c>
    </row>
    <row r="193" spans="1:15" s="21" customFormat="1" x14ac:dyDescent="0.3">
      <c r="A193" s="24"/>
      <c r="B193" s="28"/>
      <c r="C193" s="29"/>
      <c r="D193" s="27"/>
      <c r="E193" s="34"/>
      <c r="F193" s="34"/>
      <c r="G193" s="103"/>
      <c r="H193" s="27"/>
      <c r="I193" s="34"/>
      <c r="J193" s="34"/>
      <c r="K193" s="103"/>
      <c r="L193" s="27"/>
      <c r="M193" s="34"/>
      <c r="N193" s="34"/>
      <c r="O193" s="103"/>
    </row>
    <row r="194" spans="1:15" s="21" customFormat="1" x14ac:dyDescent="0.3">
      <c r="A194" s="24"/>
      <c r="B194" s="28"/>
      <c r="C194" s="29"/>
      <c r="D194" s="27"/>
      <c r="E194" s="34"/>
      <c r="F194" s="34"/>
      <c r="G194" s="103"/>
      <c r="H194" s="27"/>
      <c r="I194" s="34"/>
      <c r="J194" s="34"/>
      <c r="K194" s="103"/>
      <c r="L194" s="27"/>
      <c r="M194" s="34"/>
      <c r="N194" s="34"/>
      <c r="O194" s="103"/>
    </row>
    <row r="195" spans="1:15" s="21" customFormat="1" x14ac:dyDescent="0.3">
      <c r="A195" s="288" t="s">
        <v>19</v>
      </c>
      <c r="B195" s="289"/>
      <c r="C195" s="290"/>
      <c r="D195" s="241">
        <f t="shared" ref="D195:K195" si="63">D39+D50+D192</f>
        <v>2554582</v>
      </c>
      <c r="E195" s="242">
        <f t="shared" si="63"/>
        <v>2369238</v>
      </c>
      <c r="F195" s="242">
        <f t="shared" si="63"/>
        <v>185244</v>
      </c>
      <c r="G195" s="243">
        <f t="shared" si="63"/>
        <v>100</v>
      </c>
      <c r="H195" s="241">
        <f t="shared" si="63"/>
        <v>2805529</v>
      </c>
      <c r="I195" s="242">
        <f t="shared" si="63"/>
        <v>2608705</v>
      </c>
      <c r="J195" s="242">
        <f t="shared" si="63"/>
        <v>196724</v>
      </c>
      <c r="K195" s="243">
        <f t="shared" si="63"/>
        <v>100</v>
      </c>
      <c r="L195" s="241">
        <f t="shared" ref="L195:O195" si="64">L39+L50+L192</f>
        <v>3210477</v>
      </c>
      <c r="M195" s="242">
        <f t="shared" si="64"/>
        <v>3013653</v>
      </c>
      <c r="N195" s="242">
        <f t="shared" si="64"/>
        <v>196724</v>
      </c>
      <c r="O195" s="243">
        <f t="shared" si="64"/>
        <v>100</v>
      </c>
    </row>
    <row r="196" spans="1:15" s="21" customFormat="1" x14ac:dyDescent="0.3">
      <c r="A196" s="24"/>
      <c r="B196" s="28"/>
      <c r="C196" s="29"/>
      <c r="D196" s="27"/>
      <c r="E196" s="34"/>
      <c r="F196" s="34"/>
      <c r="G196" s="103"/>
      <c r="H196" s="27"/>
      <c r="I196" s="34"/>
      <c r="J196" s="34"/>
      <c r="K196" s="103"/>
      <c r="L196" s="27"/>
      <c r="M196" s="34"/>
      <c r="N196" s="34"/>
      <c r="O196" s="103"/>
    </row>
    <row r="197" spans="1:15" s="21" customFormat="1" ht="27.6" x14ac:dyDescent="0.3">
      <c r="A197" s="24"/>
      <c r="B197" s="60" t="s">
        <v>33</v>
      </c>
      <c r="C197" s="46" t="s">
        <v>35</v>
      </c>
      <c r="D197" s="96"/>
      <c r="E197" s="75"/>
      <c r="F197" s="75"/>
      <c r="G197" s="123"/>
      <c r="H197" s="96"/>
      <c r="I197" s="75"/>
      <c r="J197" s="75"/>
      <c r="K197" s="123"/>
      <c r="L197" s="96"/>
      <c r="M197" s="75"/>
      <c r="N197" s="75"/>
      <c r="O197" s="123"/>
    </row>
    <row r="198" spans="1:15" s="10" customFormat="1" x14ac:dyDescent="0.3">
      <c r="A198" s="24"/>
      <c r="B198" s="25"/>
      <c r="C198" s="26" t="s">
        <v>565</v>
      </c>
      <c r="D198" s="35"/>
      <c r="E198" s="30"/>
      <c r="F198" s="30"/>
      <c r="G198" s="100"/>
      <c r="H198" s="35"/>
      <c r="I198" s="30"/>
      <c r="J198" s="30"/>
      <c r="K198" s="100"/>
      <c r="L198" s="35"/>
      <c r="M198" s="30"/>
      <c r="N198" s="30"/>
      <c r="O198" s="100"/>
    </row>
    <row r="199" spans="1:15" s="23" customFormat="1" x14ac:dyDescent="0.3">
      <c r="A199" s="36"/>
      <c r="B199" s="37"/>
      <c r="C199" s="26" t="s">
        <v>436</v>
      </c>
      <c r="D199" s="35"/>
      <c r="E199" s="30"/>
      <c r="F199" s="30"/>
      <c r="G199" s="100"/>
      <c r="H199" s="35"/>
      <c r="I199" s="30"/>
      <c r="J199" s="30"/>
      <c r="K199" s="100"/>
      <c r="L199" s="35">
        <v>1041</v>
      </c>
      <c r="M199" s="30">
        <v>1041</v>
      </c>
      <c r="N199" s="30"/>
      <c r="O199" s="100"/>
    </row>
    <row r="200" spans="1:15" s="21" customFormat="1" x14ac:dyDescent="0.3">
      <c r="A200" s="24"/>
      <c r="B200" s="25"/>
      <c r="C200" s="26" t="s">
        <v>437</v>
      </c>
      <c r="D200" s="35"/>
      <c r="E200" s="30"/>
      <c r="F200" s="30"/>
      <c r="G200" s="100"/>
      <c r="H200" s="35"/>
      <c r="I200" s="30"/>
      <c r="J200" s="30"/>
      <c r="K200" s="100"/>
      <c r="L200" s="35">
        <v>2110</v>
      </c>
      <c r="M200" s="30">
        <v>2110</v>
      </c>
      <c r="N200" s="30"/>
      <c r="O200" s="100"/>
    </row>
    <row r="201" spans="1:15" s="22" customFormat="1" x14ac:dyDescent="0.3">
      <c r="A201" s="67"/>
      <c r="B201" s="37"/>
      <c r="C201" s="26" t="s">
        <v>568</v>
      </c>
      <c r="D201" s="35"/>
      <c r="E201" s="30"/>
      <c r="F201" s="30"/>
      <c r="G201" s="100"/>
      <c r="H201" s="35"/>
      <c r="I201" s="30"/>
      <c r="J201" s="30"/>
      <c r="K201" s="100"/>
      <c r="L201" s="35">
        <v>1386</v>
      </c>
      <c r="M201" s="30">
        <v>1386</v>
      </c>
      <c r="N201" s="30"/>
      <c r="O201" s="100"/>
    </row>
    <row r="202" spans="1:15" s="22" customFormat="1" x14ac:dyDescent="0.3">
      <c r="A202" s="36"/>
      <c r="B202" s="37"/>
      <c r="C202" s="26" t="s">
        <v>438</v>
      </c>
      <c r="D202" s="35"/>
      <c r="E202" s="30"/>
      <c r="F202" s="30"/>
      <c r="G202" s="100"/>
      <c r="H202" s="35"/>
      <c r="I202" s="30"/>
      <c r="J202" s="30"/>
      <c r="K202" s="100"/>
      <c r="L202" s="35"/>
      <c r="M202" s="30"/>
      <c r="N202" s="30"/>
      <c r="O202" s="100"/>
    </row>
    <row r="203" spans="1:15" s="10" customFormat="1" x14ac:dyDescent="0.3">
      <c r="A203" s="24"/>
      <c r="B203" s="25"/>
      <c r="C203" s="26" t="s">
        <v>439</v>
      </c>
      <c r="D203" s="35">
        <v>2722</v>
      </c>
      <c r="E203" s="30">
        <v>2722</v>
      </c>
      <c r="F203" s="30"/>
      <c r="G203" s="100"/>
      <c r="H203" s="35">
        <v>2722</v>
      </c>
      <c r="I203" s="30">
        <v>2722</v>
      </c>
      <c r="J203" s="30"/>
      <c r="K203" s="100"/>
      <c r="L203" s="35">
        <v>2722</v>
      </c>
      <c r="M203" s="30">
        <v>2722</v>
      </c>
      <c r="N203" s="30"/>
      <c r="O203" s="100"/>
    </row>
    <row r="204" spans="1:15" s="10" customFormat="1" x14ac:dyDescent="0.3">
      <c r="A204" s="24"/>
      <c r="B204" s="25"/>
      <c r="C204" s="26" t="s">
        <v>440</v>
      </c>
      <c r="D204" s="35">
        <v>38852</v>
      </c>
      <c r="E204" s="30">
        <v>38852</v>
      </c>
      <c r="F204" s="30"/>
      <c r="G204" s="100"/>
      <c r="H204" s="35">
        <v>38852</v>
      </c>
      <c r="I204" s="30">
        <v>38852</v>
      </c>
      <c r="J204" s="30"/>
      <c r="K204" s="100"/>
      <c r="L204" s="35">
        <v>38852</v>
      </c>
      <c r="M204" s="30">
        <v>38852</v>
      </c>
      <c r="N204" s="30"/>
      <c r="O204" s="100"/>
    </row>
    <row r="205" spans="1:15" s="10" customFormat="1" x14ac:dyDescent="0.3">
      <c r="A205" s="24"/>
      <c r="B205" s="25"/>
      <c r="C205" s="26" t="s">
        <v>441</v>
      </c>
      <c r="D205" s="35">
        <v>41323</v>
      </c>
      <c r="E205" s="30">
        <v>41323</v>
      </c>
      <c r="F205" s="30"/>
      <c r="G205" s="100"/>
      <c r="H205" s="35">
        <v>41323</v>
      </c>
      <c r="I205" s="30">
        <v>41323</v>
      </c>
      <c r="J205" s="30"/>
      <c r="K205" s="100"/>
      <c r="L205" s="35">
        <v>41323</v>
      </c>
      <c r="M205" s="30">
        <v>41323</v>
      </c>
      <c r="N205" s="30"/>
      <c r="O205" s="100"/>
    </row>
    <row r="206" spans="1:15" s="22" customFormat="1" x14ac:dyDescent="0.3">
      <c r="A206" s="36"/>
      <c r="B206" s="37"/>
      <c r="C206" s="38" t="s">
        <v>28</v>
      </c>
      <c r="D206" s="87">
        <f t="shared" ref="D206:K206" si="65">SUM(D199:D205)</f>
        <v>82897</v>
      </c>
      <c r="E206" s="40">
        <f t="shared" si="65"/>
        <v>82897</v>
      </c>
      <c r="F206" s="40">
        <f t="shared" si="65"/>
        <v>0</v>
      </c>
      <c r="G206" s="104">
        <f t="shared" si="65"/>
        <v>0</v>
      </c>
      <c r="H206" s="87">
        <f t="shared" si="65"/>
        <v>82897</v>
      </c>
      <c r="I206" s="40">
        <f t="shared" si="65"/>
        <v>82897</v>
      </c>
      <c r="J206" s="40">
        <f t="shared" si="65"/>
        <v>0</v>
      </c>
      <c r="K206" s="104">
        <f t="shared" si="65"/>
        <v>0</v>
      </c>
      <c r="L206" s="87">
        <f t="shared" ref="L206:O206" si="66">SUM(L199:L205)</f>
        <v>87434</v>
      </c>
      <c r="M206" s="40">
        <f t="shared" si="66"/>
        <v>87434</v>
      </c>
      <c r="N206" s="40">
        <f t="shared" si="66"/>
        <v>0</v>
      </c>
      <c r="O206" s="104">
        <f t="shared" si="66"/>
        <v>0</v>
      </c>
    </row>
    <row r="207" spans="1:15" s="10" customFormat="1" x14ac:dyDescent="0.3">
      <c r="A207" s="24"/>
      <c r="B207" s="25"/>
      <c r="C207" s="29"/>
      <c r="D207" s="79"/>
      <c r="E207" s="33"/>
      <c r="F207" s="33"/>
      <c r="G207" s="99"/>
      <c r="H207" s="79"/>
      <c r="I207" s="33"/>
      <c r="J207" s="33"/>
      <c r="K207" s="99"/>
      <c r="L207" s="79"/>
      <c r="M207" s="33"/>
      <c r="N207" s="33"/>
      <c r="O207" s="99"/>
    </row>
    <row r="208" spans="1:15" s="10" customFormat="1" x14ac:dyDescent="0.3">
      <c r="A208" s="24"/>
      <c r="B208" s="25"/>
      <c r="C208" s="26" t="s">
        <v>566</v>
      </c>
      <c r="D208" s="35"/>
      <c r="E208" s="30"/>
      <c r="F208" s="30"/>
      <c r="G208" s="100"/>
      <c r="H208" s="35"/>
      <c r="I208" s="30"/>
      <c r="J208" s="30"/>
      <c r="K208" s="100"/>
      <c r="L208" s="35"/>
      <c r="M208" s="30"/>
      <c r="N208" s="30"/>
      <c r="O208" s="100"/>
    </row>
    <row r="209" spans="1:15" s="10" customFormat="1" x14ac:dyDescent="0.3">
      <c r="A209" s="24"/>
      <c r="B209" s="28"/>
      <c r="C209" s="26" t="s">
        <v>442</v>
      </c>
      <c r="D209" s="35"/>
      <c r="E209" s="30"/>
      <c r="F209" s="30"/>
      <c r="G209" s="100"/>
      <c r="H209" s="35"/>
      <c r="I209" s="30"/>
      <c r="J209" s="30"/>
      <c r="K209" s="100"/>
      <c r="L209" s="35"/>
      <c r="M209" s="30"/>
      <c r="N209" s="30"/>
      <c r="O209" s="100"/>
    </row>
    <row r="210" spans="1:15" s="10" customFormat="1" x14ac:dyDescent="0.3">
      <c r="A210" s="24"/>
      <c r="B210" s="25"/>
      <c r="C210" s="26" t="s">
        <v>443</v>
      </c>
      <c r="D210" s="35"/>
      <c r="E210" s="30"/>
      <c r="F210" s="30"/>
      <c r="G210" s="100"/>
      <c r="H210" s="35"/>
      <c r="I210" s="30"/>
      <c r="J210" s="30"/>
      <c r="K210" s="100"/>
      <c r="L210" s="35"/>
      <c r="M210" s="30"/>
      <c r="N210" s="30"/>
      <c r="O210" s="100"/>
    </row>
    <row r="211" spans="1:15" s="10" customFormat="1" x14ac:dyDescent="0.3">
      <c r="A211" s="24"/>
      <c r="B211" s="25"/>
      <c r="C211" s="26" t="s">
        <v>444</v>
      </c>
      <c r="D211" s="35"/>
      <c r="E211" s="30"/>
      <c r="F211" s="30"/>
      <c r="G211" s="100"/>
      <c r="H211" s="35"/>
      <c r="I211" s="30"/>
      <c r="J211" s="30"/>
      <c r="K211" s="100"/>
      <c r="L211" s="35"/>
      <c r="M211" s="30"/>
      <c r="N211" s="30"/>
      <c r="O211" s="100"/>
    </row>
    <row r="212" spans="1:15" s="10" customFormat="1" x14ac:dyDescent="0.3">
      <c r="A212" s="24"/>
      <c r="B212" s="25"/>
      <c r="C212" s="26" t="s">
        <v>445</v>
      </c>
      <c r="D212" s="35"/>
      <c r="E212" s="30"/>
      <c r="F212" s="30"/>
      <c r="G212" s="100"/>
      <c r="H212" s="35"/>
      <c r="I212" s="30"/>
      <c r="J212" s="30"/>
      <c r="K212" s="100"/>
      <c r="L212" s="35"/>
      <c r="M212" s="30"/>
      <c r="N212" s="30"/>
      <c r="O212" s="100"/>
    </row>
    <row r="213" spans="1:15" s="10" customFormat="1" x14ac:dyDescent="0.3">
      <c r="A213" s="24"/>
      <c r="B213" s="25"/>
      <c r="C213" s="26" t="s">
        <v>446</v>
      </c>
      <c r="D213" s="35">
        <v>7591</v>
      </c>
      <c r="E213" s="30">
        <v>7591</v>
      </c>
      <c r="F213" s="30"/>
      <c r="G213" s="100"/>
      <c r="H213" s="35">
        <v>7591</v>
      </c>
      <c r="I213" s="30">
        <v>7591</v>
      </c>
      <c r="J213" s="30"/>
      <c r="K213" s="100"/>
      <c r="L213" s="35">
        <v>7591</v>
      </c>
      <c r="M213" s="30">
        <v>7591</v>
      </c>
      <c r="N213" s="30"/>
      <c r="O213" s="100"/>
    </row>
    <row r="214" spans="1:15" s="10" customFormat="1" x14ac:dyDescent="0.3">
      <c r="A214" s="24"/>
      <c r="B214" s="25"/>
      <c r="C214" s="26" t="s">
        <v>447</v>
      </c>
      <c r="D214" s="35">
        <v>165539</v>
      </c>
      <c r="E214" s="30">
        <v>165539</v>
      </c>
      <c r="F214" s="30"/>
      <c r="G214" s="100"/>
      <c r="H214" s="35">
        <v>165539</v>
      </c>
      <c r="I214" s="30">
        <v>165539</v>
      </c>
      <c r="J214" s="30"/>
      <c r="K214" s="100"/>
      <c r="L214" s="35">
        <v>165539</v>
      </c>
      <c r="M214" s="30">
        <v>165539</v>
      </c>
      <c r="N214" s="30"/>
      <c r="O214" s="100"/>
    </row>
    <row r="215" spans="1:15" s="10" customFormat="1" x14ac:dyDescent="0.3">
      <c r="A215" s="24"/>
      <c r="B215" s="25"/>
      <c r="C215" s="26" t="s">
        <v>448</v>
      </c>
      <c r="D215" s="35">
        <v>208909</v>
      </c>
      <c r="E215" s="30">
        <v>208909</v>
      </c>
      <c r="F215" s="30"/>
      <c r="G215" s="100"/>
      <c r="H215" s="35">
        <v>208909</v>
      </c>
      <c r="I215" s="30">
        <v>208909</v>
      </c>
      <c r="J215" s="30"/>
      <c r="K215" s="100"/>
      <c r="L215" s="35">
        <v>208909</v>
      </c>
      <c r="M215" s="30">
        <v>208909</v>
      </c>
      <c r="N215" s="30"/>
      <c r="O215" s="100"/>
    </row>
    <row r="216" spans="1:15" s="10" customFormat="1" x14ac:dyDescent="0.3">
      <c r="A216" s="24"/>
      <c r="B216" s="25"/>
      <c r="C216" s="26" t="s">
        <v>449</v>
      </c>
      <c r="D216" s="85">
        <v>971</v>
      </c>
      <c r="E216" s="30">
        <v>971</v>
      </c>
      <c r="F216" s="30"/>
      <c r="G216" s="106"/>
      <c r="H216" s="85">
        <v>971</v>
      </c>
      <c r="I216" s="30">
        <v>971</v>
      </c>
      <c r="J216" s="30"/>
      <c r="K216" s="106"/>
      <c r="L216" s="85">
        <v>971</v>
      </c>
      <c r="M216" s="30">
        <v>971</v>
      </c>
      <c r="N216" s="30"/>
      <c r="O216" s="106"/>
    </row>
    <row r="217" spans="1:15" s="22" customFormat="1" x14ac:dyDescent="0.3">
      <c r="A217" s="36"/>
      <c r="B217" s="37"/>
      <c r="C217" s="38" t="s">
        <v>28</v>
      </c>
      <c r="D217" s="87">
        <f t="shared" ref="D217:K217" si="67">SUM(D209:D216)</f>
        <v>383010</v>
      </c>
      <c r="E217" s="40">
        <f t="shared" si="67"/>
        <v>383010</v>
      </c>
      <c r="F217" s="40">
        <f t="shared" si="67"/>
        <v>0</v>
      </c>
      <c r="G217" s="104">
        <f t="shared" si="67"/>
        <v>0</v>
      </c>
      <c r="H217" s="87">
        <f t="shared" si="67"/>
        <v>383010</v>
      </c>
      <c r="I217" s="40">
        <f t="shared" si="67"/>
        <v>383010</v>
      </c>
      <c r="J217" s="40">
        <f t="shared" si="67"/>
        <v>0</v>
      </c>
      <c r="K217" s="104">
        <f t="shared" si="67"/>
        <v>0</v>
      </c>
      <c r="L217" s="87">
        <f t="shared" ref="L217:O217" si="68">SUM(L209:L216)</f>
        <v>383010</v>
      </c>
      <c r="M217" s="40">
        <f t="shared" si="68"/>
        <v>383010</v>
      </c>
      <c r="N217" s="40">
        <f t="shared" si="68"/>
        <v>0</v>
      </c>
      <c r="O217" s="104">
        <f t="shared" si="68"/>
        <v>0</v>
      </c>
    </row>
    <row r="218" spans="1:15" s="10" customFormat="1" x14ac:dyDescent="0.3">
      <c r="A218" s="24"/>
      <c r="B218" s="25"/>
      <c r="C218" s="29"/>
      <c r="D218" s="27"/>
      <c r="E218" s="34"/>
      <c r="F218" s="34"/>
      <c r="G218" s="103"/>
      <c r="H218" s="27"/>
      <c r="I218" s="34"/>
      <c r="J218" s="34"/>
      <c r="K218" s="103"/>
      <c r="L218" s="27"/>
      <c r="M218" s="34"/>
      <c r="N218" s="34"/>
      <c r="O218" s="103"/>
    </row>
    <row r="219" spans="1:15" s="10" customFormat="1" x14ac:dyDescent="0.3">
      <c r="A219" s="24"/>
      <c r="B219" s="25" t="s">
        <v>80</v>
      </c>
      <c r="C219" s="26" t="s">
        <v>20</v>
      </c>
      <c r="D219" s="24"/>
      <c r="E219" s="31"/>
      <c r="F219" s="31"/>
      <c r="G219" s="32"/>
      <c r="H219" s="24"/>
      <c r="I219" s="31"/>
      <c r="J219" s="31"/>
      <c r="K219" s="32"/>
      <c r="L219" s="24"/>
      <c r="M219" s="31"/>
      <c r="N219" s="31"/>
      <c r="O219" s="32"/>
    </row>
    <row r="220" spans="1:15" s="10" customFormat="1" x14ac:dyDescent="0.3">
      <c r="A220" s="24"/>
      <c r="B220" s="28"/>
      <c r="C220" s="26" t="s">
        <v>21</v>
      </c>
      <c r="D220" s="24"/>
      <c r="E220" s="31"/>
      <c r="F220" s="31"/>
      <c r="G220" s="32"/>
      <c r="H220" s="24"/>
      <c r="I220" s="31"/>
      <c r="J220" s="31"/>
      <c r="K220" s="32"/>
      <c r="L220" s="24"/>
      <c r="M220" s="31"/>
      <c r="N220" s="31"/>
      <c r="O220" s="32"/>
    </row>
    <row r="221" spans="1:15" s="10" customFormat="1" x14ac:dyDescent="0.3">
      <c r="A221" s="24"/>
      <c r="B221" s="25"/>
      <c r="C221" s="26" t="s">
        <v>101</v>
      </c>
      <c r="D221" s="24"/>
      <c r="E221" s="31"/>
      <c r="F221" s="31"/>
      <c r="G221" s="32"/>
      <c r="H221" s="24"/>
      <c r="I221" s="31"/>
      <c r="J221" s="31"/>
      <c r="K221" s="32"/>
      <c r="L221" s="24"/>
      <c r="M221" s="31"/>
      <c r="N221" s="31"/>
      <c r="O221" s="32"/>
    </row>
    <row r="222" spans="1:15" s="10" customFormat="1" x14ac:dyDescent="0.3">
      <c r="A222" s="24"/>
      <c r="B222" s="25"/>
      <c r="C222" s="26" t="s">
        <v>102</v>
      </c>
      <c r="D222" s="35">
        <v>237500</v>
      </c>
      <c r="E222" s="30">
        <v>237500</v>
      </c>
      <c r="F222" s="30"/>
      <c r="G222" s="100"/>
      <c r="H222" s="35">
        <v>237500</v>
      </c>
      <c r="I222" s="30">
        <v>237500</v>
      </c>
      <c r="J222" s="30"/>
      <c r="K222" s="100"/>
      <c r="L222" s="35">
        <v>237500</v>
      </c>
      <c r="M222" s="30">
        <v>237500</v>
      </c>
      <c r="N222" s="30"/>
      <c r="O222" s="100"/>
    </row>
    <row r="223" spans="1:15" s="10" customFormat="1" x14ac:dyDescent="0.3">
      <c r="A223" s="24"/>
      <c r="B223" s="25"/>
      <c r="C223" s="26" t="s">
        <v>103</v>
      </c>
      <c r="D223" s="35"/>
      <c r="E223" s="30"/>
      <c r="F223" s="30"/>
      <c r="G223" s="100"/>
      <c r="H223" s="35">
        <v>392790</v>
      </c>
      <c r="I223" s="30">
        <v>392790</v>
      </c>
      <c r="J223" s="30"/>
      <c r="K223" s="100"/>
      <c r="L223" s="35">
        <v>662837</v>
      </c>
      <c r="M223" s="30">
        <v>662837</v>
      </c>
      <c r="N223" s="30"/>
      <c r="O223" s="100"/>
    </row>
    <row r="224" spans="1:15" s="22" customFormat="1" x14ac:dyDescent="0.3">
      <c r="A224" s="36"/>
      <c r="B224" s="37"/>
      <c r="C224" s="38" t="s">
        <v>28</v>
      </c>
      <c r="D224" s="87">
        <f t="shared" ref="D224:K224" si="69">SUM(D221:D223)</f>
        <v>237500</v>
      </c>
      <c r="E224" s="40">
        <f t="shared" si="69"/>
        <v>237500</v>
      </c>
      <c r="F224" s="40">
        <f t="shared" si="69"/>
        <v>0</v>
      </c>
      <c r="G224" s="104">
        <f t="shared" si="69"/>
        <v>0</v>
      </c>
      <c r="H224" s="87">
        <f t="shared" si="69"/>
        <v>630290</v>
      </c>
      <c r="I224" s="40">
        <f t="shared" si="69"/>
        <v>630290</v>
      </c>
      <c r="J224" s="40">
        <f t="shared" si="69"/>
        <v>0</v>
      </c>
      <c r="K224" s="104">
        <f t="shared" si="69"/>
        <v>0</v>
      </c>
      <c r="L224" s="87">
        <f t="shared" ref="L224:O224" si="70">SUM(L221:L223)</f>
        <v>900337</v>
      </c>
      <c r="M224" s="40">
        <f t="shared" si="70"/>
        <v>900337</v>
      </c>
      <c r="N224" s="40">
        <f t="shared" si="70"/>
        <v>0</v>
      </c>
      <c r="O224" s="104">
        <f t="shared" si="70"/>
        <v>0</v>
      </c>
    </row>
    <row r="225" spans="1:15" s="22" customFormat="1" x14ac:dyDescent="0.3">
      <c r="A225" s="36"/>
      <c r="B225" s="37"/>
      <c r="C225" s="38"/>
      <c r="D225" s="39"/>
      <c r="E225" s="40"/>
      <c r="F225" s="40"/>
      <c r="G225" s="101"/>
      <c r="H225" s="39"/>
      <c r="I225" s="40"/>
      <c r="J225" s="40"/>
      <c r="K225" s="101"/>
      <c r="L225" s="39"/>
      <c r="M225" s="40"/>
      <c r="N225" s="40"/>
      <c r="O225" s="101"/>
    </row>
    <row r="226" spans="1:15" s="10" customFormat="1" x14ac:dyDescent="0.3">
      <c r="A226" s="24"/>
      <c r="B226" s="43"/>
      <c r="C226" s="26" t="s">
        <v>104</v>
      </c>
      <c r="D226" s="85"/>
      <c r="E226" s="30"/>
      <c r="F226" s="31"/>
      <c r="G226" s="32"/>
      <c r="H226" s="85"/>
      <c r="I226" s="30"/>
      <c r="J226" s="31"/>
      <c r="K226" s="32"/>
      <c r="L226" s="85"/>
      <c r="M226" s="30"/>
      <c r="N226" s="31"/>
      <c r="O226" s="32"/>
    </row>
    <row r="227" spans="1:15" s="10" customFormat="1" x14ac:dyDescent="0.3">
      <c r="A227" s="24"/>
      <c r="B227" s="25"/>
      <c r="C227" s="26"/>
      <c r="D227" s="24"/>
      <c r="E227" s="31"/>
      <c r="F227" s="31"/>
      <c r="G227" s="32"/>
      <c r="H227" s="24"/>
      <c r="I227" s="31"/>
      <c r="J227" s="31"/>
      <c r="K227" s="32"/>
      <c r="L227" s="24"/>
      <c r="M227" s="31"/>
      <c r="N227" s="31"/>
      <c r="O227" s="32"/>
    </row>
    <row r="228" spans="1:15" s="10" customFormat="1" ht="17.399999999999999" thickBot="1" x14ac:dyDescent="0.35">
      <c r="A228" s="47"/>
      <c r="B228" s="59"/>
      <c r="C228" s="48" t="s">
        <v>19</v>
      </c>
      <c r="D228" s="111">
        <f t="shared" ref="D228:K228" si="71">D195+D217+D206+D224+D226</f>
        <v>3257989</v>
      </c>
      <c r="E228" s="124">
        <f t="shared" si="71"/>
        <v>3072645</v>
      </c>
      <c r="F228" s="124">
        <f t="shared" si="71"/>
        <v>185244</v>
      </c>
      <c r="G228" s="115">
        <f t="shared" si="71"/>
        <v>100</v>
      </c>
      <c r="H228" s="111">
        <f t="shared" si="71"/>
        <v>3901726</v>
      </c>
      <c r="I228" s="124">
        <f t="shared" si="71"/>
        <v>3704902</v>
      </c>
      <c r="J228" s="124">
        <f t="shared" si="71"/>
        <v>196724</v>
      </c>
      <c r="K228" s="115">
        <f t="shared" si="71"/>
        <v>100</v>
      </c>
      <c r="L228" s="111">
        <f t="shared" ref="L228:O228" si="72">L195+L217+L206+L224+L226</f>
        <v>4581258</v>
      </c>
      <c r="M228" s="124">
        <f t="shared" si="72"/>
        <v>4384434</v>
      </c>
      <c r="N228" s="124">
        <f t="shared" si="72"/>
        <v>196724</v>
      </c>
      <c r="O228" s="115">
        <f t="shared" si="72"/>
        <v>100</v>
      </c>
    </row>
    <row r="229" spans="1:15" s="10" customFormat="1" x14ac:dyDescent="0.3">
      <c r="A229" s="13"/>
      <c r="B229" s="20"/>
      <c r="C229" s="57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s="10" customFormat="1" x14ac:dyDescent="0.3">
      <c r="A230" s="7"/>
      <c r="B230" s="8"/>
      <c r="C230" s="31"/>
      <c r="D230" s="81"/>
      <c r="H230" s="81"/>
      <c r="L230" s="81"/>
    </row>
    <row r="231" spans="1:15" s="10" customFormat="1" x14ac:dyDescent="0.3">
      <c r="A231" s="7"/>
      <c r="B231" s="8"/>
      <c r="C231" s="31"/>
    </row>
    <row r="232" spans="1:15" s="10" customFormat="1" x14ac:dyDescent="0.3">
      <c r="A232" s="7"/>
      <c r="B232" s="8"/>
      <c r="C232" s="31"/>
    </row>
    <row r="233" spans="1:15" s="10" customFormat="1" x14ac:dyDescent="0.3">
      <c r="A233" s="7"/>
      <c r="B233" s="8"/>
      <c r="C233" s="31"/>
    </row>
    <row r="234" spans="1:15" s="10" customFormat="1" x14ac:dyDescent="0.3">
      <c r="A234" s="7"/>
      <c r="B234" s="8"/>
      <c r="C234" s="31"/>
    </row>
    <row r="235" spans="1:15" s="10" customFormat="1" x14ac:dyDescent="0.3">
      <c r="A235" s="7"/>
      <c r="B235" s="8"/>
      <c r="C235" s="31"/>
    </row>
    <row r="236" spans="1:15" s="10" customFormat="1" x14ac:dyDescent="0.3">
      <c r="A236" s="7"/>
      <c r="B236" s="8"/>
      <c r="C236" s="31"/>
    </row>
    <row r="237" spans="1:15" s="10" customFormat="1" x14ac:dyDescent="0.3">
      <c r="A237" s="7"/>
      <c r="B237" s="8"/>
      <c r="C237" s="31"/>
    </row>
    <row r="238" spans="1:15" s="10" customFormat="1" x14ac:dyDescent="0.3">
      <c r="A238" s="7"/>
      <c r="B238" s="8"/>
      <c r="C238" s="31"/>
    </row>
    <row r="239" spans="1:15" s="10" customFormat="1" x14ac:dyDescent="0.3">
      <c r="A239" s="7"/>
      <c r="B239" s="8"/>
      <c r="C239" s="31"/>
    </row>
    <row r="240" spans="1:15" s="10" customFormat="1" x14ac:dyDescent="0.3">
      <c r="A240" s="7"/>
      <c r="B240" s="8"/>
      <c r="C240" s="31"/>
    </row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pans="1:3" s="10" customFormat="1" x14ac:dyDescent="0.3"/>
    <row r="274" spans="1:3" s="10" customFormat="1" x14ac:dyDescent="0.3"/>
    <row r="275" spans="1:3" s="10" customFormat="1" x14ac:dyDescent="0.3"/>
    <row r="276" spans="1:3" s="10" customFormat="1" x14ac:dyDescent="0.3"/>
    <row r="277" spans="1:3" s="10" customFormat="1" x14ac:dyDescent="0.3"/>
    <row r="278" spans="1:3" s="10" customFormat="1" x14ac:dyDescent="0.3"/>
    <row r="279" spans="1:3" s="10" customFormat="1" x14ac:dyDescent="0.3"/>
    <row r="280" spans="1:3" s="10" customFormat="1" x14ac:dyDescent="0.3"/>
    <row r="281" spans="1:3" s="10" customFormat="1" x14ac:dyDescent="0.3"/>
    <row r="282" spans="1:3" s="10" customFormat="1" x14ac:dyDescent="0.3"/>
    <row r="283" spans="1:3" s="10" customFormat="1" x14ac:dyDescent="0.3">
      <c r="A283" s="7"/>
      <c r="B283" s="8"/>
      <c r="C283" s="31"/>
    </row>
    <row r="284" spans="1:3" s="10" customFormat="1" x14ac:dyDescent="0.3">
      <c r="A284" s="7"/>
      <c r="B284" s="8"/>
      <c r="C284" s="31"/>
    </row>
    <row r="285" spans="1:3" s="10" customFormat="1" x14ac:dyDescent="0.3">
      <c r="A285" s="7"/>
      <c r="B285" s="8"/>
      <c r="C285" s="31"/>
    </row>
    <row r="286" spans="1:3" s="10" customFormat="1" x14ac:dyDescent="0.3">
      <c r="A286" s="7"/>
      <c r="B286" s="8"/>
      <c r="C286" s="31"/>
    </row>
    <row r="287" spans="1:3" s="10" customFormat="1" x14ac:dyDescent="0.3">
      <c r="A287" s="7"/>
      <c r="B287" s="8"/>
      <c r="C287" s="31"/>
    </row>
    <row r="288" spans="1:3" s="10" customFormat="1" x14ac:dyDescent="0.3">
      <c r="A288" s="7"/>
      <c r="B288" s="8"/>
      <c r="C288" s="31"/>
    </row>
    <row r="289" spans="1:3" s="10" customFormat="1" x14ac:dyDescent="0.3">
      <c r="A289" s="7"/>
      <c r="B289" s="8"/>
      <c r="C289" s="31"/>
    </row>
    <row r="290" spans="1:3" s="10" customFormat="1" x14ac:dyDescent="0.3">
      <c r="A290" s="7"/>
      <c r="B290" s="8"/>
      <c r="C290" s="31"/>
    </row>
    <row r="291" spans="1:3" s="10" customFormat="1" x14ac:dyDescent="0.3">
      <c r="A291" s="7"/>
      <c r="B291" s="8"/>
      <c r="C291" s="31"/>
    </row>
    <row r="292" spans="1:3" s="10" customFormat="1" x14ac:dyDescent="0.3">
      <c r="A292" s="7"/>
      <c r="B292" s="8"/>
      <c r="C292" s="31"/>
    </row>
    <row r="293" spans="1:3" s="10" customFormat="1" x14ac:dyDescent="0.3">
      <c r="A293" s="7"/>
      <c r="B293" s="8"/>
      <c r="C293" s="31"/>
    </row>
    <row r="294" spans="1:3" s="10" customFormat="1" x14ac:dyDescent="0.3">
      <c r="A294" s="7"/>
      <c r="B294" s="8"/>
      <c r="C294" s="31"/>
    </row>
    <row r="295" spans="1:3" s="10" customFormat="1" x14ac:dyDescent="0.3">
      <c r="A295" s="7"/>
      <c r="B295" s="8"/>
      <c r="C295" s="31"/>
    </row>
  </sheetData>
  <mergeCells count="4">
    <mergeCell ref="D6:G6"/>
    <mergeCell ref="H6:K6"/>
    <mergeCell ref="A195:C195"/>
    <mergeCell ref="L6:O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fitToHeight="0" orientation="portrait" r:id="rId1"/>
  <headerFooter alignWithMargins="0">
    <oddHeader>&amp;P. oldal</oddHeader>
  </headerFooter>
  <rowBreaks count="1" manualBreakCount="1">
    <brk id="16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1"/>
  <sheetViews>
    <sheetView view="pageBreakPreview" zoomScale="85" zoomScaleNormal="80" zoomScaleSheetLayoutView="85" workbookViewId="0">
      <selection activeCell="O1" sqref="O1"/>
    </sheetView>
  </sheetViews>
  <sheetFormatPr defaultColWidth="9.109375" defaultRowHeight="16.8" x14ac:dyDescent="0.3"/>
  <cols>
    <col min="1" max="1" width="5.88671875" style="58" customWidth="1"/>
    <col min="2" max="2" width="7.6640625" style="31" customWidth="1"/>
    <col min="3" max="3" width="65.44140625" style="31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11" width="10.6640625" style="10" customWidth="1"/>
    <col min="12" max="12" width="10" style="10" customWidth="1"/>
    <col min="13" max="13" width="11.44140625" style="10" customWidth="1"/>
    <col min="14" max="14" width="9.109375" style="10"/>
    <col min="15" max="15" width="10.6640625" style="10" bestFit="1" customWidth="1"/>
    <col min="16" max="16384" width="9.109375" style="9"/>
  </cols>
  <sheetData>
    <row r="1" spans="1:16" s="12" customFormat="1" x14ac:dyDescent="0.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7"/>
      <c r="M1" s="157"/>
      <c r="N1" s="157"/>
      <c r="O1" s="264" t="s">
        <v>582</v>
      </c>
      <c r="P1" s="13"/>
    </row>
    <row r="2" spans="1:16" s="12" customFormat="1" x14ac:dyDescent="0.3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7"/>
      <c r="M2" s="157"/>
      <c r="N2" s="157"/>
      <c r="O2" s="272" t="s">
        <v>527</v>
      </c>
      <c r="P2" s="13"/>
    </row>
    <row r="3" spans="1:16" s="12" customFormat="1" x14ac:dyDescent="0.3">
      <c r="A3" s="158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6" s="10" customFormat="1" x14ac:dyDescent="0.3">
      <c r="A4" s="159"/>
      <c r="B4" s="159"/>
      <c r="C4" s="159" t="s">
        <v>36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6" s="10" customFormat="1" ht="17.399999999999999" thickBot="1" x14ac:dyDescent="0.35">
      <c r="A5" s="183"/>
      <c r="B5" s="183"/>
      <c r="C5" s="183" t="s">
        <v>412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16" s="10" customFormat="1" ht="33.75" customHeight="1" thickBot="1" x14ac:dyDescent="0.35">
      <c r="A6" s="184"/>
      <c r="B6" s="185"/>
      <c r="C6" s="186"/>
      <c r="D6" s="285" t="s">
        <v>154</v>
      </c>
      <c r="E6" s="286"/>
      <c r="F6" s="286"/>
      <c r="G6" s="287"/>
      <c r="H6" s="285" t="s">
        <v>521</v>
      </c>
      <c r="I6" s="286"/>
      <c r="J6" s="286"/>
      <c r="K6" s="287"/>
      <c r="L6" s="285" t="s">
        <v>524</v>
      </c>
      <c r="M6" s="286"/>
      <c r="N6" s="286"/>
      <c r="O6" s="287"/>
    </row>
    <row r="7" spans="1:16" s="49" customFormat="1" ht="42" thickBot="1" x14ac:dyDescent="0.3">
      <c r="A7" s="187"/>
      <c r="B7" s="188"/>
      <c r="C7" s="189"/>
      <c r="D7" s="166" t="s">
        <v>29</v>
      </c>
      <c r="E7" s="167" t="s">
        <v>49</v>
      </c>
      <c r="F7" s="168" t="s">
        <v>50</v>
      </c>
      <c r="G7" s="169" t="s">
        <v>51</v>
      </c>
      <c r="H7" s="166" t="s">
        <v>29</v>
      </c>
      <c r="I7" s="167" t="s">
        <v>49</v>
      </c>
      <c r="J7" s="168" t="s">
        <v>50</v>
      </c>
      <c r="K7" s="169" t="s">
        <v>51</v>
      </c>
      <c r="L7" s="166" t="s">
        <v>29</v>
      </c>
      <c r="M7" s="167" t="s">
        <v>49</v>
      </c>
      <c r="N7" s="168" t="s">
        <v>50</v>
      </c>
      <c r="O7" s="169" t="s">
        <v>51</v>
      </c>
    </row>
    <row r="8" spans="1:16" s="10" customFormat="1" x14ac:dyDescent="0.3">
      <c r="A8" s="190" t="s">
        <v>7</v>
      </c>
      <c r="B8" s="191" t="s">
        <v>8</v>
      </c>
      <c r="C8" s="192" t="s">
        <v>9</v>
      </c>
      <c r="D8" s="170"/>
      <c r="E8" s="193"/>
      <c r="F8" s="193"/>
      <c r="G8" s="194"/>
      <c r="H8" s="170"/>
      <c r="I8" s="193"/>
      <c r="J8" s="193"/>
      <c r="K8" s="194"/>
      <c r="L8" s="170"/>
      <c r="M8" s="193"/>
      <c r="N8" s="193"/>
      <c r="O8" s="194"/>
    </row>
    <row r="9" spans="1:16" s="10" customFormat="1" x14ac:dyDescent="0.3">
      <c r="A9" s="176"/>
      <c r="B9" s="195"/>
      <c r="C9" s="66"/>
      <c r="D9" s="79"/>
      <c r="E9" s="33"/>
      <c r="F9" s="33"/>
      <c r="G9" s="99"/>
      <c r="H9" s="79"/>
      <c r="I9" s="33"/>
      <c r="J9" s="33"/>
      <c r="K9" s="99"/>
      <c r="L9" s="79"/>
      <c r="M9" s="33"/>
      <c r="N9" s="33"/>
      <c r="O9" s="99"/>
    </row>
    <row r="10" spans="1:16" s="10" customFormat="1" x14ac:dyDescent="0.3">
      <c r="A10" s="176">
        <v>101</v>
      </c>
      <c r="B10" s="195"/>
      <c r="C10" s="240" t="s">
        <v>428</v>
      </c>
      <c r="D10" s="174"/>
      <c r="E10" s="33"/>
      <c r="F10" s="33"/>
      <c r="G10" s="99"/>
      <c r="H10" s="174"/>
      <c r="I10" s="33"/>
      <c r="J10" s="33"/>
      <c r="K10" s="99"/>
      <c r="L10" s="174"/>
      <c r="M10" s="33"/>
      <c r="N10" s="33"/>
      <c r="O10" s="99"/>
    </row>
    <row r="11" spans="1:16" s="10" customFormat="1" x14ac:dyDescent="0.3">
      <c r="A11" s="196"/>
      <c r="B11" s="42" t="s">
        <v>10</v>
      </c>
      <c r="C11" s="65" t="s">
        <v>26</v>
      </c>
      <c r="D11" s="85">
        <v>211000</v>
      </c>
      <c r="E11" s="30">
        <v>211000</v>
      </c>
      <c r="F11" s="30"/>
      <c r="G11" s="100"/>
      <c r="H11" s="85">
        <v>212484</v>
      </c>
      <c r="I11" s="30">
        <v>212484</v>
      </c>
      <c r="J11" s="30"/>
      <c r="K11" s="100"/>
      <c r="L11" s="85">
        <v>215442</v>
      </c>
      <c r="M11" s="30">
        <v>215442</v>
      </c>
      <c r="N11" s="30"/>
      <c r="O11" s="100"/>
    </row>
    <row r="12" spans="1:16" s="10" customFormat="1" x14ac:dyDescent="0.3">
      <c r="A12" s="196"/>
      <c r="B12" s="42" t="s">
        <v>15</v>
      </c>
      <c r="C12" s="65" t="s">
        <v>63</v>
      </c>
      <c r="D12" s="85">
        <v>40900</v>
      </c>
      <c r="E12" s="30">
        <v>40900</v>
      </c>
      <c r="F12" s="30"/>
      <c r="G12" s="100"/>
      <c r="H12" s="85">
        <v>41190</v>
      </c>
      <c r="I12" s="30">
        <v>41190</v>
      </c>
      <c r="J12" s="30"/>
      <c r="K12" s="100"/>
      <c r="L12" s="85">
        <v>41765</v>
      </c>
      <c r="M12" s="30">
        <v>41765</v>
      </c>
      <c r="N12" s="30"/>
      <c r="O12" s="100"/>
    </row>
    <row r="13" spans="1:16" s="10" customFormat="1" x14ac:dyDescent="0.3">
      <c r="A13" s="196"/>
      <c r="B13" s="42" t="s">
        <v>16</v>
      </c>
      <c r="C13" s="65" t="s">
        <v>31</v>
      </c>
      <c r="D13" s="85">
        <v>26000</v>
      </c>
      <c r="E13" s="30">
        <v>26000</v>
      </c>
      <c r="F13" s="30"/>
      <c r="G13" s="100"/>
      <c r="H13" s="85">
        <v>26000</v>
      </c>
      <c r="I13" s="30">
        <v>26000</v>
      </c>
      <c r="J13" s="30"/>
      <c r="K13" s="100"/>
      <c r="L13" s="85">
        <v>25289</v>
      </c>
      <c r="M13" s="30">
        <v>25289</v>
      </c>
      <c r="N13" s="30"/>
      <c r="O13" s="100"/>
    </row>
    <row r="14" spans="1:16" s="10" customFormat="1" x14ac:dyDescent="0.3">
      <c r="A14" s="196"/>
      <c r="B14" s="42" t="s">
        <v>23</v>
      </c>
      <c r="C14" s="65" t="s">
        <v>58</v>
      </c>
      <c r="D14" s="85"/>
      <c r="E14" s="30"/>
      <c r="F14" s="30"/>
      <c r="G14" s="100"/>
      <c r="H14" s="85"/>
      <c r="I14" s="30"/>
      <c r="J14" s="30"/>
      <c r="K14" s="100"/>
      <c r="L14" s="85"/>
      <c r="M14" s="30"/>
      <c r="N14" s="30"/>
      <c r="O14" s="100"/>
    </row>
    <row r="15" spans="1:16" s="10" customFormat="1" x14ac:dyDescent="0.3">
      <c r="A15" s="196"/>
      <c r="B15" s="42"/>
      <c r="C15" s="65" t="s">
        <v>431</v>
      </c>
      <c r="D15" s="85">
        <v>1000</v>
      </c>
      <c r="E15" s="30">
        <v>1000</v>
      </c>
      <c r="F15" s="30"/>
      <c r="G15" s="100"/>
      <c r="H15" s="85">
        <v>1000</v>
      </c>
      <c r="I15" s="30">
        <v>1000</v>
      </c>
      <c r="J15" s="30"/>
      <c r="K15" s="100"/>
      <c r="L15" s="85">
        <v>1000</v>
      </c>
      <c r="M15" s="30">
        <v>1000</v>
      </c>
      <c r="N15" s="30"/>
      <c r="O15" s="100"/>
    </row>
    <row r="16" spans="1:16" s="22" customFormat="1" x14ac:dyDescent="0.3">
      <c r="A16" s="197"/>
      <c r="B16" s="198"/>
      <c r="C16" s="199" t="s">
        <v>60</v>
      </c>
      <c r="D16" s="87">
        <f t="shared" ref="D16:K16" si="0">SUM(D15:D15)</f>
        <v>1000</v>
      </c>
      <c r="E16" s="40">
        <f t="shared" si="0"/>
        <v>1000</v>
      </c>
      <c r="F16" s="40">
        <f t="shared" si="0"/>
        <v>0</v>
      </c>
      <c r="G16" s="101">
        <f t="shared" si="0"/>
        <v>0</v>
      </c>
      <c r="H16" s="87">
        <f t="shared" si="0"/>
        <v>1000</v>
      </c>
      <c r="I16" s="40">
        <f t="shared" si="0"/>
        <v>1000</v>
      </c>
      <c r="J16" s="40">
        <f t="shared" si="0"/>
        <v>0</v>
      </c>
      <c r="K16" s="101">
        <f t="shared" si="0"/>
        <v>0</v>
      </c>
      <c r="L16" s="87">
        <f t="shared" ref="L16:O16" si="1">SUM(L15:L15)</f>
        <v>1000</v>
      </c>
      <c r="M16" s="40">
        <f t="shared" si="1"/>
        <v>1000</v>
      </c>
      <c r="N16" s="40">
        <f t="shared" si="1"/>
        <v>0</v>
      </c>
      <c r="O16" s="101">
        <f t="shared" si="1"/>
        <v>0</v>
      </c>
    </row>
    <row r="17" spans="1:15" s="22" customFormat="1" x14ac:dyDescent="0.3">
      <c r="A17" s="197"/>
      <c r="B17" s="42" t="s">
        <v>25</v>
      </c>
      <c r="C17" s="65" t="s">
        <v>24</v>
      </c>
      <c r="D17" s="87"/>
      <c r="E17" s="40"/>
      <c r="F17" s="40"/>
      <c r="G17" s="104"/>
      <c r="H17" s="87"/>
      <c r="I17" s="40"/>
      <c r="J17" s="40"/>
      <c r="K17" s="104"/>
      <c r="L17" s="87"/>
      <c r="M17" s="40"/>
      <c r="N17" s="40"/>
      <c r="O17" s="104"/>
    </row>
    <row r="18" spans="1:15" s="22" customFormat="1" x14ac:dyDescent="0.3">
      <c r="A18" s="197"/>
      <c r="B18" s="42"/>
      <c r="C18" s="65" t="s">
        <v>385</v>
      </c>
      <c r="D18" s="85">
        <v>1000</v>
      </c>
      <c r="E18" s="30">
        <v>1000</v>
      </c>
      <c r="F18" s="40"/>
      <c r="G18" s="104"/>
      <c r="H18" s="85">
        <v>1000</v>
      </c>
      <c r="I18" s="30">
        <v>1000</v>
      </c>
      <c r="J18" s="40"/>
      <c r="K18" s="104"/>
      <c r="L18" s="85">
        <v>1000</v>
      </c>
      <c r="M18" s="30">
        <v>1000</v>
      </c>
      <c r="N18" s="40"/>
      <c r="O18" s="104"/>
    </row>
    <row r="19" spans="1:15" s="22" customFormat="1" x14ac:dyDescent="0.3">
      <c r="A19" s="197"/>
      <c r="B19" s="42"/>
      <c r="C19" s="199" t="s">
        <v>198</v>
      </c>
      <c r="D19" s="87">
        <f>SUM(D18)</f>
        <v>1000</v>
      </c>
      <c r="E19" s="40">
        <f>SUM(E18)</f>
        <v>1000</v>
      </c>
      <c r="F19" s="40"/>
      <c r="G19" s="104"/>
      <c r="H19" s="87">
        <f>SUM(H18)</f>
        <v>1000</v>
      </c>
      <c r="I19" s="40">
        <f>SUM(I18)</f>
        <v>1000</v>
      </c>
      <c r="J19" s="40"/>
      <c r="K19" s="104"/>
      <c r="L19" s="87">
        <f>SUM(L18)</f>
        <v>1000</v>
      </c>
      <c r="M19" s="40">
        <f>SUM(M18)</f>
        <v>1000</v>
      </c>
      <c r="N19" s="40"/>
      <c r="O19" s="104"/>
    </row>
    <row r="20" spans="1:15" s="10" customFormat="1" x14ac:dyDescent="0.3">
      <c r="A20" s="196"/>
      <c r="B20" s="42"/>
      <c r="C20" s="66" t="s">
        <v>12</v>
      </c>
      <c r="D20" s="88">
        <f>D11+D12+D13+D16+D19</f>
        <v>279900</v>
      </c>
      <c r="E20" s="50">
        <f t="shared" ref="E20:G20" si="2">E11+E12+E13+E16+E19</f>
        <v>279900</v>
      </c>
      <c r="F20" s="50">
        <f t="shared" si="2"/>
        <v>0</v>
      </c>
      <c r="G20" s="102">
        <f t="shared" si="2"/>
        <v>0</v>
      </c>
      <c r="H20" s="88">
        <f>H11+H12+H13+H16+H19</f>
        <v>281674</v>
      </c>
      <c r="I20" s="50">
        <f t="shared" ref="I20:K20" si="3">I11+I12+I13+I16+I19</f>
        <v>281674</v>
      </c>
      <c r="J20" s="50">
        <f t="shared" si="3"/>
        <v>0</v>
      </c>
      <c r="K20" s="102">
        <f t="shared" si="3"/>
        <v>0</v>
      </c>
      <c r="L20" s="88">
        <f>L11+L12+L13+L16+L19</f>
        <v>284496</v>
      </c>
      <c r="M20" s="50">
        <f t="shared" ref="M20:O20" si="4">M11+M12+M13+M16+M19</f>
        <v>284496</v>
      </c>
      <c r="N20" s="50">
        <f t="shared" si="4"/>
        <v>0</v>
      </c>
      <c r="O20" s="102">
        <f t="shared" si="4"/>
        <v>0</v>
      </c>
    </row>
    <row r="21" spans="1:15" s="10" customFormat="1" x14ac:dyDescent="0.3">
      <c r="A21" s="196"/>
      <c r="B21" s="42"/>
      <c r="C21" s="65"/>
      <c r="D21" s="65"/>
      <c r="E21" s="31"/>
      <c r="F21" s="31"/>
      <c r="G21" s="32"/>
      <c r="H21" s="65"/>
      <c r="I21" s="31"/>
      <c r="J21" s="31"/>
      <c r="K21" s="32"/>
      <c r="L21" s="65"/>
      <c r="M21" s="31"/>
      <c r="N21" s="31"/>
      <c r="O21" s="32"/>
    </row>
    <row r="22" spans="1:15" s="10" customFormat="1" x14ac:dyDescent="0.3">
      <c r="A22" s="176">
        <v>102</v>
      </c>
      <c r="B22" s="195"/>
      <c r="C22" s="66" t="s">
        <v>53</v>
      </c>
      <c r="D22" s="27"/>
      <c r="E22" s="34"/>
      <c r="F22" s="34"/>
      <c r="G22" s="103"/>
      <c r="H22" s="27"/>
      <c r="I22" s="34"/>
      <c r="J22" s="34"/>
      <c r="K22" s="103"/>
      <c r="L22" s="27"/>
      <c r="M22" s="34"/>
      <c r="N22" s="34"/>
      <c r="O22" s="103"/>
    </row>
    <row r="23" spans="1:15" s="10" customFormat="1" x14ac:dyDescent="0.3">
      <c r="A23" s="196"/>
      <c r="B23" s="42" t="s">
        <v>10</v>
      </c>
      <c r="C23" s="65" t="s">
        <v>26</v>
      </c>
      <c r="D23" s="85">
        <v>143000</v>
      </c>
      <c r="E23" s="30">
        <v>143000</v>
      </c>
      <c r="F23" s="30"/>
      <c r="G23" s="100"/>
      <c r="H23" s="85">
        <v>144559</v>
      </c>
      <c r="I23" s="30">
        <v>144559</v>
      </c>
      <c r="J23" s="30"/>
      <c r="K23" s="100"/>
      <c r="L23" s="85">
        <v>145619</v>
      </c>
      <c r="M23" s="30">
        <v>145619</v>
      </c>
      <c r="N23" s="30"/>
      <c r="O23" s="100"/>
    </row>
    <row r="24" spans="1:15" s="10" customFormat="1" x14ac:dyDescent="0.3">
      <c r="A24" s="196"/>
      <c r="B24" s="42" t="s">
        <v>15</v>
      </c>
      <c r="C24" s="65" t="s">
        <v>63</v>
      </c>
      <c r="D24" s="85">
        <v>27000</v>
      </c>
      <c r="E24" s="30">
        <v>27000</v>
      </c>
      <c r="F24" s="30"/>
      <c r="G24" s="100"/>
      <c r="H24" s="85">
        <v>27307</v>
      </c>
      <c r="I24" s="30">
        <v>27307</v>
      </c>
      <c r="J24" s="30"/>
      <c r="K24" s="100"/>
      <c r="L24" s="85">
        <v>27514</v>
      </c>
      <c r="M24" s="30">
        <v>27514</v>
      </c>
      <c r="N24" s="30"/>
      <c r="O24" s="100"/>
    </row>
    <row r="25" spans="1:15" s="10" customFormat="1" x14ac:dyDescent="0.3">
      <c r="A25" s="196"/>
      <c r="B25" s="42" t="s">
        <v>16</v>
      </c>
      <c r="C25" s="65" t="s">
        <v>31</v>
      </c>
      <c r="D25" s="85">
        <v>160000</v>
      </c>
      <c r="E25" s="30">
        <v>160000</v>
      </c>
      <c r="F25" s="30"/>
      <c r="G25" s="100"/>
      <c r="H25" s="85">
        <v>160000</v>
      </c>
      <c r="I25" s="30">
        <v>160000</v>
      </c>
      <c r="J25" s="30"/>
      <c r="K25" s="100"/>
      <c r="L25" s="85">
        <v>162110</v>
      </c>
      <c r="M25" s="30">
        <v>162110</v>
      </c>
      <c r="N25" s="30"/>
      <c r="O25" s="100"/>
    </row>
    <row r="26" spans="1:15" s="10" customFormat="1" x14ac:dyDescent="0.3">
      <c r="A26" s="196"/>
      <c r="B26" s="42" t="s">
        <v>23</v>
      </c>
      <c r="C26" s="65" t="s">
        <v>58</v>
      </c>
      <c r="D26" s="85"/>
      <c r="E26" s="30"/>
      <c r="F26" s="30"/>
      <c r="G26" s="100"/>
      <c r="H26" s="85"/>
      <c r="I26" s="30"/>
      <c r="J26" s="30"/>
      <c r="K26" s="100"/>
      <c r="L26" s="85"/>
      <c r="M26" s="30"/>
      <c r="N26" s="30"/>
      <c r="O26" s="100"/>
    </row>
    <row r="27" spans="1:15" s="10" customFormat="1" x14ac:dyDescent="0.3">
      <c r="A27" s="196"/>
      <c r="B27" s="42"/>
      <c r="C27" s="65" t="s">
        <v>431</v>
      </c>
      <c r="D27" s="85">
        <v>1500</v>
      </c>
      <c r="E27" s="30">
        <v>1500</v>
      </c>
      <c r="F27" s="30"/>
      <c r="G27" s="100"/>
      <c r="H27" s="85">
        <v>1500</v>
      </c>
      <c r="I27" s="30">
        <v>1500</v>
      </c>
      <c r="J27" s="30"/>
      <c r="K27" s="100"/>
      <c r="L27" s="85">
        <v>1500</v>
      </c>
      <c r="M27" s="30">
        <v>1500</v>
      </c>
      <c r="N27" s="30"/>
      <c r="O27" s="100"/>
    </row>
    <row r="28" spans="1:15" s="10" customFormat="1" x14ac:dyDescent="0.3">
      <c r="A28" s="196"/>
      <c r="B28" s="42"/>
      <c r="C28" s="65" t="s">
        <v>384</v>
      </c>
      <c r="D28" s="85">
        <v>1500</v>
      </c>
      <c r="E28" s="30">
        <v>1500</v>
      </c>
      <c r="F28" s="30"/>
      <c r="G28" s="106"/>
      <c r="H28" s="85">
        <v>1500</v>
      </c>
      <c r="I28" s="30">
        <v>1500</v>
      </c>
      <c r="J28" s="30"/>
      <c r="K28" s="106"/>
      <c r="L28" s="85">
        <v>1500</v>
      </c>
      <c r="M28" s="30">
        <v>1500</v>
      </c>
      <c r="N28" s="30"/>
      <c r="O28" s="106"/>
    </row>
    <row r="29" spans="1:15" s="22" customFormat="1" x14ac:dyDescent="0.3">
      <c r="A29" s="197"/>
      <c r="B29" s="198"/>
      <c r="C29" s="199" t="s">
        <v>60</v>
      </c>
      <c r="D29" s="87">
        <f>SUM(D27:D28)</f>
        <v>3000</v>
      </c>
      <c r="E29" s="40">
        <f>SUM(E27:E28)</f>
        <v>3000</v>
      </c>
      <c r="F29" s="40">
        <f>SUM(F27:F27)</f>
        <v>0</v>
      </c>
      <c r="G29" s="104">
        <f>SUM(G27:G27)</f>
        <v>0</v>
      </c>
      <c r="H29" s="87">
        <f>SUM(H27:H28)</f>
        <v>3000</v>
      </c>
      <c r="I29" s="40">
        <f>SUM(I27:I28)</f>
        <v>3000</v>
      </c>
      <c r="J29" s="40">
        <f>SUM(J27:J27)</f>
        <v>0</v>
      </c>
      <c r="K29" s="104">
        <f>SUM(K27:K27)</f>
        <v>0</v>
      </c>
      <c r="L29" s="87">
        <f>SUM(L27:L28)</f>
        <v>3000</v>
      </c>
      <c r="M29" s="40">
        <f>SUM(M27:M28)</f>
        <v>3000</v>
      </c>
      <c r="N29" s="40">
        <f>SUM(N27:N27)</f>
        <v>0</v>
      </c>
      <c r="O29" s="104">
        <f>SUM(O27:O27)</f>
        <v>0</v>
      </c>
    </row>
    <row r="30" spans="1:15" s="10" customFormat="1" x14ac:dyDescent="0.3">
      <c r="A30" s="196"/>
      <c r="B30" s="42"/>
      <c r="C30" s="66" t="s">
        <v>34</v>
      </c>
      <c r="D30" s="200">
        <f t="shared" ref="D30:O30" si="5">SUM(D23:D25)+D29</f>
        <v>333000</v>
      </c>
      <c r="E30" s="50">
        <f t="shared" si="5"/>
        <v>333000</v>
      </c>
      <c r="F30" s="50">
        <f t="shared" si="5"/>
        <v>0</v>
      </c>
      <c r="G30" s="201">
        <f t="shared" si="5"/>
        <v>0</v>
      </c>
      <c r="H30" s="200">
        <f t="shared" si="5"/>
        <v>334866</v>
      </c>
      <c r="I30" s="50">
        <f t="shared" si="5"/>
        <v>334866</v>
      </c>
      <c r="J30" s="50">
        <f t="shared" si="5"/>
        <v>0</v>
      </c>
      <c r="K30" s="201">
        <f t="shared" si="5"/>
        <v>0</v>
      </c>
      <c r="L30" s="200">
        <f t="shared" si="5"/>
        <v>338243</v>
      </c>
      <c r="M30" s="50">
        <f t="shared" si="5"/>
        <v>338243</v>
      </c>
      <c r="N30" s="50">
        <f t="shared" si="5"/>
        <v>0</v>
      </c>
      <c r="O30" s="201">
        <f t="shared" si="5"/>
        <v>0</v>
      </c>
    </row>
    <row r="31" spans="1:15" s="10" customFormat="1" x14ac:dyDescent="0.3">
      <c r="A31" s="196"/>
      <c r="B31" s="42"/>
      <c r="C31" s="65"/>
      <c r="D31" s="24"/>
      <c r="E31" s="31"/>
      <c r="F31" s="31"/>
      <c r="G31" s="32"/>
      <c r="H31" s="24"/>
      <c r="I31" s="31"/>
      <c r="J31" s="31"/>
      <c r="K31" s="32"/>
      <c r="L31" s="24"/>
      <c r="M31" s="31"/>
      <c r="N31" s="31"/>
      <c r="O31" s="32"/>
    </row>
    <row r="32" spans="1:15" s="10" customFormat="1" ht="28.2" x14ac:dyDescent="0.3">
      <c r="A32" s="176">
        <v>103</v>
      </c>
      <c r="B32" s="42"/>
      <c r="C32" s="240" t="s">
        <v>567</v>
      </c>
      <c r="D32" s="27"/>
      <c r="E32" s="34"/>
      <c r="F32" s="34"/>
      <c r="G32" s="103"/>
      <c r="H32" s="27"/>
      <c r="I32" s="34"/>
      <c r="J32" s="34"/>
      <c r="K32" s="103"/>
      <c r="L32" s="27"/>
      <c r="M32" s="34"/>
      <c r="N32" s="34"/>
      <c r="O32" s="103"/>
    </row>
    <row r="33" spans="1:15" s="10" customFormat="1" x14ac:dyDescent="0.3">
      <c r="A33" s="196"/>
      <c r="B33" s="42" t="s">
        <v>10</v>
      </c>
      <c r="C33" s="65" t="s">
        <v>26</v>
      </c>
      <c r="D33" s="85">
        <v>16485</v>
      </c>
      <c r="E33" s="30">
        <v>16485</v>
      </c>
      <c r="F33" s="30"/>
      <c r="G33" s="100"/>
      <c r="H33" s="85">
        <v>18245</v>
      </c>
      <c r="I33" s="30">
        <v>18245</v>
      </c>
      <c r="J33" s="30"/>
      <c r="K33" s="100"/>
      <c r="L33" s="85">
        <v>19101</v>
      </c>
      <c r="M33" s="30">
        <v>19101</v>
      </c>
      <c r="N33" s="30"/>
      <c r="O33" s="100"/>
    </row>
    <row r="34" spans="1:15" s="10" customFormat="1" x14ac:dyDescent="0.3">
      <c r="A34" s="196"/>
      <c r="B34" s="42" t="s">
        <v>15</v>
      </c>
      <c r="C34" s="65" t="s">
        <v>63</v>
      </c>
      <c r="D34" s="85">
        <v>3215</v>
      </c>
      <c r="E34" s="30">
        <v>3215</v>
      </c>
      <c r="F34" s="30"/>
      <c r="G34" s="100"/>
      <c r="H34" s="85">
        <v>3559</v>
      </c>
      <c r="I34" s="30">
        <v>3559</v>
      </c>
      <c r="J34" s="30"/>
      <c r="K34" s="100"/>
      <c r="L34" s="85">
        <v>3720</v>
      </c>
      <c r="M34" s="30">
        <v>3720</v>
      </c>
      <c r="N34" s="30"/>
      <c r="O34" s="100"/>
    </row>
    <row r="35" spans="1:15" s="10" customFormat="1" x14ac:dyDescent="0.3">
      <c r="A35" s="196"/>
      <c r="B35" s="42" t="s">
        <v>16</v>
      </c>
      <c r="C35" s="65" t="s">
        <v>31</v>
      </c>
      <c r="D35" s="85">
        <v>16000</v>
      </c>
      <c r="E35" s="30">
        <v>16000</v>
      </c>
      <c r="F35" s="30"/>
      <c r="G35" s="100"/>
      <c r="H35" s="85">
        <v>16127</v>
      </c>
      <c r="I35" s="30">
        <v>16127</v>
      </c>
      <c r="J35" s="30"/>
      <c r="K35" s="100"/>
      <c r="L35" s="85">
        <v>16912</v>
      </c>
      <c r="M35" s="30">
        <v>16912</v>
      </c>
      <c r="N35" s="30"/>
      <c r="O35" s="100"/>
    </row>
    <row r="36" spans="1:15" s="10" customFormat="1" x14ac:dyDescent="0.3">
      <c r="A36" s="196"/>
      <c r="B36" s="42" t="s">
        <v>23</v>
      </c>
      <c r="C36" s="65" t="s">
        <v>58</v>
      </c>
      <c r="D36" s="85"/>
      <c r="E36" s="30"/>
      <c r="F36" s="30"/>
      <c r="G36" s="100"/>
      <c r="H36" s="85"/>
      <c r="I36" s="30"/>
      <c r="J36" s="30"/>
      <c r="K36" s="100"/>
      <c r="L36" s="85"/>
      <c r="M36" s="30"/>
      <c r="N36" s="30"/>
      <c r="O36" s="100"/>
    </row>
    <row r="37" spans="1:15" s="10" customFormat="1" x14ac:dyDescent="0.3">
      <c r="A37" s="196"/>
      <c r="B37" s="42"/>
      <c r="C37" s="65" t="s">
        <v>431</v>
      </c>
      <c r="D37" s="85">
        <v>2500</v>
      </c>
      <c r="E37" s="30">
        <v>2500</v>
      </c>
      <c r="F37" s="30"/>
      <c r="G37" s="100"/>
      <c r="H37" s="85">
        <v>2500</v>
      </c>
      <c r="I37" s="30">
        <v>2500</v>
      </c>
      <c r="J37" s="30"/>
      <c r="K37" s="100"/>
      <c r="L37" s="85">
        <v>3857</v>
      </c>
      <c r="M37" s="30">
        <v>3857</v>
      </c>
      <c r="N37" s="30"/>
      <c r="O37" s="100"/>
    </row>
    <row r="38" spans="1:15" s="22" customFormat="1" x14ac:dyDescent="0.3">
      <c r="A38" s="197"/>
      <c r="B38" s="198"/>
      <c r="C38" s="199" t="s">
        <v>60</v>
      </c>
      <c r="D38" s="87">
        <f t="shared" ref="D38:O38" si="6">SUM(D37:D37)</f>
        <v>2500</v>
      </c>
      <c r="E38" s="40">
        <f t="shared" si="6"/>
        <v>2500</v>
      </c>
      <c r="F38" s="40">
        <f t="shared" si="6"/>
        <v>0</v>
      </c>
      <c r="G38" s="104">
        <f t="shared" si="6"/>
        <v>0</v>
      </c>
      <c r="H38" s="87">
        <f t="shared" si="6"/>
        <v>2500</v>
      </c>
      <c r="I38" s="40">
        <f t="shared" si="6"/>
        <v>2500</v>
      </c>
      <c r="J38" s="40">
        <f t="shared" si="6"/>
        <v>0</v>
      </c>
      <c r="K38" s="104">
        <f t="shared" si="6"/>
        <v>0</v>
      </c>
      <c r="L38" s="87">
        <f t="shared" si="6"/>
        <v>3857</v>
      </c>
      <c r="M38" s="40">
        <f t="shared" si="6"/>
        <v>3857</v>
      </c>
      <c r="N38" s="40">
        <f t="shared" si="6"/>
        <v>0</v>
      </c>
      <c r="O38" s="104">
        <f t="shared" si="6"/>
        <v>0</v>
      </c>
    </row>
    <row r="39" spans="1:15" s="22" customFormat="1" x14ac:dyDescent="0.3">
      <c r="A39" s="197"/>
      <c r="B39" s="42" t="s">
        <v>25</v>
      </c>
      <c r="C39" s="65" t="s">
        <v>24</v>
      </c>
      <c r="D39" s="87"/>
      <c r="E39" s="40"/>
      <c r="F39" s="40"/>
      <c r="G39" s="104"/>
      <c r="H39" s="87"/>
      <c r="I39" s="40"/>
      <c r="J39" s="40"/>
      <c r="K39" s="104"/>
      <c r="L39" s="87"/>
      <c r="M39" s="40"/>
      <c r="N39" s="40"/>
      <c r="O39" s="104"/>
    </row>
    <row r="40" spans="1:15" s="22" customFormat="1" x14ac:dyDescent="0.3">
      <c r="A40" s="197"/>
      <c r="B40" s="42"/>
      <c r="C40" s="65" t="s">
        <v>478</v>
      </c>
      <c r="D40" s="85"/>
      <c r="E40" s="30"/>
      <c r="F40" s="30"/>
      <c r="G40" s="106"/>
      <c r="H40" s="85">
        <v>990</v>
      </c>
      <c r="I40" s="30">
        <v>990</v>
      </c>
      <c r="J40" s="30"/>
      <c r="K40" s="106"/>
      <c r="L40" s="85">
        <v>991</v>
      </c>
      <c r="M40" s="30">
        <v>991</v>
      </c>
      <c r="N40" s="30"/>
      <c r="O40" s="106"/>
    </row>
    <row r="41" spans="1:15" s="22" customFormat="1" x14ac:dyDescent="0.3">
      <c r="A41" s="197"/>
      <c r="B41" s="42"/>
      <c r="C41" s="199" t="s">
        <v>198</v>
      </c>
      <c r="D41" s="87"/>
      <c r="E41" s="40"/>
      <c r="F41" s="40"/>
      <c r="G41" s="104"/>
      <c r="H41" s="87">
        <f>SUM(H40)</f>
        <v>990</v>
      </c>
      <c r="I41" s="40">
        <f t="shared" ref="I41:K41" si="7">SUM(I40)</f>
        <v>990</v>
      </c>
      <c r="J41" s="40">
        <f t="shared" si="7"/>
        <v>0</v>
      </c>
      <c r="K41" s="265">
        <f t="shared" si="7"/>
        <v>0</v>
      </c>
      <c r="L41" s="87">
        <f>SUM(L40)</f>
        <v>991</v>
      </c>
      <c r="M41" s="40">
        <f t="shared" ref="M41:O41" si="8">SUM(M40)</f>
        <v>991</v>
      </c>
      <c r="N41" s="40">
        <f t="shared" si="8"/>
        <v>0</v>
      </c>
      <c r="O41" s="265">
        <f t="shared" si="8"/>
        <v>0</v>
      </c>
    </row>
    <row r="42" spans="1:15" s="10" customFormat="1" x14ac:dyDescent="0.3">
      <c r="A42" s="196"/>
      <c r="B42" s="42"/>
      <c r="C42" s="66" t="s">
        <v>429</v>
      </c>
      <c r="D42" s="200">
        <f t="shared" ref="D42:G42" si="9">SUM(D33:D35)+D38</f>
        <v>38200</v>
      </c>
      <c r="E42" s="50">
        <f t="shared" si="9"/>
        <v>38200</v>
      </c>
      <c r="F42" s="50">
        <f t="shared" si="9"/>
        <v>0</v>
      </c>
      <c r="G42" s="201">
        <f t="shared" si="9"/>
        <v>0</v>
      </c>
      <c r="H42" s="88">
        <f>SUM(H33:H35)+H38+H41</f>
        <v>41421</v>
      </c>
      <c r="I42" s="50">
        <f t="shared" ref="I42:K42" si="10">SUM(I33:I35)+I38+I41</f>
        <v>41421</v>
      </c>
      <c r="J42" s="50">
        <f t="shared" si="10"/>
        <v>0</v>
      </c>
      <c r="K42" s="270">
        <f t="shared" si="10"/>
        <v>0</v>
      </c>
      <c r="L42" s="88">
        <f>SUM(L33:L35)+L38+L41</f>
        <v>44581</v>
      </c>
      <c r="M42" s="50">
        <f t="shared" ref="M42:O42" si="11">SUM(M33:M35)+M38+M41</f>
        <v>44581</v>
      </c>
      <c r="N42" s="50">
        <f t="shared" si="11"/>
        <v>0</v>
      </c>
      <c r="O42" s="270">
        <f t="shared" si="11"/>
        <v>0</v>
      </c>
    </row>
    <row r="43" spans="1:15" s="10" customFormat="1" x14ac:dyDescent="0.3">
      <c r="A43" s="196"/>
      <c r="B43" s="42"/>
      <c r="C43" s="66"/>
      <c r="D43" s="27"/>
      <c r="E43" s="34"/>
      <c r="F43" s="34"/>
      <c r="G43" s="103"/>
      <c r="H43" s="27"/>
      <c r="I43" s="34"/>
      <c r="J43" s="34"/>
      <c r="K43" s="103"/>
      <c r="L43" s="27"/>
      <c r="M43" s="34"/>
      <c r="N43" s="34"/>
      <c r="O43" s="103"/>
    </row>
    <row r="44" spans="1:15" s="10" customFormat="1" x14ac:dyDescent="0.3">
      <c r="A44" s="196"/>
      <c r="B44" s="42"/>
      <c r="C44" s="66" t="s">
        <v>430</v>
      </c>
      <c r="D44" s="88">
        <f t="shared" ref="D44:O44" si="12">SUM(D20,D30,D42)</f>
        <v>651100</v>
      </c>
      <c r="E44" s="50">
        <f t="shared" si="12"/>
        <v>651100</v>
      </c>
      <c r="F44" s="50">
        <f t="shared" si="12"/>
        <v>0</v>
      </c>
      <c r="G44" s="102">
        <f t="shared" si="12"/>
        <v>0</v>
      </c>
      <c r="H44" s="88">
        <f t="shared" si="12"/>
        <v>657961</v>
      </c>
      <c r="I44" s="50">
        <f t="shared" si="12"/>
        <v>657961</v>
      </c>
      <c r="J44" s="50">
        <f t="shared" si="12"/>
        <v>0</v>
      </c>
      <c r="K44" s="102">
        <f t="shared" si="12"/>
        <v>0</v>
      </c>
      <c r="L44" s="88">
        <f t="shared" si="12"/>
        <v>667320</v>
      </c>
      <c r="M44" s="50">
        <f t="shared" si="12"/>
        <v>667320</v>
      </c>
      <c r="N44" s="50">
        <f t="shared" si="12"/>
        <v>0</v>
      </c>
      <c r="O44" s="102">
        <f t="shared" si="12"/>
        <v>0</v>
      </c>
    </row>
    <row r="45" spans="1:15" s="10" customFormat="1" x14ac:dyDescent="0.3">
      <c r="A45" s="196"/>
      <c r="B45" s="42"/>
      <c r="C45" s="66"/>
      <c r="D45" s="27"/>
      <c r="E45" s="34"/>
      <c r="F45" s="34"/>
      <c r="G45" s="103"/>
      <c r="H45" s="27"/>
      <c r="I45" s="34"/>
      <c r="J45" s="34"/>
      <c r="K45" s="103"/>
      <c r="L45" s="27"/>
      <c r="M45" s="34"/>
      <c r="N45" s="34"/>
      <c r="O45" s="103"/>
    </row>
    <row r="46" spans="1:15" s="10" customFormat="1" x14ac:dyDescent="0.3">
      <c r="A46" s="176">
        <v>104</v>
      </c>
      <c r="B46" s="42"/>
      <c r="C46" s="66" t="s">
        <v>54</v>
      </c>
      <c r="D46" s="66"/>
      <c r="E46" s="34"/>
      <c r="F46" s="34"/>
      <c r="G46" s="103"/>
      <c r="H46" s="66"/>
      <c r="I46" s="34"/>
      <c r="J46" s="34"/>
      <c r="K46" s="103"/>
      <c r="L46" s="66"/>
      <c r="M46" s="34"/>
      <c r="N46" s="34"/>
      <c r="O46" s="103"/>
    </row>
    <row r="47" spans="1:15" s="10" customFormat="1" x14ac:dyDescent="0.3">
      <c r="A47" s="196"/>
      <c r="B47" s="42" t="s">
        <v>10</v>
      </c>
      <c r="C47" s="65" t="s">
        <v>26</v>
      </c>
      <c r="D47" s="85">
        <v>261168</v>
      </c>
      <c r="E47" s="30">
        <v>261168</v>
      </c>
      <c r="F47" s="30"/>
      <c r="G47" s="100"/>
      <c r="H47" s="85">
        <v>260554</v>
      </c>
      <c r="I47" s="30">
        <v>260554</v>
      </c>
      <c r="J47" s="30"/>
      <c r="K47" s="100"/>
      <c r="L47" s="85">
        <v>260677</v>
      </c>
      <c r="M47" s="30">
        <v>260677</v>
      </c>
      <c r="N47" s="30"/>
      <c r="O47" s="100"/>
    </row>
    <row r="48" spans="1:15" s="10" customFormat="1" x14ac:dyDescent="0.3">
      <c r="A48" s="196"/>
      <c r="B48" s="42" t="s">
        <v>15</v>
      </c>
      <c r="C48" s="65" t="s">
        <v>63</v>
      </c>
      <c r="D48" s="85">
        <v>50859</v>
      </c>
      <c r="E48" s="30">
        <v>50859</v>
      </c>
      <c r="F48" s="30"/>
      <c r="G48" s="100"/>
      <c r="H48" s="85">
        <v>50931</v>
      </c>
      <c r="I48" s="30">
        <v>50931</v>
      </c>
      <c r="J48" s="30"/>
      <c r="K48" s="100"/>
      <c r="L48" s="85">
        <v>50955</v>
      </c>
      <c r="M48" s="30">
        <v>50955</v>
      </c>
      <c r="N48" s="30"/>
      <c r="O48" s="100"/>
    </row>
    <row r="49" spans="1:15" s="10" customFormat="1" x14ac:dyDescent="0.3">
      <c r="A49" s="196"/>
      <c r="B49" s="42" t="s">
        <v>16</v>
      </c>
      <c r="C49" s="65" t="s">
        <v>31</v>
      </c>
      <c r="D49" s="85">
        <v>80000</v>
      </c>
      <c r="E49" s="30">
        <v>80000</v>
      </c>
      <c r="F49" s="30"/>
      <c r="G49" s="100"/>
      <c r="H49" s="85">
        <v>80000</v>
      </c>
      <c r="I49" s="30">
        <v>80000</v>
      </c>
      <c r="J49" s="30"/>
      <c r="K49" s="100"/>
      <c r="L49" s="85">
        <v>80000</v>
      </c>
      <c r="M49" s="30">
        <v>80000</v>
      </c>
      <c r="N49" s="30"/>
      <c r="O49" s="100"/>
    </row>
    <row r="50" spans="1:15" s="10" customFormat="1" x14ac:dyDescent="0.3">
      <c r="A50" s="196"/>
      <c r="B50" s="42" t="s">
        <v>23</v>
      </c>
      <c r="C50" s="65" t="s">
        <v>58</v>
      </c>
      <c r="D50" s="85"/>
      <c r="E50" s="30"/>
      <c r="F50" s="30"/>
      <c r="G50" s="100"/>
      <c r="H50" s="85"/>
      <c r="I50" s="30"/>
      <c r="J50" s="30"/>
      <c r="K50" s="100"/>
      <c r="L50" s="85"/>
      <c r="M50" s="30"/>
      <c r="N50" s="30"/>
      <c r="O50" s="100"/>
    </row>
    <row r="51" spans="1:15" s="10" customFormat="1" x14ac:dyDescent="0.3">
      <c r="A51" s="196"/>
      <c r="B51" s="42"/>
      <c r="C51" s="65" t="s">
        <v>0</v>
      </c>
      <c r="D51" s="85">
        <v>5000</v>
      </c>
      <c r="E51" s="30">
        <v>5000</v>
      </c>
      <c r="F51" s="30"/>
      <c r="G51" s="100"/>
      <c r="H51" s="85">
        <v>5000</v>
      </c>
      <c r="I51" s="30">
        <v>5000</v>
      </c>
      <c r="J51" s="30"/>
      <c r="K51" s="100"/>
      <c r="L51" s="85">
        <v>5000</v>
      </c>
      <c r="M51" s="30">
        <v>5000</v>
      </c>
      <c r="N51" s="30"/>
      <c r="O51" s="100"/>
    </row>
    <row r="52" spans="1:15" s="10" customFormat="1" x14ac:dyDescent="0.3">
      <c r="A52" s="196"/>
      <c r="B52" s="42"/>
      <c r="C52" s="65" t="s">
        <v>93</v>
      </c>
      <c r="D52" s="85">
        <v>600</v>
      </c>
      <c r="E52" s="30">
        <v>600</v>
      </c>
      <c r="F52" s="30"/>
      <c r="G52" s="100"/>
      <c r="H52" s="85">
        <v>600</v>
      </c>
      <c r="I52" s="30">
        <v>600</v>
      </c>
      <c r="J52" s="30"/>
      <c r="K52" s="100"/>
      <c r="L52" s="85">
        <v>600</v>
      </c>
      <c r="M52" s="30">
        <v>600</v>
      </c>
      <c r="N52" s="30"/>
      <c r="O52" s="100"/>
    </row>
    <row r="53" spans="1:15" s="10" customFormat="1" x14ac:dyDescent="0.3">
      <c r="A53" s="196"/>
      <c r="B53" s="42"/>
      <c r="C53" s="65" t="s">
        <v>432</v>
      </c>
      <c r="D53" s="85">
        <v>5000</v>
      </c>
      <c r="E53" s="30">
        <v>5000</v>
      </c>
      <c r="F53" s="30"/>
      <c r="G53" s="100"/>
      <c r="H53" s="85">
        <v>5000</v>
      </c>
      <c r="I53" s="30">
        <v>5000</v>
      </c>
      <c r="J53" s="30"/>
      <c r="K53" s="100"/>
      <c r="L53" s="85">
        <v>5000</v>
      </c>
      <c r="M53" s="30">
        <v>5000</v>
      </c>
      <c r="N53" s="30"/>
      <c r="O53" s="100"/>
    </row>
    <row r="54" spans="1:15" s="10" customFormat="1" x14ac:dyDescent="0.3">
      <c r="A54" s="196"/>
      <c r="B54" s="42"/>
      <c r="C54" s="65" t="s">
        <v>153</v>
      </c>
      <c r="D54" s="85">
        <v>4700</v>
      </c>
      <c r="E54" s="30">
        <v>4700</v>
      </c>
      <c r="F54" s="30"/>
      <c r="G54" s="100"/>
      <c r="H54" s="85">
        <v>4700</v>
      </c>
      <c r="I54" s="30">
        <v>4700</v>
      </c>
      <c r="J54" s="30"/>
      <c r="K54" s="100"/>
      <c r="L54" s="85">
        <v>4700</v>
      </c>
      <c r="M54" s="30">
        <v>4700</v>
      </c>
      <c r="N54" s="30"/>
      <c r="O54" s="100"/>
    </row>
    <row r="55" spans="1:15" s="10" customFormat="1" x14ac:dyDescent="0.3">
      <c r="A55" s="196"/>
      <c r="B55" s="42"/>
      <c r="C55" s="61" t="s">
        <v>234</v>
      </c>
      <c r="D55" s="85">
        <v>3000</v>
      </c>
      <c r="E55" s="30">
        <v>3000</v>
      </c>
      <c r="F55" s="30"/>
      <c r="G55" s="106"/>
      <c r="H55" s="85">
        <v>3000</v>
      </c>
      <c r="I55" s="30">
        <v>3000</v>
      </c>
      <c r="J55" s="30"/>
      <c r="K55" s="106"/>
      <c r="L55" s="85">
        <v>3000</v>
      </c>
      <c r="M55" s="30">
        <v>3000</v>
      </c>
      <c r="N55" s="30"/>
      <c r="O55" s="106"/>
    </row>
    <row r="56" spans="1:15" s="10" customFormat="1" x14ac:dyDescent="0.3">
      <c r="A56" s="197"/>
      <c r="B56" s="198"/>
      <c r="C56" s="199" t="s">
        <v>60</v>
      </c>
      <c r="D56" s="87">
        <f t="shared" ref="D56:O56" si="13">SUM(D51:D55)</f>
        <v>18300</v>
      </c>
      <c r="E56" s="40">
        <f t="shared" si="13"/>
        <v>18300</v>
      </c>
      <c r="F56" s="40">
        <f t="shared" si="13"/>
        <v>0</v>
      </c>
      <c r="G56" s="104">
        <f t="shared" si="13"/>
        <v>0</v>
      </c>
      <c r="H56" s="87">
        <f t="shared" si="13"/>
        <v>18300</v>
      </c>
      <c r="I56" s="40">
        <f t="shared" si="13"/>
        <v>18300</v>
      </c>
      <c r="J56" s="40">
        <f t="shared" si="13"/>
        <v>0</v>
      </c>
      <c r="K56" s="104">
        <f t="shared" si="13"/>
        <v>0</v>
      </c>
      <c r="L56" s="87">
        <f t="shared" si="13"/>
        <v>18300</v>
      </c>
      <c r="M56" s="40">
        <f t="shared" si="13"/>
        <v>18300</v>
      </c>
      <c r="N56" s="40">
        <f t="shared" si="13"/>
        <v>0</v>
      </c>
      <c r="O56" s="104">
        <f t="shared" si="13"/>
        <v>0</v>
      </c>
    </row>
    <row r="57" spans="1:15" s="10" customFormat="1" x14ac:dyDescent="0.3">
      <c r="A57" s="196"/>
      <c r="B57" s="42"/>
      <c r="C57" s="66" t="s">
        <v>13</v>
      </c>
      <c r="D57" s="174">
        <f t="shared" ref="D57:O57" si="14">D47+D48+D49+D56</f>
        <v>410327</v>
      </c>
      <c r="E57" s="33">
        <f t="shared" si="14"/>
        <v>410327</v>
      </c>
      <c r="F57" s="33">
        <f t="shared" si="14"/>
        <v>0</v>
      </c>
      <c r="G57" s="175">
        <f t="shared" si="14"/>
        <v>0</v>
      </c>
      <c r="H57" s="174">
        <f t="shared" si="14"/>
        <v>409785</v>
      </c>
      <c r="I57" s="33">
        <f t="shared" si="14"/>
        <v>409785</v>
      </c>
      <c r="J57" s="33">
        <f t="shared" si="14"/>
        <v>0</v>
      </c>
      <c r="K57" s="175">
        <f t="shared" si="14"/>
        <v>0</v>
      </c>
      <c r="L57" s="174">
        <f t="shared" si="14"/>
        <v>409932</v>
      </c>
      <c r="M57" s="33">
        <f t="shared" si="14"/>
        <v>409932</v>
      </c>
      <c r="N57" s="33">
        <f t="shared" si="14"/>
        <v>0</v>
      </c>
      <c r="O57" s="175">
        <f t="shared" si="14"/>
        <v>0</v>
      </c>
    </row>
    <row r="58" spans="1:15" s="10" customFormat="1" x14ac:dyDescent="0.3">
      <c r="A58" s="196"/>
      <c r="B58" s="42"/>
      <c r="C58" s="82"/>
      <c r="D58" s="41"/>
      <c r="E58" s="71"/>
      <c r="F58" s="71"/>
      <c r="G58" s="105"/>
      <c r="H58" s="41"/>
      <c r="I58" s="71"/>
      <c r="J58" s="71"/>
      <c r="K58" s="105"/>
      <c r="L58" s="41"/>
      <c r="M58" s="71"/>
      <c r="N58" s="71"/>
      <c r="O58" s="105"/>
    </row>
    <row r="59" spans="1:15" s="10" customFormat="1" x14ac:dyDescent="0.3">
      <c r="A59" s="176">
        <v>105</v>
      </c>
      <c r="B59" s="42"/>
      <c r="C59" s="66" t="s">
        <v>36</v>
      </c>
      <c r="D59" s="27"/>
      <c r="E59" s="34"/>
      <c r="F59" s="34"/>
      <c r="G59" s="103"/>
      <c r="H59" s="27"/>
      <c r="I59" s="34"/>
      <c r="J59" s="34"/>
      <c r="K59" s="103"/>
      <c r="L59" s="27"/>
      <c r="M59" s="34"/>
      <c r="N59" s="34"/>
      <c r="O59" s="103"/>
    </row>
    <row r="60" spans="1:15" s="10" customFormat="1" x14ac:dyDescent="0.3">
      <c r="A60" s="196"/>
      <c r="B60" s="42" t="s">
        <v>10</v>
      </c>
      <c r="C60" s="65" t="s">
        <v>26</v>
      </c>
      <c r="D60" s="202"/>
      <c r="E60" s="44"/>
      <c r="F60" s="44"/>
      <c r="G60" s="203"/>
      <c r="H60" s="202"/>
      <c r="I60" s="44"/>
      <c r="J60" s="44"/>
      <c r="K60" s="203"/>
      <c r="L60" s="202"/>
      <c r="M60" s="44"/>
      <c r="N60" s="44"/>
      <c r="O60" s="203"/>
    </row>
    <row r="61" spans="1:15" s="10" customFormat="1" x14ac:dyDescent="0.3">
      <c r="A61" s="196"/>
      <c r="B61" s="42"/>
      <c r="C61" s="65" t="s">
        <v>235</v>
      </c>
      <c r="D61" s="35">
        <v>15402</v>
      </c>
      <c r="E61" s="30"/>
      <c r="F61" s="30">
        <v>15402</v>
      </c>
      <c r="G61" s="100"/>
      <c r="H61" s="35">
        <v>15402</v>
      </c>
      <c r="I61" s="30"/>
      <c r="J61" s="30">
        <v>15402</v>
      </c>
      <c r="K61" s="100"/>
      <c r="L61" s="35">
        <v>15402</v>
      </c>
      <c r="M61" s="30"/>
      <c r="N61" s="30">
        <v>15402</v>
      </c>
      <c r="O61" s="100"/>
    </row>
    <row r="62" spans="1:15" s="10" customFormat="1" x14ac:dyDescent="0.3">
      <c r="A62" s="196"/>
      <c r="B62" s="42"/>
      <c r="C62" s="65" t="s">
        <v>236</v>
      </c>
      <c r="D62" s="35">
        <v>29770</v>
      </c>
      <c r="E62" s="30">
        <v>29770</v>
      </c>
      <c r="F62" s="30"/>
      <c r="G62" s="100"/>
      <c r="H62" s="35">
        <v>29770</v>
      </c>
      <c r="I62" s="30">
        <v>29770</v>
      </c>
      <c r="J62" s="30"/>
      <c r="K62" s="100"/>
      <c r="L62" s="35">
        <v>29770</v>
      </c>
      <c r="M62" s="30">
        <v>29770</v>
      </c>
      <c r="N62" s="30"/>
      <c r="O62" s="100"/>
    </row>
    <row r="63" spans="1:15" s="10" customFormat="1" ht="15.75" customHeight="1" x14ac:dyDescent="0.3">
      <c r="A63" s="196"/>
      <c r="B63" s="42"/>
      <c r="C63" s="65" t="s">
        <v>237</v>
      </c>
      <c r="D63" s="35">
        <v>11549</v>
      </c>
      <c r="E63" s="30">
        <v>11549</v>
      </c>
      <c r="F63" s="30"/>
      <c r="G63" s="100"/>
      <c r="H63" s="35">
        <v>11549</v>
      </c>
      <c r="I63" s="30">
        <v>11549</v>
      </c>
      <c r="J63" s="30"/>
      <c r="K63" s="100"/>
      <c r="L63" s="35">
        <v>11549</v>
      </c>
      <c r="M63" s="30">
        <v>11549</v>
      </c>
      <c r="N63" s="30"/>
      <c r="O63" s="100"/>
    </row>
    <row r="64" spans="1:15" s="10" customFormat="1" x14ac:dyDescent="0.3">
      <c r="A64" s="196"/>
      <c r="B64" s="42"/>
      <c r="C64" s="61" t="s">
        <v>238</v>
      </c>
      <c r="D64" s="85">
        <v>16346</v>
      </c>
      <c r="E64" s="30">
        <v>16346</v>
      </c>
      <c r="F64" s="30"/>
      <c r="G64" s="106"/>
      <c r="H64" s="85">
        <v>16346</v>
      </c>
      <c r="I64" s="30">
        <v>16346</v>
      </c>
      <c r="J64" s="30"/>
      <c r="K64" s="106"/>
      <c r="L64" s="85">
        <v>16346</v>
      </c>
      <c r="M64" s="30">
        <v>16346</v>
      </c>
      <c r="N64" s="30"/>
      <c r="O64" s="106"/>
    </row>
    <row r="65" spans="1:15" s="10" customFormat="1" x14ac:dyDescent="0.3">
      <c r="A65" s="196"/>
      <c r="B65" s="42"/>
      <c r="C65" s="61" t="s">
        <v>239</v>
      </c>
      <c r="D65" s="85">
        <v>3386</v>
      </c>
      <c r="E65" s="30"/>
      <c r="F65" s="30">
        <v>3386</v>
      </c>
      <c r="G65" s="106"/>
      <c r="H65" s="85">
        <v>3386</v>
      </c>
      <c r="I65" s="30"/>
      <c r="J65" s="30">
        <v>3386</v>
      </c>
      <c r="K65" s="106"/>
      <c r="L65" s="85">
        <v>3386</v>
      </c>
      <c r="M65" s="30"/>
      <c r="N65" s="30">
        <v>3386</v>
      </c>
      <c r="O65" s="106"/>
    </row>
    <row r="66" spans="1:15" s="10" customFormat="1" x14ac:dyDescent="0.3">
      <c r="A66" s="196"/>
      <c r="B66" s="42"/>
      <c r="C66" s="61" t="s">
        <v>240</v>
      </c>
      <c r="D66" s="85">
        <v>2361</v>
      </c>
      <c r="E66" s="30">
        <v>2361</v>
      </c>
      <c r="F66" s="30"/>
      <c r="G66" s="106"/>
      <c r="H66" s="85">
        <v>2361</v>
      </c>
      <c r="I66" s="30">
        <v>2361</v>
      </c>
      <c r="J66" s="30"/>
      <c r="K66" s="106"/>
      <c r="L66" s="85">
        <v>2361</v>
      </c>
      <c r="M66" s="30">
        <v>2361</v>
      </c>
      <c r="N66" s="30"/>
      <c r="O66" s="106"/>
    </row>
    <row r="67" spans="1:15" s="10" customFormat="1" ht="28.2" x14ac:dyDescent="0.3">
      <c r="A67" s="196"/>
      <c r="B67" s="42"/>
      <c r="C67" s="61" t="s">
        <v>241</v>
      </c>
      <c r="D67" s="85">
        <v>285</v>
      </c>
      <c r="E67" s="30">
        <v>285</v>
      </c>
      <c r="F67" s="30"/>
      <c r="G67" s="106"/>
      <c r="H67" s="85">
        <v>285</v>
      </c>
      <c r="I67" s="30">
        <v>285</v>
      </c>
      <c r="J67" s="30"/>
      <c r="K67" s="106"/>
      <c r="L67" s="85">
        <v>285</v>
      </c>
      <c r="M67" s="30">
        <v>285</v>
      </c>
      <c r="N67" s="30"/>
      <c r="O67" s="106"/>
    </row>
    <row r="68" spans="1:15" s="10" customFormat="1" ht="28.5" customHeight="1" x14ac:dyDescent="0.3">
      <c r="A68" s="196"/>
      <c r="B68" s="42"/>
      <c r="C68" s="61" t="s">
        <v>242</v>
      </c>
      <c r="D68" s="85">
        <v>1400</v>
      </c>
      <c r="E68" s="30">
        <v>1400</v>
      </c>
      <c r="F68" s="30"/>
      <c r="G68" s="106"/>
      <c r="H68" s="85">
        <v>1400</v>
      </c>
      <c r="I68" s="30">
        <v>1400</v>
      </c>
      <c r="J68" s="30"/>
      <c r="K68" s="106"/>
      <c r="L68" s="85">
        <v>1400</v>
      </c>
      <c r="M68" s="30">
        <v>1400</v>
      </c>
      <c r="N68" s="30"/>
      <c r="O68" s="106"/>
    </row>
    <row r="69" spans="1:15" s="10" customFormat="1" ht="30" customHeight="1" x14ac:dyDescent="0.3">
      <c r="A69" s="196"/>
      <c r="B69" s="42"/>
      <c r="C69" s="61" t="s">
        <v>243</v>
      </c>
      <c r="D69" s="85">
        <v>1193</v>
      </c>
      <c r="E69" s="30">
        <v>1193</v>
      </c>
      <c r="F69" s="30"/>
      <c r="G69" s="106"/>
      <c r="H69" s="85">
        <v>1193</v>
      </c>
      <c r="I69" s="30">
        <v>1193</v>
      </c>
      <c r="J69" s="30"/>
      <c r="K69" s="106"/>
      <c r="L69" s="85">
        <v>1193</v>
      </c>
      <c r="M69" s="30">
        <v>1193</v>
      </c>
      <c r="N69" s="30"/>
      <c r="O69" s="106"/>
    </row>
    <row r="70" spans="1:15" s="10" customFormat="1" ht="42" x14ac:dyDescent="0.3">
      <c r="A70" s="196"/>
      <c r="B70" s="42"/>
      <c r="C70" s="61" t="s">
        <v>244</v>
      </c>
      <c r="D70" s="85">
        <v>1325</v>
      </c>
      <c r="E70" s="30">
        <v>1325</v>
      </c>
      <c r="F70" s="30"/>
      <c r="G70" s="106"/>
      <c r="H70" s="85">
        <v>1325</v>
      </c>
      <c r="I70" s="30">
        <v>1325</v>
      </c>
      <c r="J70" s="30"/>
      <c r="K70" s="106"/>
      <c r="L70" s="85">
        <v>1325</v>
      </c>
      <c r="M70" s="30">
        <v>1325</v>
      </c>
      <c r="N70" s="30"/>
      <c r="O70" s="106"/>
    </row>
    <row r="71" spans="1:15" s="10" customFormat="1" x14ac:dyDescent="0.3">
      <c r="A71" s="196"/>
      <c r="B71" s="42"/>
      <c r="C71" s="61" t="s">
        <v>245</v>
      </c>
      <c r="D71" s="85">
        <v>4244</v>
      </c>
      <c r="E71" s="30">
        <v>4244</v>
      </c>
      <c r="F71" s="30"/>
      <c r="G71" s="106"/>
      <c r="H71" s="85">
        <v>4244</v>
      </c>
      <c r="I71" s="30">
        <v>4244</v>
      </c>
      <c r="J71" s="30"/>
      <c r="K71" s="106"/>
      <c r="L71" s="85">
        <v>4244</v>
      </c>
      <c r="M71" s="30">
        <v>4244</v>
      </c>
      <c r="N71" s="30"/>
      <c r="O71" s="106"/>
    </row>
    <row r="72" spans="1:15" s="10" customFormat="1" x14ac:dyDescent="0.3">
      <c r="A72" s="196"/>
      <c r="B72" s="42"/>
      <c r="C72" s="61" t="s">
        <v>479</v>
      </c>
      <c r="D72" s="85"/>
      <c r="E72" s="30"/>
      <c r="F72" s="30"/>
      <c r="G72" s="106"/>
      <c r="H72" s="85">
        <v>6368</v>
      </c>
      <c r="I72" s="30"/>
      <c r="J72" s="30">
        <v>6368</v>
      </c>
      <c r="K72" s="106"/>
      <c r="L72" s="85">
        <v>6368</v>
      </c>
      <c r="M72" s="30"/>
      <c r="N72" s="30">
        <v>6368</v>
      </c>
      <c r="O72" s="106"/>
    </row>
    <row r="73" spans="1:15" s="10" customFormat="1" x14ac:dyDescent="0.3">
      <c r="A73" s="196"/>
      <c r="B73" s="42"/>
      <c r="C73" s="61" t="s">
        <v>480</v>
      </c>
      <c r="D73" s="85"/>
      <c r="E73" s="30"/>
      <c r="F73" s="30"/>
      <c r="G73" s="106"/>
      <c r="H73" s="85">
        <v>4184</v>
      </c>
      <c r="I73" s="30">
        <v>4184</v>
      </c>
      <c r="J73" s="30"/>
      <c r="K73" s="106"/>
      <c r="L73" s="85">
        <v>4184</v>
      </c>
      <c r="M73" s="30">
        <v>4184</v>
      </c>
      <c r="N73" s="30"/>
      <c r="O73" s="106"/>
    </row>
    <row r="74" spans="1:15" s="10" customFormat="1" ht="28.2" x14ac:dyDescent="0.3">
      <c r="A74" s="196"/>
      <c r="B74" s="42"/>
      <c r="C74" s="45" t="s">
        <v>541</v>
      </c>
      <c r="D74" s="85"/>
      <c r="E74" s="30"/>
      <c r="F74" s="30"/>
      <c r="G74" s="106"/>
      <c r="H74" s="85"/>
      <c r="I74" s="30"/>
      <c r="J74" s="30"/>
      <c r="K74" s="106"/>
      <c r="L74" s="85">
        <v>16518</v>
      </c>
      <c r="M74" s="30">
        <v>16518</v>
      </c>
      <c r="N74" s="30"/>
      <c r="O74" s="106"/>
    </row>
    <row r="75" spans="1:15" s="10" customFormat="1" ht="28.2" x14ac:dyDescent="0.3">
      <c r="A75" s="196"/>
      <c r="B75" s="42"/>
      <c r="C75" s="45" t="s">
        <v>542</v>
      </c>
      <c r="D75" s="85"/>
      <c r="E75" s="30"/>
      <c r="F75" s="30"/>
      <c r="G75" s="106"/>
      <c r="H75" s="85"/>
      <c r="I75" s="30"/>
      <c r="J75" s="30"/>
      <c r="K75" s="106"/>
      <c r="L75" s="85">
        <v>25466</v>
      </c>
      <c r="M75" s="30">
        <v>25466</v>
      </c>
      <c r="N75" s="30"/>
      <c r="O75" s="106"/>
    </row>
    <row r="76" spans="1:15" s="10" customFormat="1" x14ac:dyDescent="0.3">
      <c r="A76" s="196"/>
      <c r="B76" s="42"/>
      <c r="C76" s="61"/>
      <c r="D76" s="85"/>
      <c r="E76" s="30"/>
      <c r="F76" s="30"/>
      <c r="G76" s="106"/>
      <c r="H76" s="85"/>
      <c r="I76" s="30"/>
      <c r="J76" s="30"/>
      <c r="K76" s="106"/>
      <c r="L76" s="85"/>
      <c r="M76" s="30"/>
      <c r="N76" s="30"/>
      <c r="O76" s="106"/>
    </row>
    <row r="77" spans="1:15" s="10" customFormat="1" x14ac:dyDescent="0.3">
      <c r="A77" s="196"/>
      <c r="B77" s="42"/>
      <c r="C77" s="82" t="s">
        <v>41</v>
      </c>
      <c r="D77" s="89">
        <f>SUM(D61:D71)</f>
        <v>87261</v>
      </c>
      <c r="E77" s="44">
        <f>SUM(E61:E71)</f>
        <v>68473</v>
      </c>
      <c r="F77" s="44">
        <f>SUM(F61:F71)</f>
        <v>18788</v>
      </c>
      <c r="G77" s="114">
        <f>SUM(G61:G71)</f>
        <v>0</v>
      </c>
      <c r="H77" s="89">
        <f t="shared" ref="H77:O77" si="15">SUM(H61:H76)</f>
        <v>97813</v>
      </c>
      <c r="I77" s="44">
        <f t="shared" si="15"/>
        <v>72657</v>
      </c>
      <c r="J77" s="44">
        <f t="shared" si="15"/>
        <v>25156</v>
      </c>
      <c r="K77" s="114">
        <f t="shared" si="15"/>
        <v>0</v>
      </c>
      <c r="L77" s="89">
        <f t="shared" si="15"/>
        <v>139797</v>
      </c>
      <c r="M77" s="44">
        <f t="shared" si="15"/>
        <v>114641</v>
      </c>
      <c r="N77" s="44">
        <f t="shared" si="15"/>
        <v>25156</v>
      </c>
      <c r="O77" s="114">
        <f t="shared" si="15"/>
        <v>0</v>
      </c>
    </row>
    <row r="78" spans="1:15" s="10" customFormat="1" x14ac:dyDescent="0.3">
      <c r="A78" s="196"/>
      <c r="B78" s="42"/>
      <c r="C78" s="82"/>
      <c r="D78" s="202"/>
      <c r="E78" s="44"/>
      <c r="F78" s="44"/>
      <c r="G78" s="203"/>
      <c r="H78" s="202"/>
      <c r="I78" s="44"/>
      <c r="J78" s="44"/>
      <c r="K78" s="203"/>
      <c r="L78" s="202"/>
      <c r="M78" s="44"/>
      <c r="N78" s="44"/>
      <c r="O78" s="203"/>
    </row>
    <row r="79" spans="1:15" s="10" customFormat="1" x14ac:dyDescent="0.3">
      <c r="A79" s="196"/>
      <c r="B79" s="42" t="s">
        <v>15</v>
      </c>
      <c r="C79" s="65" t="s">
        <v>63</v>
      </c>
      <c r="D79" s="202"/>
      <c r="E79" s="44"/>
      <c r="F79" s="44"/>
      <c r="G79" s="203"/>
      <c r="H79" s="202"/>
      <c r="I79" s="44"/>
      <c r="J79" s="44"/>
      <c r="K79" s="203"/>
      <c r="L79" s="202"/>
      <c r="M79" s="44"/>
      <c r="N79" s="44"/>
      <c r="O79" s="203"/>
    </row>
    <row r="80" spans="1:15" s="22" customFormat="1" x14ac:dyDescent="0.3">
      <c r="A80" s="197"/>
      <c r="B80" s="198"/>
      <c r="C80" s="65" t="s">
        <v>235</v>
      </c>
      <c r="D80" s="85">
        <v>1502</v>
      </c>
      <c r="E80" s="30"/>
      <c r="F80" s="30">
        <v>1502</v>
      </c>
      <c r="G80" s="100"/>
      <c r="H80" s="85">
        <v>1502</v>
      </c>
      <c r="I80" s="30"/>
      <c r="J80" s="30">
        <v>1502</v>
      </c>
      <c r="K80" s="100"/>
      <c r="L80" s="85">
        <v>1502</v>
      </c>
      <c r="M80" s="30"/>
      <c r="N80" s="30">
        <v>1502</v>
      </c>
      <c r="O80" s="100"/>
    </row>
    <row r="81" spans="1:15" s="10" customFormat="1" x14ac:dyDescent="0.3">
      <c r="A81" s="196"/>
      <c r="B81" s="42"/>
      <c r="C81" s="65" t="s">
        <v>236</v>
      </c>
      <c r="D81" s="85">
        <v>5556</v>
      </c>
      <c r="E81" s="30">
        <v>5556</v>
      </c>
      <c r="F81" s="30"/>
      <c r="G81" s="100"/>
      <c r="H81" s="85">
        <v>5556</v>
      </c>
      <c r="I81" s="30">
        <v>5556</v>
      </c>
      <c r="J81" s="30"/>
      <c r="K81" s="100"/>
      <c r="L81" s="85">
        <v>5556</v>
      </c>
      <c r="M81" s="30">
        <v>5556</v>
      </c>
      <c r="N81" s="30"/>
      <c r="O81" s="100"/>
    </row>
    <row r="82" spans="1:15" s="10" customFormat="1" x14ac:dyDescent="0.3">
      <c r="A82" s="196"/>
      <c r="B82" s="42"/>
      <c r="C82" s="65" t="s">
        <v>237</v>
      </c>
      <c r="D82" s="85">
        <v>2592</v>
      </c>
      <c r="E82" s="30">
        <v>2592</v>
      </c>
      <c r="F82" s="30"/>
      <c r="G82" s="100"/>
      <c r="H82" s="85">
        <v>2592</v>
      </c>
      <c r="I82" s="30">
        <v>2592</v>
      </c>
      <c r="J82" s="30"/>
      <c r="K82" s="100"/>
      <c r="L82" s="85">
        <v>2592</v>
      </c>
      <c r="M82" s="30">
        <v>2592</v>
      </c>
      <c r="N82" s="30"/>
      <c r="O82" s="100"/>
    </row>
    <row r="83" spans="1:15" s="10" customFormat="1" x14ac:dyDescent="0.3">
      <c r="A83" s="196"/>
      <c r="B83" s="42"/>
      <c r="C83" s="61" t="s">
        <v>238</v>
      </c>
      <c r="D83" s="85">
        <v>3250</v>
      </c>
      <c r="E83" s="30">
        <v>3250</v>
      </c>
      <c r="F83" s="30"/>
      <c r="G83" s="100"/>
      <c r="H83" s="85">
        <v>3250</v>
      </c>
      <c r="I83" s="30">
        <v>3250</v>
      </c>
      <c r="J83" s="30"/>
      <c r="K83" s="100"/>
      <c r="L83" s="85">
        <v>3250</v>
      </c>
      <c r="M83" s="30">
        <v>3250</v>
      </c>
      <c r="N83" s="30"/>
      <c r="O83" s="100"/>
    </row>
    <row r="84" spans="1:15" s="10" customFormat="1" x14ac:dyDescent="0.3">
      <c r="A84" s="196"/>
      <c r="B84" s="42"/>
      <c r="C84" s="61" t="s">
        <v>239</v>
      </c>
      <c r="D84" s="85">
        <v>496</v>
      </c>
      <c r="E84" s="30"/>
      <c r="F84" s="30">
        <v>496</v>
      </c>
      <c r="G84" s="100"/>
      <c r="H84" s="85">
        <v>496</v>
      </c>
      <c r="I84" s="30"/>
      <c r="J84" s="30">
        <v>496</v>
      </c>
      <c r="K84" s="100"/>
      <c r="L84" s="85">
        <v>496</v>
      </c>
      <c r="M84" s="30"/>
      <c r="N84" s="30">
        <v>496</v>
      </c>
      <c r="O84" s="100"/>
    </row>
    <row r="85" spans="1:15" s="10" customFormat="1" x14ac:dyDescent="0.3">
      <c r="A85" s="196"/>
      <c r="B85" s="42"/>
      <c r="C85" s="61" t="s">
        <v>240</v>
      </c>
      <c r="D85" s="85">
        <v>472</v>
      </c>
      <c r="E85" s="30">
        <v>472</v>
      </c>
      <c r="F85" s="30"/>
      <c r="G85" s="106"/>
      <c r="H85" s="85">
        <v>472</v>
      </c>
      <c r="I85" s="30">
        <v>472</v>
      </c>
      <c r="J85" s="30"/>
      <c r="K85" s="106"/>
      <c r="L85" s="85">
        <v>472</v>
      </c>
      <c r="M85" s="30">
        <v>472</v>
      </c>
      <c r="N85" s="30"/>
      <c r="O85" s="106"/>
    </row>
    <row r="86" spans="1:15" s="10" customFormat="1" ht="28.2" x14ac:dyDescent="0.3">
      <c r="A86" s="196"/>
      <c r="B86" s="42"/>
      <c r="C86" s="61" t="s">
        <v>241</v>
      </c>
      <c r="D86" s="85">
        <v>57</v>
      </c>
      <c r="E86" s="30">
        <v>57</v>
      </c>
      <c r="F86" s="30"/>
      <c r="G86" s="106"/>
      <c r="H86" s="85">
        <v>57</v>
      </c>
      <c r="I86" s="30">
        <v>57</v>
      </c>
      <c r="J86" s="30"/>
      <c r="K86" s="106"/>
      <c r="L86" s="85">
        <v>57</v>
      </c>
      <c r="M86" s="30">
        <v>57</v>
      </c>
      <c r="N86" s="30"/>
      <c r="O86" s="106"/>
    </row>
    <row r="87" spans="1:15" s="10" customFormat="1" ht="28.2" x14ac:dyDescent="0.3">
      <c r="A87" s="196"/>
      <c r="B87" s="42"/>
      <c r="C87" s="61" t="s">
        <v>242</v>
      </c>
      <c r="D87" s="85">
        <v>378</v>
      </c>
      <c r="E87" s="30">
        <v>378</v>
      </c>
      <c r="F87" s="30"/>
      <c r="G87" s="106"/>
      <c r="H87" s="85">
        <v>378</v>
      </c>
      <c r="I87" s="30">
        <v>378</v>
      </c>
      <c r="J87" s="30"/>
      <c r="K87" s="106"/>
      <c r="L87" s="85">
        <v>378</v>
      </c>
      <c r="M87" s="30">
        <v>378</v>
      </c>
      <c r="N87" s="30"/>
      <c r="O87" s="106"/>
    </row>
    <row r="88" spans="1:15" s="10" customFormat="1" ht="42" x14ac:dyDescent="0.3">
      <c r="A88" s="196"/>
      <c r="B88" s="42"/>
      <c r="C88" s="61" t="s">
        <v>243</v>
      </c>
      <c r="D88" s="85">
        <v>322</v>
      </c>
      <c r="E88" s="30">
        <v>322</v>
      </c>
      <c r="F88" s="30"/>
      <c r="G88" s="106"/>
      <c r="H88" s="85">
        <v>322</v>
      </c>
      <c r="I88" s="30">
        <v>322</v>
      </c>
      <c r="J88" s="30"/>
      <c r="K88" s="106"/>
      <c r="L88" s="85">
        <v>322</v>
      </c>
      <c r="M88" s="30">
        <v>322</v>
      </c>
      <c r="N88" s="30"/>
      <c r="O88" s="106"/>
    </row>
    <row r="89" spans="1:15" s="10" customFormat="1" ht="42" x14ac:dyDescent="0.3">
      <c r="A89" s="196"/>
      <c r="B89" s="42"/>
      <c r="C89" s="61" t="s">
        <v>244</v>
      </c>
      <c r="D89" s="85">
        <v>358</v>
      </c>
      <c r="E89" s="30">
        <v>358</v>
      </c>
      <c r="F89" s="30"/>
      <c r="G89" s="106"/>
      <c r="H89" s="85">
        <v>358</v>
      </c>
      <c r="I89" s="30">
        <v>358</v>
      </c>
      <c r="J89" s="30"/>
      <c r="K89" s="106"/>
      <c r="L89" s="85">
        <v>358</v>
      </c>
      <c r="M89" s="30">
        <v>358</v>
      </c>
      <c r="N89" s="30"/>
      <c r="O89" s="106"/>
    </row>
    <row r="90" spans="1:15" s="10" customFormat="1" x14ac:dyDescent="0.3">
      <c r="A90" s="196"/>
      <c r="B90" s="42"/>
      <c r="C90" s="61" t="s">
        <v>245</v>
      </c>
      <c r="D90" s="85">
        <v>828</v>
      </c>
      <c r="E90" s="30">
        <v>828</v>
      </c>
      <c r="F90" s="30"/>
      <c r="G90" s="106"/>
      <c r="H90" s="85">
        <v>828</v>
      </c>
      <c r="I90" s="30">
        <v>828</v>
      </c>
      <c r="J90" s="30"/>
      <c r="K90" s="106"/>
      <c r="L90" s="85">
        <v>828</v>
      </c>
      <c r="M90" s="30">
        <v>828</v>
      </c>
      <c r="N90" s="30"/>
      <c r="O90" s="106"/>
    </row>
    <row r="91" spans="1:15" s="10" customFormat="1" x14ac:dyDescent="0.3">
      <c r="A91" s="196"/>
      <c r="B91" s="42"/>
      <c r="C91" s="61" t="s">
        <v>479</v>
      </c>
      <c r="D91" s="85"/>
      <c r="E91" s="30"/>
      <c r="F91" s="30"/>
      <c r="G91" s="106"/>
      <c r="H91" s="85">
        <v>1388</v>
      </c>
      <c r="I91" s="30"/>
      <c r="J91" s="30">
        <v>1388</v>
      </c>
      <c r="K91" s="106"/>
      <c r="L91" s="85">
        <v>1388</v>
      </c>
      <c r="M91" s="30"/>
      <c r="N91" s="30">
        <v>1388</v>
      </c>
      <c r="O91" s="106"/>
    </row>
    <row r="92" spans="1:15" s="10" customFormat="1" x14ac:dyDescent="0.3">
      <c r="A92" s="196"/>
      <c r="B92" s="42"/>
      <c r="C92" s="61" t="s">
        <v>480</v>
      </c>
      <c r="D92" s="85"/>
      <c r="E92" s="30"/>
      <c r="F92" s="30"/>
      <c r="G92" s="106"/>
      <c r="H92" s="85">
        <v>816</v>
      </c>
      <c r="I92" s="30">
        <v>816</v>
      </c>
      <c r="J92" s="30"/>
      <c r="K92" s="106"/>
      <c r="L92" s="85">
        <v>816</v>
      </c>
      <c r="M92" s="30">
        <v>816</v>
      </c>
      <c r="N92" s="30"/>
      <c r="O92" s="106"/>
    </row>
    <row r="93" spans="1:15" s="10" customFormat="1" ht="28.2" x14ac:dyDescent="0.3">
      <c r="A93" s="196"/>
      <c r="B93" s="42"/>
      <c r="C93" s="45" t="s">
        <v>541</v>
      </c>
      <c r="D93" s="85"/>
      <c r="E93" s="30"/>
      <c r="F93" s="30"/>
      <c r="G93" s="106"/>
      <c r="H93" s="85"/>
      <c r="I93" s="30"/>
      <c r="J93" s="30"/>
      <c r="K93" s="106"/>
      <c r="L93" s="85">
        <v>2699</v>
      </c>
      <c r="M93" s="30">
        <v>2699</v>
      </c>
      <c r="N93" s="30"/>
      <c r="O93" s="106"/>
    </row>
    <row r="94" spans="1:15" s="10" customFormat="1" ht="28.2" x14ac:dyDescent="0.3">
      <c r="A94" s="196"/>
      <c r="B94" s="42"/>
      <c r="C94" s="45" t="s">
        <v>542</v>
      </c>
      <c r="D94" s="85"/>
      <c r="E94" s="30"/>
      <c r="F94" s="30"/>
      <c r="G94" s="106"/>
      <c r="H94" s="85"/>
      <c r="I94" s="30"/>
      <c r="J94" s="30"/>
      <c r="K94" s="106"/>
      <c r="L94" s="85">
        <v>2163</v>
      </c>
      <c r="M94" s="30">
        <v>2163</v>
      </c>
      <c r="N94" s="30"/>
      <c r="O94" s="106"/>
    </row>
    <row r="95" spans="1:15" s="10" customFormat="1" x14ac:dyDescent="0.3">
      <c r="A95" s="196"/>
      <c r="B95" s="42"/>
      <c r="C95" s="61"/>
      <c r="D95" s="85"/>
      <c r="E95" s="30"/>
      <c r="F95" s="30"/>
      <c r="G95" s="106"/>
      <c r="H95" s="85"/>
      <c r="I95" s="30"/>
      <c r="J95" s="30"/>
      <c r="K95" s="106"/>
      <c r="L95" s="85"/>
      <c r="M95" s="30"/>
      <c r="N95" s="30"/>
      <c r="O95" s="106"/>
    </row>
    <row r="96" spans="1:15" s="10" customFormat="1" x14ac:dyDescent="0.3">
      <c r="A96" s="196"/>
      <c r="B96" s="42"/>
      <c r="C96" s="82" t="s">
        <v>42</v>
      </c>
      <c r="D96" s="89">
        <f>SUM(D80:D90)</f>
        <v>15811</v>
      </c>
      <c r="E96" s="44">
        <f>SUM(E80:E90)</f>
        <v>13813</v>
      </c>
      <c r="F96" s="44">
        <f>SUM(F80:F90)</f>
        <v>1998</v>
      </c>
      <c r="G96" s="114">
        <f>SUM(G80:G90)</f>
        <v>0</v>
      </c>
      <c r="H96" s="89">
        <f t="shared" ref="H96:O96" si="16">SUM(H80:H95)</f>
        <v>18015</v>
      </c>
      <c r="I96" s="44">
        <f t="shared" si="16"/>
        <v>14629</v>
      </c>
      <c r="J96" s="44">
        <f t="shared" si="16"/>
        <v>3386</v>
      </c>
      <c r="K96" s="114">
        <f t="shared" si="16"/>
        <v>0</v>
      </c>
      <c r="L96" s="89">
        <f t="shared" si="16"/>
        <v>22877</v>
      </c>
      <c r="M96" s="44">
        <f t="shared" si="16"/>
        <v>19491</v>
      </c>
      <c r="N96" s="44">
        <f t="shared" si="16"/>
        <v>3386</v>
      </c>
      <c r="O96" s="114">
        <f t="shared" si="16"/>
        <v>0</v>
      </c>
    </row>
    <row r="97" spans="1:15" s="10" customFormat="1" x14ac:dyDescent="0.3">
      <c r="A97" s="196"/>
      <c r="B97" s="42"/>
      <c r="C97" s="82"/>
      <c r="D97" s="41"/>
      <c r="E97" s="71"/>
      <c r="F97" s="71"/>
      <c r="G97" s="105"/>
      <c r="H97" s="41"/>
      <c r="I97" s="71"/>
      <c r="J97" s="71"/>
      <c r="K97" s="105"/>
      <c r="L97" s="41"/>
      <c r="M97" s="71"/>
      <c r="N97" s="71"/>
      <c r="O97" s="105"/>
    </row>
    <row r="98" spans="1:15" s="10" customFormat="1" x14ac:dyDescent="0.3">
      <c r="A98" s="196"/>
      <c r="B98" s="42" t="s">
        <v>16</v>
      </c>
      <c r="C98" s="65" t="s">
        <v>31</v>
      </c>
      <c r="D98" s="202"/>
      <c r="E98" s="44"/>
      <c r="F98" s="44"/>
      <c r="G98" s="203"/>
      <c r="H98" s="202"/>
      <c r="I98" s="44"/>
      <c r="J98" s="44"/>
      <c r="K98" s="203"/>
      <c r="L98" s="202"/>
      <c r="M98" s="44"/>
      <c r="N98" s="44"/>
      <c r="O98" s="203"/>
    </row>
    <row r="99" spans="1:15" s="10" customFormat="1" x14ac:dyDescent="0.3">
      <c r="A99" s="196"/>
      <c r="B99" s="31"/>
      <c r="C99" s="65" t="s">
        <v>37</v>
      </c>
      <c r="D99" s="35">
        <v>2000</v>
      </c>
      <c r="E99" s="30"/>
      <c r="F99" s="30">
        <v>2000</v>
      </c>
      <c r="G99" s="100"/>
      <c r="H99" s="35">
        <v>2000</v>
      </c>
      <c r="I99" s="30"/>
      <c r="J99" s="30">
        <v>2000</v>
      </c>
      <c r="K99" s="100"/>
      <c r="L99" s="35">
        <v>2000</v>
      </c>
      <c r="M99" s="30"/>
      <c r="N99" s="30">
        <v>2000</v>
      </c>
      <c r="O99" s="100"/>
    </row>
    <row r="100" spans="1:15" s="10" customFormat="1" x14ac:dyDescent="0.3">
      <c r="A100" s="196"/>
      <c r="B100" s="42"/>
      <c r="C100" s="65" t="s">
        <v>111</v>
      </c>
      <c r="D100" s="35">
        <v>2400</v>
      </c>
      <c r="E100" s="30">
        <v>2400</v>
      </c>
      <c r="F100" s="30"/>
      <c r="G100" s="100"/>
      <c r="H100" s="35">
        <v>2400</v>
      </c>
      <c r="I100" s="30">
        <v>2400</v>
      </c>
      <c r="J100" s="30"/>
      <c r="K100" s="100"/>
      <c r="L100" s="35">
        <v>2400</v>
      </c>
      <c r="M100" s="30">
        <v>2400</v>
      </c>
      <c r="N100" s="30"/>
      <c r="O100" s="100"/>
    </row>
    <row r="101" spans="1:15" s="10" customFormat="1" x14ac:dyDescent="0.3">
      <c r="A101" s="196"/>
      <c r="B101" s="42"/>
      <c r="C101" s="65" t="s">
        <v>246</v>
      </c>
      <c r="D101" s="35">
        <v>1400</v>
      </c>
      <c r="E101" s="30">
        <v>1400</v>
      </c>
      <c r="F101" s="30"/>
      <c r="G101" s="100"/>
      <c r="H101" s="35">
        <v>1400</v>
      </c>
      <c r="I101" s="30">
        <v>1400</v>
      </c>
      <c r="J101" s="30"/>
      <c r="K101" s="100"/>
      <c r="L101" s="35">
        <v>1400</v>
      </c>
      <c r="M101" s="30">
        <v>1400</v>
      </c>
      <c r="N101" s="30"/>
      <c r="O101" s="100"/>
    </row>
    <row r="102" spans="1:15" s="10" customFormat="1" x14ac:dyDescent="0.3">
      <c r="A102" s="196"/>
      <c r="B102" s="42"/>
      <c r="C102" s="65" t="s">
        <v>247</v>
      </c>
      <c r="D102" s="35">
        <v>2300</v>
      </c>
      <c r="E102" s="30">
        <v>2300</v>
      </c>
      <c r="F102" s="30"/>
      <c r="G102" s="100"/>
      <c r="H102" s="35">
        <v>2300</v>
      </c>
      <c r="I102" s="30">
        <v>2300</v>
      </c>
      <c r="J102" s="30"/>
      <c r="K102" s="100"/>
      <c r="L102" s="35">
        <v>2300</v>
      </c>
      <c r="M102" s="30">
        <v>2300</v>
      </c>
      <c r="N102" s="30"/>
      <c r="O102" s="100"/>
    </row>
    <row r="103" spans="1:15" s="10" customFormat="1" x14ac:dyDescent="0.3">
      <c r="A103" s="196"/>
      <c r="B103" s="42"/>
      <c r="C103" s="65" t="s">
        <v>248</v>
      </c>
      <c r="D103" s="35">
        <v>30000</v>
      </c>
      <c r="E103" s="30">
        <v>30000</v>
      </c>
      <c r="F103" s="30"/>
      <c r="G103" s="100"/>
      <c r="H103" s="35">
        <v>30000</v>
      </c>
      <c r="I103" s="30">
        <v>30000</v>
      </c>
      <c r="J103" s="30"/>
      <c r="K103" s="100"/>
      <c r="L103" s="35">
        <v>35000</v>
      </c>
      <c r="M103" s="30">
        <v>35000</v>
      </c>
      <c r="N103" s="30"/>
      <c r="O103" s="100"/>
    </row>
    <row r="104" spans="1:15" s="10" customFormat="1" x14ac:dyDescent="0.3">
      <c r="A104" s="196"/>
      <c r="B104" s="42"/>
      <c r="C104" s="65" t="s">
        <v>249</v>
      </c>
      <c r="D104" s="35">
        <v>2000</v>
      </c>
      <c r="E104" s="30">
        <v>2000</v>
      </c>
      <c r="F104" s="30"/>
      <c r="G104" s="100"/>
      <c r="H104" s="35">
        <v>2270</v>
      </c>
      <c r="I104" s="30">
        <v>2270</v>
      </c>
      <c r="J104" s="30"/>
      <c r="K104" s="100"/>
      <c r="L104" s="35">
        <v>2270</v>
      </c>
      <c r="M104" s="30">
        <v>2270</v>
      </c>
      <c r="N104" s="30"/>
      <c r="O104" s="100"/>
    </row>
    <row r="105" spans="1:15" s="10" customFormat="1" x14ac:dyDescent="0.3">
      <c r="A105" s="196"/>
      <c r="B105" s="42"/>
      <c r="C105" s="65" t="s">
        <v>250</v>
      </c>
      <c r="D105" s="35">
        <v>25000</v>
      </c>
      <c r="E105" s="30">
        <v>25000</v>
      </c>
      <c r="F105" s="30"/>
      <c r="G105" s="100"/>
      <c r="H105" s="35">
        <v>25000</v>
      </c>
      <c r="I105" s="30">
        <v>25000</v>
      </c>
      <c r="J105" s="30"/>
      <c r="K105" s="100"/>
      <c r="L105" s="35">
        <v>35000</v>
      </c>
      <c r="M105" s="30">
        <v>35000</v>
      </c>
      <c r="N105" s="30"/>
      <c r="O105" s="100"/>
    </row>
    <row r="106" spans="1:15" s="10" customFormat="1" x14ac:dyDescent="0.3">
      <c r="A106" s="196"/>
      <c r="B106" s="42"/>
      <c r="C106" s="65" t="s">
        <v>251</v>
      </c>
      <c r="D106" s="35">
        <v>4000</v>
      </c>
      <c r="E106" s="30">
        <v>4000</v>
      </c>
      <c r="F106" s="30"/>
      <c r="G106" s="100"/>
      <c r="H106" s="35">
        <v>4000</v>
      </c>
      <c r="I106" s="30">
        <v>4000</v>
      </c>
      <c r="J106" s="30"/>
      <c r="K106" s="100"/>
      <c r="L106" s="35">
        <v>4000</v>
      </c>
      <c r="M106" s="30">
        <v>4000</v>
      </c>
      <c r="N106" s="30"/>
      <c r="O106" s="100"/>
    </row>
    <row r="107" spans="1:15" s="10" customFormat="1" x14ac:dyDescent="0.3">
      <c r="A107" s="196"/>
      <c r="B107" s="42"/>
      <c r="C107" s="65" t="s">
        <v>252</v>
      </c>
      <c r="D107" s="35">
        <v>6000</v>
      </c>
      <c r="E107" s="30">
        <v>6000</v>
      </c>
      <c r="F107" s="30"/>
      <c r="G107" s="100"/>
      <c r="H107" s="35">
        <v>6000</v>
      </c>
      <c r="I107" s="30">
        <v>6000</v>
      </c>
      <c r="J107" s="30"/>
      <c r="K107" s="100"/>
      <c r="L107" s="35">
        <v>6000</v>
      </c>
      <c r="M107" s="30">
        <v>6000</v>
      </c>
      <c r="N107" s="30"/>
      <c r="O107" s="100"/>
    </row>
    <row r="108" spans="1:15" s="10" customFormat="1" ht="32.25" customHeight="1" x14ac:dyDescent="0.3">
      <c r="A108" s="196"/>
      <c r="B108" s="42"/>
      <c r="C108" s="65" t="s">
        <v>253</v>
      </c>
      <c r="D108" s="35">
        <v>25000</v>
      </c>
      <c r="E108" s="30">
        <v>25000</v>
      </c>
      <c r="F108" s="30"/>
      <c r="G108" s="100"/>
      <c r="H108" s="35">
        <v>25000</v>
      </c>
      <c r="I108" s="30">
        <v>25000</v>
      </c>
      <c r="J108" s="30"/>
      <c r="K108" s="100"/>
      <c r="L108" s="35">
        <v>30000</v>
      </c>
      <c r="M108" s="30">
        <v>30000</v>
      </c>
      <c r="N108" s="30"/>
      <c r="O108" s="100"/>
    </row>
    <row r="109" spans="1:15" s="10" customFormat="1" x14ac:dyDescent="0.3">
      <c r="A109" s="196"/>
      <c r="B109" s="42"/>
      <c r="C109" s="65" t="s">
        <v>254</v>
      </c>
      <c r="D109" s="35"/>
      <c r="E109" s="30"/>
      <c r="F109" s="30"/>
      <c r="G109" s="100"/>
      <c r="H109" s="35"/>
      <c r="I109" s="30"/>
      <c r="J109" s="30"/>
      <c r="K109" s="100"/>
      <c r="L109" s="35"/>
      <c r="M109" s="30"/>
      <c r="N109" s="30"/>
      <c r="O109" s="100"/>
    </row>
    <row r="110" spans="1:15" s="10" customFormat="1" ht="28.2" x14ac:dyDescent="0.3">
      <c r="A110" s="196"/>
      <c r="B110" s="42"/>
      <c r="C110" s="61" t="s">
        <v>255</v>
      </c>
      <c r="D110" s="35">
        <v>78000</v>
      </c>
      <c r="E110" s="30">
        <v>78000</v>
      </c>
      <c r="F110" s="30"/>
      <c r="G110" s="100"/>
      <c r="H110" s="35">
        <v>78000</v>
      </c>
      <c r="I110" s="30">
        <v>78000</v>
      </c>
      <c r="J110" s="30"/>
      <c r="K110" s="100"/>
      <c r="L110" s="35">
        <v>78000</v>
      </c>
      <c r="M110" s="30">
        <v>78000</v>
      </c>
      <c r="N110" s="30"/>
      <c r="O110" s="100"/>
    </row>
    <row r="111" spans="1:15" s="10" customFormat="1" ht="28.2" x14ac:dyDescent="0.3">
      <c r="A111" s="196"/>
      <c r="B111" s="42"/>
      <c r="C111" s="61" t="s">
        <v>256</v>
      </c>
      <c r="D111" s="35">
        <v>12000</v>
      </c>
      <c r="E111" s="30">
        <v>12000</v>
      </c>
      <c r="F111" s="30"/>
      <c r="G111" s="100"/>
      <c r="H111" s="35">
        <v>12000</v>
      </c>
      <c r="I111" s="30">
        <v>12000</v>
      </c>
      <c r="J111" s="30"/>
      <c r="K111" s="100"/>
      <c r="L111" s="35">
        <v>12000</v>
      </c>
      <c r="M111" s="30">
        <v>12000</v>
      </c>
      <c r="N111" s="30"/>
      <c r="O111" s="100"/>
    </row>
    <row r="112" spans="1:15" s="10" customFormat="1" x14ac:dyDescent="0.3">
      <c r="A112" s="196"/>
      <c r="B112" s="42"/>
      <c r="C112" s="65" t="s">
        <v>257</v>
      </c>
      <c r="D112" s="35">
        <v>35000</v>
      </c>
      <c r="E112" s="30">
        <v>35000</v>
      </c>
      <c r="F112" s="30"/>
      <c r="G112" s="100"/>
      <c r="H112" s="35">
        <v>31749</v>
      </c>
      <c r="I112" s="30">
        <v>31749</v>
      </c>
      <c r="J112" s="30"/>
      <c r="K112" s="100"/>
      <c r="L112" s="35">
        <v>31749</v>
      </c>
      <c r="M112" s="30">
        <v>31749</v>
      </c>
      <c r="N112" s="30"/>
      <c r="O112" s="100"/>
    </row>
    <row r="113" spans="1:15" s="10" customFormat="1" ht="28.2" x14ac:dyDescent="0.3">
      <c r="A113" s="196"/>
      <c r="B113" s="42"/>
      <c r="C113" s="61" t="s">
        <v>258</v>
      </c>
      <c r="D113" s="35"/>
      <c r="E113" s="30"/>
      <c r="F113" s="30"/>
      <c r="G113" s="100"/>
      <c r="H113" s="35"/>
      <c r="I113" s="30"/>
      <c r="J113" s="30"/>
      <c r="K113" s="100"/>
      <c r="L113" s="35"/>
      <c r="M113" s="30"/>
      <c r="N113" s="30"/>
      <c r="O113" s="100"/>
    </row>
    <row r="114" spans="1:15" s="10" customFormat="1" x14ac:dyDescent="0.3">
      <c r="A114" s="196"/>
      <c r="B114" s="42"/>
      <c r="C114" s="65" t="s">
        <v>259</v>
      </c>
      <c r="D114" s="35">
        <v>1500</v>
      </c>
      <c r="E114" s="30">
        <v>1500</v>
      </c>
      <c r="F114" s="30"/>
      <c r="G114" s="100"/>
      <c r="H114" s="35">
        <v>1500</v>
      </c>
      <c r="I114" s="30">
        <v>1500</v>
      </c>
      <c r="J114" s="30"/>
      <c r="K114" s="100"/>
      <c r="L114" s="35">
        <v>1500</v>
      </c>
      <c r="M114" s="30">
        <v>1500</v>
      </c>
      <c r="N114" s="30"/>
      <c r="O114" s="100"/>
    </row>
    <row r="115" spans="1:15" s="10" customFormat="1" x14ac:dyDescent="0.3">
      <c r="A115" s="196"/>
      <c r="B115" s="42"/>
      <c r="C115" s="65" t="s">
        <v>260</v>
      </c>
      <c r="D115" s="35">
        <v>2000</v>
      </c>
      <c r="E115" s="30">
        <v>2000</v>
      </c>
      <c r="F115" s="30"/>
      <c r="G115" s="100"/>
      <c r="H115" s="35">
        <v>2000</v>
      </c>
      <c r="I115" s="30">
        <v>2000</v>
      </c>
      <c r="J115" s="30"/>
      <c r="K115" s="100"/>
      <c r="L115" s="35">
        <v>2000</v>
      </c>
      <c r="M115" s="30">
        <v>2000</v>
      </c>
      <c r="N115" s="30"/>
      <c r="O115" s="100"/>
    </row>
    <row r="116" spans="1:15" s="10" customFormat="1" x14ac:dyDescent="0.3">
      <c r="A116" s="196"/>
      <c r="B116" s="42"/>
      <c r="C116" s="65" t="s">
        <v>261</v>
      </c>
      <c r="D116" s="35">
        <v>3000</v>
      </c>
      <c r="E116" s="30">
        <v>3000</v>
      </c>
      <c r="F116" s="30"/>
      <c r="G116" s="100"/>
      <c r="H116" s="35">
        <v>3000</v>
      </c>
      <c r="I116" s="30">
        <v>3000</v>
      </c>
      <c r="J116" s="30"/>
      <c r="K116" s="100"/>
      <c r="L116" s="35">
        <v>3000</v>
      </c>
      <c r="M116" s="30">
        <v>3000</v>
      </c>
      <c r="N116" s="30"/>
      <c r="O116" s="100"/>
    </row>
    <row r="117" spans="1:15" s="10" customFormat="1" x14ac:dyDescent="0.3">
      <c r="A117" s="196"/>
      <c r="B117" s="42"/>
      <c r="C117" s="65" t="s">
        <v>262</v>
      </c>
      <c r="D117" s="35">
        <v>7085</v>
      </c>
      <c r="E117" s="30">
        <v>7085</v>
      </c>
      <c r="F117" s="30"/>
      <c r="G117" s="100"/>
      <c r="H117" s="35">
        <v>7085</v>
      </c>
      <c r="I117" s="30">
        <v>7085</v>
      </c>
      <c r="J117" s="30"/>
      <c r="K117" s="100"/>
      <c r="L117" s="35">
        <v>7085</v>
      </c>
      <c r="M117" s="30">
        <v>7085</v>
      </c>
      <c r="N117" s="30"/>
      <c r="O117" s="100"/>
    </row>
    <row r="118" spans="1:15" s="10" customFormat="1" x14ac:dyDescent="0.3">
      <c r="A118" s="196"/>
      <c r="B118" s="42"/>
      <c r="C118" s="65" t="s">
        <v>263</v>
      </c>
      <c r="D118" s="35">
        <v>300</v>
      </c>
      <c r="E118" s="30">
        <v>300</v>
      </c>
      <c r="F118" s="30"/>
      <c r="G118" s="100"/>
      <c r="H118" s="35">
        <v>300</v>
      </c>
      <c r="I118" s="30">
        <v>300</v>
      </c>
      <c r="J118" s="30"/>
      <c r="K118" s="100"/>
      <c r="L118" s="35">
        <v>300</v>
      </c>
      <c r="M118" s="30">
        <v>300</v>
      </c>
      <c r="N118" s="30"/>
      <c r="O118" s="100"/>
    </row>
    <row r="119" spans="1:15" s="10" customFormat="1" x14ac:dyDescent="0.3">
      <c r="A119" s="196"/>
      <c r="B119" s="42"/>
      <c r="C119" s="65" t="s">
        <v>425</v>
      </c>
      <c r="D119" s="35">
        <v>54880</v>
      </c>
      <c r="E119" s="30">
        <v>54880</v>
      </c>
      <c r="F119" s="30"/>
      <c r="G119" s="100"/>
      <c r="H119" s="35">
        <v>54880</v>
      </c>
      <c r="I119" s="30">
        <v>54880</v>
      </c>
      <c r="J119" s="30"/>
      <c r="K119" s="100"/>
      <c r="L119" s="35">
        <v>54880</v>
      </c>
      <c r="M119" s="30">
        <v>54880</v>
      </c>
      <c r="N119" s="30"/>
      <c r="O119" s="100"/>
    </row>
    <row r="120" spans="1:15" s="10" customFormat="1" x14ac:dyDescent="0.3">
      <c r="A120" s="196"/>
      <c r="B120" s="42"/>
      <c r="C120" s="65" t="s">
        <v>264</v>
      </c>
      <c r="D120" s="35">
        <v>500</v>
      </c>
      <c r="E120" s="30">
        <v>500</v>
      </c>
      <c r="F120" s="30"/>
      <c r="G120" s="100"/>
      <c r="H120" s="35">
        <v>500</v>
      </c>
      <c r="I120" s="30">
        <v>500</v>
      </c>
      <c r="J120" s="30"/>
      <c r="K120" s="100"/>
      <c r="L120" s="35">
        <v>500</v>
      </c>
      <c r="M120" s="30">
        <v>500</v>
      </c>
      <c r="N120" s="30"/>
      <c r="O120" s="100"/>
    </row>
    <row r="121" spans="1:15" s="10" customFormat="1" x14ac:dyDescent="0.3">
      <c r="A121" s="196"/>
      <c r="B121" s="42"/>
      <c r="C121" s="65" t="s">
        <v>265</v>
      </c>
      <c r="D121" s="35">
        <v>500</v>
      </c>
      <c r="E121" s="30">
        <v>500</v>
      </c>
      <c r="F121" s="30"/>
      <c r="G121" s="100"/>
      <c r="H121" s="35">
        <v>500</v>
      </c>
      <c r="I121" s="30">
        <v>500</v>
      </c>
      <c r="J121" s="30"/>
      <c r="K121" s="100"/>
      <c r="L121" s="35">
        <v>500</v>
      </c>
      <c r="M121" s="30">
        <v>500</v>
      </c>
      <c r="N121" s="30"/>
      <c r="O121" s="100"/>
    </row>
    <row r="122" spans="1:15" s="10" customFormat="1" ht="17.25" customHeight="1" x14ac:dyDescent="0.3">
      <c r="A122" s="196"/>
      <c r="B122" s="42"/>
      <c r="C122" s="65" t="s">
        <v>266</v>
      </c>
      <c r="D122" s="35">
        <v>2000</v>
      </c>
      <c r="E122" s="30">
        <v>2000</v>
      </c>
      <c r="F122" s="30"/>
      <c r="G122" s="100"/>
      <c r="H122" s="35">
        <v>2000</v>
      </c>
      <c r="I122" s="30">
        <v>2000</v>
      </c>
      <c r="J122" s="30"/>
      <c r="K122" s="100"/>
      <c r="L122" s="35">
        <v>2000</v>
      </c>
      <c r="M122" s="30">
        <v>2000</v>
      </c>
      <c r="N122" s="30"/>
      <c r="O122" s="100"/>
    </row>
    <row r="123" spans="1:15" s="10" customFormat="1" x14ac:dyDescent="0.3">
      <c r="A123" s="196"/>
      <c r="B123" s="42"/>
      <c r="C123" s="65" t="s">
        <v>267</v>
      </c>
      <c r="D123" s="35"/>
      <c r="E123" s="30"/>
      <c r="F123" s="30"/>
      <c r="G123" s="100"/>
      <c r="H123" s="35"/>
      <c r="I123" s="30"/>
      <c r="J123" s="30"/>
      <c r="K123" s="100"/>
      <c r="L123" s="35"/>
      <c r="M123" s="30"/>
      <c r="N123" s="30"/>
      <c r="O123" s="100"/>
    </row>
    <row r="124" spans="1:15" s="10" customFormat="1" x14ac:dyDescent="0.3">
      <c r="A124" s="196"/>
      <c r="B124" s="42"/>
      <c r="C124" s="65" t="s">
        <v>268</v>
      </c>
      <c r="D124" s="35">
        <v>4000</v>
      </c>
      <c r="E124" s="30">
        <v>4000</v>
      </c>
      <c r="F124" s="30"/>
      <c r="G124" s="100"/>
      <c r="H124" s="35">
        <v>4000</v>
      </c>
      <c r="I124" s="30">
        <v>4000</v>
      </c>
      <c r="J124" s="30"/>
      <c r="K124" s="100"/>
      <c r="L124" s="35">
        <v>4000</v>
      </c>
      <c r="M124" s="30">
        <v>4000</v>
      </c>
      <c r="N124" s="30"/>
      <c r="O124" s="100"/>
    </row>
    <row r="125" spans="1:15" s="10" customFormat="1" x14ac:dyDescent="0.3">
      <c r="A125" s="196"/>
      <c r="B125" s="42"/>
      <c r="C125" s="65" t="s">
        <v>269</v>
      </c>
      <c r="D125" s="35">
        <v>5000</v>
      </c>
      <c r="E125" s="30">
        <v>5000</v>
      </c>
      <c r="F125" s="30"/>
      <c r="G125" s="100"/>
      <c r="H125" s="35">
        <v>5000</v>
      </c>
      <c r="I125" s="30">
        <v>5000</v>
      </c>
      <c r="J125" s="30"/>
      <c r="K125" s="100"/>
      <c r="L125" s="35">
        <v>5000</v>
      </c>
      <c r="M125" s="30">
        <v>5000</v>
      </c>
      <c r="N125" s="30"/>
      <c r="O125" s="100"/>
    </row>
    <row r="126" spans="1:15" s="10" customFormat="1" ht="18.75" customHeight="1" x14ac:dyDescent="0.3">
      <c r="A126" s="196"/>
      <c r="B126" s="42"/>
      <c r="C126" s="65" t="s">
        <v>270</v>
      </c>
      <c r="D126" s="35">
        <v>3000</v>
      </c>
      <c r="E126" s="30">
        <v>3000</v>
      </c>
      <c r="F126" s="30"/>
      <c r="G126" s="100"/>
      <c r="H126" s="35">
        <v>3000</v>
      </c>
      <c r="I126" s="30">
        <v>3000</v>
      </c>
      <c r="J126" s="30"/>
      <c r="K126" s="100"/>
      <c r="L126" s="35">
        <v>3000</v>
      </c>
      <c r="M126" s="30">
        <v>3000</v>
      </c>
      <c r="N126" s="30"/>
      <c r="O126" s="100"/>
    </row>
    <row r="127" spans="1:15" s="10" customFormat="1" x14ac:dyDescent="0.3">
      <c r="A127" s="196"/>
      <c r="B127" s="42"/>
      <c r="C127" s="61" t="s">
        <v>271</v>
      </c>
      <c r="D127" s="80">
        <v>250</v>
      </c>
      <c r="E127" s="53"/>
      <c r="F127" s="53">
        <v>250</v>
      </c>
      <c r="G127" s="107"/>
      <c r="H127" s="80">
        <v>250</v>
      </c>
      <c r="I127" s="53"/>
      <c r="J127" s="53">
        <v>250</v>
      </c>
      <c r="K127" s="107"/>
      <c r="L127" s="80">
        <v>250</v>
      </c>
      <c r="M127" s="53"/>
      <c r="N127" s="53">
        <v>250</v>
      </c>
      <c r="O127" s="107"/>
    </row>
    <row r="128" spans="1:15" s="10" customFormat="1" ht="16.5" customHeight="1" x14ac:dyDescent="0.3">
      <c r="A128" s="196"/>
      <c r="B128" s="42"/>
      <c r="C128" s="61" t="s">
        <v>272</v>
      </c>
      <c r="D128" s="80">
        <v>9500</v>
      </c>
      <c r="E128" s="53"/>
      <c r="F128" s="53">
        <v>9500</v>
      </c>
      <c r="G128" s="107"/>
      <c r="H128" s="80">
        <v>9500</v>
      </c>
      <c r="I128" s="53"/>
      <c r="J128" s="53">
        <v>9500</v>
      </c>
      <c r="K128" s="107"/>
      <c r="L128" s="80">
        <v>9500</v>
      </c>
      <c r="M128" s="53"/>
      <c r="N128" s="53">
        <v>9500</v>
      </c>
      <c r="O128" s="107"/>
    </row>
    <row r="129" spans="1:15" s="10" customFormat="1" ht="18.75" customHeight="1" x14ac:dyDescent="0.3">
      <c r="A129" s="196"/>
      <c r="B129" s="42"/>
      <c r="C129" s="61" t="s">
        <v>273</v>
      </c>
      <c r="D129" s="80">
        <v>10000</v>
      </c>
      <c r="E129" s="53"/>
      <c r="F129" s="53">
        <v>10000</v>
      </c>
      <c r="G129" s="107"/>
      <c r="H129" s="80">
        <v>10000</v>
      </c>
      <c r="I129" s="53"/>
      <c r="J129" s="53">
        <v>10000</v>
      </c>
      <c r="K129" s="107"/>
      <c r="L129" s="80">
        <v>26000</v>
      </c>
      <c r="M129" s="53"/>
      <c r="N129" s="53">
        <v>26000</v>
      </c>
      <c r="O129" s="107"/>
    </row>
    <row r="130" spans="1:15" s="10" customFormat="1" x14ac:dyDescent="0.3">
      <c r="A130" s="196"/>
      <c r="B130" s="42"/>
      <c r="C130" s="61" t="s">
        <v>274</v>
      </c>
      <c r="D130" s="80">
        <v>1500</v>
      </c>
      <c r="E130" s="53"/>
      <c r="F130" s="53">
        <v>1500</v>
      </c>
      <c r="G130" s="107"/>
      <c r="H130" s="80">
        <v>1500</v>
      </c>
      <c r="I130" s="53"/>
      <c r="J130" s="53">
        <v>1500</v>
      </c>
      <c r="K130" s="107"/>
      <c r="L130" s="80">
        <v>1500</v>
      </c>
      <c r="M130" s="53"/>
      <c r="N130" s="53">
        <v>1500</v>
      </c>
      <c r="O130" s="107"/>
    </row>
    <row r="131" spans="1:15" s="10" customFormat="1" ht="18" customHeight="1" x14ac:dyDescent="0.3">
      <c r="A131" s="196"/>
      <c r="B131" s="42"/>
      <c r="C131" s="61" t="s">
        <v>275</v>
      </c>
      <c r="D131" s="80">
        <v>25000</v>
      </c>
      <c r="E131" s="53">
        <v>25000</v>
      </c>
      <c r="F131" s="53"/>
      <c r="G131" s="107"/>
      <c r="H131" s="80">
        <v>25000</v>
      </c>
      <c r="I131" s="53">
        <v>25000</v>
      </c>
      <c r="J131" s="53"/>
      <c r="K131" s="107"/>
      <c r="L131" s="80">
        <v>25000</v>
      </c>
      <c r="M131" s="53">
        <v>25000</v>
      </c>
      <c r="N131" s="53"/>
      <c r="O131" s="107"/>
    </row>
    <row r="132" spans="1:15" s="10" customFormat="1" x14ac:dyDescent="0.3">
      <c r="A132" s="196"/>
      <c r="B132" s="42"/>
      <c r="C132" s="61" t="s">
        <v>276</v>
      </c>
      <c r="D132" s="80">
        <v>55000</v>
      </c>
      <c r="E132" s="53"/>
      <c r="F132" s="53">
        <v>55000</v>
      </c>
      <c r="G132" s="107"/>
      <c r="H132" s="80">
        <v>55000</v>
      </c>
      <c r="I132" s="53"/>
      <c r="J132" s="53">
        <v>55000</v>
      </c>
      <c r="K132" s="107"/>
      <c r="L132" s="80">
        <v>55000</v>
      </c>
      <c r="M132" s="53"/>
      <c r="N132" s="53">
        <v>55000</v>
      </c>
      <c r="O132" s="107"/>
    </row>
    <row r="133" spans="1:15" s="10" customFormat="1" x14ac:dyDescent="0.3">
      <c r="A133" s="196"/>
      <c r="B133" s="42"/>
      <c r="C133" s="61" t="s">
        <v>277</v>
      </c>
      <c r="D133" s="80">
        <v>31000</v>
      </c>
      <c r="E133" s="53"/>
      <c r="F133" s="53">
        <v>31000</v>
      </c>
      <c r="G133" s="107"/>
      <c r="H133" s="80">
        <v>31000</v>
      </c>
      <c r="I133" s="53"/>
      <c r="J133" s="53">
        <v>31000</v>
      </c>
      <c r="K133" s="107"/>
      <c r="L133" s="80">
        <v>31000</v>
      </c>
      <c r="M133" s="53"/>
      <c r="N133" s="53">
        <v>31000</v>
      </c>
      <c r="O133" s="107"/>
    </row>
    <row r="134" spans="1:15" s="10" customFormat="1" x14ac:dyDescent="0.3">
      <c r="A134" s="196"/>
      <c r="B134" s="42"/>
      <c r="C134" s="61" t="s">
        <v>278</v>
      </c>
      <c r="D134" s="80">
        <v>6096</v>
      </c>
      <c r="E134" s="53">
        <v>6096</v>
      </c>
      <c r="F134" s="53"/>
      <c r="G134" s="107"/>
      <c r="H134" s="80">
        <v>6096</v>
      </c>
      <c r="I134" s="53">
        <v>6096</v>
      </c>
      <c r="J134" s="53"/>
      <c r="K134" s="107"/>
      <c r="L134" s="80">
        <v>6096</v>
      </c>
      <c r="M134" s="53">
        <v>6096</v>
      </c>
      <c r="N134" s="53"/>
      <c r="O134" s="107"/>
    </row>
    <row r="135" spans="1:15" s="10" customFormat="1" ht="28.2" x14ac:dyDescent="0.3">
      <c r="A135" s="196"/>
      <c r="B135" s="42"/>
      <c r="C135" s="61" t="s">
        <v>279</v>
      </c>
      <c r="D135" s="35">
        <v>2000</v>
      </c>
      <c r="E135" s="30">
        <v>2000</v>
      </c>
      <c r="F135" s="30"/>
      <c r="G135" s="100"/>
      <c r="H135" s="35">
        <v>2000</v>
      </c>
      <c r="I135" s="30">
        <v>2000</v>
      </c>
      <c r="J135" s="30"/>
      <c r="K135" s="100"/>
      <c r="L135" s="35">
        <v>2000</v>
      </c>
      <c r="M135" s="30">
        <v>2000</v>
      </c>
      <c r="N135" s="30"/>
      <c r="O135" s="100"/>
    </row>
    <row r="136" spans="1:15" s="10" customFormat="1" x14ac:dyDescent="0.3">
      <c r="A136" s="196"/>
      <c r="B136" s="42"/>
      <c r="C136" s="61" t="s">
        <v>280</v>
      </c>
      <c r="D136" s="86">
        <v>1120</v>
      </c>
      <c r="E136" s="53">
        <v>1120</v>
      </c>
      <c r="F136" s="53"/>
      <c r="G136" s="107"/>
      <c r="H136" s="86">
        <v>1120</v>
      </c>
      <c r="I136" s="53">
        <v>1120</v>
      </c>
      <c r="J136" s="53"/>
      <c r="K136" s="107"/>
      <c r="L136" s="86">
        <v>1120</v>
      </c>
      <c r="M136" s="53">
        <v>1120</v>
      </c>
      <c r="N136" s="53"/>
      <c r="O136" s="107"/>
    </row>
    <row r="137" spans="1:15" s="10" customFormat="1" x14ac:dyDescent="0.3">
      <c r="A137" s="196"/>
      <c r="B137" s="42"/>
      <c r="C137" s="61" t="s">
        <v>281</v>
      </c>
      <c r="D137" s="86"/>
      <c r="E137" s="53"/>
      <c r="F137" s="53"/>
      <c r="G137" s="108"/>
      <c r="H137" s="86"/>
      <c r="I137" s="53"/>
      <c r="J137" s="53"/>
      <c r="K137" s="108"/>
      <c r="L137" s="86"/>
      <c r="M137" s="53"/>
      <c r="N137" s="53"/>
      <c r="O137" s="108"/>
    </row>
    <row r="138" spans="1:15" s="10" customFormat="1" x14ac:dyDescent="0.3">
      <c r="A138" s="196"/>
      <c r="B138" s="42"/>
      <c r="C138" s="61" t="s">
        <v>282</v>
      </c>
      <c r="D138" s="86">
        <v>10000</v>
      </c>
      <c r="E138" s="53"/>
      <c r="F138" s="53">
        <v>10000</v>
      </c>
      <c r="G138" s="108"/>
      <c r="H138" s="86">
        <v>10000</v>
      </c>
      <c r="I138" s="53"/>
      <c r="J138" s="53">
        <v>10000</v>
      </c>
      <c r="K138" s="108"/>
      <c r="L138" s="86">
        <v>10000</v>
      </c>
      <c r="M138" s="53"/>
      <c r="N138" s="53">
        <v>10000</v>
      </c>
      <c r="O138" s="108"/>
    </row>
    <row r="139" spans="1:15" s="10" customFormat="1" x14ac:dyDescent="0.3">
      <c r="A139" s="196"/>
      <c r="B139" s="42"/>
      <c r="C139" s="61" t="s">
        <v>283</v>
      </c>
      <c r="D139" s="86">
        <v>400</v>
      </c>
      <c r="E139" s="53"/>
      <c r="F139" s="53">
        <v>400</v>
      </c>
      <c r="G139" s="108"/>
      <c r="H139" s="86">
        <v>400</v>
      </c>
      <c r="I139" s="53"/>
      <c r="J139" s="53">
        <v>400</v>
      </c>
      <c r="K139" s="108"/>
      <c r="L139" s="86">
        <v>400</v>
      </c>
      <c r="M139" s="53"/>
      <c r="N139" s="53">
        <v>400</v>
      </c>
      <c r="O139" s="108"/>
    </row>
    <row r="140" spans="1:15" s="10" customFormat="1" x14ac:dyDescent="0.3">
      <c r="A140" s="196"/>
      <c r="B140" s="42"/>
      <c r="C140" s="61" t="s">
        <v>284</v>
      </c>
      <c r="D140" s="86">
        <v>1000</v>
      </c>
      <c r="E140" s="53">
        <v>1000</v>
      </c>
      <c r="F140" s="53"/>
      <c r="G140" s="108"/>
      <c r="H140" s="86">
        <v>1000</v>
      </c>
      <c r="I140" s="53">
        <v>1000</v>
      </c>
      <c r="J140" s="53"/>
      <c r="K140" s="108"/>
      <c r="L140" s="86">
        <v>1000</v>
      </c>
      <c r="M140" s="53">
        <v>1000</v>
      </c>
      <c r="N140" s="53"/>
      <c r="O140" s="108"/>
    </row>
    <row r="141" spans="1:15" s="10" customFormat="1" x14ac:dyDescent="0.3">
      <c r="A141" s="196"/>
      <c r="B141" s="42"/>
      <c r="C141" s="61" t="s">
        <v>285</v>
      </c>
      <c r="D141" s="86">
        <v>2000</v>
      </c>
      <c r="E141" s="53">
        <v>2000</v>
      </c>
      <c r="F141" s="53"/>
      <c r="G141" s="108"/>
      <c r="H141" s="86">
        <v>2000</v>
      </c>
      <c r="I141" s="53">
        <v>2000</v>
      </c>
      <c r="J141" s="53"/>
      <c r="K141" s="108"/>
      <c r="L141" s="86">
        <v>2000</v>
      </c>
      <c r="M141" s="53">
        <v>2000</v>
      </c>
      <c r="N141" s="53"/>
      <c r="O141" s="108"/>
    </row>
    <row r="142" spans="1:15" s="10" customFormat="1" x14ac:dyDescent="0.3">
      <c r="A142" s="196"/>
      <c r="B142" s="42"/>
      <c r="C142" s="61" t="s">
        <v>286</v>
      </c>
      <c r="D142" s="86">
        <v>20000</v>
      </c>
      <c r="E142" s="53">
        <v>20000</v>
      </c>
      <c r="F142" s="53"/>
      <c r="G142" s="108"/>
      <c r="H142" s="86">
        <v>20000</v>
      </c>
      <c r="I142" s="53">
        <v>20000</v>
      </c>
      <c r="J142" s="53"/>
      <c r="K142" s="108"/>
      <c r="L142" s="86">
        <v>20000</v>
      </c>
      <c r="M142" s="53">
        <v>20000</v>
      </c>
      <c r="N142" s="53"/>
      <c r="O142" s="108"/>
    </row>
    <row r="143" spans="1:15" s="10" customFormat="1" x14ac:dyDescent="0.3">
      <c r="A143" s="196"/>
      <c r="B143" s="42"/>
      <c r="C143" s="61" t="s">
        <v>287</v>
      </c>
      <c r="D143" s="86"/>
      <c r="E143" s="53"/>
      <c r="F143" s="53"/>
      <c r="G143" s="108"/>
      <c r="H143" s="86"/>
      <c r="I143" s="53"/>
      <c r="J143" s="53"/>
      <c r="K143" s="108"/>
      <c r="L143" s="86"/>
      <c r="M143" s="53"/>
      <c r="N143" s="53"/>
      <c r="O143" s="108"/>
    </row>
    <row r="144" spans="1:15" s="10" customFormat="1" ht="18.75" customHeight="1" x14ac:dyDescent="0.3">
      <c r="A144" s="196"/>
      <c r="B144" s="42"/>
      <c r="C144" s="61" t="s">
        <v>288</v>
      </c>
      <c r="D144" s="86">
        <v>25000</v>
      </c>
      <c r="E144" s="53">
        <v>25000</v>
      </c>
      <c r="F144" s="53"/>
      <c r="G144" s="108"/>
      <c r="H144" s="86">
        <v>25000</v>
      </c>
      <c r="I144" s="53">
        <v>25000</v>
      </c>
      <c r="J144" s="53"/>
      <c r="K144" s="108"/>
      <c r="L144" s="86">
        <v>25000</v>
      </c>
      <c r="M144" s="53">
        <v>25000</v>
      </c>
      <c r="N144" s="53"/>
      <c r="O144" s="108"/>
    </row>
    <row r="145" spans="1:15" s="10" customFormat="1" x14ac:dyDescent="0.3">
      <c r="A145" s="196"/>
      <c r="B145" s="42"/>
      <c r="C145" s="61" t="s">
        <v>289</v>
      </c>
      <c r="D145" s="86">
        <v>2000</v>
      </c>
      <c r="E145" s="53">
        <v>2000</v>
      </c>
      <c r="F145" s="53"/>
      <c r="G145" s="108"/>
      <c r="H145" s="86">
        <v>2000</v>
      </c>
      <c r="I145" s="53">
        <v>2000</v>
      </c>
      <c r="J145" s="53"/>
      <c r="K145" s="108"/>
      <c r="L145" s="86">
        <v>2000</v>
      </c>
      <c r="M145" s="53">
        <v>2000</v>
      </c>
      <c r="N145" s="53"/>
      <c r="O145" s="108"/>
    </row>
    <row r="146" spans="1:15" s="10" customFormat="1" x14ac:dyDescent="0.3">
      <c r="A146" s="196"/>
      <c r="B146" s="42"/>
      <c r="C146" s="61" t="s">
        <v>290</v>
      </c>
      <c r="D146" s="86">
        <v>1000</v>
      </c>
      <c r="E146" s="53"/>
      <c r="F146" s="53">
        <v>1000</v>
      </c>
      <c r="G146" s="108"/>
      <c r="H146" s="86">
        <v>1000</v>
      </c>
      <c r="I146" s="53"/>
      <c r="J146" s="53">
        <v>1000</v>
      </c>
      <c r="K146" s="108"/>
      <c r="L146" s="86">
        <v>1000</v>
      </c>
      <c r="M146" s="53"/>
      <c r="N146" s="53">
        <v>1000</v>
      </c>
      <c r="O146" s="108"/>
    </row>
    <row r="147" spans="1:15" s="10" customFormat="1" x14ac:dyDescent="0.3">
      <c r="A147" s="196"/>
      <c r="B147" s="42"/>
      <c r="C147" s="61" t="s">
        <v>291</v>
      </c>
      <c r="D147" s="86">
        <v>2000</v>
      </c>
      <c r="E147" s="53">
        <v>2000</v>
      </c>
      <c r="F147" s="53"/>
      <c r="G147" s="108"/>
      <c r="H147" s="86">
        <v>2000</v>
      </c>
      <c r="I147" s="53">
        <v>2000</v>
      </c>
      <c r="J147" s="53"/>
      <c r="K147" s="108"/>
      <c r="L147" s="86">
        <v>2000</v>
      </c>
      <c r="M147" s="53">
        <v>2000</v>
      </c>
      <c r="N147" s="53"/>
      <c r="O147" s="108"/>
    </row>
    <row r="148" spans="1:15" s="10" customFormat="1" x14ac:dyDescent="0.3">
      <c r="A148" s="196"/>
      <c r="B148" s="42"/>
      <c r="C148" s="61" t="s">
        <v>292</v>
      </c>
      <c r="D148" s="86">
        <v>500</v>
      </c>
      <c r="E148" s="53"/>
      <c r="F148" s="53">
        <v>500</v>
      </c>
      <c r="G148" s="108"/>
      <c r="H148" s="86">
        <v>500</v>
      </c>
      <c r="I148" s="53"/>
      <c r="J148" s="53">
        <v>500</v>
      </c>
      <c r="K148" s="108"/>
      <c r="L148" s="86">
        <v>500</v>
      </c>
      <c r="M148" s="53"/>
      <c r="N148" s="53">
        <v>500</v>
      </c>
      <c r="O148" s="108"/>
    </row>
    <row r="149" spans="1:15" s="10" customFormat="1" x14ac:dyDescent="0.3">
      <c r="A149" s="196"/>
      <c r="B149" s="42"/>
      <c r="C149" s="61" t="s">
        <v>293</v>
      </c>
      <c r="D149" s="86">
        <v>2000</v>
      </c>
      <c r="E149" s="53">
        <v>2000</v>
      </c>
      <c r="F149" s="53"/>
      <c r="G149" s="108"/>
      <c r="H149" s="86">
        <v>2000</v>
      </c>
      <c r="I149" s="53">
        <v>2000</v>
      </c>
      <c r="J149" s="53"/>
      <c r="K149" s="108"/>
      <c r="L149" s="86">
        <v>2000</v>
      </c>
      <c r="M149" s="53">
        <v>2000</v>
      </c>
      <c r="N149" s="53"/>
      <c r="O149" s="108"/>
    </row>
    <row r="150" spans="1:15" s="10" customFormat="1" x14ac:dyDescent="0.3">
      <c r="A150" s="196"/>
      <c r="B150" s="42"/>
      <c r="C150" s="61" t="s">
        <v>294</v>
      </c>
      <c r="D150" s="86">
        <v>2500</v>
      </c>
      <c r="E150" s="53">
        <v>2500</v>
      </c>
      <c r="F150" s="53"/>
      <c r="G150" s="108"/>
      <c r="H150" s="86">
        <v>2500</v>
      </c>
      <c r="I150" s="53">
        <v>2500</v>
      </c>
      <c r="J150" s="53"/>
      <c r="K150" s="108"/>
      <c r="L150" s="86">
        <v>2500</v>
      </c>
      <c r="M150" s="53">
        <v>2500</v>
      </c>
      <c r="N150" s="53"/>
      <c r="O150" s="108"/>
    </row>
    <row r="151" spans="1:15" s="10" customFormat="1" x14ac:dyDescent="0.3">
      <c r="A151" s="196"/>
      <c r="B151" s="42"/>
      <c r="C151" s="61" t="s">
        <v>295</v>
      </c>
      <c r="D151" s="86">
        <v>500</v>
      </c>
      <c r="E151" s="53">
        <v>500</v>
      </c>
      <c r="F151" s="53"/>
      <c r="G151" s="108"/>
      <c r="H151" s="86">
        <v>500</v>
      </c>
      <c r="I151" s="53">
        <v>500</v>
      </c>
      <c r="J151" s="53"/>
      <c r="K151" s="108"/>
      <c r="L151" s="86">
        <v>0</v>
      </c>
      <c r="M151" s="53">
        <v>0</v>
      </c>
      <c r="N151" s="53"/>
      <c r="O151" s="108"/>
    </row>
    <row r="152" spans="1:15" s="10" customFormat="1" x14ac:dyDescent="0.3">
      <c r="A152" s="196"/>
      <c r="B152" s="42"/>
      <c r="C152" s="61" t="s">
        <v>296</v>
      </c>
      <c r="D152" s="86">
        <v>2000</v>
      </c>
      <c r="E152" s="53">
        <v>2000</v>
      </c>
      <c r="F152" s="53"/>
      <c r="G152" s="108"/>
      <c r="H152" s="86">
        <v>2000</v>
      </c>
      <c r="I152" s="53">
        <v>2000</v>
      </c>
      <c r="J152" s="53"/>
      <c r="K152" s="108"/>
      <c r="L152" s="86">
        <v>2000</v>
      </c>
      <c r="M152" s="53">
        <v>2000</v>
      </c>
      <c r="N152" s="53"/>
      <c r="O152" s="108"/>
    </row>
    <row r="153" spans="1:15" s="10" customFormat="1" x14ac:dyDescent="0.3">
      <c r="A153" s="196"/>
      <c r="B153" s="42"/>
      <c r="C153" s="61" t="s">
        <v>297</v>
      </c>
      <c r="D153" s="86">
        <v>3000</v>
      </c>
      <c r="E153" s="53">
        <v>3000</v>
      </c>
      <c r="F153" s="53"/>
      <c r="G153" s="108"/>
      <c r="H153" s="86">
        <v>3000</v>
      </c>
      <c r="I153" s="53">
        <v>3000</v>
      </c>
      <c r="J153" s="53"/>
      <c r="K153" s="108"/>
      <c r="L153" s="86">
        <v>3000</v>
      </c>
      <c r="M153" s="53">
        <v>3000</v>
      </c>
      <c r="N153" s="53"/>
      <c r="O153" s="108"/>
    </row>
    <row r="154" spans="1:15" s="10" customFormat="1" x14ac:dyDescent="0.3">
      <c r="A154" s="196"/>
      <c r="B154" s="42"/>
      <c r="C154" s="61" t="s">
        <v>298</v>
      </c>
      <c r="D154" s="86">
        <v>2200</v>
      </c>
      <c r="E154" s="53">
        <v>2200</v>
      </c>
      <c r="F154" s="53"/>
      <c r="G154" s="108"/>
      <c r="H154" s="86">
        <v>2200</v>
      </c>
      <c r="I154" s="53">
        <v>2200</v>
      </c>
      <c r="J154" s="53"/>
      <c r="K154" s="108"/>
      <c r="L154" s="86">
        <v>2200</v>
      </c>
      <c r="M154" s="53">
        <v>2200</v>
      </c>
      <c r="N154" s="53"/>
      <c r="O154" s="108"/>
    </row>
    <row r="155" spans="1:15" s="10" customFormat="1" x14ac:dyDescent="0.3">
      <c r="A155" s="196"/>
      <c r="B155" s="42"/>
      <c r="C155" s="61" t="s">
        <v>299</v>
      </c>
      <c r="D155" s="86">
        <v>180</v>
      </c>
      <c r="E155" s="53">
        <v>180</v>
      </c>
      <c r="F155" s="53"/>
      <c r="G155" s="108"/>
      <c r="H155" s="86">
        <v>180</v>
      </c>
      <c r="I155" s="53">
        <v>180</v>
      </c>
      <c r="J155" s="53"/>
      <c r="K155" s="108"/>
      <c r="L155" s="86">
        <v>180</v>
      </c>
      <c r="M155" s="53">
        <v>180</v>
      </c>
      <c r="N155" s="53"/>
      <c r="O155" s="108"/>
    </row>
    <row r="156" spans="1:15" s="10" customFormat="1" x14ac:dyDescent="0.3">
      <c r="A156" s="196"/>
      <c r="B156" s="42"/>
      <c r="C156" s="61" t="s">
        <v>300</v>
      </c>
      <c r="D156" s="86">
        <v>500</v>
      </c>
      <c r="E156" s="53">
        <v>500</v>
      </c>
      <c r="F156" s="53"/>
      <c r="G156" s="108"/>
      <c r="H156" s="86">
        <v>500</v>
      </c>
      <c r="I156" s="53">
        <v>500</v>
      </c>
      <c r="J156" s="53"/>
      <c r="K156" s="108"/>
      <c r="L156" s="86">
        <v>500</v>
      </c>
      <c r="M156" s="53">
        <v>500</v>
      </c>
      <c r="N156" s="53"/>
      <c r="O156" s="108"/>
    </row>
    <row r="157" spans="1:15" s="10" customFormat="1" x14ac:dyDescent="0.3">
      <c r="A157" s="196"/>
      <c r="B157" s="42"/>
      <c r="C157" s="61" t="s">
        <v>301</v>
      </c>
      <c r="D157" s="86">
        <v>500</v>
      </c>
      <c r="E157" s="53">
        <v>500</v>
      </c>
      <c r="F157" s="53"/>
      <c r="G157" s="108"/>
      <c r="H157" s="86">
        <v>500</v>
      </c>
      <c r="I157" s="53">
        <v>500</v>
      </c>
      <c r="J157" s="53"/>
      <c r="K157" s="108"/>
      <c r="L157" s="86">
        <v>500</v>
      </c>
      <c r="M157" s="53">
        <v>500</v>
      </c>
      <c r="N157" s="53"/>
      <c r="O157" s="108"/>
    </row>
    <row r="158" spans="1:15" s="10" customFormat="1" ht="28.2" x14ac:dyDescent="0.3">
      <c r="A158" s="196"/>
      <c r="B158" s="42"/>
      <c r="C158" s="61" t="s">
        <v>302</v>
      </c>
      <c r="D158" s="86">
        <v>6343</v>
      </c>
      <c r="E158" s="53">
        <v>6343</v>
      </c>
      <c r="F158" s="53"/>
      <c r="G158" s="108"/>
      <c r="H158" s="86">
        <v>6343</v>
      </c>
      <c r="I158" s="53">
        <v>6343</v>
      </c>
      <c r="J158" s="53"/>
      <c r="K158" s="108"/>
      <c r="L158" s="86">
        <v>6343</v>
      </c>
      <c r="M158" s="53">
        <v>6343</v>
      </c>
      <c r="N158" s="53"/>
      <c r="O158" s="108"/>
    </row>
    <row r="159" spans="1:15" s="10" customFormat="1" ht="28.2" x14ac:dyDescent="0.3">
      <c r="A159" s="196"/>
      <c r="B159" s="42"/>
      <c r="C159" s="61" t="s">
        <v>303</v>
      </c>
      <c r="D159" s="86">
        <v>2513</v>
      </c>
      <c r="E159" s="53">
        <v>2513</v>
      </c>
      <c r="F159" s="53"/>
      <c r="G159" s="108"/>
      <c r="H159" s="86">
        <v>2513</v>
      </c>
      <c r="I159" s="53">
        <v>2513</v>
      </c>
      <c r="J159" s="53"/>
      <c r="K159" s="108"/>
      <c r="L159" s="86">
        <v>2513</v>
      </c>
      <c r="M159" s="53">
        <v>2513</v>
      </c>
      <c r="N159" s="53"/>
      <c r="O159" s="108"/>
    </row>
    <row r="160" spans="1:15" s="10" customFormat="1" ht="28.2" x14ac:dyDescent="0.3">
      <c r="A160" s="196"/>
      <c r="B160" s="42"/>
      <c r="C160" s="61" t="s">
        <v>304</v>
      </c>
      <c r="D160" s="86">
        <v>1037</v>
      </c>
      <c r="E160" s="53">
        <v>1037</v>
      </c>
      <c r="F160" s="53"/>
      <c r="G160" s="108"/>
      <c r="H160" s="86">
        <v>1037</v>
      </c>
      <c r="I160" s="53">
        <v>1037</v>
      </c>
      <c r="J160" s="53"/>
      <c r="K160" s="108"/>
      <c r="L160" s="86">
        <v>1037</v>
      </c>
      <c r="M160" s="53">
        <v>1037</v>
      </c>
      <c r="N160" s="53"/>
      <c r="O160" s="108"/>
    </row>
    <row r="161" spans="1:15" s="10" customFormat="1" ht="30" customHeight="1" x14ac:dyDescent="0.3">
      <c r="A161" s="196"/>
      <c r="B161" s="42"/>
      <c r="C161" s="61" t="s">
        <v>305</v>
      </c>
      <c r="D161" s="86">
        <v>1511</v>
      </c>
      <c r="E161" s="53">
        <v>1511</v>
      </c>
      <c r="F161" s="53"/>
      <c r="G161" s="108"/>
      <c r="H161" s="86">
        <v>1511</v>
      </c>
      <c r="I161" s="53">
        <v>1511</v>
      </c>
      <c r="J161" s="53"/>
      <c r="K161" s="108"/>
      <c r="L161" s="86">
        <v>1511</v>
      </c>
      <c r="M161" s="53">
        <v>1511</v>
      </c>
      <c r="N161" s="53"/>
      <c r="O161" s="108"/>
    </row>
    <row r="162" spans="1:15" s="10" customFormat="1" ht="30.75" customHeight="1" x14ac:dyDescent="0.3">
      <c r="A162" s="196"/>
      <c r="B162" s="42"/>
      <c r="C162" s="61" t="s">
        <v>306</v>
      </c>
      <c r="D162" s="86">
        <v>1644</v>
      </c>
      <c r="E162" s="53">
        <v>1644</v>
      </c>
      <c r="F162" s="53"/>
      <c r="G162" s="108"/>
      <c r="H162" s="86">
        <v>1644</v>
      </c>
      <c r="I162" s="53">
        <v>1644</v>
      </c>
      <c r="J162" s="53"/>
      <c r="K162" s="108"/>
      <c r="L162" s="86">
        <v>1644</v>
      </c>
      <c r="M162" s="53">
        <v>1644</v>
      </c>
      <c r="N162" s="53"/>
      <c r="O162" s="108"/>
    </row>
    <row r="163" spans="1:15" s="10" customFormat="1" ht="42" x14ac:dyDescent="0.3">
      <c r="A163" s="196"/>
      <c r="B163" s="42"/>
      <c r="C163" s="61" t="s">
        <v>307</v>
      </c>
      <c r="D163" s="86">
        <v>3781</v>
      </c>
      <c r="E163" s="53">
        <v>3781</v>
      </c>
      <c r="F163" s="53"/>
      <c r="G163" s="108"/>
      <c r="H163" s="86">
        <v>3781</v>
      </c>
      <c r="I163" s="53">
        <v>3781</v>
      </c>
      <c r="J163" s="53"/>
      <c r="K163" s="108"/>
      <c r="L163" s="86">
        <v>3781</v>
      </c>
      <c r="M163" s="53">
        <v>3781</v>
      </c>
      <c r="N163" s="53"/>
      <c r="O163" s="108"/>
    </row>
    <row r="164" spans="1:15" s="10" customFormat="1" ht="28.2" x14ac:dyDescent="0.3">
      <c r="A164" s="196"/>
      <c r="B164" s="42"/>
      <c r="C164" s="61" t="s">
        <v>308</v>
      </c>
      <c r="D164" s="86">
        <v>4680</v>
      </c>
      <c r="E164" s="53">
        <v>4680</v>
      </c>
      <c r="F164" s="53"/>
      <c r="G164" s="108"/>
      <c r="H164" s="86">
        <v>4680</v>
      </c>
      <c r="I164" s="53">
        <v>4680</v>
      </c>
      <c r="J164" s="53"/>
      <c r="K164" s="108"/>
      <c r="L164" s="86">
        <v>4680</v>
      </c>
      <c r="M164" s="53">
        <v>4680</v>
      </c>
      <c r="N164" s="53"/>
      <c r="O164" s="108"/>
    </row>
    <row r="165" spans="1:15" s="10" customFormat="1" x14ac:dyDescent="0.3">
      <c r="A165" s="196"/>
      <c r="B165" s="42"/>
      <c r="C165" s="61" t="s">
        <v>309</v>
      </c>
      <c r="D165" s="86">
        <v>6858</v>
      </c>
      <c r="E165" s="53">
        <v>6858</v>
      </c>
      <c r="F165" s="53"/>
      <c r="G165" s="108"/>
      <c r="H165" s="86">
        <v>6858</v>
      </c>
      <c r="I165" s="53">
        <v>6858</v>
      </c>
      <c r="J165" s="53"/>
      <c r="K165" s="108"/>
      <c r="L165" s="86">
        <v>6858</v>
      </c>
      <c r="M165" s="53">
        <v>6858</v>
      </c>
      <c r="N165" s="53"/>
      <c r="O165" s="108"/>
    </row>
    <row r="166" spans="1:15" s="10" customFormat="1" x14ac:dyDescent="0.3">
      <c r="A166" s="196"/>
      <c r="B166" s="42"/>
      <c r="C166" s="61" t="s">
        <v>310</v>
      </c>
      <c r="D166" s="86">
        <v>550</v>
      </c>
      <c r="E166" s="53">
        <v>550</v>
      </c>
      <c r="F166" s="53"/>
      <c r="G166" s="108"/>
      <c r="H166" s="86">
        <v>550</v>
      </c>
      <c r="I166" s="53">
        <v>550</v>
      </c>
      <c r="J166" s="53"/>
      <c r="K166" s="108"/>
      <c r="L166" s="86">
        <v>550</v>
      </c>
      <c r="M166" s="53">
        <v>550</v>
      </c>
      <c r="N166" s="53"/>
      <c r="O166" s="108"/>
    </row>
    <row r="167" spans="1:15" s="10" customFormat="1" x14ac:dyDescent="0.3">
      <c r="A167" s="196"/>
      <c r="B167" s="42"/>
      <c r="C167" s="61" t="s">
        <v>311</v>
      </c>
      <c r="D167" s="86">
        <v>1820</v>
      </c>
      <c r="E167" s="53">
        <v>1820</v>
      </c>
      <c r="F167" s="53"/>
      <c r="G167" s="108"/>
      <c r="H167" s="86">
        <v>1820</v>
      </c>
      <c r="I167" s="53">
        <v>1820</v>
      </c>
      <c r="J167" s="53"/>
      <c r="K167" s="108"/>
      <c r="L167" s="86">
        <v>1820</v>
      </c>
      <c r="M167" s="53">
        <v>1820</v>
      </c>
      <c r="N167" s="53"/>
      <c r="O167" s="108"/>
    </row>
    <row r="168" spans="1:15" s="10" customFormat="1" x14ac:dyDescent="0.3">
      <c r="A168" s="196"/>
      <c r="B168" s="42"/>
      <c r="C168" s="61" t="s">
        <v>312</v>
      </c>
      <c r="D168" s="86">
        <v>1000</v>
      </c>
      <c r="E168" s="53">
        <v>1000</v>
      </c>
      <c r="F168" s="53"/>
      <c r="G168" s="108"/>
      <c r="H168" s="86">
        <v>1000</v>
      </c>
      <c r="I168" s="53">
        <v>1000</v>
      </c>
      <c r="J168" s="53"/>
      <c r="K168" s="108"/>
      <c r="L168" s="86">
        <v>1000</v>
      </c>
      <c r="M168" s="53">
        <v>1000</v>
      </c>
      <c r="N168" s="53"/>
      <c r="O168" s="108"/>
    </row>
    <row r="169" spans="1:15" s="10" customFormat="1" x14ac:dyDescent="0.3">
      <c r="A169" s="196"/>
      <c r="B169" s="42"/>
      <c r="C169" s="61" t="s">
        <v>313</v>
      </c>
      <c r="D169" s="86">
        <v>700</v>
      </c>
      <c r="E169" s="53">
        <v>700</v>
      </c>
      <c r="F169" s="53"/>
      <c r="G169" s="108"/>
      <c r="H169" s="86">
        <v>700</v>
      </c>
      <c r="I169" s="53">
        <v>700</v>
      </c>
      <c r="J169" s="53"/>
      <c r="K169" s="108"/>
      <c r="L169" s="86">
        <v>961</v>
      </c>
      <c r="M169" s="53">
        <v>961</v>
      </c>
      <c r="N169" s="53"/>
      <c r="O169" s="108"/>
    </row>
    <row r="170" spans="1:15" s="10" customFormat="1" x14ac:dyDescent="0.3">
      <c r="A170" s="196"/>
      <c r="B170" s="42"/>
      <c r="C170" s="61" t="s">
        <v>314</v>
      </c>
      <c r="D170" s="86">
        <v>3100</v>
      </c>
      <c r="E170" s="53">
        <v>3100</v>
      </c>
      <c r="F170" s="53"/>
      <c r="G170" s="108"/>
      <c r="H170" s="86">
        <v>3100</v>
      </c>
      <c r="I170" s="53">
        <v>3100</v>
      </c>
      <c r="J170" s="53"/>
      <c r="K170" s="108"/>
      <c r="L170" s="86">
        <v>3100</v>
      </c>
      <c r="M170" s="53">
        <v>3100</v>
      </c>
      <c r="N170" s="53"/>
      <c r="O170" s="108"/>
    </row>
    <row r="171" spans="1:15" s="10" customFormat="1" x14ac:dyDescent="0.3">
      <c r="A171" s="196"/>
      <c r="B171" s="42"/>
      <c r="C171" s="61" t="s">
        <v>315</v>
      </c>
      <c r="D171" s="86">
        <v>800</v>
      </c>
      <c r="E171" s="53">
        <v>800</v>
      </c>
      <c r="F171" s="53"/>
      <c r="G171" s="108"/>
      <c r="H171" s="86">
        <v>800</v>
      </c>
      <c r="I171" s="53">
        <v>800</v>
      </c>
      <c r="J171" s="53"/>
      <c r="K171" s="108"/>
      <c r="L171" s="86">
        <v>800</v>
      </c>
      <c r="M171" s="53">
        <v>800</v>
      </c>
      <c r="N171" s="53"/>
      <c r="O171" s="108"/>
    </row>
    <row r="172" spans="1:15" s="10" customFormat="1" x14ac:dyDescent="0.3">
      <c r="A172" s="196"/>
      <c r="B172" s="42"/>
      <c r="C172" s="61" t="s">
        <v>316</v>
      </c>
      <c r="D172" s="86">
        <v>100</v>
      </c>
      <c r="E172" s="53">
        <v>100</v>
      </c>
      <c r="F172" s="53"/>
      <c r="G172" s="108"/>
      <c r="H172" s="86">
        <v>100</v>
      </c>
      <c r="I172" s="53">
        <v>100</v>
      </c>
      <c r="J172" s="53"/>
      <c r="K172" s="108"/>
      <c r="L172" s="86">
        <v>100</v>
      </c>
      <c r="M172" s="53">
        <v>100</v>
      </c>
      <c r="N172" s="53"/>
      <c r="O172" s="108"/>
    </row>
    <row r="173" spans="1:15" s="10" customFormat="1" x14ac:dyDescent="0.3">
      <c r="A173" s="196"/>
      <c r="B173" s="42"/>
      <c r="C173" s="61" t="s">
        <v>317</v>
      </c>
      <c r="D173" s="86">
        <v>301</v>
      </c>
      <c r="E173" s="53">
        <v>301</v>
      </c>
      <c r="F173" s="53"/>
      <c r="G173" s="108"/>
      <c r="H173" s="86">
        <v>301</v>
      </c>
      <c r="I173" s="53">
        <v>301</v>
      </c>
      <c r="J173" s="53"/>
      <c r="K173" s="108"/>
      <c r="L173" s="86">
        <v>301</v>
      </c>
      <c r="M173" s="53">
        <v>301</v>
      </c>
      <c r="N173" s="53"/>
      <c r="O173" s="108"/>
    </row>
    <row r="174" spans="1:15" s="10" customFormat="1" x14ac:dyDescent="0.3">
      <c r="A174" s="196"/>
      <c r="B174" s="42"/>
      <c r="C174" s="61" t="s">
        <v>318</v>
      </c>
      <c r="D174" s="86">
        <v>550</v>
      </c>
      <c r="E174" s="53">
        <v>550</v>
      </c>
      <c r="F174" s="53"/>
      <c r="G174" s="108"/>
      <c r="H174" s="86">
        <v>550</v>
      </c>
      <c r="I174" s="53">
        <v>550</v>
      </c>
      <c r="J174" s="53"/>
      <c r="K174" s="108"/>
      <c r="L174" s="86">
        <v>550</v>
      </c>
      <c r="M174" s="53">
        <v>550</v>
      </c>
      <c r="N174" s="53"/>
      <c r="O174" s="108"/>
    </row>
    <row r="175" spans="1:15" s="10" customFormat="1" x14ac:dyDescent="0.3">
      <c r="A175" s="196"/>
      <c r="B175" s="42"/>
      <c r="C175" s="61" t="s">
        <v>319</v>
      </c>
      <c r="D175" s="86">
        <v>250</v>
      </c>
      <c r="E175" s="53">
        <v>250</v>
      </c>
      <c r="F175" s="53"/>
      <c r="G175" s="108"/>
      <c r="H175" s="86">
        <v>250</v>
      </c>
      <c r="I175" s="53">
        <v>250</v>
      </c>
      <c r="J175" s="53"/>
      <c r="K175" s="108"/>
      <c r="L175" s="86">
        <v>250</v>
      </c>
      <c r="M175" s="53">
        <v>250</v>
      </c>
      <c r="N175" s="53"/>
      <c r="O175" s="108"/>
    </row>
    <row r="176" spans="1:15" s="10" customFormat="1" ht="28.2" x14ac:dyDescent="0.3">
      <c r="A176" s="196"/>
      <c r="B176" s="42"/>
      <c r="C176" s="61" t="s">
        <v>320</v>
      </c>
      <c r="D176" s="86">
        <v>1000</v>
      </c>
      <c r="E176" s="53">
        <v>1000</v>
      </c>
      <c r="F176" s="53"/>
      <c r="G176" s="108"/>
      <c r="H176" s="86">
        <v>1000</v>
      </c>
      <c r="I176" s="53">
        <v>1000</v>
      </c>
      <c r="J176" s="53"/>
      <c r="K176" s="108"/>
      <c r="L176" s="86">
        <v>1000</v>
      </c>
      <c r="M176" s="53">
        <v>1000</v>
      </c>
      <c r="N176" s="53"/>
      <c r="O176" s="108"/>
    </row>
    <row r="177" spans="1:15" s="10" customFormat="1" x14ac:dyDescent="0.3">
      <c r="A177" s="196"/>
      <c r="B177" s="42"/>
      <c r="C177" s="61" t="s">
        <v>321</v>
      </c>
      <c r="D177" s="86">
        <v>1000</v>
      </c>
      <c r="E177" s="53">
        <v>1000</v>
      </c>
      <c r="F177" s="53"/>
      <c r="G177" s="108"/>
      <c r="H177" s="86">
        <v>1000</v>
      </c>
      <c r="I177" s="53">
        <v>1000</v>
      </c>
      <c r="J177" s="53"/>
      <c r="K177" s="108"/>
      <c r="L177" s="86">
        <v>1000</v>
      </c>
      <c r="M177" s="53">
        <v>1000</v>
      </c>
      <c r="N177" s="53"/>
      <c r="O177" s="108"/>
    </row>
    <row r="178" spans="1:15" s="10" customFormat="1" x14ac:dyDescent="0.3">
      <c r="A178" s="196"/>
      <c r="B178" s="42"/>
      <c r="C178" s="61" t="s">
        <v>481</v>
      </c>
      <c r="D178" s="86"/>
      <c r="E178" s="53"/>
      <c r="F178" s="53"/>
      <c r="G178" s="108"/>
      <c r="H178" s="86">
        <v>2500</v>
      </c>
      <c r="I178" s="53">
        <v>2500</v>
      </c>
      <c r="J178" s="53"/>
      <c r="K178" s="108"/>
      <c r="L178" s="86">
        <v>2500</v>
      </c>
      <c r="M178" s="53">
        <v>2500</v>
      </c>
      <c r="N178" s="53"/>
      <c r="O178" s="108"/>
    </row>
    <row r="179" spans="1:15" s="10" customFormat="1" x14ac:dyDescent="0.3">
      <c r="A179" s="196"/>
      <c r="B179" s="42"/>
      <c r="C179" s="61" t="s">
        <v>482</v>
      </c>
      <c r="D179" s="86"/>
      <c r="E179" s="53"/>
      <c r="F179" s="53"/>
      <c r="G179" s="108"/>
      <c r="H179" s="86">
        <v>10328</v>
      </c>
      <c r="I179" s="53"/>
      <c r="J179" s="53">
        <v>10328</v>
      </c>
      <c r="K179" s="108"/>
      <c r="L179" s="86">
        <v>10328</v>
      </c>
      <c r="M179" s="53"/>
      <c r="N179" s="53">
        <v>10328</v>
      </c>
      <c r="O179" s="108"/>
    </row>
    <row r="180" spans="1:15" s="10" customFormat="1" x14ac:dyDescent="0.3">
      <c r="A180" s="196"/>
      <c r="B180" s="42"/>
      <c r="C180" s="61" t="s">
        <v>483</v>
      </c>
      <c r="D180" s="86"/>
      <c r="E180" s="53"/>
      <c r="F180" s="53"/>
      <c r="G180" s="108"/>
      <c r="H180" s="86">
        <v>14000</v>
      </c>
      <c r="I180" s="53">
        <v>14000</v>
      </c>
      <c r="J180" s="53"/>
      <c r="K180" s="108"/>
      <c r="L180" s="86">
        <v>14000</v>
      </c>
      <c r="M180" s="53">
        <v>14000</v>
      </c>
      <c r="N180" s="53"/>
      <c r="O180" s="108"/>
    </row>
    <row r="181" spans="1:15" s="10" customFormat="1" x14ac:dyDescent="0.3">
      <c r="A181" s="196"/>
      <c r="B181" s="42"/>
      <c r="C181" s="61" t="s">
        <v>484</v>
      </c>
      <c r="D181" s="86"/>
      <c r="E181" s="53"/>
      <c r="F181" s="53"/>
      <c r="G181" s="108"/>
      <c r="H181" s="86">
        <v>500</v>
      </c>
      <c r="I181" s="53">
        <v>500</v>
      </c>
      <c r="J181" s="53"/>
      <c r="K181" s="108"/>
      <c r="L181" s="86">
        <v>500</v>
      </c>
      <c r="M181" s="53">
        <v>500</v>
      </c>
      <c r="N181" s="53"/>
      <c r="O181" s="108"/>
    </row>
    <row r="182" spans="1:15" s="10" customFormat="1" x14ac:dyDescent="0.3">
      <c r="A182" s="196"/>
      <c r="B182" s="42"/>
      <c r="C182" s="61" t="s">
        <v>485</v>
      </c>
      <c r="D182" s="86"/>
      <c r="E182" s="53"/>
      <c r="F182" s="53"/>
      <c r="G182" s="108"/>
      <c r="H182" s="86">
        <v>3251</v>
      </c>
      <c r="I182" s="53">
        <v>3251</v>
      </c>
      <c r="J182" s="53"/>
      <c r="K182" s="108"/>
      <c r="L182" s="86">
        <v>3251</v>
      </c>
      <c r="M182" s="53">
        <v>3251</v>
      </c>
      <c r="N182" s="53"/>
      <c r="O182" s="108"/>
    </row>
    <row r="183" spans="1:15" s="10" customFormat="1" x14ac:dyDescent="0.3">
      <c r="A183" s="196"/>
      <c r="B183" s="42"/>
      <c r="C183" s="61" t="s">
        <v>486</v>
      </c>
      <c r="D183" s="86"/>
      <c r="E183" s="53"/>
      <c r="F183" s="53"/>
      <c r="G183" s="108"/>
      <c r="H183" s="86">
        <v>750</v>
      </c>
      <c r="I183" s="53">
        <v>750</v>
      </c>
      <c r="J183" s="53"/>
      <c r="K183" s="108"/>
      <c r="L183" s="86">
        <v>750</v>
      </c>
      <c r="M183" s="53">
        <v>750</v>
      </c>
      <c r="N183" s="53"/>
      <c r="O183" s="108"/>
    </row>
    <row r="184" spans="1:15" s="10" customFormat="1" x14ac:dyDescent="0.3">
      <c r="A184" s="196"/>
      <c r="B184" s="42"/>
      <c r="C184" s="61" t="s">
        <v>487</v>
      </c>
      <c r="D184" s="86"/>
      <c r="E184" s="53"/>
      <c r="F184" s="53"/>
      <c r="G184" s="108"/>
      <c r="H184" s="86">
        <v>600</v>
      </c>
      <c r="I184" s="53">
        <v>600</v>
      </c>
      <c r="J184" s="53"/>
      <c r="K184" s="108"/>
      <c r="L184" s="86">
        <v>600</v>
      </c>
      <c r="M184" s="53">
        <v>600</v>
      </c>
      <c r="N184" s="53"/>
      <c r="O184" s="108"/>
    </row>
    <row r="185" spans="1:15" s="10" customFormat="1" x14ac:dyDescent="0.3">
      <c r="A185" s="196"/>
      <c r="B185" s="42"/>
      <c r="C185" s="61" t="s">
        <v>488</v>
      </c>
      <c r="D185" s="86"/>
      <c r="E185" s="53"/>
      <c r="F185" s="53"/>
      <c r="G185" s="108"/>
      <c r="H185" s="86">
        <v>3000</v>
      </c>
      <c r="I185" s="53">
        <v>3000</v>
      </c>
      <c r="J185" s="53"/>
      <c r="K185" s="108"/>
      <c r="L185" s="86">
        <v>3000</v>
      </c>
      <c r="M185" s="53">
        <v>3000</v>
      </c>
      <c r="N185" s="53"/>
      <c r="O185" s="108"/>
    </row>
    <row r="186" spans="1:15" s="10" customFormat="1" x14ac:dyDescent="0.3">
      <c r="A186" s="196"/>
      <c r="B186" s="42"/>
      <c r="C186" s="61" t="s">
        <v>529</v>
      </c>
      <c r="D186" s="86"/>
      <c r="E186" s="53"/>
      <c r="F186" s="53"/>
      <c r="G186" s="108"/>
      <c r="H186" s="86"/>
      <c r="I186" s="53"/>
      <c r="J186" s="53"/>
      <c r="K186" s="108"/>
      <c r="L186" s="86">
        <v>666</v>
      </c>
      <c r="M186" s="53">
        <v>666</v>
      </c>
      <c r="N186" s="53"/>
      <c r="O186" s="108"/>
    </row>
    <row r="187" spans="1:15" s="10" customFormat="1" x14ac:dyDescent="0.3">
      <c r="A187" s="196"/>
      <c r="B187" s="42"/>
      <c r="C187" s="61" t="s">
        <v>531</v>
      </c>
      <c r="D187" s="86"/>
      <c r="E187" s="53"/>
      <c r="F187" s="53"/>
      <c r="G187" s="108"/>
      <c r="H187" s="86"/>
      <c r="I187" s="53"/>
      <c r="J187" s="53"/>
      <c r="K187" s="108"/>
      <c r="L187" s="86">
        <v>2700</v>
      </c>
      <c r="M187" s="53">
        <v>2700</v>
      </c>
      <c r="N187" s="53"/>
      <c r="O187" s="108"/>
    </row>
    <row r="188" spans="1:15" s="10" customFormat="1" x14ac:dyDescent="0.3">
      <c r="A188" s="196"/>
      <c r="B188" s="42"/>
      <c r="C188" s="61" t="s">
        <v>535</v>
      </c>
      <c r="D188" s="86"/>
      <c r="E188" s="53"/>
      <c r="F188" s="53"/>
      <c r="G188" s="108"/>
      <c r="H188" s="86"/>
      <c r="I188" s="53"/>
      <c r="J188" s="53"/>
      <c r="K188" s="108"/>
      <c r="L188" s="86">
        <v>3429</v>
      </c>
      <c r="M188" s="53">
        <v>3429</v>
      </c>
      <c r="N188" s="53"/>
      <c r="O188" s="108"/>
    </row>
    <row r="189" spans="1:15" s="10" customFormat="1" ht="28.2" x14ac:dyDescent="0.3">
      <c r="A189" s="196"/>
      <c r="B189" s="42"/>
      <c r="C189" s="45" t="s">
        <v>543</v>
      </c>
      <c r="D189" s="86"/>
      <c r="E189" s="53"/>
      <c r="F189" s="53"/>
      <c r="G189" s="108"/>
      <c r="H189" s="86"/>
      <c r="I189" s="53"/>
      <c r="J189" s="53"/>
      <c r="K189" s="108"/>
      <c r="L189" s="86">
        <v>57984</v>
      </c>
      <c r="M189" s="53">
        <v>57984</v>
      </c>
      <c r="N189" s="53"/>
      <c r="O189" s="108"/>
    </row>
    <row r="190" spans="1:15" s="10" customFormat="1" ht="28.2" x14ac:dyDescent="0.3">
      <c r="A190" s="196"/>
      <c r="B190" s="42"/>
      <c r="C190" s="45" t="s">
        <v>544</v>
      </c>
      <c r="D190" s="86"/>
      <c r="E190" s="53"/>
      <c r="F190" s="53"/>
      <c r="G190" s="108"/>
      <c r="H190" s="86"/>
      <c r="I190" s="53"/>
      <c r="J190" s="53"/>
      <c r="K190" s="108"/>
      <c r="L190" s="86">
        <v>13551</v>
      </c>
      <c r="M190" s="53">
        <v>13551</v>
      </c>
      <c r="N190" s="53"/>
      <c r="O190" s="108"/>
    </row>
    <row r="191" spans="1:15" s="10" customFormat="1" ht="28.2" x14ac:dyDescent="0.3">
      <c r="A191" s="196"/>
      <c r="B191" s="42"/>
      <c r="C191" s="61" t="s">
        <v>548</v>
      </c>
      <c r="D191" s="86"/>
      <c r="E191" s="53"/>
      <c r="F191" s="53"/>
      <c r="G191" s="108"/>
      <c r="H191" s="86"/>
      <c r="I191" s="53"/>
      <c r="J191" s="53"/>
      <c r="K191" s="108"/>
      <c r="L191" s="86">
        <v>5125</v>
      </c>
      <c r="M191" s="53">
        <v>5125</v>
      </c>
      <c r="N191" s="53"/>
      <c r="O191" s="108"/>
    </row>
    <row r="192" spans="1:15" s="10" customFormat="1" x14ac:dyDescent="0.3">
      <c r="A192" s="196"/>
      <c r="B192" s="42"/>
      <c r="C192" s="61" t="s">
        <v>574</v>
      </c>
      <c r="D192" s="86"/>
      <c r="E192" s="53"/>
      <c r="F192" s="53"/>
      <c r="G192" s="108"/>
      <c r="H192" s="86"/>
      <c r="I192" s="53"/>
      <c r="J192" s="53"/>
      <c r="K192" s="108"/>
      <c r="L192" s="86">
        <v>400</v>
      </c>
      <c r="M192" s="53">
        <v>400</v>
      </c>
      <c r="N192" s="53"/>
      <c r="O192" s="108"/>
    </row>
    <row r="193" spans="1:15" s="10" customFormat="1" x14ac:dyDescent="0.3">
      <c r="A193" s="196"/>
      <c r="B193" s="42"/>
      <c r="C193" s="61" t="s">
        <v>577</v>
      </c>
      <c r="D193" s="86"/>
      <c r="E193" s="53"/>
      <c r="F193" s="53"/>
      <c r="G193" s="108"/>
      <c r="H193" s="86"/>
      <c r="I193" s="53"/>
      <c r="J193" s="53"/>
      <c r="K193" s="108"/>
      <c r="L193" s="86">
        <v>6977</v>
      </c>
      <c r="M193" s="53">
        <v>6977</v>
      </c>
      <c r="N193" s="53"/>
      <c r="O193" s="108"/>
    </row>
    <row r="194" spans="1:15" s="10" customFormat="1" x14ac:dyDescent="0.3">
      <c r="A194" s="196"/>
      <c r="B194" s="42"/>
      <c r="C194" s="61" t="s">
        <v>578</v>
      </c>
      <c r="D194" s="86"/>
      <c r="E194" s="53"/>
      <c r="F194" s="53"/>
      <c r="G194" s="108"/>
      <c r="H194" s="86"/>
      <c r="I194" s="53"/>
      <c r="J194" s="53"/>
      <c r="K194" s="108"/>
      <c r="L194" s="86">
        <v>854</v>
      </c>
      <c r="M194" s="53">
        <v>854</v>
      </c>
      <c r="N194" s="53"/>
      <c r="O194" s="108"/>
    </row>
    <row r="195" spans="1:15" s="10" customFormat="1" x14ac:dyDescent="0.3">
      <c r="A195" s="196"/>
      <c r="B195" s="42"/>
      <c r="C195" s="61"/>
      <c r="D195" s="86"/>
      <c r="E195" s="53"/>
      <c r="F195" s="53"/>
      <c r="G195" s="108"/>
      <c r="H195" s="86"/>
      <c r="I195" s="53"/>
      <c r="J195" s="53"/>
      <c r="K195" s="108"/>
      <c r="L195" s="86"/>
      <c r="M195" s="53"/>
      <c r="N195" s="53"/>
      <c r="O195" s="108"/>
    </row>
    <row r="196" spans="1:15" s="10" customFormat="1" x14ac:dyDescent="0.3">
      <c r="A196" s="196"/>
      <c r="B196" s="42"/>
      <c r="C196" s="82" t="s">
        <v>43</v>
      </c>
      <c r="D196" s="89">
        <f>SUM(D99:D177)</f>
        <v>567149</v>
      </c>
      <c r="E196" s="44">
        <f>SUM(E99:E177)</f>
        <v>445999</v>
      </c>
      <c r="F196" s="44">
        <f>SUM(F99:F177)</f>
        <v>121150</v>
      </c>
      <c r="G196" s="114">
        <f>SUM(G99:G177)</f>
        <v>0</v>
      </c>
      <c r="H196" s="89">
        <f t="shared" ref="H196:O196" si="17">SUM(H99:H195)</f>
        <v>599097</v>
      </c>
      <c r="I196" s="44">
        <f t="shared" si="17"/>
        <v>467619</v>
      </c>
      <c r="J196" s="44">
        <f t="shared" si="17"/>
        <v>131478</v>
      </c>
      <c r="K196" s="114">
        <f t="shared" si="17"/>
        <v>0</v>
      </c>
      <c r="L196" s="89">
        <f t="shared" si="17"/>
        <v>726544</v>
      </c>
      <c r="M196" s="44">
        <f t="shared" si="17"/>
        <v>579066</v>
      </c>
      <c r="N196" s="44">
        <f t="shared" si="17"/>
        <v>147478</v>
      </c>
      <c r="O196" s="114">
        <f t="shared" si="17"/>
        <v>0</v>
      </c>
    </row>
    <row r="197" spans="1:15" s="10" customFormat="1" x14ac:dyDescent="0.3">
      <c r="A197" s="196"/>
      <c r="B197" s="42"/>
      <c r="C197" s="82"/>
      <c r="D197" s="204"/>
      <c r="E197" s="81"/>
      <c r="F197" s="81"/>
      <c r="G197" s="109"/>
      <c r="H197" s="204"/>
      <c r="I197" s="81"/>
      <c r="J197" s="81"/>
      <c r="K197" s="109"/>
      <c r="L197" s="204"/>
      <c r="M197" s="81"/>
      <c r="N197" s="81"/>
      <c r="O197" s="109"/>
    </row>
    <row r="198" spans="1:15" s="10" customFormat="1" x14ac:dyDescent="0.3">
      <c r="A198" s="196"/>
      <c r="B198" s="42" t="s">
        <v>11</v>
      </c>
      <c r="C198" s="65" t="s">
        <v>56</v>
      </c>
      <c r="D198" s="78"/>
      <c r="E198" s="81"/>
      <c r="F198" s="81"/>
      <c r="G198" s="109"/>
      <c r="H198" s="78"/>
      <c r="I198" s="81"/>
      <c r="J198" s="81"/>
      <c r="K198" s="109"/>
      <c r="L198" s="78"/>
      <c r="M198" s="81"/>
      <c r="N198" s="81"/>
      <c r="O198" s="109"/>
    </row>
    <row r="199" spans="1:15" s="113" customFormat="1" x14ac:dyDescent="0.3">
      <c r="A199" s="205"/>
      <c r="B199" s="42"/>
      <c r="C199" s="61" t="s">
        <v>113</v>
      </c>
      <c r="D199" s="35"/>
      <c r="E199" s="30"/>
      <c r="F199" s="30"/>
      <c r="G199" s="100"/>
      <c r="H199" s="35"/>
      <c r="I199" s="30"/>
      <c r="J199" s="30"/>
      <c r="K199" s="100"/>
      <c r="L199" s="35"/>
      <c r="M199" s="30"/>
      <c r="N199" s="30"/>
      <c r="O199" s="100"/>
    </row>
    <row r="200" spans="1:15" s="113" customFormat="1" x14ac:dyDescent="0.3">
      <c r="A200" s="205"/>
      <c r="B200" s="42"/>
      <c r="C200" s="61" t="s">
        <v>114</v>
      </c>
      <c r="D200" s="35">
        <v>10000</v>
      </c>
      <c r="E200" s="30"/>
      <c r="F200" s="30"/>
      <c r="G200" s="106">
        <v>10000</v>
      </c>
      <c r="H200" s="35">
        <v>10000</v>
      </c>
      <c r="I200" s="30"/>
      <c r="J200" s="30"/>
      <c r="K200" s="106">
        <v>10000</v>
      </c>
      <c r="L200" s="35">
        <v>8000</v>
      </c>
      <c r="M200" s="30"/>
      <c r="N200" s="30"/>
      <c r="O200" s="106">
        <v>8000</v>
      </c>
    </row>
    <row r="201" spans="1:15" s="113" customFormat="1" ht="28.2" x14ac:dyDescent="0.3">
      <c r="A201" s="205"/>
      <c r="B201" s="42"/>
      <c r="C201" s="61" t="s">
        <v>115</v>
      </c>
      <c r="D201" s="35">
        <v>1000</v>
      </c>
      <c r="E201" s="30"/>
      <c r="F201" s="30"/>
      <c r="G201" s="106">
        <v>1000</v>
      </c>
      <c r="H201" s="35">
        <v>1000</v>
      </c>
      <c r="I201" s="30"/>
      <c r="J201" s="30"/>
      <c r="K201" s="106">
        <v>1000</v>
      </c>
      <c r="L201" s="35">
        <v>200</v>
      </c>
      <c r="M201" s="30"/>
      <c r="N201" s="30"/>
      <c r="O201" s="106">
        <v>200</v>
      </c>
    </row>
    <row r="202" spans="1:15" s="113" customFormat="1" x14ac:dyDescent="0.3">
      <c r="A202" s="205"/>
      <c r="B202" s="42"/>
      <c r="C202" s="61" t="s">
        <v>116</v>
      </c>
      <c r="D202" s="35">
        <v>1500</v>
      </c>
      <c r="E202" s="30"/>
      <c r="F202" s="30"/>
      <c r="G202" s="106">
        <v>1500</v>
      </c>
      <c r="H202" s="35">
        <v>1500</v>
      </c>
      <c r="I202" s="30"/>
      <c r="J202" s="30"/>
      <c r="K202" s="106">
        <v>1500</v>
      </c>
      <c r="L202" s="35">
        <v>1500</v>
      </c>
      <c r="M202" s="30"/>
      <c r="N202" s="30"/>
      <c r="O202" s="106">
        <v>1500</v>
      </c>
    </row>
    <row r="203" spans="1:15" s="113" customFormat="1" x14ac:dyDescent="0.3">
      <c r="A203" s="205"/>
      <c r="B203" s="42"/>
      <c r="C203" s="61" t="s">
        <v>117</v>
      </c>
      <c r="D203" s="35">
        <v>7500</v>
      </c>
      <c r="E203" s="30"/>
      <c r="F203" s="30"/>
      <c r="G203" s="106">
        <v>7500</v>
      </c>
      <c r="H203" s="35">
        <v>7500</v>
      </c>
      <c r="I203" s="30"/>
      <c r="J203" s="30"/>
      <c r="K203" s="106">
        <v>7500</v>
      </c>
      <c r="L203" s="35">
        <v>7500</v>
      </c>
      <c r="M203" s="30"/>
      <c r="N203" s="30"/>
      <c r="O203" s="106">
        <v>7500</v>
      </c>
    </row>
    <row r="204" spans="1:15" s="113" customFormat="1" ht="30" customHeight="1" x14ac:dyDescent="0.3">
      <c r="A204" s="205"/>
      <c r="B204" s="42"/>
      <c r="C204" s="61" t="s">
        <v>118</v>
      </c>
      <c r="D204" s="35">
        <v>100</v>
      </c>
      <c r="E204" s="30"/>
      <c r="F204" s="30"/>
      <c r="G204" s="106">
        <v>100</v>
      </c>
      <c r="H204" s="35">
        <v>100</v>
      </c>
      <c r="I204" s="30"/>
      <c r="J204" s="30"/>
      <c r="K204" s="106">
        <v>100</v>
      </c>
      <c r="L204" s="35">
        <v>100</v>
      </c>
      <c r="M204" s="30"/>
      <c r="N204" s="30"/>
      <c r="O204" s="106">
        <v>100</v>
      </c>
    </row>
    <row r="205" spans="1:15" s="113" customFormat="1" x14ac:dyDescent="0.3">
      <c r="A205" s="205"/>
      <c r="B205" s="42"/>
      <c r="C205" s="61" t="s">
        <v>119</v>
      </c>
      <c r="D205" s="35">
        <v>200</v>
      </c>
      <c r="E205" s="30"/>
      <c r="F205" s="30"/>
      <c r="G205" s="106">
        <v>200</v>
      </c>
      <c r="H205" s="35">
        <v>200</v>
      </c>
      <c r="I205" s="30"/>
      <c r="J205" s="30"/>
      <c r="K205" s="106">
        <v>200</v>
      </c>
      <c r="L205" s="35">
        <v>200</v>
      </c>
      <c r="M205" s="30"/>
      <c r="N205" s="30"/>
      <c r="O205" s="106">
        <v>200</v>
      </c>
    </row>
    <row r="206" spans="1:15" s="113" customFormat="1" x14ac:dyDescent="0.3">
      <c r="A206" s="205"/>
      <c r="B206" s="42"/>
      <c r="C206" s="61" t="s">
        <v>120</v>
      </c>
      <c r="D206" s="35">
        <v>100</v>
      </c>
      <c r="E206" s="30"/>
      <c r="F206" s="30"/>
      <c r="G206" s="106">
        <v>100</v>
      </c>
      <c r="H206" s="35">
        <v>100</v>
      </c>
      <c r="I206" s="30"/>
      <c r="J206" s="30"/>
      <c r="K206" s="106">
        <v>100</v>
      </c>
      <c r="L206" s="35">
        <v>100</v>
      </c>
      <c r="M206" s="30"/>
      <c r="N206" s="30"/>
      <c r="O206" s="106">
        <v>100</v>
      </c>
    </row>
    <row r="207" spans="1:15" s="113" customFormat="1" x14ac:dyDescent="0.3">
      <c r="A207" s="205"/>
      <c r="B207" s="42"/>
      <c r="C207" s="61" t="s">
        <v>148</v>
      </c>
      <c r="D207" s="35">
        <v>1000</v>
      </c>
      <c r="E207" s="30"/>
      <c r="F207" s="30"/>
      <c r="G207" s="106">
        <v>1000</v>
      </c>
      <c r="H207" s="35">
        <v>1000</v>
      </c>
      <c r="I207" s="30"/>
      <c r="J207" s="30"/>
      <c r="K207" s="106">
        <v>1000</v>
      </c>
      <c r="L207" s="35">
        <v>1000</v>
      </c>
      <c r="M207" s="30"/>
      <c r="N207" s="30"/>
      <c r="O207" s="106">
        <v>1000</v>
      </c>
    </row>
    <row r="208" spans="1:15" s="113" customFormat="1" x14ac:dyDescent="0.3">
      <c r="A208" s="205"/>
      <c r="B208" s="42"/>
      <c r="C208" s="61" t="s">
        <v>149</v>
      </c>
      <c r="D208" s="35">
        <v>6000</v>
      </c>
      <c r="E208" s="30"/>
      <c r="F208" s="30"/>
      <c r="G208" s="106">
        <v>6000</v>
      </c>
      <c r="H208" s="35">
        <v>6000</v>
      </c>
      <c r="I208" s="30"/>
      <c r="J208" s="30"/>
      <c r="K208" s="106">
        <v>6000</v>
      </c>
      <c r="L208" s="35">
        <v>8800</v>
      </c>
      <c r="M208" s="30"/>
      <c r="N208" s="30"/>
      <c r="O208" s="106">
        <v>8800</v>
      </c>
    </row>
    <row r="209" spans="1:15" s="113" customFormat="1" x14ac:dyDescent="0.3">
      <c r="A209" s="205"/>
      <c r="B209" s="42"/>
      <c r="C209" s="206" t="s">
        <v>196</v>
      </c>
      <c r="D209" s="35">
        <v>500</v>
      </c>
      <c r="E209" s="30"/>
      <c r="F209" s="30"/>
      <c r="G209" s="106">
        <v>500</v>
      </c>
      <c r="H209" s="35">
        <v>500</v>
      </c>
      <c r="I209" s="30"/>
      <c r="J209" s="30"/>
      <c r="K209" s="106">
        <v>500</v>
      </c>
      <c r="L209" s="35">
        <v>500</v>
      </c>
      <c r="M209" s="30"/>
      <c r="N209" s="30"/>
      <c r="O209" s="106">
        <v>500</v>
      </c>
    </row>
    <row r="210" spans="1:15" s="113" customFormat="1" x14ac:dyDescent="0.3">
      <c r="A210" s="205"/>
      <c r="B210" s="42"/>
      <c r="C210" s="206" t="s">
        <v>195</v>
      </c>
      <c r="D210" s="35">
        <v>2500</v>
      </c>
      <c r="E210" s="30"/>
      <c r="F210" s="30"/>
      <c r="G210" s="106">
        <v>2500</v>
      </c>
      <c r="H210" s="35">
        <v>2500</v>
      </c>
      <c r="I210" s="30"/>
      <c r="J210" s="30"/>
      <c r="K210" s="106">
        <v>2500</v>
      </c>
      <c r="L210" s="35">
        <v>2500</v>
      </c>
      <c r="M210" s="30"/>
      <c r="N210" s="30"/>
      <c r="O210" s="106">
        <v>2500</v>
      </c>
    </row>
    <row r="211" spans="1:15" s="113" customFormat="1" x14ac:dyDescent="0.3">
      <c r="A211" s="205"/>
      <c r="B211" s="42"/>
      <c r="C211" s="206" t="s">
        <v>194</v>
      </c>
      <c r="D211" s="35">
        <v>3500</v>
      </c>
      <c r="E211" s="30"/>
      <c r="F211" s="30"/>
      <c r="G211" s="106">
        <v>3500</v>
      </c>
      <c r="H211" s="35">
        <v>3500</v>
      </c>
      <c r="I211" s="30"/>
      <c r="J211" s="30"/>
      <c r="K211" s="106">
        <v>3500</v>
      </c>
      <c r="L211" s="35">
        <v>3500</v>
      </c>
      <c r="M211" s="30"/>
      <c r="N211" s="30"/>
      <c r="O211" s="106">
        <v>3500</v>
      </c>
    </row>
    <row r="212" spans="1:15" s="113" customFormat="1" x14ac:dyDescent="0.3">
      <c r="A212" s="205"/>
      <c r="B212" s="42"/>
      <c r="C212" s="61" t="s">
        <v>193</v>
      </c>
      <c r="D212" s="35">
        <v>1000</v>
      </c>
      <c r="E212" s="30"/>
      <c r="F212" s="30"/>
      <c r="G212" s="106">
        <v>1000</v>
      </c>
      <c r="H212" s="35">
        <v>1000</v>
      </c>
      <c r="I212" s="30"/>
      <c r="J212" s="30"/>
      <c r="K212" s="106">
        <v>1000</v>
      </c>
      <c r="L212" s="35">
        <v>1000</v>
      </c>
      <c r="M212" s="30"/>
      <c r="N212" s="30"/>
      <c r="O212" s="106">
        <v>1000</v>
      </c>
    </row>
    <row r="213" spans="1:15" s="113" customFormat="1" x14ac:dyDescent="0.3">
      <c r="A213" s="205"/>
      <c r="B213" s="42"/>
      <c r="C213" s="61" t="s">
        <v>460</v>
      </c>
      <c r="D213" s="35">
        <v>1500</v>
      </c>
      <c r="E213" s="30"/>
      <c r="F213" s="30"/>
      <c r="G213" s="106">
        <v>1500</v>
      </c>
      <c r="H213" s="35">
        <v>1500</v>
      </c>
      <c r="I213" s="30"/>
      <c r="J213" s="30"/>
      <c r="K213" s="106">
        <v>1500</v>
      </c>
      <c r="L213" s="35">
        <v>1500</v>
      </c>
      <c r="M213" s="30"/>
      <c r="N213" s="30"/>
      <c r="O213" s="106">
        <v>1500</v>
      </c>
    </row>
    <row r="214" spans="1:15" s="113" customFormat="1" x14ac:dyDescent="0.3">
      <c r="A214" s="205"/>
      <c r="B214" s="42"/>
      <c r="C214" s="61" t="s">
        <v>121</v>
      </c>
      <c r="D214" s="35">
        <v>2500</v>
      </c>
      <c r="E214" s="30"/>
      <c r="F214" s="30"/>
      <c r="G214" s="106">
        <v>2500</v>
      </c>
      <c r="H214" s="35">
        <v>2500</v>
      </c>
      <c r="I214" s="30"/>
      <c r="J214" s="30"/>
      <c r="K214" s="106">
        <v>2500</v>
      </c>
      <c r="L214" s="35">
        <v>2500</v>
      </c>
      <c r="M214" s="30"/>
      <c r="N214" s="30"/>
      <c r="O214" s="106">
        <v>2500</v>
      </c>
    </row>
    <row r="215" spans="1:15" s="113" customFormat="1" x14ac:dyDescent="0.3">
      <c r="A215" s="205"/>
      <c r="B215" s="42"/>
      <c r="C215" s="61" t="s">
        <v>122</v>
      </c>
      <c r="D215" s="35">
        <v>100</v>
      </c>
      <c r="E215" s="30"/>
      <c r="F215" s="30"/>
      <c r="G215" s="106">
        <v>100</v>
      </c>
      <c r="H215" s="35">
        <v>100</v>
      </c>
      <c r="I215" s="30"/>
      <c r="J215" s="30"/>
      <c r="K215" s="106">
        <v>100</v>
      </c>
      <c r="L215" s="35">
        <v>100</v>
      </c>
      <c r="M215" s="30"/>
      <c r="N215" s="30"/>
      <c r="O215" s="106">
        <v>100</v>
      </c>
    </row>
    <row r="216" spans="1:15" s="113" customFormat="1" x14ac:dyDescent="0.3">
      <c r="A216" s="205"/>
      <c r="B216" s="42"/>
      <c r="C216" s="61"/>
      <c r="D216" s="35"/>
      <c r="E216" s="30"/>
      <c r="F216" s="30"/>
      <c r="G216" s="106"/>
      <c r="H216" s="35"/>
      <c r="I216" s="30"/>
      <c r="J216" s="30"/>
      <c r="K216" s="106"/>
      <c r="L216" s="35"/>
      <c r="M216" s="30"/>
      <c r="N216" s="30"/>
      <c r="O216" s="106"/>
    </row>
    <row r="217" spans="1:15" s="10" customFormat="1" x14ac:dyDescent="0.3">
      <c r="A217" s="196"/>
      <c r="B217" s="51"/>
      <c r="C217" s="82" t="s">
        <v>44</v>
      </c>
      <c r="D217" s="202">
        <f>SUM(D199:D215)</f>
        <v>39000</v>
      </c>
      <c r="E217" s="44">
        <f>SUM(E199:E214)</f>
        <v>0</v>
      </c>
      <c r="F217" s="44">
        <f>SUM(F199:F214)</f>
        <v>0</v>
      </c>
      <c r="G217" s="203">
        <f>SUM(G199:G215)</f>
        <v>39000</v>
      </c>
      <c r="H217" s="202">
        <f>SUM(H199:H215)</f>
        <v>39000</v>
      </c>
      <c r="I217" s="44">
        <f>SUM(I199:I214)</f>
        <v>0</v>
      </c>
      <c r="J217" s="44">
        <f>SUM(J199:J214)</f>
        <v>0</v>
      </c>
      <c r="K217" s="203">
        <f>SUM(K199:K215)</f>
        <v>39000</v>
      </c>
      <c r="L217" s="202">
        <f>SUM(L199:L215)</f>
        <v>39000</v>
      </c>
      <c r="M217" s="44">
        <f>SUM(M199:M214)</f>
        <v>0</v>
      </c>
      <c r="N217" s="44">
        <f>SUM(N199:N214)</f>
        <v>0</v>
      </c>
      <c r="O217" s="203">
        <f>SUM(O199:O215)</f>
        <v>39000</v>
      </c>
    </row>
    <row r="218" spans="1:15" s="10" customFormat="1" x14ac:dyDescent="0.3">
      <c r="A218" s="196"/>
      <c r="B218" s="42"/>
      <c r="C218" s="82"/>
      <c r="D218" s="78"/>
      <c r="E218" s="81"/>
      <c r="F218" s="81"/>
      <c r="G218" s="109"/>
      <c r="H218" s="78"/>
      <c r="I218" s="81"/>
      <c r="J218" s="81"/>
      <c r="K218" s="109"/>
      <c r="L218" s="78"/>
      <c r="M218" s="81"/>
      <c r="N218" s="81"/>
      <c r="O218" s="109"/>
    </row>
    <row r="219" spans="1:15" s="10" customFormat="1" x14ac:dyDescent="0.3">
      <c r="A219" s="196"/>
      <c r="B219" s="42" t="s">
        <v>18</v>
      </c>
      <c r="C219" s="65" t="s">
        <v>57</v>
      </c>
      <c r="D219" s="78"/>
      <c r="E219" s="81"/>
      <c r="F219" s="81"/>
      <c r="G219" s="109"/>
      <c r="H219" s="78"/>
      <c r="I219" s="81"/>
      <c r="J219" s="81"/>
      <c r="K219" s="109"/>
      <c r="L219" s="78"/>
      <c r="M219" s="81"/>
      <c r="N219" s="81"/>
      <c r="O219" s="109"/>
    </row>
    <row r="220" spans="1:15" s="10" customFormat="1" x14ac:dyDescent="0.3">
      <c r="A220" s="196"/>
      <c r="B220" s="42"/>
      <c r="C220" s="65" t="s">
        <v>61</v>
      </c>
      <c r="D220" s="78"/>
      <c r="E220" s="81"/>
      <c r="F220" s="81"/>
      <c r="G220" s="109"/>
      <c r="H220" s="78"/>
      <c r="I220" s="81"/>
      <c r="J220" s="81"/>
      <c r="K220" s="109"/>
      <c r="L220" s="78"/>
      <c r="M220" s="81"/>
      <c r="N220" s="81"/>
      <c r="O220" s="109"/>
    </row>
    <row r="221" spans="1:15" s="10" customFormat="1" ht="16.5" customHeight="1" x14ac:dyDescent="0.3">
      <c r="A221" s="196"/>
      <c r="B221" s="42"/>
      <c r="C221" s="65" t="s">
        <v>38</v>
      </c>
      <c r="D221" s="35">
        <v>600</v>
      </c>
      <c r="E221" s="30">
        <v>600</v>
      </c>
      <c r="F221" s="30"/>
      <c r="G221" s="100"/>
      <c r="H221" s="35">
        <v>600</v>
      </c>
      <c r="I221" s="30">
        <v>600</v>
      </c>
      <c r="J221" s="30"/>
      <c r="K221" s="100"/>
      <c r="L221" s="35">
        <v>600</v>
      </c>
      <c r="M221" s="30">
        <v>600</v>
      </c>
      <c r="N221" s="30"/>
      <c r="O221" s="100"/>
    </row>
    <row r="222" spans="1:15" s="10" customFormat="1" ht="16.5" customHeight="1" x14ac:dyDescent="0.3">
      <c r="A222" s="196"/>
      <c r="B222" s="42"/>
      <c r="C222" s="65" t="s">
        <v>66</v>
      </c>
      <c r="D222" s="35">
        <v>3500</v>
      </c>
      <c r="E222" s="30"/>
      <c r="F222" s="30">
        <v>3500</v>
      </c>
      <c r="G222" s="100"/>
      <c r="H222" s="35">
        <v>3500</v>
      </c>
      <c r="I222" s="30"/>
      <c r="J222" s="30">
        <v>3500</v>
      </c>
      <c r="K222" s="100"/>
      <c r="L222" s="35">
        <v>374</v>
      </c>
      <c r="M222" s="30"/>
      <c r="N222" s="30">
        <v>374</v>
      </c>
      <c r="O222" s="100"/>
    </row>
    <row r="223" spans="1:15" s="10" customFormat="1" ht="28.2" x14ac:dyDescent="0.3">
      <c r="A223" s="196"/>
      <c r="B223" s="42"/>
      <c r="C223" s="61" t="s">
        <v>100</v>
      </c>
      <c r="D223" s="80">
        <v>333530</v>
      </c>
      <c r="E223" s="53">
        <v>169753</v>
      </c>
      <c r="F223" s="30">
        <v>163777</v>
      </c>
      <c r="G223" s="107"/>
      <c r="H223" s="80">
        <f>333530+1852+518+1591+27236</f>
        <v>364727</v>
      </c>
      <c r="I223" s="53">
        <v>200950</v>
      </c>
      <c r="J223" s="30">
        <v>163777</v>
      </c>
      <c r="K223" s="107"/>
      <c r="L223" s="80">
        <f>364727+701+635+8864+15195</f>
        <v>390122</v>
      </c>
      <c r="M223" s="53">
        <v>226345</v>
      </c>
      <c r="N223" s="30">
        <v>163777</v>
      </c>
      <c r="O223" s="107"/>
    </row>
    <row r="224" spans="1:15" s="10" customFormat="1" ht="15" customHeight="1" x14ac:dyDescent="0.3">
      <c r="A224" s="196"/>
      <c r="B224" s="42"/>
      <c r="C224" s="61" t="s">
        <v>150</v>
      </c>
      <c r="D224" s="86">
        <v>400</v>
      </c>
      <c r="E224" s="53"/>
      <c r="F224" s="53">
        <v>400</v>
      </c>
      <c r="G224" s="108"/>
      <c r="H224" s="86">
        <v>400</v>
      </c>
      <c r="I224" s="53"/>
      <c r="J224" s="53">
        <v>400</v>
      </c>
      <c r="K224" s="108"/>
      <c r="L224" s="86">
        <v>400</v>
      </c>
      <c r="M224" s="53"/>
      <c r="N224" s="53">
        <v>400</v>
      </c>
      <c r="O224" s="108"/>
    </row>
    <row r="225" spans="1:15" s="10" customFormat="1" ht="42" x14ac:dyDescent="0.3">
      <c r="A225" s="196"/>
      <c r="B225" s="42"/>
      <c r="C225" s="207" t="s">
        <v>322</v>
      </c>
      <c r="D225" s="86">
        <v>953</v>
      </c>
      <c r="E225" s="53">
        <v>953</v>
      </c>
      <c r="F225" s="53"/>
      <c r="G225" s="108"/>
      <c r="H225" s="86">
        <v>953</v>
      </c>
      <c r="I225" s="53">
        <v>953</v>
      </c>
      <c r="J225" s="53"/>
      <c r="K225" s="108"/>
      <c r="L225" s="86">
        <v>953</v>
      </c>
      <c r="M225" s="53">
        <v>953</v>
      </c>
      <c r="N225" s="53"/>
      <c r="O225" s="108"/>
    </row>
    <row r="226" spans="1:15" s="10" customFormat="1" x14ac:dyDescent="0.3">
      <c r="A226" s="196"/>
      <c r="B226" s="42"/>
      <c r="C226" s="207" t="s">
        <v>323</v>
      </c>
      <c r="D226" s="86">
        <v>461</v>
      </c>
      <c r="E226" s="53">
        <v>461</v>
      </c>
      <c r="F226" s="53"/>
      <c r="G226" s="108"/>
      <c r="H226" s="86">
        <v>461</v>
      </c>
      <c r="I226" s="53">
        <v>461</v>
      </c>
      <c r="J226" s="53"/>
      <c r="K226" s="108"/>
      <c r="L226" s="86">
        <v>461</v>
      </c>
      <c r="M226" s="53">
        <v>461</v>
      </c>
      <c r="N226" s="53"/>
      <c r="O226" s="108"/>
    </row>
    <row r="227" spans="1:15" s="10" customFormat="1" x14ac:dyDescent="0.3">
      <c r="A227" s="196"/>
      <c r="B227" s="42"/>
      <c r="C227" s="207" t="s">
        <v>324</v>
      </c>
      <c r="D227" s="86">
        <v>287</v>
      </c>
      <c r="E227" s="53"/>
      <c r="F227" s="53">
        <v>287</v>
      </c>
      <c r="G227" s="108"/>
      <c r="H227" s="86">
        <v>287</v>
      </c>
      <c r="I227" s="53"/>
      <c r="J227" s="53">
        <v>287</v>
      </c>
      <c r="K227" s="108"/>
      <c r="L227" s="86">
        <v>287</v>
      </c>
      <c r="M227" s="53"/>
      <c r="N227" s="53">
        <v>287</v>
      </c>
      <c r="O227" s="108"/>
    </row>
    <row r="228" spans="1:15" s="10" customFormat="1" ht="16.5" customHeight="1" x14ac:dyDescent="0.3">
      <c r="A228" s="196"/>
      <c r="B228" s="42"/>
      <c r="C228" s="61" t="s">
        <v>572</v>
      </c>
      <c r="D228" s="86"/>
      <c r="E228" s="53"/>
      <c r="F228" s="53"/>
      <c r="G228" s="108"/>
      <c r="H228" s="86"/>
      <c r="I228" s="53"/>
      <c r="J228" s="53"/>
      <c r="K228" s="108"/>
      <c r="L228" s="86">
        <v>80</v>
      </c>
      <c r="M228" s="53">
        <v>80</v>
      </c>
      <c r="N228" s="53"/>
      <c r="O228" s="108"/>
    </row>
    <row r="229" spans="1:15" s="10" customFormat="1" ht="42" x14ac:dyDescent="0.3">
      <c r="A229" s="196"/>
      <c r="B229" s="42"/>
      <c r="C229" s="284" t="s">
        <v>579</v>
      </c>
      <c r="D229" s="86"/>
      <c r="E229" s="53"/>
      <c r="F229" s="53"/>
      <c r="G229" s="108"/>
      <c r="H229" s="86"/>
      <c r="I229" s="53"/>
      <c r="J229" s="53"/>
      <c r="K229" s="108"/>
      <c r="L229" s="86">
        <v>2021</v>
      </c>
      <c r="M229" s="53">
        <v>2021</v>
      </c>
      <c r="N229" s="53"/>
      <c r="O229" s="268"/>
    </row>
    <row r="230" spans="1:15" s="10" customFormat="1" x14ac:dyDescent="0.3">
      <c r="A230" s="196"/>
      <c r="B230" s="42"/>
      <c r="C230" s="199" t="s">
        <v>28</v>
      </c>
      <c r="D230" s="87">
        <f t="shared" ref="D230:K230" si="18">SUM(D221:D227)</f>
        <v>339731</v>
      </c>
      <c r="E230" s="40">
        <f t="shared" si="18"/>
        <v>171767</v>
      </c>
      <c r="F230" s="40">
        <f t="shared" si="18"/>
        <v>167964</v>
      </c>
      <c r="G230" s="104">
        <f t="shared" si="18"/>
        <v>0</v>
      </c>
      <c r="H230" s="87">
        <f t="shared" si="18"/>
        <v>370928</v>
      </c>
      <c r="I230" s="40">
        <f t="shared" si="18"/>
        <v>202964</v>
      </c>
      <c r="J230" s="40">
        <f t="shared" si="18"/>
        <v>167964</v>
      </c>
      <c r="K230" s="104">
        <f t="shared" si="18"/>
        <v>0</v>
      </c>
      <c r="L230" s="87">
        <f>SUM(L221:L229)</f>
        <v>395298</v>
      </c>
      <c r="M230" s="40">
        <f t="shared" ref="M230:O230" si="19">SUM(M221:M229)</f>
        <v>230460</v>
      </c>
      <c r="N230" s="40">
        <f t="shared" si="19"/>
        <v>164838</v>
      </c>
      <c r="O230" s="265">
        <f t="shared" si="19"/>
        <v>0</v>
      </c>
    </row>
    <row r="231" spans="1:15" s="10" customFormat="1" x14ac:dyDescent="0.3">
      <c r="A231" s="196"/>
      <c r="B231" s="42"/>
      <c r="C231" s="199"/>
      <c r="D231" s="78"/>
      <c r="E231" s="81"/>
      <c r="F231" s="81"/>
      <c r="G231" s="109"/>
      <c r="H231" s="78"/>
      <c r="I231" s="81"/>
      <c r="J231" s="81"/>
      <c r="K231" s="109"/>
      <c r="L231" s="78"/>
      <c r="M231" s="81"/>
      <c r="N231" s="81"/>
      <c r="O231" s="109"/>
    </row>
    <row r="232" spans="1:15" s="10" customFormat="1" x14ac:dyDescent="0.3">
      <c r="A232" s="196"/>
      <c r="B232" s="42"/>
      <c r="C232" s="65" t="s">
        <v>62</v>
      </c>
      <c r="D232" s="78"/>
      <c r="E232" s="81"/>
      <c r="F232" s="81"/>
      <c r="G232" s="109"/>
      <c r="H232" s="78"/>
      <c r="I232" s="81"/>
      <c r="J232" s="81"/>
      <c r="K232" s="109"/>
      <c r="L232" s="78"/>
      <c r="M232" s="81"/>
      <c r="N232" s="81"/>
      <c r="O232" s="109"/>
    </row>
    <row r="233" spans="1:15" s="10" customFormat="1" x14ac:dyDescent="0.3">
      <c r="A233" s="196"/>
      <c r="B233" s="42"/>
      <c r="C233" s="65" t="s">
        <v>112</v>
      </c>
      <c r="D233" s="35">
        <v>38400</v>
      </c>
      <c r="E233" s="30">
        <v>38400</v>
      </c>
      <c r="F233" s="30"/>
      <c r="G233" s="100"/>
      <c r="H233" s="35">
        <v>38400</v>
      </c>
      <c r="I233" s="30">
        <v>38400</v>
      </c>
      <c r="J233" s="30"/>
      <c r="K233" s="100"/>
      <c r="L233" s="35">
        <v>38400</v>
      </c>
      <c r="M233" s="30">
        <v>38400</v>
      </c>
      <c r="N233" s="30"/>
      <c r="O233" s="100"/>
    </row>
    <row r="234" spans="1:15" s="10" customFormat="1" x14ac:dyDescent="0.3">
      <c r="A234" s="196"/>
      <c r="B234" s="42"/>
      <c r="C234" s="65" t="s">
        <v>461</v>
      </c>
      <c r="D234" s="35">
        <v>24000</v>
      </c>
      <c r="E234" s="30">
        <v>24000</v>
      </c>
      <c r="F234" s="30"/>
      <c r="G234" s="100"/>
      <c r="H234" s="35">
        <f>24000-600</f>
        <v>23400</v>
      </c>
      <c r="I234" s="30">
        <v>23400</v>
      </c>
      <c r="J234" s="30"/>
      <c r="K234" s="100"/>
      <c r="L234" s="35">
        <f>24000-600</f>
        <v>23400</v>
      </c>
      <c r="M234" s="30">
        <v>23400</v>
      </c>
      <c r="N234" s="30"/>
      <c r="O234" s="100"/>
    </row>
    <row r="235" spans="1:15" s="10" customFormat="1" x14ac:dyDescent="0.3">
      <c r="A235" s="196"/>
      <c r="B235" s="42"/>
      <c r="C235" s="65" t="s">
        <v>325</v>
      </c>
      <c r="D235" s="35">
        <v>4000</v>
      </c>
      <c r="E235" s="30"/>
      <c r="F235" s="30">
        <v>4000</v>
      </c>
      <c r="G235" s="100"/>
      <c r="H235" s="35">
        <v>4000</v>
      </c>
      <c r="I235" s="30"/>
      <c r="J235" s="30">
        <v>4000</v>
      </c>
      <c r="K235" s="100"/>
      <c r="L235" s="35">
        <v>4000</v>
      </c>
      <c r="M235" s="30"/>
      <c r="N235" s="30">
        <v>4000</v>
      </c>
      <c r="O235" s="100"/>
    </row>
    <row r="236" spans="1:15" s="10" customFormat="1" x14ac:dyDescent="0.3">
      <c r="A236" s="196"/>
      <c r="B236" s="42"/>
      <c r="C236" s="65" t="s">
        <v>326</v>
      </c>
      <c r="D236" s="35">
        <v>600</v>
      </c>
      <c r="E236" s="30">
        <v>600</v>
      </c>
      <c r="F236" s="30"/>
      <c r="G236" s="100"/>
      <c r="H236" s="35">
        <v>600</v>
      </c>
      <c r="I236" s="30">
        <v>600</v>
      </c>
      <c r="J236" s="30"/>
      <c r="K236" s="100"/>
      <c r="L236" s="35">
        <v>600</v>
      </c>
      <c r="M236" s="30">
        <v>600</v>
      </c>
      <c r="N236" s="30"/>
      <c r="O236" s="100"/>
    </row>
    <row r="237" spans="1:15" s="10" customFormat="1" x14ac:dyDescent="0.3">
      <c r="A237" s="196"/>
      <c r="B237" s="42"/>
      <c r="C237" s="65" t="s">
        <v>327</v>
      </c>
      <c r="D237" s="35">
        <v>14259</v>
      </c>
      <c r="E237" s="30">
        <v>14259</v>
      </c>
      <c r="F237" s="30"/>
      <c r="G237" s="100"/>
      <c r="H237" s="35">
        <v>14259</v>
      </c>
      <c r="I237" s="30">
        <v>14259</v>
      </c>
      <c r="J237" s="30"/>
      <c r="K237" s="100"/>
      <c r="L237" s="35">
        <v>14259</v>
      </c>
      <c r="M237" s="30">
        <v>14259</v>
      </c>
      <c r="N237" s="30"/>
      <c r="O237" s="100"/>
    </row>
    <row r="238" spans="1:15" s="10" customFormat="1" x14ac:dyDescent="0.3">
      <c r="A238" s="196"/>
      <c r="B238" s="42"/>
      <c r="C238" s="65" t="s">
        <v>328</v>
      </c>
      <c r="D238" s="35">
        <v>3280</v>
      </c>
      <c r="E238" s="30">
        <v>3280</v>
      </c>
      <c r="F238" s="30"/>
      <c r="G238" s="100"/>
      <c r="H238" s="35">
        <v>3280</v>
      </c>
      <c r="I238" s="30">
        <v>3280</v>
      </c>
      <c r="J238" s="30"/>
      <c r="K238" s="100"/>
      <c r="L238" s="35">
        <v>3280</v>
      </c>
      <c r="M238" s="30">
        <v>3280</v>
      </c>
      <c r="N238" s="30"/>
      <c r="O238" s="100"/>
    </row>
    <row r="239" spans="1:15" s="10" customFormat="1" x14ac:dyDescent="0.3">
      <c r="A239" s="196"/>
      <c r="B239" s="42"/>
      <c r="C239" s="61" t="s">
        <v>329</v>
      </c>
      <c r="D239" s="80">
        <v>4000</v>
      </c>
      <c r="E239" s="53"/>
      <c r="F239" s="53">
        <v>4000</v>
      </c>
      <c r="G239" s="107"/>
      <c r="H239" s="80">
        <v>4000</v>
      </c>
      <c r="I239" s="53"/>
      <c r="J239" s="53">
        <v>4000</v>
      </c>
      <c r="K239" s="107"/>
      <c r="L239" s="80">
        <v>4000</v>
      </c>
      <c r="M239" s="53"/>
      <c r="N239" s="53">
        <v>4000</v>
      </c>
      <c r="O239" s="107"/>
    </row>
    <row r="240" spans="1:15" s="22" customFormat="1" x14ac:dyDescent="0.3">
      <c r="A240" s="197"/>
      <c r="B240" s="42"/>
      <c r="C240" s="61" t="s">
        <v>330</v>
      </c>
      <c r="D240" s="80">
        <v>1000</v>
      </c>
      <c r="E240" s="53"/>
      <c r="F240" s="53">
        <v>1000</v>
      </c>
      <c r="G240" s="107"/>
      <c r="H240" s="80">
        <v>1000</v>
      </c>
      <c r="I240" s="53"/>
      <c r="J240" s="53">
        <v>1000</v>
      </c>
      <c r="K240" s="107"/>
      <c r="L240" s="80">
        <v>1000</v>
      </c>
      <c r="M240" s="53"/>
      <c r="N240" s="53">
        <v>1000</v>
      </c>
      <c r="O240" s="107"/>
    </row>
    <row r="241" spans="1:15" s="10" customFormat="1" x14ac:dyDescent="0.3">
      <c r="A241" s="196"/>
      <c r="B241" s="42"/>
      <c r="C241" s="61" t="s">
        <v>331</v>
      </c>
      <c r="D241" s="80">
        <v>200</v>
      </c>
      <c r="E241" s="53"/>
      <c r="F241" s="53">
        <v>200</v>
      </c>
      <c r="G241" s="107"/>
      <c r="H241" s="80">
        <v>400</v>
      </c>
      <c r="I241" s="53"/>
      <c r="J241" s="53">
        <v>400</v>
      </c>
      <c r="K241" s="107"/>
      <c r="L241" s="80">
        <v>400</v>
      </c>
      <c r="M241" s="53"/>
      <c r="N241" s="53">
        <v>400</v>
      </c>
      <c r="O241" s="107"/>
    </row>
    <row r="242" spans="1:15" s="10" customFormat="1" x14ac:dyDescent="0.3">
      <c r="A242" s="196"/>
      <c r="B242" s="42"/>
      <c r="C242" s="61" t="s">
        <v>332</v>
      </c>
      <c r="D242" s="80">
        <v>1000</v>
      </c>
      <c r="E242" s="53"/>
      <c r="F242" s="53">
        <v>1000</v>
      </c>
      <c r="G242" s="107"/>
      <c r="H242" s="80">
        <v>1000</v>
      </c>
      <c r="I242" s="53"/>
      <c r="J242" s="53">
        <v>1000</v>
      </c>
      <c r="K242" s="107"/>
      <c r="L242" s="80">
        <v>1000</v>
      </c>
      <c r="M242" s="53"/>
      <c r="N242" s="53">
        <v>1000</v>
      </c>
      <c r="O242" s="107"/>
    </row>
    <row r="243" spans="1:15" s="10" customFormat="1" x14ac:dyDescent="0.3">
      <c r="A243" s="196"/>
      <c r="B243" s="42"/>
      <c r="C243" s="61" t="s">
        <v>333</v>
      </c>
      <c r="D243" s="80">
        <v>100</v>
      </c>
      <c r="E243" s="53"/>
      <c r="F243" s="53">
        <v>100</v>
      </c>
      <c r="G243" s="107"/>
      <c r="H243" s="80">
        <v>100</v>
      </c>
      <c r="I243" s="53"/>
      <c r="J243" s="53">
        <v>100</v>
      </c>
      <c r="K243" s="107"/>
      <c r="L243" s="80">
        <v>100</v>
      </c>
      <c r="M243" s="53"/>
      <c r="N243" s="53">
        <v>100</v>
      </c>
      <c r="O243" s="107"/>
    </row>
    <row r="244" spans="1:15" s="10" customFormat="1" x14ac:dyDescent="0.3">
      <c r="A244" s="196"/>
      <c r="B244" s="42"/>
      <c r="C244" s="207" t="s">
        <v>334</v>
      </c>
      <c r="D244" s="86">
        <v>500</v>
      </c>
      <c r="E244" s="53">
        <v>500</v>
      </c>
      <c r="F244" s="53"/>
      <c r="G244" s="108"/>
      <c r="H244" s="86">
        <v>500</v>
      </c>
      <c r="I244" s="53">
        <v>500</v>
      </c>
      <c r="J244" s="53"/>
      <c r="K244" s="108"/>
      <c r="L244" s="86">
        <v>500</v>
      </c>
      <c r="M244" s="53">
        <v>500</v>
      </c>
      <c r="N244" s="53"/>
      <c r="O244" s="108"/>
    </row>
    <row r="245" spans="1:15" s="10" customFormat="1" x14ac:dyDescent="0.3">
      <c r="A245" s="196"/>
      <c r="B245" s="42"/>
      <c r="C245" s="207" t="s">
        <v>335</v>
      </c>
      <c r="D245" s="86">
        <v>1000</v>
      </c>
      <c r="E245" s="53"/>
      <c r="F245" s="53">
        <v>1000</v>
      </c>
      <c r="G245" s="108"/>
      <c r="H245" s="86">
        <v>1000</v>
      </c>
      <c r="I245" s="53"/>
      <c r="J245" s="53">
        <v>1000</v>
      </c>
      <c r="K245" s="108"/>
      <c r="L245" s="86">
        <v>1000</v>
      </c>
      <c r="M245" s="53"/>
      <c r="N245" s="53">
        <v>1000</v>
      </c>
      <c r="O245" s="108"/>
    </row>
    <row r="246" spans="1:15" s="10" customFormat="1" ht="28.2" x14ac:dyDescent="0.3">
      <c r="A246" s="196"/>
      <c r="B246" s="42"/>
      <c r="C246" s="207" t="s">
        <v>336</v>
      </c>
      <c r="D246" s="86">
        <v>44000</v>
      </c>
      <c r="E246" s="53">
        <v>44000</v>
      </c>
      <c r="F246" s="53"/>
      <c r="G246" s="108"/>
      <c r="H246" s="86">
        <v>44000</v>
      </c>
      <c r="I246" s="53">
        <v>44000</v>
      </c>
      <c r="J246" s="53"/>
      <c r="K246" s="108"/>
      <c r="L246" s="86">
        <v>52800</v>
      </c>
      <c r="M246" s="53">
        <v>52800</v>
      </c>
      <c r="N246" s="53"/>
      <c r="O246" s="108"/>
    </row>
    <row r="247" spans="1:15" s="10" customFormat="1" x14ac:dyDescent="0.3">
      <c r="A247" s="196"/>
      <c r="B247" s="42"/>
      <c r="C247" s="207" t="s">
        <v>337</v>
      </c>
      <c r="D247" s="86">
        <v>1200</v>
      </c>
      <c r="E247" s="53">
        <v>1200</v>
      </c>
      <c r="F247" s="53"/>
      <c r="G247" s="108"/>
      <c r="H247" s="86">
        <v>1200</v>
      </c>
      <c r="I247" s="53">
        <v>1200</v>
      </c>
      <c r="J247" s="53"/>
      <c r="K247" s="108"/>
      <c r="L247" s="86">
        <v>1200</v>
      </c>
      <c r="M247" s="53">
        <v>1200</v>
      </c>
      <c r="N247" s="53"/>
      <c r="O247" s="108"/>
    </row>
    <row r="248" spans="1:15" s="10" customFormat="1" ht="28.2" x14ac:dyDescent="0.3">
      <c r="A248" s="196"/>
      <c r="B248" s="42"/>
      <c r="C248" s="207" t="s">
        <v>338</v>
      </c>
      <c r="D248" s="86">
        <v>1787</v>
      </c>
      <c r="E248" s="53">
        <v>1787</v>
      </c>
      <c r="F248" s="53"/>
      <c r="G248" s="108"/>
      <c r="H248" s="86">
        <v>1787</v>
      </c>
      <c r="I248" s="53">
        <v>1787</v>
      </c>
      <c r="J248" s="53"/>
      <c r="K248" s="108"/>
      <c r="L248" s="86">
        <v>1787</v>
      </c>
      <c r="M248" s="53">
        <v>1787</v>
      </c>
      <c r="N248" s="53"/>
      <c r="O248" s="108"/>
    </row>
    <row r="249" spans="1:15" s="10" customFormat="1" ht="28.2" x14ac:dyDescent="0.3">
      <c r="A249" s="196"/>
      <c r="B249" s="42"/>
      <c r="C249" s="207" t="s">
        <v>339</v>
      </c>
      <c r="D249" s="86">
        <v>12036</v>
      </c>
      <c r="E249" s="53">
        <v>12036</v>
      </c>
      <c r="F249" s="53"/>
      <c r="G249" s="108"/>
      <c r="H249" s="86">
        <v>12036</v>
      </c>
      <c r="I249" s="53">
        <v>12036</v>
      </c>
      <c r="J249" s="53"/>
      <c r="K249" s="108"/>
      <c r="L249" s="86">
        <v>12036</v>
      </c>
      <c r="M249" s="53">
        <v>12036</v>
      </c>
      <c r="N249" s="53"/>
      <c r="O249" s="108"/>
    </row>
    <row r="250" spans="1:15" s="10" customFormat="1" x14ac:dyDescent="0.3">
      <c r="A250" s="196"/>
      <c r="B250" s="42"/>
      <c r="C250" s="207" t="s">
        <v>533</v>
      </c>
      <c r="D250" s="86"/>
      <c r="E250" s="53"/>
      <c r="F250" s="53"/>
      <c r="G250" s="108"/>
      <c r="H250" s="86"/>
      <c r="I250" s="53"/>
      <c r="J250" s="53"/>
      <c r="K250" s="108"/>
      <c r="L250" s="86">
        <v>1000</v>
      </c>
      <c r="M250" s="53"/>
      <c r="N250" s="53">
        <v>1000</v>
      </c>
      <c r="O250" s="108"/>
    </row>
    <row r="251" spans="1:15" s="10" customFormat="1" x14ac:dyDescent="0.3">
      <c r="A251" s="196"/>
      <c r="B251" s="42"/>
      <c r="C251" s="207" t="s">
        <v>538</v>
      </c>
      <c r="D251" s="86"/>
      <c r="E251" s="53"/>
      <c r="F251" s="53"/>
      <c r="G251" s="108"/>
      <c r="H251" s="86"/>
      <c r="I251" s="53"/>
      <c r="J251" s="53"/>
      <c r="K251" s="108"/>
      <c r="L251" s="86">
        <v>4500</v>
      </c>
      <c r="M251" s="53">
        <v>4500</v>
      </c>
      <c r="N251" s="53"/>
      <c r="O251" s="108"/>
    </row>
    <row r="252" spans="1:15" s="10" customFormat="1" ht="17.25" customHeight="1" x14ac:dyDescent="0.3">
      <c r="A252" s="196"/>
      <c r="B252" s="42"/>
      <c r="C252" s="61" t="s">
        <v>573</v>
      </c>
      <c r="D252" s="86"/>
      <c r="E252" s="53"/>
      <c r="F252" s="53"/>
      <c r="G252" s="108"/>
      <c r="H252" s="86"/>
      <c r="I252" s="53"/>
      <c r="J252" s="53"/>
      <c r="K252" s="108"/>
      <c r="L252" s="86">
        <v>400</v>
      </c>
      <c r="M252" s="53">
        <v>400</v>
      </c>
      <c r="N252" s="53"/>
      <c r="O252" s="268"/>
    </row>
    <row r="253" spans="1:15" s="10" customFormat="1" x14ac:dyDescent="0.3">
      <c r="A253" s="196"/>
      <c r="B253" s="42"/>
      <c r="C253" s="199" t="s">
        <v>28</v>
      </c>
      <c r="D253" s="87">
        <f t="shared" ref="D253:K253" si="20">SUM(D233:D249)</f>
        <v>151362</v>
      </c>
      <c r="E253" s="40">
        <f t="shared" si="20"/>
        <v>140062</v>
      </c>
      <c r="F253" s="40">
        <f t="shared" si="20"/>
        <v>11300</v>
      </c>
      <c r="G253" s="104">
        <f t="shared" si="20"/>
        <v>0</v>
      </c>
      <c r="H253" s="87">
        <f t="shared" si="20"/>
        <v>150962</v>
      </c>
      <c r="I253" s="40">
        <f t="shared" si="20"/>
        <v>139462</v>
      </c>
      <c r="J253" s="40">
        <f t="shared" si="20"/>
        <v>11500</v>
      </c>
      <c r="K253" s="104">
        <f t="shared" si="20"/>
        <v>0</v>
      </c>
      <c r="L253" s="87">
        <f>SUM(L233:L252)</f>
        <v>165662</v>
      </c>
      <c r="M253" s="40">
        <f t="shared" ref="M253:O253" si="21">SUM(M233:M252)</f>
        <v>153162</v>
      </c>
      <c r="N253" s="40">
        <f t="shared" si="21"/>
        <v>12500</v>
      </c>
      <c r="O253" s="265">
        <f t="shared" si="21"/>
        <v>0</v>
      </c>
    </row>
    <row r="254" spans="1:15" s="10" customFormat="1" x14ac:dyDescent="0.3">
      <c r="A254" s="196"/>
      <c r="B254" s="42"/>
      <c r="C254" s="82"/>
      <c r="D254" s="78"/>
      <c r="E254" s="81"/>
      <c r="F254" s="81"/>
      <c r="G254" s="109"/>
      <c r="H254" s="78"/>
      <c r="I254" s="81"/>
      <c r="J254" s="81"/>
      <c r="K254" s="109"/>
      <c r="L254" s="78"/>
      <c r="M254" s="81"/>
      <c r="N254" s="81"/>
      <c r="O254" s="109"/>
    </row>
    <row r="255" spans="1:15" s="10" customFormat="1" x14ac:dyDescent="0.3">
      <c r="A255" s="24"/>
      <c r="B255" s="51"/>
      <c r="C255" s="65" t="s">
        <v>83</v>
      </c>
      <c r="D255" s="78"/>
      <c r="E255" s="81"/>
      <c r="F255" s="81"/>
      <c r="G255" s="109"/>
      <c r="H255" s="78"/>
      <c r="I255" s="81"/>
      <c r="J255" s="81"/>
      <c r="K255" s="109"/>
      <c r="L255" s="78"/>
      <c r="M255" s="81"/>
      <c r="N255" s="81"/>
      <c r="O255" s="109"/>
    </row>
    <row r="256" spans="1:15" s="10" customFormat="1" ht="28.2" x14ac:dyDescent="0.3">
      <c r="A256" s="24"/>
      <c r="B256" s="51"/>
      <c r="C256" s="61" t="s">
        <v>340</v>
      </c>
      <c r="D256" s="80">
        <v>2431</v>
      </c>
      <c r="E256" s="53">
        <v>2431</v>
      </c>
      <c r="F256" s="53"/>
      <c r="G256" s="107"/>
      <c r="H256" s="80">
        <v>2431</v>
      </c>
      <c r="I256" s="53">
        <v>2431</v>
      </c>
      <c r="J256" s="53"/>
      <c r="K256" s="107"/>
      <c r="L256" s="80">
        <v>2431</v>
      </c>
      <c r="M256" s="53">
        <v>2431</v>
      </c>
      <c r="N256" s="53"/>
      <c r="O256" s="107"/>
    </row>
    <row r="257" spans="1:15" s="10" customFormat="1" x14ac:dyDescent="0.3">
      <c r="A257" s="24"/>
      <c r="B257" s="51"/>
      <c r="C257" s="61" t="s">
        <v>341</v>
      </c>
      <c r="D257" s="86">
        <v>1715</v>
      </c>
      <c r="E257" s="53">
        <v>1715</v>
      </c>
      <c r="F257" s="53"/>
      <c r="G257" s="108"/>
      <c r="H257" s="86">
        <v>1715</v>
      </c>
      <c r="I257" s="53">
        <v>1715</v>
      </c>
      <c r="J257" s="53"/>
      <c r="K257" s="108"/>
      <c r="L257" s="86">
        <v>1715</v>
      </c>
      <c r="M257" s="53">
        <v>1715</v>
      </c>
      <c r="N257" s="53"/>
      <c r="O257" s="108"/>
    </row>
    <row r="258" spans="1:15" s="10" customFormat="1" ht="28.2" x14ac:dyDescent="0.3">
      <c r="A258" s="24"/>
      <c r="B258" s="51"/>
      <c r="C258" s="61" t="s">
        <v>342</v>
      </c>
      <c r="D258" s="86">
        <v>4385</v>
      </c>
      <c r="E258" s="53">
        <v>4385</v>
      </c>
      <c r="F258" s="53"/>
      <c r="G258" s="108"/>
      <c r="H258" s="86">
        <v>4385</v>
      </c>
      <c r="I258" s="53">
        <v>4385</v>
      </c>
      <c r="J258" s="53"/>
      <c r="K258" s="108"/>
      <c r="L258" s="86">
        <v>4385</v>
      </c>
      <c r="M258" s="53">
        <v>4385</v>
      </c>
      <c r="N258" s="53"/>
      <c r="O258" s="108"/>
    </row>
    <row r="259" spans="1:15" s="10" customFormat="1" ht="42" x14ac:dyDescent="0.3">
      <c r="A259" s="24"/>
      <c r="B259" s="51"/>
      <c r="C259" s="61" t="s">
        <v>343</v>
      </c>
      <c r="D259" s="86">
        <v>3096</v>
      </c>
      <c r="E259" s="53">
        <v>3096</v>
      </c>
      <c r="F259" s="53"/>
      <c r="G259" s="108"/>
      <c r="H259" s="86">
        <v>3096</v>
      </c>
      <c r="I259" s="53">
        <v>3096</v>
      </c>
      <c r="J259" s="53"/>
      <c r="K259" s="108"/>
      <c r="L259" s="86">
        <v>3096</v>
      </c>
      <c r="M259" s="53">
        <v>3096</v>
      </c>
      <c r="N259" s="53"/>
      <c r="O259" s="108"/>
    </row>
    <row r="260" spans="1:15" s="10" customFormat="1" ht="42" x14ac:dyDescent="0.3">
      <c r="A260" s="24"/>
      <c r="B260" s="51"/>
      <c r="C260" s="61" t="s">
        <v>344</v>
      </c>
      <c r="D260" s="86">
        <v>7335</v>
      </c>
      <c r="E260" s="53">
        <v>7335</v>
      </c>
      <c r="F260" s="53"/>
      <c r="G260" s="108"/>
      <c r="H260" s="86">
        <v>7335</v>
      </c>
      <c r="I260" s="53">
        <v>7335</v>
      </c>
      <c r="J260" s="53"/>
      <c r="K260" s="108"/>
      <c r="L260" s="86">
        <v>7335</v>
      </c>
      <c r="M260" s="53">
        <v>7335</v>
      </c>
      <c r="N260" s="53"/>
      <c r="O260" s="108"/>
    </row>
    <row r="261" spans="1:15" s="10" customFormat="1" x14ac:dyDescent="0.3">
      <c r="A261" s="24"/>
      <c r="B261" s="42"/>
      <c r="C261" s="199" t="s">
        <v>28</v>
      </c>
      <c r="D261" s="87">
        <f t="shared" ref="D261:O261" si="22">SUM(D256:D260)</f>
        <v>18962</v>
      </c>
      <c r="E261" s="40">
        <f t="shared" si="22"/>
        <v>18962</v>
      </c>
      <c r="F261" s="40">
        <f t="shared" si="22"/>
        <v>0</v>
      </c>
      <c r="G261" s="104">
        <f t="shared" si="22"/>
        <v>0</v>
      </c>
      <c r="H261" s="87">
        <f t="shared" si="22"/>
        <v>18962</v>
      </c>
      <c r="I261" s="40">
        <f t="shared" si="22"/>
        <v>18962</v>
      </c>
      <c r="J261" s="40">
        <f t="shared" si="22"/>
        <v>0</v>
      </c>
      <c r="K261" s="104">
        <f t="shared" si="22"/>
        <v>0</v>
      </c>
      <c r="L261" s="87">
        <f t="shared" si="22"/>
        <v>18962</v>
      </c>
      <c r="M261" s="40">
        <f t="shared" si="22"/>
        <v>18962</v>
      </c>
      <c r="N261" s="40">
        <f t="shared" si="22"/>
        <v>0</v>
      </c>
      <c r="O261" s="104">
        <f t="shared" si="22"/>
        <v>0</v>
      </c>
    </row>
    <row r="262" spans="1:15" s="10" customFormat="1" x14ac:dyDescent="0.3">
      <c r="A262" s="24"/>
      <c r="B262" s="42"/>
      <c r="C262" s="82"/>
      <c r="D262" s="78"/>
      <c r="E262" s="81"/>
      <c r="F262" s="81"/>
      <c r="G262" s="109"/>
      <c r="H262" s="78"/>
      <c r="I262" s="81"/>
      <c r="J262" s="81"/>
      <c r="K262" s="109"/>
      <c r="L262" s="78"/>
      <c r="M262" s="81"/>
      <c r="N262" s="81"/>
      <c r="O262" s="109"/>
    </row>
    <row r="263" spans="1:15" s="10" customFormat="1" x14ac:dyDescent="0.3">
      <c r="A263" s="24"/>
      <c r="B263" s="51"/>
      <c r="C263" s="65" t="s">
        <v>67</v>
      </c>
      <c r="D263" s="35">
        <v>5000</v>
      </c>
      <c r="E263" s="30">
        <v>5000</v>
      </c>
      <c r="F263" s="30"/>
      <c r="G263" s="100"/>
      <c r="H263" s="35">
        <v>0</v>
      </c>
      <c r="I263" s="30">
        <v>0</v>
      </c>
      <c r="J263" s="30"/>
      <c r="K263" s="100"/>
      <c r="L263" s="35">
        <v>0</v>
      </c>
      <c r="M263" s="30">
        <v>0</v>
      </c>
      <c r="N263" s="30"/>
      <c r="O263" s="100"/>
    </row>
    <row r="264" spans="1:15" s="10" customFormat="1" x14ac:dyDescent="0.3">
      <c r="A264" s="24"/>
      <c r="B264" s="51"/>
      <c r="C264" s="65"/>
      <c r="D264" s="35"/>
      <c r="E264" s="30"/>
      <c r="F264" s="30"/>
      <c r="G264" s="100"/>
      <c r="H264" s="35"/>
      <c r="I264" s="30"/>
      <c r="J264" s="30"/>
      <c r="K264" s="100"/>
      <c r="L264" s="35"/>
      <c r="M264" s="30"/>
      <c r="N264" s="30"/>
      <c r="O264" s="100"/>
    </row>
    <row r="265" spans="1:15" s="10" customFormat="1" ht="28.2" x14ac:dyDescent="0.3">
      <c r="A265" s="24"/>
      <c r="B265" s="51"/>
      <c r="C265" s="61" t="s">
        <v>105</v>
      </c>
      <c r="D265" s="35"/>
      <c r="E265" s="30"/>
      <c r="F265" s="30"/>
      <c r="G265" s="100"/>
      <c r="H265" s="35"/>
      <c r="I265" s="30"/>
      <c r="J265" s="30"/>
      <c r="K265" s="100"/>
      <c r="L265" s="35"/>
      <c r="M265" s="30"/>
      <c r="N265" s="30"/>
      <c r="O265" s="100"/>
    </row>
    <row r="266" spans="1:15" s="10" customFormat="1" x14ac:dyDescent="0.3">
      <c r="A266" s="24"/>
      <c r="B266" s="51"/>
      <c r="C266" s="207" t="s">
        <v>151</v>
      </c>
      <c r="D266" s="86">
        <v>5000</v>
      </c>
      <c r="E266" s="53">
        <v>5000</v>
      </c>
      <c r="F266" s="53"/>
      <c r="G266" s="108"/>
      <c r="H266" s="86">
        <v>6200</v>
      </c>
      <c r="I266" s="53">
        <v>6200</v>
      </c>
      <c r="J266" s="53"/>
      <c r="K266" s="108"/>
      <c r="L266" s="86">
        <v>6200</v>
      </c>
      <c r="M266" s="53">
        <v>6200</v>
      </c>
      <c r="N266" s="53"/>
      <c r="O266" s="108"/>
    </row>
    <row r="267" spans="1:15" s="10" customFormat="1" x14ac:dyDescent="0.3">
      <c r="A267" s="24"/>
      <c r="B267" s="51"/>
      <c r="C267" s="207" t="s">
        <v>489</v>
      </c>
      <c r="D267" s="86"/>
      <c r="E267" s="53"/>
      <c r="F267" s="53"/>
      <c r="G267" s="108"/>
      <c r="H267" s="86">
        <v>5000</v>
      </c>
      <c r="I267" s="53">
        <v>5000</v>
      </c>
      <c r="J267" s="53"/>
      <c r="K267" s="108"/>
      <c r="L267" s="86">
        <v>5000</v>
      </c>
      <c r="M267" s="53">
        <v>5000</v>
      </c>
      <c r="N267" s="53"/>
      <c r="O267" s="108"/>
    </row>
    <row r="268" spans="1:15" s="10" customFormat="1" x14ac:dyDescent="0.3">
      <c r="A268" s="24"/>
      <c r="B268" s="51"/>
      <c r="C268" s="207" t="s">
        <v>490</v>
      </c>
      <c r="D268" s="86"/>
      <c r="E268" s="53"/>
      <c r="F268" s="53"/>
      <c r="G268" s="108"/>
      <c r="H268" s="86">
        <v>550</v>
      </c>
      <c r="I268" s="53">
        <v>550</v>
      </c>
      <c r="J268" s="53"/>
      <c r="K268" s="268"/>
      <c r="L268" s="86">
        <v>550</v>
      </c>
      <c r="M268" s="53">
        <v>550</v>
      </c>
      <c r="N268" s="53"/>
      <c r="O268" s="268"/>
    </row>
    <row r="269" spans="1:15" s="10" customFormat="1" x14ac:dyDescent="0.3">
      <c r="A269" s="24"/>
      <c r="B269" s="42"/>
      <c r="C269" s="199" t="s">
        <v>28</v>
      </c>
      <c r="D269" s="87">
        <f t="shared" ref="D269:G269" si="23">SUM(D266:D266)</f>
        <v>5000</v>
      </c>
      <c r="E269" s="40">
        <f t="shared" si="23"/>
        <v>5000</v>
      </c>
      <c r="F269" s="40">
        <f t="shared" si="23"/>
        <v>0</v>
      </c>
      <c r="G269" s="104">
        <f t="shared" si="23"/>
        <v>0</v>
      </c>
      <c r="H269" s="87">
        <f>SUM(H266:H268)</f>
        <v>11750</v>
      </c>
      <c r="I269" s="40">
        <f t="shared" ref="I269:K269" si="24">SUM(I266:I268)</f>
        <v>11750</v>
      </c>
      <c r="J269" s="40">
        <f t="shared" si="24"/>
        <v>0</v>
      </c>
      <c r="K269" s="265">
        <f t="shared" si="24"/>
        <v>0</v>
      </c>
      <c r="L269" s="87">
        <f>SUM(L266:L268)</f>
        <v>11750</v>
      </c>
      <c r="M269" s="40">
        <f t="shared" ref="M269:O269" si="25">SUM(M266:M268)</f>
        <v>11750</v>
      </c>
      <c r="N269" s="40">
        <f t="shared" si="25"/>
        <v>0</v>
      </c>
      <c r="O269" s="265">
        <f t="shared" si="25"/>
        <v>0</v>
      </c>
    </row>
    <row r="270" spans="1:15" s="10" customFormat="1" x14ac:dyDescent="0.3">
      <c r="A270" s="24"/>
      <c r="B270" s="42"/>
      <c r="C270" s="199"/>
      <c r="D270" s="89"/>
      <c r="E270" s="44"/>
      <c r="F270" s="44"/>
      <c r="G270" s="114"/>
      <c r="H270" s="89"/>
      <c r="I270" s="44"/>
      <c r="J270" s="44"/>
      <c r="K270" s="271"/>
      <c r="L270" s="89"/>
      <c r="M270" s="44"/>
      <c r="N270" s="44"/>
      <c r="O270" s="271"/>
    </row>
    <row r="271" spans="1:15" s="10" customFormat="1" x14ac:dyDescent="0.3">
      <c r="A271" s="24"/>
      <c r="B271" s="42"/>
      <c r="C271" s="82" t="s">
        <v>64</v>
      </c>
      <c r="D271" s="89">
        <f t="shared" ref="D271:L271" si="26">D230+D253+D261+D263+D269</f>
        <v>520055</v>
      </c>
      <c r="E271" s="44">
        <f t="shared" si="26"/>
        <v>340791</v>
      </c>
      <c r="F271" s="44">
        <f t="shared" si="26"/>
        <v>179264</v>
      </c>
      <c r="G271" s="114">
        <f t="shared" si="26"/>
        <v>0</v>
      </c>
      <c r="H271" s="89">
        <f t="shared" si="26"/>
        <v>552602</v>
      </c>
      <c r="I271" s="44">
        <f t="shared" si="26"/>
        <v>373138</v>
      </c>
      <c r="J271" s="44">
        <f t="shared" si="26"/>
        <v>179464</v>
      </c>
      <c r="K271" s="114">
        <f t="shared" si="26"/>
        <v>0</v>
      </c>
      <c r="L271" s="89">
        <f t="shared" si="26"/>
        <v>591672</v>
      </c>
      <c r="M271" s="44">
        <f t="shared" ref="M271:O271" si="27">M230+M253+M261+M263+M269</f>
        <v>414334</v>
      </c>
      <c r="N271" s="44">
        <f t="shared" si="27"/>
        <v>177338</v>
      </c>
      <c r="O271" s="271">
        <f t="shared" si="27"/>
        <v>0</v>
      </c>
    </row>
    <row r="272" spans="1:15" s="10" customFormat="1" x14ac:dyDescent="0.3">
      <c r="A272" s="196"/>
      <c r="B272" s="42"/>
      <c r="C272" s="82"/>
      <c r="D272" s="78"/>
      <c r="E272" s="81"/>
      <c r="F272" s="81"/>
      <c r="G272" s="109"/>
      <c r="H272" s="78"/>
      <c r="I272" s="81"/>
      <c r="J272" s="81"/>
      <c r="K272" s="109"/>
      <c r="L272" s="78"/>
      <c r="M272" s="81"/>
      <c r="N272" s="81"/>
      <c r="O272" s="109"/>
    </row>
    <row r="273" spans="1:16" s="10" customFormat="1" x14ac:dyDescent="0.3">
      <c r="A273" s="196"/>
      <c r="B273" s="42" t="s">
        <v>23</v>
      </c>
      <c r="C273" s="65" t="s">
        <v>58</v>
      </c>
      <c r="D273" s="78"/>
      <c r="E273" s="81"/>
      <c r="F273" s="81"/>
      <c r="G273" s="109"/>
      <c r="H273" s="78"/>
      <c r="I273" s="81"/>
      <c r="J273" s="81"/>
      <c r="K273" s="109"/>
      <c r="L273" s="78"/>
      <c r="M273" s="81"/>
      <c r="N273" s="81"/>
      <c r="O273" s="109"/>
    </row>
    <row r="274" spans="1:16" s="10" customFormat="1" x14ac:dyDescent="0.3">
      <c r="A274" s="196"/>
      <c r="B274" s="42"/>
      <c r="C274" s="65" t="s">
        <v>345</v>
      </c>
      <c r="D274" s="35">
        <v>10000</v>
      </c>
      <c r="E274" s="30">
        <v>10000</v>
      </c>
      <c r="F274" s="81"/>
      <c r="G274" s="109"/>
      <c r="H274" s="35">
        <v>10000</v>
      </c>
      <c r="I274" s="30">
        <v>10000</v>
      </c>
      <c r="J274" s="81"/>
      <c r="K274" s="109"/>
      <c r="L274" s="35">
        <v>10000</v>
      </c>
      <c r="M274" s="30">
        <v>10000</v>
      </c>
      <c r="N274" s="81"/>
      <c r="O274" s="109"/>
    </row>
    <row r="275" spans="1:16" s="10" customFormat="1" x14ac:dyDescent="0.3">
      <c r="A275" s="196"/>
      <c r="B275" s="42"/>
      <c r="C275" s="65" t="s">
        <v>346</v>
      </c>
      <c r="D275" s="35">
        <v>3000</v>
      </c>
      <c r="E275" s="30">
        <v>3000</v>
      </c>
      <c r="F275" s="81"/>
      <c r="G275" s="109"/>
      <c r="H275" s="35">
        <v>0</v>
      </c>
      <c r="I275" s="30">
        <v>0</v>
      </c>
      <c r="J275" s="81"/>
      <c r="K275" s="109"/>
      <c r="L275" s="35">
        <v>0</v>
      </c>
      <c r="M275" s="30">
        <v>0</v>
      </c>
      <c r="N275" s="81"/>
      <c r="O275" s="109"/>
      <c r="P275" s="81"/>
    </row>
    <row r="276" spans="1:16" s="10" customFormat="1" x14ac:dyDescent="0.3">
      <c r="A276" s="196"/>
      <c r="B276" s="42"/>
      <c r="C276" s="65" t="s">
        <v>347</v>
      </c>
      <c r="D276" s="35">
        <v>5000</v>
      </c>
      <c r="E276" s="30">
        <v>5000</v>
      </c>
      <c r="F276" s="81"/>
      <c r="G276" s="109"/>
      <c r="H276" s="35">
        <v>5000</v>
      </c>
      <c r="I276" s="30">
        <v>5000</v>
      </c>
      <c r="J276" s="81"/>
      <c r="K276" s="109"/>
      <c r="L276" s="35">
        <v>5162</v>
      </c>
      <c r="M276" s="30">
        <v>5162</v>
      </c>
      <c r="N276" s="81"/>
      <c r="O276" s="109"/>
      <c r="P276" s="81"/>
    </row>
    <row r="277" spans="1:16" s="10" customFormat="1" x14ac:dyDescent="0.3">
      <c r="A277" s="196"/>
      <c r="B277" s="42"/>
      <c r="C277" s="65" t="s">
        <v>348</v>
      </c>
      <c r="D277" s="35">
        <v>250</v>
      </c>
      <c r="E277" s="30">
        <v>250</v>
      </c>
      <c r="F277" s="81"/>
      <c r="G277" s="109"/>
      <c r="H277" s="35">
        <v>250</v>
      </c>
      <c r="I277" s="30">
        <v>250</v>
      </c>
      <c r="J277" s="81"/>
      <c r="K277" s="109"/>
      <c r="L277" s="35">
        <v>250</v>
      </c>
      <c r="M277" s="30">
        <v>250</v>
      </c>
      <c r="N277" s="81"/>
      <c r="O277" s="109"/>
      <c r="P277" s="81"/>
    </row>
    <row r="278" spans="1:16" s="10" customFormat="1" x14ac:dyDescent="0.3">
      <c r="A278" s="196"/>
      <c r="B278" s="42"/>
      <c r="C278" s="65" t="s">
        <v>349</v>
      </c>
      <c r="D278" s="35">
        <v>2000</v>
      </c>
      <c r="E278" s="30">
        <v>2000</v>
      </c>
      <c r="F278" s="81"/>
      <c r="G278" s="109"/>
      <c r="H278" s="35">
        <v>0</v>
      </c>
      <c r="I278" s="30">
        <v>0</v>
      </c>
      <c r="J278" s="81"/>
      <c r="K278" s="109"/>
      <c r="L278" s="35">
        <v>0</v>
      </c>
      <c r="M278" s="30">
        <v>0</v>
      </c>
      <c r="N278" s="81"/>
      <c r="O278" s="109"/>
      <c r="P278" s="81"/>
    </row>
    <row r="279" spans="1:16" s="10" customFormat="1" x14ac:dyDescent="0.3">
      <c r="A279" s="196"/>
      <c r="B279" s="42"/>
      <c r="C279" s="65" t="s">
        <v>350</v>
      </c>
      <c r="D279" s="35">
        <v>4000</v>
      </c>
      <c r="E279" s="30">
        <v>4000</v>
      </c>
      <c r="F279" s="81"/>
      <c r="G279" s="109"/>
      <c r="H279" s="35">
        <v>4000</v>
      </c>
      <c r="I279" s="30">
        <v>4000</v>
      </c>
      <c r="J279" s="81"/>
      <c r="K279" s="109"/>
      <c r="L279" s="35">
        <v>4000</v>
      </c>
      <c r="M279" s="30">
        <v>4000</v>
      </c>
      <c r="N279" s="81"/>
      <c r="O279" s="109"/>
      <c r="P279" s="81"/>
    </row>
    <row r="280" spans="1:16" s="10" customFormat="1" x14ac:dyDescent="0.3">
      <c r="A280" s="196"/>
      <c r="B280" s="42"/>
      <c r="C280" s="65" t="s">
        <v>351</v>
      </c>
      <c r="D280" s="35">
        <v>2500</v>
      </c>
      <c r="E280" s="30">
        <v>2500</v>
      </c>
      <c r="F280" s="81"/>
      <c r="G280" s="109"/>
      <c r="H280" s="35">
        <v>2500</v>
      </c>
      <c r="I280" s="30">
        <v>2500</v>
      </c>
      <c r="J280" s="81"/>
      <c r="K280" s="109"/>
      <c r="L280" s="35">
        <v>2500</v>
      </c>
      <c r="M280" s="30">
        <v>2500</v>
      </c>
      <c r="N280" s="81"/>
      <c r="O280" s="109"/>
      <c r="P280" s="81"/>
    </row>
    <row r="281" spans="1:16" s="10" customFormat="1" ht="15" customHeight="1" x14ac:dyDescent="0.3">
      <c r="A281" s="196"/>
      <c r="B281" s="42"/>
      <c r="C281" s="65" t="s">
        <v>352</v>
      </c>
      <c r="D281" s="35">
        <v>4946</v>
      </c>
      <c r="E281" s="30">
        <v>4946</v>
      </c>
      <c r="F281" s="81"/>
      <c r="G281" s="109"/>
      <c r="H281" s="35">
        <v>4946</v>
      </c>
      <c r="I281" s="30">
        <v>4946</v>
      </c>
      <c r="J281" s="81"/>
      <c r="K281" s="109"/>
      <c r="L281" s="35">
        <v>4946</v>
      </c>
      <c r="M281" s="30">
        <v>4946</v>
      </c>
      <c r="N281" s="81"/>
      <c r="O281" s="109"/>
      <c r="P281" s="81"/>
    </row>
    <row r="282" spans="1:16" s="10" customFormat="1" x14ac:dyDescent="0.3">
      <c r="A282" s="196"/>
      <c r="B282" s="42"/>
      <c r="C282" s="65" t="s">
        <v>353</v>
      </c>
      <c r="D282" s="35">
        <v>468</v>
      </c>
      <c r="E282" s="30">
        <v>468</v>
      </c>
      <c r="F282" s="81"/>
      <c r="G282" s="109"/>
      <c r="H282" s="35">
        <v>468</v>
      </c>
      <c r="I282" s="30">
        <v>468</v>
      </c>
      <c r="J282" s="81"/>
      <c r="K282" s="109"/>
      <c r="L282" s="35">
        <v>468</v>
      </c>
      <c r="M282" s="30">
        <v>468</v>
      </c>
      <c r="N282" s="81"/>
      <c r="O282" s="109"/>
      <c r="P282" s="81"/>
    </row>
    <row r="283" spans="1:16" s="10" customFormat="1" x14ac:dyDescent="0.3">
      <c r="A283" s="196"/>
      <c r="B283" s="42"/>
      <c r="C283" s="65" t="s">
        <v>354</v>
      </c>
      <c r="D283" s="35">
        <v>7000</v>
      </c>
      <c r="E283" s="30">
        <v>7000</v>
      </c>
      <c r="F283" s="30"/>
      <c r="G283" s="100"/>
      <c r="H283" s="85">
        <v>0</v>
      </c>
      <c r="I283" s="30">
        <v>0</v>
      </c>
      <c r="J283" s="30"/>
      <c r="K283" s="100"/>
      <c r="L283" s="85">
        <v>0</v>
      </c>
      <c r="M283" s="30">
        <v>0</v>
      </c>
      <c r="N283" s="30"/>
      <c r="O283" s="100"/>
      <c r="P283" s="81"/>
    </row>
    <row r="284" spans="1:16" s="10" customFormat="1" x14ac:dyDescent="0.3">
      <c r="A284" s="196"/>
      <c r="B284" s="42"/>
      <c r="C284" s="65" t="s">
        <v>491</v>
      </c>
      <c r="D284" s="85"/>
      <c r="E284" s="30"/>
      <c r="F284" s="30"/>
      <c r="G284" s="100"/>
      <c r="H284" s="85">
        <v>67</v>
      </c>
      <c r="I284" s="30">
        <v>67</v>
      </c>
      <c r="J284" s="30"/>
      <c r="K284" s="100"/>
      <c r="L284" s="85">
        <v>67</v>
      </c>
      <c r="M284" s="30">
        <v>67</v>
      </c>
      <c r="N284" s="30"/>
      <c r="O284" s="100"/>
      <c r="P284" s="81"/>
    </row>
    <row r="285" spans="1:16" s="10" customFormat="1" x14ac:dyDescent="0.3">
      <c r="A285" s="196"/>
      <c r="B285" s="42"/>
      <c r="C285" s="65" t="s">
        <v>492</v>
      </c>
      <c r="D285" s="85"/>
      <c r="E285" s="30"/>
      <c r="F285" s="30"/>
      <c r="G285" s="100"/>
      <c r="H285" s="85">
        <v>64</v>
      </c>
      <c r="I285" s="30">
        <v>64</v>
      </c>
      <c r="J285" s="30"/>
      <c r="K285" s="100"/>
      <c r="L285" s="85">
        <v>64</v>
      </c>
      <c r="M285" s="30">
        <v>64</v>
      </c>
      <c r="N285" s="30"/>
      <c r="O285" s="100"/>
      <c r="P285" s="81"/>
    </row>
    <row r="286" spans="1:16" s="10" customFormat="1" x14ac:dyDescent="0.3">
      <c r="A286" s="196"/>
      <c r="B286" s="42"/>
      <c r="C286" s="65" t="s">
        <v>493</v>
      </c>
      <c r="D286" s="85"/>
      <c r="E286" s="30"/>
      <c r="F286" s="30"/>
      <c r="G286" s="100"/>
      <c r="H286" s="85">
        <v>240</v>
      </c>
      <c r="I286" s="30">
        <v>240</v>
      </c>
      <c r="J286" s="30"/>
      <c r="K286" s="100"/>
      <c r="L286" s="85">
        <v>240</v>
      </c>
      <c r="M286" s="30">
        <v>240</v>
      </c>
      <c r="N286" s="30"/>
      <c r="O286" s="100"/>
      <c r="P286" s="81"/>
    </row>
    <row r="287" spans="1:16" s="10" customFormat="1" x14ac:dyDescent="0.3">
      <c r="A287" s="196"/>
      <c r="B287" s="42"/>
      <c r="C287" s="65" t="s">
        <v>494</v>
      </c>
      <c r="D287" s="85"/>
      <c r="E287" s="30"/>
      <c r="F287" s="30"/>
      <c r="G287" s="100"/>
      <c r="H287" s="85">
        <v>2500</v>
      </c>
      <c r="I287" s="30">
        <v>2500</v>
      </c>
      <c r="J287" s="30"/>
      <c r="K287" s="100"/>
      <c r="L287" s="85">
        <v>2500</v>
      </c>
      <c r="M287" s="30">
        <v>2500</v>
      </c>
      <c r="N287" s="30"/>
      <c r="O287" s="100"/>
      <c r="P287" s="81"/>
    </row>
    <row r="288" spans="1:16" s="10" customFormat="1" x14ac:dyDescent="0.3">
      <c r="A288" s="196"/>
      <c r="B288" s="42"/>
      <c r="C288" s="65" t="s">
        <v>495</v>
      </c>
      <c r="D288" s="85"/>
      <c r="E288" s="30"/>
      <c r="F288" s="30"/>
      <c r="G288" s="100"/>
      <c r="H288" s="85">
        <v>1900</v>
      </c>
      <c r="I288" s="30">
        <v>1900</v>
      </c>
      <c r="J288" s="30"/>
      <c r="K288" s="100"/>
      <c r="L288" s="85">
        <v>1900</v>
      </c>
      <c r="M288" s="30">
        <v>1900</v>
      </c>
      <c r="N288" s="30"/>
      <c r="O288" s="100"/>
      <c r="P288" s="81"/>
    </row>
    <row r="289" spans="1:16" s="10" customFormat="1" x14ac:dyDescent="0.3">
      <c r="A289" s="196"/>
      <c r="B289" s="42"/>
      <c r="C289" s="65" t="s">
        <v>496</v>
      </c>
      <c r="D289" s="85"/>
      <c r="E289" s="30"/>
      <c r="F289" s="30"/>
      <c r="G289" s="100"/>
      <c r="H289" s="85">
        <v>4318</v>
      </c>
      <c r="I289" s="30">
        <v>4318</v>
      </c>
      <c r="J289" s="30"/>
      <c r="K289" s="100"/>
      <c r="L289" s="85">
        <v>4318</v>
      </c>
      <c r="M289" s="30">
        <v>4318</v>
      </c>
      <c r="N289" s="30"/>
      <c r="O289" s="100"/>
      <c r="P289" s="81"/>
    </row>
    <row r="290" spans="1:16" s="10" customFormat="1" x14ac:dyDescent="0.3">
      <c r="A290" s="196"/>
      <c r="B290" s="42"/>
      <c r="C290" s="65" t="s">
        <v>497</v>
      </c>
      <c r="D290" s="85"/>
      <c r="E290" s="30"/>
      <c r="F290" s="30"/>
      <c r="G290" s="100"/>
      <c r="H290" s="85">
        <v>1993</v>
      </c>
      <c r="I290" s="30">
        <v>1993</v>
      </c>
      <c r="J290" s="30"/>
      <c r="K290" s="100"/>
      <c r="L290" s="85">
        <v>1993</v>
      </c>
      <c r="M290" s="30">
        <v>1993</v>
      </c>
      <c r="N290" s="30"/>
      <c r="O290" s="100"/>
      <c r="P290" s="81"/>
    </row>
    <row r="291" spans="1:16" s="10" customFormat="1" x14ac:dyDescent="0.3">
      <c r="A291" s="196"/>
      <c r="B291" s="42"/>
      <c r="C291" s="65" t="s">
        <v>498</v>
      </c>
      <c r="D291" s="85"/>
      <c r="E291" s="30"/>
      <c r="F291" s="30"/>
      <c r="G291" s="100"/>
      <c r="H291" s="85">
        <v>13400</v>
      </c>
      <c r="I291" s="30">
        <v>13400</v>
      </c>
      <c r="J291" s="30"/>
      <c r="K291" s="100"/>
      <c r="L291" s="85">
        <v>13400</v>
      </c>
      <c r="M291" s="30">
        <v>13400</v>
      </c>
      <c r="N291" s="30"/>
      <c r="O291" s="100"/>
      <c r="P291" s="81"/>
    </row>
    <row r="292" spans="1:16" s="10" customFormat="1" x14ac:dyDescent="0.3">
      <c r="A292" s="196"/>
      <c r="B292" s="42"/>
      <c r="C292" s="61" t="s">
        <v>355</v>
      </c>
      <c r="D292" s="85">
        <v>8800</v>
      </c>
      <c r="E292" s="30">
        <v>8800</v>
      </c>
      <c r="F292" s="30"/>
      <c r="G292" s="100"/>
      <c r="H292" s="85">
        <v>8800</v>
      </c>
      <c r="I292" s="30">
        <v>8800</v>
      </c>
      <c r="J292" s="30"/>
      <c r="K292" s="100"/>
      <c r="L292" s="85">
        <v>8800</v>
      </c>
      <c r="M292" s="30">
        <v>8800</v>
      </c>
      <c r="N292" s="30"/>
      <c r="O292" s="100"/>
      <c r="P292" s="81"/>
    </row>
    <row r="293" spans="1:16" s="10" customFormat="1" x14ac:dyDescent="0.3">
      <c r="A293" s="196"/>
      <c r="B293" s="42"/>
      <c r="C293" s="61" t="s">
        <v>356</v>
      </c>
      <c r="D293" s="85">
        <v>2886</v>
      </c>
      <c r="E293" s="30">
        <v>2886</v>
      </c>
      <c r="F293" s="30"/>
      <c r="G293" s="100"/>
      <c r="H293" s="85">
        <v>2886</v>
      </c>
      <c r="I293" s="30">
        <v>2886</v>
      </c>
      <c r="J293" s="30"/>
      <c r="K293" s="100"/>
      <c r="L293" s="85">
        <v>2886</v>
      </c>
      <c r="M293" s="30">
        <v>2886</v>
      </c>
      <c r="N293" s="30"/>
      <c r="O293" s="100"/>
      <c r="P293" s="81"/>
    </row>
    <row r="294" spans="1:16" s="10" customFormat="1" x14ac:dyDescent="0.3">
      <c r="A294" s="196"/>
      <c r="B294" s="42"/>
      <c r="C294" s="61" t="s">
        <v>357</v>
      </c>
      <c r="D294" s="85">
        <v>5509</v>
      </c>
      <c r="E294" s="30">
        <v>5509</v>
      </c>
      <c r="F294" s="30"/>
      <c r="G294" s="100"/>
      <c r="H294" s="85">
        <v>5509</v>
      </c>
      <c r="I294" s="30">
        <v>5509</v>
      </c>
      <c r="J294" s="30"/>
      <c r="K294" s="100"/>
      <c r="L294" s="85">
        <v>5509</v>
      </c>
      <c r="M294" s="30">
        <v>5509</v>
      </c>
      <c r="N294" s="30"/>
      <c r="O294" s="100"/>
      <c r="P294" s="81"/>
    </row>
    <row r="295" spans="1:16" s="10" customFormat="1" ht="16.5" customHeight="1" x14ac:dyDescent="0.3">
      <c r="A295" s="196"/>
      <c r="B295" s="42"/>
      <c r="C295" s="61" t="s">
        <v>433</v>
      </c>
      <c r="D295" s="85">
        <v>5000</v>
      </c>
      <c r="E295" s="30">
        <v>5000</v>
      </c>
      <c r="F295" s="30"/>
      <c r="G295" s="100"/>
      <c r="H295" s="85">
        <v>5000</v>
      </c>
      <c r="I295" s="30">
        <v>5000</v>
      </c>
      <c r="J295" s="30"/>
      <c r="K295" s="100"/>
      <c r="L295" s="85">
        <v>5000</v>
      </c>
      <c r="M295" s="30">
        <v>5000</v>
      </c>
      <c r="N295" s="30"/>
      <c r="O295" s="100"/>
      <c r="P295" s="81"/>
    </row>
    <row r="296" spans="1:16" s="10" customFormat="1" x14ac:dyDescent="0.3">
      <c r="A296" s="196"/>
      <c r="B296" s="42"/>
      <c r="C296" s="61" t="s">
        <v>358</v>
      </c>
      <c r="D296" s="85">
        <v>2559</v>
      </c>
      <c r="E296" s="30">
        <v>2559</v>
      </c>
      <c r="F296" s="30"/>
      <c r="G296" s="100"/>
      <c r="H296" s="85">
        <v>2559</v>
      </c>
      <c r="I296" s="30">
        <v>2559</v>
      </c>
      <c r="J296" s="30"/>
      <c r="K296" s="100"/>
      <c r="L296" s="85">
        <v>2559</v>
      </c>
      <c r="M296" s="30">
        <v>2559</v>
      </c>
      <c r="N296" s="30"/>
      <c r="O296" s="100"/>
      <c r="P296" s="81"/>
    </row>
    <row r="297" spans="1:16" s="10" customFormat="1" ht="28.2" x14ac:dyDescent="0.3">
      <c r="A297" s="196"/>
      <c r="B297" s="42"/>
      <c r="C297" s="61" t="s">
        <v>359</v>
      </c>
      <c r="D297" s="86">
        <v>1000</v>
      </c>
      <c r="E297" s="53">
        <v>1000</v>
      </c>
      <c r="F297" s="53"/>
      <c r="G297" s="108"/>
      <c r="H297" s="86">
        <v>0</v>
      </c>
      <c r="I297" s="53">
        <v>0</v>
      </c>
      <c r="J297" s="53"/>
      <c r="K297" s="108"/>
      <c r="L297" s="86">
        <v>0</v>
      </c>
      <c r="M297" s="53">
        <v>0</v>
      </c>
      <c r="N297" s="53"/>
      <c r="O297" s="108"/>
      <c r="P297" s="81"/>
    </row>
    <row r="298" spans="1:16" s="10" customFormat="1" ht="28.2" x14ac:dyDescent="0.3">
      <c r="A298" s="196"/>
      <c r="B298" s="42"/>
      <c r="C298" s="61" t="s">
        <v>360</v>
      </c>
      <c r="D298" s="86">
        <v>500</v>
      </c>
      <c r="E298" s="53">
        <v>500</v>
      </c>
      <c r="F298" s="53"/>
      <c r="G298" s="108"/>
      <c r="H298" s="86">
        <v>0</v>
      </c>
      <c r="I298" s="53">
        <v>0</v>
      </c>
      <c r="J298" s="53"/>
      <c r="K298" s="108"/>
      <c r="L298" s="86">
        <v>0</v>
      </c>
      <c r="M298" s="53">
        <v>0</v>
      </c>
      <c r="N298" s="53"/>
      <c r="O298" s="108"/>
      <c r="P298" s="81"/>
    </row>
    <row r="299" spans="1:16" s="10" customFormat="1" x14ac:dyDescent="0.3">
      <c r="A299" s="196"/>
      <c r="B299" s="42"/>
      <c r="C299" s="61" t="s">
        <v>361</v>
      </c>
      <c r="D299" s="86">
        <v>1500</v>
      </c>
      <c r="E299" s="53">
        <v>1500</v>
      </c>
      <c r="F299" s="53"/>
      <c r="G299" s="108"/>
      <c r="H299" s="86">
        <v>0</v>
      </c>
      <c r="I299" s="53">
        <v>0</v>
      </c>
      <c r="J299" s="53"/>
      <c r="K299" s="108"/>
      <c r="L299" s="86">
        <v>0</v>
      </c>
      <c r="M299" s="53">
        <v>0</v>
      </c>
      <c r="N299" s="53"/>
      <c r="O299" s="108"/>
      <c r="P299" s="81"/>
    </row>
    <row r="300" spans="1:16" s="10" customFormat="1" x14ac:dyDescent="0.3">
      <c r="A300" s="196"/>
      <c r="B300" s="42"/>
      <c r="C300" s="61" t="s">
        <v>362</v>
      </c>
      <c r="D300" s="86">
        <v>1600</v>
      </c>
      <c r="E300" s="53">
        <v>1600</v>
      </c>
      <c r="F300" s="53"/>
      <c r="G300" s="108"/>
      <c r="H300" s="86">
        <v>1000</v>
      </c>
      <c r="I300" s="53">
        <v>1000</v>
      </c>
      <c r="J300" s="53"/>
      <c r="K300" s="108"/>
      <c r="L300" s="86">
        <v>1000</v>
      </c>
      <c r="M300" s="53">
        <v>1000</v>
      </c>
      <c r="N300" s="53"/>
      <c r="O300" s="108"/>
      <c r="P300" s="81"/>
    </row>
    <row r="301" spans="1:16" s="10" customFormat="1" x14ac:dyDescent="0.3">
      <c r="A301" s="196"/>
      <c r="B301" s="42"/>
      <c r="C301" s="61" t="s">
        <v>363</v>
      </c>
      <c r="D301" s="86">
        <v>3600</v>
      </c>
      <c r="E301" s="53">
        <v>3600</v>
      </c>
      <c r="F301" s="53"/>
      <c r="G301" s="108"/>
      <c r="H301" s="86">
        <v>0</v>
      </c>
      <c r="I301" s="53">
        <v>0</v>
      </c>
      <c r="J301" s="53"/>
      <c r="K301" s="108"/>
      <c r="L301" s="86">
        <v>0</v>
      </c>
      <c r="M301" s="53">
        <v>0</v>
      </c>
      <c r="N301" s="53"/>
      <c r="O301" s="108"/>
      <c r="P301" s="81"/>
    </row>
    <row r="302" spans="1:16" s="10" customFormat="1" ht="16.5" customHeight="1" x14ac:dyDescent="0.3">
      <c r="A302" s="196"/>
      <c r="B302" s="42"/>
      <c r="C302" s="61" t="s">
        <v>459</v>
      </c>
      <c r="D302" s="86">
        <v>2200</v>
      </c>
      <c r="E302" s="53">
        <v>2200</v>
      </c>
      <c r="F302" s="53"/>
      <c r="G302" s="108"/>
      <c r="H302" s="86">
        <v>0</v>
      </c>
      <c r="I302" s="53">
        <v>0</v>
      </c>
      <c r="J302" s="53"/>
      <c r="K302" s="108"/>
      <c r="L302" s="86">
        <v>0</v>
      </c>
      <c r="M302" s="53">
        <v>0</v>
      </c>
      <c r="N302" s="53"/>
      <c r="O302" s="108"/>
      <c r="P302" s="81"/>
    </row>
    <row r="303" spans="1:16" s="10" customFormat="1" x14ac:dyDescent="0.3">
      <c r="A303" s="196"/>
      <c r="B303" s="42"/>
      <c r="C303" s="61" t="s">
        <v>364</v>
      </c>
      <c r="D303" s="86">
        <v>4318</v>
      </c>
      <c r="E303" s="53">
        <v>4318</v>
      </c>
      <c r="F303" s="53"/>
      <c r="G303" s="108"/>
      <c r="H303" s="86">
        <v>4318</v>
      </c>
      <c r="I303" s="53">
        <v>4318</v>
      </c>
      <c r="J303" s="53"/>
      <c r="K303" s="108"/>
      <c r="L303" s="86">
        <v>4318</v>
      </c>
      <c r="M303" s="53">
        <v>4318</v>
      </c>
      <c r="N303" s="53"/>
      <c r="O303" s="108"/>
      <c r="P303" s="81"/>
    </row>
    <row r="304" spans="1:16" s="10" customFormat="1" x14ac:dyDescent="0.3">
      <c r="A304" s="196"/>
      <c r="B304" s="42"/>
      <c r="C304" s="61" t="s">
        <v>365</v>
      </c>
      <c r="D304" s="86">
        <v>12850</v>
      </c>
      <c r="E304" s="53">
        <v>12850</v>
      </c>
      <c r="F304" s="53"/>
      <c r="G304" s="108"/>
      <c r="H304" s="86">
        <v>12850</v>
      </c>
      <c r="I304" s="53">
        <v>12850</v>
      </c>
      <c r="J304" s="53"/>
      <c r="K304" s="108"/>
      <c r="L304" s="86">
        <v>12850</v>
      </c>
      <c r="M304" s="53">
        <v>12850</v>
      </c>
      <c r="N304" s="53"/>
      <c r="O304" s="108"/>
      <c r="P304" s="81"/>
    </row>
    <row r="305" spans="1:16" s="10" customFormat="1" ht="15" customHeight="1" x14ac:dyDescent="0.3">
      <c r="A305" s="196"/>
      <c r="B305" s="42"/>
      <c r="C305" s="61" t="s">
        <v>366</v>
      </c>
      <c r="D305" s="86">
        <v>10490</v>
      </c>
      <c r="E305" s="53">
        <v>10490</v>
      </c>
      <c r="F305" s="53"/>
      <c r="G305" s="108"/>
      <c r="H305" s="86">
        <v>31470</v>
      </c>
      <c r="I305" s="53">
        <v>31470</v>
      </c>
      <c r="J305" s="53"/>
      <c r="K305" s="108"/>
      <c r="L305" s="86">
        <v>31470</v>
      </c>
      <c r="M305" s="53">
        <v>31470</v>
      </c>
      <c r="N305" s="53"/>
      <c r="O305" s="108"/>
      <c r="P305" s="81"/>
    </row>
    <row r="306" spans="1:16" s="10" customFormat="1" x14ac:dyDescent="0.3">
      <c r="A306" s="196"/>
      <c r="B306" s="42"/>
      <c r="C306" s="61" t="s">
        <v>226</v>
      </c>
      <c r="D306" s="86">
        <v>2000</v>
      </c>
      <c r="E306" s="53">
        <v>2000</v>
      </c>
      <c r="F306" s="53"/>
      <c r="G306" s="108"/>
      <c r="H306" s="86">
        <v>2000</v>
      </c>
      <c r="I306" s="53">
        <v>2000</v>
      </c>
      <c r="J306" s="53"/>
      <c r="K306" s="108"/>
      <c r="L306" s="86">
        <v>2000</v>
      </c>
      <c r="M306" s="53">
        <v>2000</v>
      </c>
      <c r="N306" s="53"/>
      <c r="O306" s="108"/>
      <c r="P306" s="81"/>
    </row>
    <row r="307" spans="1:16" s="10" customFormat="1" x14ac:dyDescent="0.3">
      <c r="A307" s="196"/>
      <c r="B307" s="42"/>
      <c r="C307" s="61" t="s">
        <v>152</v>
      </c>
      <c r="D307" s="86">
        <v>2000</v>
      </c>
      <c r="E307" s="53">
        <v>2000</v>
      </c>
      <c r="F307" s="53"/>
      <c r="G307" s="108"/>
      <c r="H307" s="86">
        <v>0</v>
      </c>
      <c r="I307" s="53">
        <v>0</v>
      </c>
      <c r="J307" s="53"/>
      <c r="K307" s="108"/>
      <c r="L307" s="86">
        <v>0</v>
      </c>
      <c r="M307" s="53">
        <v>0</v>
      </c>
      <c r="N307" s="53"/>
      <c r="O307" s="108"/>
      <c r="P307" s="81"/>
    </row>
    <row r="308" spans="1:16" s="10" customFormat="1" x14ac:dyDescent="0.3">
      <c r="A308" s="196"/>
      <c r="B308" s="42"/>
      <c r="C308" s="61" t="s">
        <v>367</v>
      </c>
      <c r="D308" s="86">
        <v>83683</v>
      </c>
      <c r="E308" s="53">
        <v>83683</v>
      </c>
      <c r="F308" s="53"/>
      <c r="G308" s="108"/>
      <c r="H308" s="86">
        <v>83683</v>
      </c>
      <c r="I308" s="53">
        <v>83683</v>
      </c>
      <c r="J308" s="53"/>
      <c r="K308" s="108"/>
      <c r="L308" s="86">
        <v>83683</v>
      </c>
      <c r="M308" s="53">
        <v>83683</v>
      </c>
      <c r="N308" s="53"/>
      <c r="O308" s="108"/>
      <c r="P308" s="81"/>
    </row>
    <row r="309" spans="1:16" s="10" customFormat="1" x14ac:dyDescent="0.3">
      <c r="A309" s="196"/>
      <c r="B309" s="42"/>
      <c r="C309" s="61" t="s">
        <v>414</v>
      </c>
      <c r="D309" s="86"/>
      <c r="E309" s="53"/>
      <c r="F309" s="53"/>
      <c r="G309" s="108"/>
      <c r="H309" s="86"/>
      <c r="I309" s="53"/>
      <c r="J309" s="53"/>
      <c r="K309" s="108"/>
      <c r="L309" s="86"/>
      <c r="M309" s="53"/>
      <c r="N309" s="53"/>
      <c r="O309" s="108"/>
      <c r="P309" s="81"/>
    </row>
    <row r="310" spans="1:16" s="10" customFormat="1" x14ac:dyDescent="0.3">
      <c r="A310" s="196"/>
      <c r="B310" s="42"/>
      <c r="C310" s="61" t="s">
        <v>415</v>
      </c>
      <c r="D310" s="86">
        <v>1000</v>
      </c>
      <c r="E310" s="53">
        <v>1000</v>
      </c>
      <c r="F310" s="53"/>
      <c r="G310" s="108"/>
      <c r="H310" s="86">
        <v>1000</v>
      </c>
      <c r="I310" s="53">
        <v>1000</v>
      </c>
      <c r="J310" s="53"/>
      <c r="K310" s="108"/>
      <c r="L310" s="86">
        <v>1000</v>
      </c>
      <c r="M310" s="53">
        <v>1000</v>
      </c>
      <c r="N310" s="53"/>
      <c r="O310" s="108"/>
      <c r="P310" s="81"/>
    </row>
    <row r="311" spans="1:16" s="10" customFormat="1" x14ac:dyDescent="0.3">
      <c r="A311" s="196"/>
      <c r="B311" s="42"/>
      <c r="C311" s="61" t="s">
        <v>416</v>
      </c>
      <c r="D311" s="86">
        <v>750</v>
      </c>
      <c r="E311" s="53">
        <v>750</v>
      </c>
      <c r="F311" s="53"/>
      <c r="G311" s="108"/>
      <c r="H311" s="86">
        <v>0</v>
      </c>
      <c r="I311" s="53">
        <v>0</v>
      </c>
      <c r="J311" s="53"/>
      <c r="K311" s="108"/>
      <c r="L311" s="86">
        <v>0</v>
      </c>
      <c r="M311" s="53">
        <v>0</v>
      </c>
      <c r="N311" s="53"/>
      <c r="O311" s="108"/>
      <c r="P311" s="81"/>
    </row>
    <row r="312" spans="1:16" s="10" customFormat="1" x14ac:dyDescent="0.3">
      <c r="A312" s="196"/>
      <c r="B312" s="42"/>
      <c r="C312" s="61" t="s">
        <v>417</v>
      </c>
      <c r="D312" s="86">
        <v>1000</v>
      </c>
      <c r="E312" s="53">
        <v>1000</v>
      </c>
      <c r="F312" s="53"/>
      <c r="G312" s="108"/>
      <c r="H312" s="86">
        <v>1000</v>
      </c>
      <c r="I312" s="53">
        <v>1000</v>
      </c>
      <c r="J312" s="53"/>
      <c r="K312" s="108"/>
      <c r="L312" s="86">
        <v>1000</v>
      </c>
      <c r="M312" s="53">
        <v>1000</v>
      </c>
      <c r="N312" s="53"/>
      <c r="O312" s="108"/>
      <c r="P312" s="81"/>
    </row>
    <row r="313" spans="1:16" s="10" customFormat="1" x14ac:dyDescent="0.3">
      <c r="A313" s="196"/>
      <c r="B313" s="42"/>
      <c r="C313" s="61" t="s">
        <v>418</v>
      </c>
      <c r="D313" s="86">
        <v>1500</v>
      </c>
      <c r="E313" s="53">
        <v>1500</v>
      </c>
      <c r="F313" s="53"/>
      <c r="G313" s="108"/>
      <c r="H313" s="86">
        <v>0</v>
      </c>
      <c r="I313" s="53">
        <v>0</v>
      </c>
      <c r="J313" s="53"/>
      <c r="K313" s="108"/>
      <c r="L313" s="86">
        <v>0</v>
      </c>
      <c r="M313" s="53">
        <v>0</v>
      </c>
      <c r="N313" s="53"/>
      <c r="O313" s="108"/>
      <c r="P313" s="81"/>
    </row>
    <row r="314" spans="1:16" s="10" customFormat="1" x14ac:dyDescent="0.3">
      <c r="A314" s="196"/>
      <c r="B314" s="42"/>
      <c r="C314" s="61" t="s">
        <v>419</v>
      </c>
      <c r="D314" s="86">
        <v>457</v>
      </c>
      <c r="E314" s="53">
        <v>457</v>
      </c>
      <c r="F314" s="53"/>
      <c r="G314" s="108"/>
      <c r="H314" s="86">
        <v>457</v>
      </c>
      <c r="I314" s="53">
        <v>457</v>
      </c>
      <c r="J314" s="53"/>
      <c r="K314" s="108"/>
      <c r="L314" s="86">
        <v>457</v>
      </c>
      <c r="M314" s="53">
        <v>457</v>
      </c>
      <c r="N314" s="53"/>
      <c r="O314" s="108"/>
      <c r="P314" s="81"/>
    </row>
    <row r="315" spans="1:16" s="10" customFormat="1" x14ac:dyDescent="0.3">
      <c r="A315" s="196"/>
      <c r="B315" s="42"/>
      <c r="C315" s="61" t="s">
        <v>420</v>
      </c>
      <c r="D315" s="86">
        <v>1041</v>
      </c>
      <c r="E315" s="53">
        <v>1041</v>
      </c>
      <c r="F315" s="53"/>
      <c r="G315" s="108"/>
      <c r="H315" s="86">
        <v>1041</v>
      </c>
      <c r="I315" s="53">
        <v>1041</v>
      </c>
      <c r="J315" s="53"/>
      <c r="K315" s="108"/>
      <c r="L315" s="86">
        <v>1041</v>
      </c>
      <c r="M315" s="53">
        <v>1041</v>
      </c>
      <c r="N315" s="53"/>
      <c r="O315" s="108"/>
      <c r="P315" s="81"/>
    </row>
    <row r="316" spans="1:16" s="10" customFormat="1" x14ac:dyDescent="0.3">
      <c r="A316" s="196"/>
      <c r="B316" s="42"/>
      <c r="C316" s="61" t="s">
        <v>421</v>
      </c>
      <c r="D316" s="86">
        <v>620</v>
      </c>
      <c r="E316" s="53">
        <v>620</v>
      </c>
      <c r="F316" s="53"/>
      <c r="G316" s="108"/>
      <c r="H316" s="86">
        <v>620</v>
      </c>
      <c r="I316" s="53">
        <v>620</v>
      </c>
      <c r="J316" s="53"/>
      <c r="K316" s="108"/>
      <c r="L316" s="86">
        <v>0</v>
      </c>
      <c r="M316" s="53">
        <v>0</v>
      </c>
      <c r="N316" s="53"/>
      <c r="O316" s="108"/>
      <c r="P316" s="81"/>
    </row>
    <row r="317" spans="1:16" s="10" customFormat="1" x14ac:dyDescent="0.3">
      <c r="A317" s="196"/>
      <c r="B317" s="42"/>
      <c r="C317" s="61" t="s">
        <v>422</v>
      </c>
      <c r="D317" s="86">
        <v>857</v>
      </c>
      <c r="E317" s="53">
        <v>857</v>
      </c>
      <c r="F317" s="53"/>
      <c r="G317" s="108"/>
      <c r="H317" s="86">
        <v>857</v>
      </c>
      <c r="I317" s="53">
        <v>857</v>
      </c>
      <c r="J317" s="53"/>
      <c r="K317" s="108"/>
      <c r="L317" s="86">
        <v>1067</v>
      </c>
      <c r="M317" s="53">
        <v>1067</v>
      </c>
      <c r="N317" s="53"/>
      <c r="O317" s="108"/>
      <c r="P317" s="81"/>
    </row>
    <row r="318" spans="1:16" s="10" customFormat="1" ht="29.25" customHeight="1" x14ac:dyDescent="0.3">
      <c r="A318" s="196"/>
      <c r="B318" s="42"/>
      <c r="C318" s="61" t="s">
        <v>424</v>
      </c>
      <c r="D318" s="86">
        <v>800</v>
      </c>
      <c r="E318" s="53">
        <v>800</v>
      </c>
      <c r="F318" s="53"/>
      <c r="G318" s="108"/>
      <c r="H318" s="86">
        <v>800</v>
      </c>
      <c r="I318" s="53">
        <v>800</v>
      </c>
      <c r="J318" s="53"/>
      <c r="K318" s="108"/>
      <c r="L318" s="86">
        <v>800</v>
      </c>
      <c r="M318" s="53">
        <v>800</v>
      </c>
      <c r="N318" s="53"/>
      <c r="O318" s="108"/>
      <c r="P318" s="81"/>
    </row>
    <row r="319" spans="1:16" s="10" customFormat="1" ht="28.2" x14ac:dyDescent="0.3">
      <c r="A319" s="196"/>
      <c r="B319" s="42"/>
      <c r="C319" s="61" t="s">
        <v>426</v>
      </c>
      <c r="D319" s="86">
        <v>2250</v>
      </c>
      <c r="E319" s="53">
        <v>2250</v>
      </c>
      <c r="F319" s="53"/>
      <c r="G319" s="108"/>
      <c r="H319" s="86">
        <v>2250</v>
      </c>
      <c r="I319" s="53">
        <v>2250</v>
      </c>
      <c r="J319" s="53"/>
      <c r="K319" s="108"/>
      <c r="L319" s="86">
        <v>2250</v>
      </c>
      <c r="M319" s="53">
        <v>2250</v>
      </c>
      <c r="N319" s="53"/>
      <c r="O319" s="108"/>
      <c r="P319" s="81"/>
    </row>
    <row r="320" spans="1:16" s="10" customFormat="1" x14ac:dyDescent="0.3">
      <c r="A320" s="196"/>
      <c r="B320" s="42"/>
      <c r="C320" s="61" t="s">
        <v>427</v>
      </c>
      <c r="D320" s="86">
        <v>4000</v>
      </c>
      <c r="E320" s="53">
        <v>4000</v>
      </c>
      <c r="F320" s="53"/>
      <c r="G320" s="108"/>
      <c r="H320" s="86">
        <v>4000</v>
      </c>
      <c r="I320" s="53">
        <v>4000</v>
      </c>
      <c r="J320" s="53"/>
      <c r="K320" s="108"/>
      <c r="L320" s="86">
        <v>4000</v>
      </c>
      <c r="M320" s="53">
        <v>4000</v>
      </c>
      <c r="N320" s="53"/>
      <c r="O320" s="108"/>
      <c r="P320" s="81"/>
    </row>
    <row r="321" spans="1:16" s="10" customFormat="1" x14ac:dyDescent="0.3">
      <c r="A321" s="196"/>
      <c r="B321" s="42"/>
      <c r="C321" s="61" t="s">
        <v>462</v>
      </c>
      <c r="D321" s="86">
        <v>4399</v>
      </c>
      <c r="E321" s="53">
        <v>4399</v>
      </c>
      <c r="F321" s="53"/>
      <c r="G321" s="108"/>
      <c r="H321" s="86">
        <v>0</v>
      </c>
      <c r="I321" s="53">
        <v>0</v>
      </c>
      <c r="J321" s="53"/>
      <c r="K321" s="108"/>
      <c r="L321" s="86">
        <v>0</v>
      </c>
      <c r="M321" s="53">
        <v>0</v>
      </c>
      <c r="N321" s="53"/>
      <c r="O321" s="108"/>
      <c r="P321" s="81"/>
    </row>
    <row r="322" spans="1:16" s="10" customFormat="1" x14ac:dyDescent="0.3">
      <c r="A322" s="196"/>
      <c r="B322" s="42"/>
      <c r="C322" s="61" t="s">
        <v>499</v>
      </c>
      <c r="D322" s="86"/>
      <c r="E322" s="53"/>
      <c r="F322" s="53"/>
      <c r="G322" s="108"/>
      <c r="H322" s="86">
        <v>380</v>
      </c>
      <c r="I322" s="53">
        <v>380</v>
      </c>
      <c r="J322" s="53"/>
      <c r="K322" s="108"/>
      <c r="L322" s="86">
        <v>380</v>
      </c>
      <c r="M322" s="53">
        <v>380</v>
      </c>
      <c r="N322" s="53"/>
      <c r="O322" s="108"/>
      <c r="P322" s="81"/>
    </row>
    <row r="323" spans="1:16" s="10" customFormat="1" x14ac:dyDescent="0.3">
      <c r="A323" s="196"/>
      <c r="B323" s="42"/>
      <c r="C323" s="61" t="s">
        <v>500</v>
      </c>
      <c r="D323" s="86"/>
      <c r="E323" s="53"/>
      <c r="F323" s="53"/>
      <c r="G323" s="108"/>
      <c r="H323" s="86">
        <v>5721</v>
      </c>
      <c r="I323" s="53">
        <v>5721</v>
      </c>
      <c r="J323" s="53"/>
      <c r="K323" s="108"/>
      <c r="L323" s="86">
        <v>5721</v>
      </c>
      <c r="M323" s="53">
        <v>5721</v>
      </c>
      <c r="N323" s="53"/>
      <c r="O323" s="108"/>
      <c r="P323" s="81"/>
    </row>
    <row r="324" spans="1:16" s="10" customFormat="1" x14ac:dyDescent="0.3">
      <c r="A324" s="196"/>
      <c r="B324" s="42"/>
      <c r="C324" s="61" t="s">
        <v>501</v>
      </c>
      <c r="D324" s="86"/>
      <c r="E324" s="53"/>
      <c r="F324" s="53"/>
      <c r="G324" s="108"/>
      <c r="H324" s="86">
        <v>1080</v>
      </c>
      <c r="I324" s="53">
        <v>1080</v>
      </c>
      <c r="J324" s="53"/>
      <c r="K324" s="108"/>
      <c r="L324" s="86">
        <v>1080</v>
      </c>
      <c r="M324" s="53">
        <v>1080</v>
      </c>
      <c r="N324" s="53"/>
      <c r="O324" s="108"/>
      <c r="P324" s="81"/>
    </row>
    <row r="325" spans="1:16" s="10" customFormat="1" x14ac:dyDescent="0.3">
      <c r="A325" s="196"/>
      <c r="B325" s="42"/>
      <c r="C325" s="61" t="s">
        <v>502</v>
      </c>
      <c r="D325" s="86"/>
      <c r="E325" s="53"/>
      <c r="F325" s="53"/>
      <c r="G325" s="108"/>
      <c r="H325" s="86">
        <v>826</v>
      </c>
      <c r="I325" s="53">
        <v>826</v>
      </c>
      <c r="J325" s="53"/>
      <c r="K325" s="108"/>
      <c r="L325" s="86">
        <v>826</v>
      </c>
      <c r="M325" s="53">
        <v>826</v>
      </c>
      <c r="N325" s="53"/>
      <c r="O325" s="108"/>
      <c r="P325" s="81"/>
    </row>
    <row r="326" spans="1:16" s="10" customFormat="1" x14ac:dyDescent="0.3">
      <c r="A326" s="196"/>
      <c r="B326" s="42"/>
      <c r="C326" s="61" t="s">
        <v>503</v>
      </c>
      <c r="D326" s="86"/>
      <c r="E326" s="53"/>
      <c r="F326" s="53"/>
      <c r="G326" s="108"/>
      <c r="H326" s="86">
        <v>170</v>
      </c>
      <c r="I326" s="53">
        <v>170</v>
      </c>
      <c r="J326" s="53"/>
      <c r="K326" s="108"/>
      <c r="L326" s="86">
        <v>170</v>
      </c>
      <c r="M326" s="53">
        <v>170</v>
      </c>
      <c r="N326" s="53"/>
      <c r="O326" s="108"/>
      <c r="P326" s="81"/>
    </row>
    <row r="327" spans="1:16" s="10" customFormat="1" x14ac:dyDescent="0.3">
      <c r="A327" s="196"/>
      <c r="B327" s="42"/>
      <c r="C327" s="61" t="s">
        <v>504</v>
      </c>
      <c r="D327" s="86"/>
      <c r="E327" s="53"/>
      <c r="F327" s="53"/>
      <c r="G327" s="108"/>
      <c r="H327" s="86">
        <v>122000</v>
      </c>
      <c r="I327" s="53">
        <v>122000</v>
      </c>
      <c r="J327" s="53"/>
      <c r="K327" s="108"/>
      <c r="L327" s="86">
        <v>122000</v>
      </c>
      <c r="M327" s="53">
        <v>122000</v>
      </c>
      <c r="N327" s="53"/>
      <c r="O327" s="108"/>
      <c r="P327" s="81"/>
    </row>
    <row r="328" spans="1:16" s="10" customFormat="1" x14ac:dyDescent="0.3">
      <c r="A328" s="196"/>
      <c r="B328" s="42"/>
      <c r="C328" s="61" t="s">
        <v>505</v>
      </c>
      <c r="D328" s="86"/>
      <c r="E328" s="53"/>
      <c r="F328" s="53"/>
      <c r="G328" s="108"/>
      <c r="H328" s="86">
        <v>2400</v>
      </c>
      <c r="I328" s="53">
        <v>2400</v>
      </c>
      <c r="J328" s="53"/>
      <c r="K328" s="108"/>
      <c r="L328" s="86">
        <v>2400</v>
      </c>
      <c r="M328" s="53">
        <v>2400</v>
      </c>
      <c r="N328" s="53"/>
      <c r="O328" s="108"/>
      <c r="P328" s="81"/>
    </row>
    <row r="329" spans="1:16" s="10" customFormat="1" ht="28.2" x14ac:dyDescent="0.3">
      <c r="A329" s="196"/>
      <c r="B329" s="42"/>
      <c r="C329" s="61" t="s">
        <v>506</v>
      </c>
      <c r="D329" s="86"/>
      <c r="E329" s="53"/>
      <c r="F329" s="53"/>
      <c r="G329" s="108"/>
      <c r="H329" s="86">
        <v>2000</v>
      </c>
      <c r="I329" s="53">
        <v>2000</v>
      </c>
      <c r="J329" s="53"/>
      <c r="K329" s="108"/>
      <c r="L329" s="86">
        <v>2000</v>
      </c>
      <c r="M329" s="53">
        <v>2000</v>
      </c>
      <c r="N329" s="53"/>
      <c r="O329" s="108"/>
      <c r="P329" s="81"/>
    </row>
    <row r="330" spans="1:16" s="10" customFormat="1" x14ac:dyDescent="0.3">
      <c r="A330" s="196"/>
      <c r="B330" s="42"/>
      <c r="C330" s="61" t="s">
        <v>507</v>
      </c>
      <c r="D330" s="86"/>
      <c r="E330" s="53"/>
      <c r="F330" s="53"/>
      <c r="G330" s="108"/>
      <c r="H330" s="86">
        <v>2300</v>
      </c>
      <c r="I330" s="53">
        <v>2300</v>
      </c>
      <c r="J330" s="53"/>
      <c r="K330" s="108"/>
      <c r="L330" s="86">
        <v>2300</v>
      </c>
      <c r="M330" s="53">
        <v>2300</v>
      </c>
      <c r="N330" s="53"/>
      <c r="O330" s="108"/>
      <c r="P330" s="81"/>
    </row>
    <row r="331" spans="1:16" s="10" customFormat="1" x14ac:dyDescent="0.3">
      <c r="A331" s="196"/>
      <c r="B331" s="42"/>
      <c r="C331" s="61" t="s">
        <v>508</v>
      </c>
      <c r="D331" s="86"/>
      <c r="E331" s="53"/>
      <c r="F331" s="53"/>
      <c r="G331" s="108"/>
      <c r="H331" s="86">
        <v>2813</v>
      </c>
      <c r="I331" s="53">
        <v>2813</v>
      </c>
      <c r="J331" s="53"/>
      <c r="K331" s="108"/>
      <c r="L331" s="86">
        <v>2813</v>
      </c>
      <c r="M331" s="53">
        <v>2813</v>
      </c>
      <c r="N331" s="53"/>
      <c r="O331" s="108"/>
      <c r="P331" s="81"/>
    </row>
    <row r="332" spans="1:16" s="10" customFormat="1" x14ac:dyDescent="0.3">
      <c r="A332" s="196"/>
      <c r="B332" s="42"/>
      <c r="C332" s="61" t="s">
        <v>509</v>
      </c>
      <c r="D332" s="86"/>
      <c r="E332" s="53"/>
      <c r="F332" s="53"/>
      <c r="G332" s="108"/>
      <c r="H332" s="86">
        <v>433</v>
      </c>
      <c r="I332" s="53">
        <v>433</v>
      </c>
      <c r="J332" s="53"/>
      <c r="K332" s="108"/>
      <c r="L332" s="86">
        <v>433</v>
      </c>
      <c r="M332" s="53">
        <v>433</v>
      </c>
      <c r="N332" s="53"/>
      <c r="O332" s="108"/>
      <c r="P332" s="81"/>
    </row>
    <row r="333" spans="1:16" s="10" customFormat="1" x14ac:dyDescent="0.3">
      <c r="A333" s="196"/>
      <c r="B333" s="42"/>
      <c r="C333" s="61" t="s">
        <v>528</v>
      </c>
      <c r="D333" s="86"/>
      <c r="E333" s="53"/>
      <c r="F333" s="53"/>
      <c r="G333" s="108"/>
      <c r="H333" s="86"/>
      <c r="I333" s="53"/>
      <c r="J333" s="53"/>
      <c r="K333" s="108"/>
      <c r="L333" s="86">
        <v>770</v>
      </c>
      <c r="M333" s="53">
        <v>770</v>
      </c>
      <c r="N333" s="53"/>
      <c r="O333" s="108"/>
      <c r="P333" s="81"/>
    </row>
    <row r="334" spans="1:16" s="10" customFormat="1" x14ac:dyDescent="0.3">
      <c r="A334" s="196"/>
      <c r="B334" s="42"/>
      <c r="C334" s="61" t="s">
        <v>530</v>
      </c>
      <c r="D334" s="86"/>
      <c r="E334" s="53"/>
      <c r="F334" s="53"/>
      <c r="G334" s="108"/>
      <c r="H334" s="86"/>
      <c r="I334" s="53"/>
      <c r="J334" s="53"/>
      <c r="K334" s="108"/>
      <c r="L334" s="86">
        <v>940</v>
      </c>
      <c r="M334" s="53">
        <v>940</v>
      </c>
      <c r="N334" s="53"/>
      <c r="O334" s="108"/>
      <c r="P334" s="81"/>
    </row>
    <row r="335" spans="1:16" s="10" customFormat="1" ht="28.2" x14ac:dyDescent="0.3">
      <c r="A335" s="196"/>
      <c r="B335" s="42"/>
      <c r="C335" s="45" t="s">
        <v>545</v>
      </c>
      <c r="D335" s="86"/>
      <c r="E335" s="53"/>
      <c r="F335" s="53"/>
      <c r="G335" s="108"/>
      <c r="H335" s="86"/>
      <c r="I335" s="53"/>
      <c r="J335" s="53"/>
      <c r="K335" s="108"/>
      <c r="L335" s="86">
        <v>2258</v>
      </c>
      <c r="M335" s="53">
        <v>2258</v>
      </c>
      <c r="N335" s="53"/>
      <c r="O335" s="108"/>
      <c r="P335" s="81"/>
    </row>
    <row r="336" spans="1:16" s="10" customFormat="1" ht="28.2" x14ac:dyDescent="0.3">
      <c r="A336" s="196"/>
      <c r="B336" s="42"/>
      <c r="C336" s="45" t="s">
        <v>546</v>
      </c>
      <c r="D336" s="86"/>
      <c r="E336" s="53"/>
      <c r="F336" s="53"/>
      <c r="G336" s="108"/>
      <c r="H336" s="86"/>
      <c r="I336" s="53"/>
      <c r="J336" s="53"/>
      <c r="K336" s="108"/>
      <c r="L336" s="86">
        <v>753</v>
      </c>
      <c r="M336" s="53">
        <v>753</v>
      </c>
      <c r="N336" s="53"/>
      <c r="O336" s="108"/>
      <c r="P336" s="81"/>
    </row>
    <row r="337" spans="1:16" s="10" customFormat="1" ht="28.2" x14ac:dyDescent="0.3">
      <c r="A337" s="196"/>
      <c r="B337" s="42"/>
      <c r="C337" s="61" t="s">
        <v>549</v>
      </c>
      <c r="D337" s="86"/>
      <c r="E337" s="53"/>
      <c r="F337" s="53"/>
      <c r="G337" s="108"/>
      <c r="H337" s="86"/>
      <c r="I337" s="53"/>
      <c r="J337" s="53"/>
      <c r="K337" s="108"/>
      <c r="L337" s="86">
        <v>60000</v>
      </c>
      <c r="M337" s="53">
        <v>60000</v>
      </c>
      <c r="N337" s="53"/>
      <c r="O337" s="108"/>
      <c r="P337" s="81"/>
    </row>
    <row r="338" spans="1:16" s="10" customFormat="1" x14ac:dyDescent="0.3">
      <c r="A338" s="196"/>
      <c r="B338" s="42"/>
      <c r="C338" s="61" t="s">
        <v>553</v>
      </c>
      <c r="D338" s="86"/>
      <c r="E338" s="53"/>
      <c r="F338" s="53"/>
      <c r="G338" s="108"/>
      <c r="H338" s="86"/>
      <c r="I338" s="53"/>
      <c r="J338" s="53"/>
      <c r="K338" s="108"/>
      <c r="L338" s="86">
        <v>1692</v>
      </c>
      <c r="M338" s="53">
        <v>1692</v>
      </c>
      <c r="N338" s="53"/>
      <c r="O338" s="108"/>
      <c r="P338" s="81"/>
    </row>
    <row r="339" spans="1:16" s="10" customFormat="1" x14ac:dyDescent="0.3">
      <c r="A339" s="196"/>
      <c r="B339" s="42"/>
      <c r="C339" s="61" t="s">
        <v>575</v>
      </c>
      <c r="D339" s="86"/>
      <c r="E339" s="53"/>
      <c r="F339" s="53"/>
      <c r="G339" s="108"/>
      <c r="H339" s="86"/>
      <c r="I339" s="53"/>
      <c r="J339" s="53"/>
      <c r="K339" s="108"/>
      <c r="L339" s="86">
        <v>38151</v>
      </c>
      <c r="M339" s="53">
        <v>38151</v>
      </c>
      <c r="N339" s="53"/>
      <c r="O339" s="108"/>
      <c r="P339" s="81"/>
    </row>
    <row r="340" spans="1:16" s="10" customFormat="1" x14ac:dyDescent="0.3">
      <c r="A340" s="196"/>
      <c r="B340" s="42"/>
      <c r="C340" s="61" t="s">
        <v>576</v>
      </c>
      <c r="D340" s="86"/>
      <c r="E340" s="53"/>
      <c r="F340" s="53"/>
      <c r="G340" s="108"/>
      <c r="H340" s="86"/>
      <c r="I340" s="53"/>
      <c r="J340" s="53"/>
      <c r="K340" s="108"/>
      <c r="L340" s="86">
        <v>4445</v>
      </c>
      <c r="M340" s="53">
        <v>4445</v>
      </c>
      <c r="N340" s="53"/>
      <c r="O340" s="108"/>
      <c r="P340" s="81"/>
    </row>
    <row r="341" spans="1:16" s="10" customFormat="1" x14ac:dyDescent="0.3">
      <c r="A341" s="196"/>
      <c r="B341" s="42"/>
      <c r="C341" s="61"/>
      <c r="D341" s="86"/>
      <c r="E341" s="53"/>
      <c r="F341" s="53"/>
      <c r="G341" s="108"/>
      <c r="H341" s="86"/>
      <c r="I341" s="53"/>
      <c r="J341" s="53"/>
      <c r="K341" s="108"/>
      <c r="L341" s="86"/>
      <c r="M341" s="53"/>
      <c r="N341" s="53"/>
      <c r="O341" s="108"/>
    </row>
    <row r="342" spans="1:16" s="10" customFormat="1" x14ac:dyDescent="0.3">
      <c r="A342" s="196"/>
      <c r="B342" s="42"/>
      <c r="C342" s="82" t="s">
        <v>45</v>
      </c>
      <c r="D342" s="89">
        <f>SUM(D274:D322)</f>
        <v>208333</v>
      </c>
      <c r="E342" s="44">
        <f>SUM(E274:E322)</f>
        <v>208333</v>
      </c>
      <c r="F342" s="44">
        <f>SUM(F274:F320)</f>
        <v>0</v>
      </c>
      <c r="G342" s="114">
        <f>SUM(G274:G320)</f>
        <v>0</v>
      </c>
      <c r="H342" s="89">
        <f>SUM(H274:H341)</f>
        <v>363869</v>
      </c>
      <c r="I342" s="44">
        <f t="shared" ref="I342:K342" si="28">SUM(I274:I341)</f>
        <v>363869</v>
      </c>
      <c r="J342" s="44">
        <f t="shared" si="28"/>
        <v>0</v>
      </c>
      <c r="K342" s="271">
        <f t="shared" si="28"/>
        <v>0</v>
      </c>
      <c r="L342" s="89">
        <f>SUM(L274:L341)</f>
        <v>472630</v>
      </c>
      <c r="M342" s="44">
        <f t="shared" ref="M342:O342" si="29">SUM(M274:M341)</f>
        <v>472630</v>
      </c>
      <c r="N342" s="44">
        <f t="shared" si="29"/>
        <v>0</v>
      </c>
      <c r="O342" s="271">
        <f t="shared" si="29"/>
        <v>0</v>
      </c>
    </row>
    <row r="343" spans="1:16" s="10" customFormat="1" x14ac:dyDescent="0.3">
      <c r="A343" s="196"/>
      <c r="B343" s="42"/>
      <c r="C343" s="82"/>
      <c r="D343" s="78"/>
      <c r="E343" s="81"/>
      <c r="F343" s="81"/>
      <c r="G343" s="109"/>
      <c r="H343" s="78"/>
      <c r="I343" s="81"/>
      <c r="J343" s="81"/>
      <c r="K343" s="109"/>
      <c r="L343" s="78"/>
      <c r="M343" s="81"/>
      <c r="N343" s="81"/>
      <c r="O343" s="109"/>
    </row>
    <row r="344" spans="1:16" s="10" customFormat="1" x14ac:dyDescent="0.3">
      <c r="A344" s="196"/>
      <c r="B344" s="42" t="s">
        <v>25</v>
      </c>
      <c r="C344" s="65" t="s">
        <v>24</v>
      </c>
      <c r="D344" s="78"/>
      <c r="E344" s="81"/>
      <c r="F344" s="81"/>
      <c r="G344" s="109"/>
      <c r="H344" s="78"/>
      <c r="I344" s="81"/>
      <c r="J344" s="81"/>
      <c r="K344" s="109"/>
      <c r="L344" s="78"/>
      <c r="M344" s="81"/>
      <c r="N344" s="81"/>
      <c r="O344" s="109"/>
    </row>
    <row r="345" spans="1:16" s="10" customFormat="1" x14ac:dyDescent="0.3">
      <c r="A345" s="196"/>
      <c r="B345" s="42"/>
      <c r="C345" s="65" t="s">
        <v>458</v>
      </c>
      <c r="D345" s="86">
        <v>2050</v>
      </c>
      <c r="E345" s="53">
        <v>2050</v>
      </c>
      <c r="F345" s="30"/>
      <c r="G345" s="100"/>
      <c r="H345" s="86">
        <v>0</v>
      </c>
      <c r="I345" s="53">
        <v>0</v>
      </c>
      <c r="J345" s="30"/>
      <c r="K345" s="100"/>
      <c r="L345" s="86">
        <v>0</v>
      </c>
      <c r="M345" s="53">
        <v>0</v>
      </c>
      <c r="N345" s="30"/>
      <c r="O345" s="100"/>
      <c r="P345" s="81"/>
    </row>
    <row r="346" spans="1:16" s="10" customFormat="1" x14ac:dyDescent="0.3">
      <c r="A346" s="196"/>
      <c r="B346" s="42"/>
      <c r="C346" s="65" t="s">
        <v>368</v>
      </c>
      <c r="D346" s="85">
        <v>7050</v>
      </c>
      <c r="E346" s="30">
        <v>7050</v>
      </c>
      <c r="F346" s="30"/>
      <c r="G346" s="100"/>
      <c r="H346" s="85">
        <v>7050</v>
      </c>
      <c r="I346" s="30">
        <v>7050</v>
      </c>
      <c r="J346" s="30"/>
      <c r="K346" s="100"/>
      <c r="L346" s="85">
        <v>7050</v>
      </c>
      <c r="M346" s="30">
        <v>7050</v>
      </c>
      <c r="N346" s="30"/>
      <c r="O346" s="100"/>
      <c r="P346" s="81"/>
    </row>
    <row r="347" spans="1:16" s="10" customFormat="1" x14ac:dyDescent="0.3">
      <c r="A347" s="196"/>
      <c r="B347" s="42"/>
      <c r="C347" s="65" t="s">
        <v>369</v>
      </c>
      <c r="D347" s="85">
        <v>3000</v>
      </c>
      <c r="E347" s="30">
        <v>3000</v>
      </c>
      <c r="F347" s="30"/>
      <c r="G347" s="100"/>
      <c r="H347" s="85">
        <v>0</v>
      </c>
      <c r="I347" s="30">
        <v>0</v>
      </c>
      <c r="J347" s="30"/>
      <c r="K347" s="100"/>
      <c r="L347" s="85">
        <v>0</v>
      </c>
      <c r="M347" s="30">
        <v>0</v>
      </c>
      <c r="N347" s="30"/>
      <c r="O347" s="100"/>
      <c r="P347" s="81"/>
    </row>
    <row r="348" spans="1:16" s="10" customFormat="1" ht="28.2" x14ac:dyDescent="0.3">
      <c r="A348" s="196"/>
      <c r="B348" s="42"/>
      <c r="C348" s="61" t="s">
        <v>370</v>
      </c>
      <c r="D348" s="85">
        <v>2500</v>
      </c>
      <c r="E348" s="30">
        <v>2500</v>
      </c>
      <c r="F348" s="30"/>
      <c r="G348" s="100"/>
      <c r="H348" s="85">
        <v>2000</v>
      </c>
      <c r="I348" s="30">
        <v>2000</v>
      </c>
      <c r="J348" s="30"/>
      <c r="K348" s="100"/>
      <c r="L348" s="85">
        <v>2000</v>
      </c>
      <c r="M348" s="30">
        <v>2000</v>
      </c>
      <c r="N348" s="30"/>
      <c r="O348" s="100"/>
      <c r="P348" s="81"/>
    </row>
    <row r="349" spans="1:16" s="10" customFormat="1" x14ac:dyDescent="0.3">
      <c r="A349" s="196"/>
      <c r="B349" s="42"/>
      <c r="C349" s="65" t="s">
        <v>510</v>
      </c>
      <c r="D349" s="85">
        <v>3000</v>
      </c>
      <c r="E349" s="30">
        <v>3000</v>
      </c>
      <c r="F349" s="30"/>
      <c r="G349" s="100"/>
      <c r="H349" s="85">
        <v>5000</v>
      </c>
      <c r="I349" s="30">
        <v>5000</v>
      </c>
      <c r="J349" s="30"/>
      <c r="K349" s="100"/>
      <c r="L349" s="85">
        <v>5000</v>
      </c>
      <c r="M349" s="30">
        <v>5000</v>
      </c>
      <c r="N349" s="30"/>
      <c r="O349" s="100"/>
      <c r="P349" s="81"/>
    </row>
    <row r="350" spans="1:16" s="10" customFormat="1" x14ac:dyDescent="0.3">
      <c r="A350" s="196"/>
      <c r="B350" s="42"/>
      <c r="C350" s="65" t="s">
        <v>371</v>
      </c>
      <c r="D350" s="85">
        <v>1000</v>
      </c>
      <c r="E350" s="30">
        <v>1000</v>
      </c>
      <c r="F350" s="30"/>
      <c r="G350" s="100"/>
      <c r="H350" s="85">
        <v>0</v>
      </c>
      <c r="I350" s="30">
        <v>0</v>
      </c>
      <c r="J350" s="30"/>
      <c r="K350" s="100"/>
      <c r="L350" s="85">
        <v>0</v>
      </c>
      <c r="M350" s="30">
        <v>0</v>
      </c>
      <c r="N350" s="30"/>
      <c r="O350" s="100"/>
      <c r="P350" s="81"/>
    </row>
    <row r="351" spans="1:16" s="10" customFormat="1" x14ac:dyDescent="0.3">
      <c r="A351" s="196"/>
      <c r="B351" s="42"/>
      <c r="C351" s="61" t="s">
        <v>372</v>
      </c>
      <c r="D351" s="85">
        <v>4500</v>
      </c>
      <c r="E351" s="30">
        <v>4500</v>
      </c>
      <c r="F351" s="30"/>
      <c r="G351" s="100"/>
      <c r="H351" s="85">
        <v>2500</v>
      </c>
      <c r="I351" s="30">
        <v>2500</v>
      </c>
      <c r="J351" s="30"/>
      <c r="K351" s="100"/>
      <c r="L351" s="85">
        <v>2500</v>
      </c>
      <c r="M351" s="30">
        <v>2500</v>
      </c>
      <c r="N351" s="30"/>
      <c r="O351" s="100"/>
      <c r="P351" s="81"/>
    </row>
    <row r="352" spans="1:16" s="10" customFormat="1" x14ac:dyDescent="0.3">
      <c r="A352" s="196"/>
      <c r="B352" s="42"/>
      <c r="C352" s="61" t="s">
        <v>373</v>
      </c>
      <c r="D352" s="85">
        <v>3584</v>
      </c>
      <c r="E352" s="30">
        <v>3584</v>
      </c>
      <c r="F352" s="30"/>
      <c r="G352" s="100"/>
      <c r="H352" s="85">
        <v>3584</v>
      </c>
      <c r="I352" s="30">
        <v>3584</v>
      </c>
      <c r="J352" s="30"/>
      <c r="K352" s="100"/>
      <c r="L352" s="85">
        <v>3584</v>
      </c>
      <c r="M352" s="30">
        <v>3584</v>
      </c>
      <c r="N352" s="30"/>
      <c r="O352" s="100"/>
      <c r="P352" s="81"/>
    </row>
    <row r="353" spans="1:16" s="10" customFormat="1" x14ac:dyDescent="0.3">
      <c r="A353" s="196"/>
      <c r="B353" s="42"/>
      <c r="C353" s="61" t="s">
        <v>374</v>
      </c>
      <c r="D353" s="85">
        <v>1000</v>
      </c>
      <c r="E353" s="30">
        <v>1000</v>
      </c>
      <c r="F353" s="30"/>
      <c r="G353" s="100"/>
      <c r="H353" s="85">
        <v>0</v>
      </c>
      <c r="I353" s="30">
        <v>0</v>
      </c>
      <c r="J353" s="30"/>
      <c r="K353" s="100"/>
      <c r="L353" s="85">
        <v>0</v>
      </c>
      <c r="M353" s="30">
        <v>0</v>
      </c>
      <c r="N353" s="30"/>
      <c r="O353" s="100"/>
      <c r="P353" s="81"/>
    </row>
    <row r="354" spans="1:16" s="10" customFormat="1" x14ac:dyDescent="0.3">
      <c r="A354" s="196"/>
      <c r="B354" s="42"/>
      <c r="C354" s="61" t="s">
        <v>375</v>
      </c>
      <c r="D354" s="85">
        <v>3000</v>
      </c>
      <c r="E354" s="30">
        <v>3000</v>
      </c>
      <c r="F354" s="30"/>
      <c r="G354" s="100"/>
      <c r="H354" s="85">
        <v>1000</v>
      </c>
      <c r="I354" s="30">
        <v>1000</v>
      </c>
      <c r="J354" s="30"/>
      <c r="K354" s="100"/>
      <c r="L354" s="85">
        <v>1000</v>
      </c>
      <c r="M354" s="30">
        <v>1000</v>
      </c>
      <c r="N354" s="30"/>
      <c r="O354" s="100"/>
      <c r="P354" s="81"/>
    </row>
    <row r="355" spans="1:16" s="10" customFormat="1" x14ac:dyDescent="0.3">
      <c r="A355" s="196"/>
      <c r="B355" s="42"/>
      <c r="C355" s="61" t="s">
        <v>376</v>
      </c>
      <c r="D355" s="85">
        <v>400</v>
      </c>
      <c r="E355" s="30">
        <v>400</v>
      </c>
      <c r="F355" s="30"/>
      <c r="G355" s="100"/>
      <c r="H355" s="85">
        <v>400</v>
      </c>
      <c r="I355" s="30">
        <v>400</v>
      </c>
      <c r="J355" s="30"/>
      <c r="K355" s="100"/>
      <c r="L355" s="85">
        <v>0</v>
      </c>
      <c r="M355" s="30">
        <v>0</v>
      </c>
      <c r="N355" s="30"/>
      <c r="O355" s="100"/>
      <c r="P355" s="81"/>
    </row>
    <row r="356" spans="1:16" s="10" customFormat="1" ht="16.5" customHeight="1" x14ac:dyDescent="0.3">
      <c r="A356" s="196"/>
      <c r="B356" s="42"/>
      <c r="C356" s="61" t="s">
        <v>377</v>
      </c>
      <c r="D356" s="86">
        <v>25000</v>
      </c>
      <c r="E356" s="53">
        <v>25000</v>
      </c>
      <c r="F356" s="53"/>
      <c r="G356" s="107"/>
      <c r="H356" s="86">
        <v>20000</v>
      </c>
      <c r="I356" s="53">
        <v>20000</v>
      </c>
      <c r="J356" s="53"/>
      <c r="K356" s="107"/>
      <c r="L356" s="86">
        <v>15330</v>
      </c>
      <c r="M356" s="53">
        <v>15330</v>
      </c>
      <c r="N356" s="53"/>
      <c r="O356" s="107"/>
      <c r="P356" s="81"/>
    </row>
    <row r="357" spans="1:16" s="10" customFormat="1" x14ac:dyDescent="0.3">
      <c r="A357" s="196"/>
      <c r="B357" s="42"/>
      <c r="C357" s="61" t="s">
        <v>378</v>
      </c>
      <c r="D357" s="86">
        <v>10000</v>
      </c>
      <c r="E357" s="53">
        <v>10000</v>
      </c>
      <c r="F357" s="53"/>
      <c r="G357" s="107"/>
      <c r="H357" s="86">
        <v>10000</v>
      </c>
      <c r="I357" s="53">
        <v>10000</v>
      </c>
      <c r="J357" s="53"/>
      <c r="K357" s="107"/>
      <c r="L357" s="86">
        <v>10000</v>
      </c>
      <c r="M357" s="53">
        <v>10000</v>
      </c>
      <c r="N357" s="53"/>
      <c r="O357" s="107"/>
      <c r="P357" s="81"/>
    </row>
    <row r="358" spans="1:16" s="10" customFormat="1" x14ac:dyDescent="0.3">
      <c r="A358" s="196"/>
      <c r="B358" s="42"/>
      <c r="C358" s="61" t="s">
        <v>379</v>
      </c>
      <c r="D358" s="86">
        <v>1100</v>
      </c>
      <c r="E358" s="53">
        <v>1100</v>
      </c>
      <c r="F358" s="53"/>
      <c r="G358" s="107"/>
      <c r="H358" s="86">
        <v>1100</v>
      </c>
      <c r="I358" s="53">
        <v>1100</v>
      </c>
      <c r="J358" s="53"/>
      <c r="K358" s="107"/>
      <c r="L358" s="86">
        <v>1100</v>
      </c>
      <c r="M358" s="53">
        <v>1100</v>
      </c>
      <c r="N358" s="53"/>
      <c r="O358" s="107"/>
      <c r="P358" s="81"/>
    </row>
    <row r="359" spans="1:16" s="10" customFormat="1" x14ac:dyDescent="0.3">
      <c r="A359" s="196"/>
      <c r="B359" s="42"/>
      <c r="C359" s="61" t="s">
        <v>380</v>
      </c>
      <c r="D359" s="86">
        <v>10000</v>
      </c>
      <c r="E359" s="53">
        <v>10000</v>
      </c>
      <c r="F359" s="53"/>
      <c r="G359" s="107"/>
      <c r="H359" s="86">
        <v>5237</v>
      </c>
      <c r="I359" s="53">
        <v>5237</v>
      </c>
      <c r="J359" s="53"/>
      <c r="K359" s="107"/>
      <c r="L359" s="86">
        <v>5237</v>
      </c>
      <c r="M359" s="53">
        <v>5237</v>
      </c>
      <c r="N359" s="53"/>
      <c r="O359" s="107"/>
      <c r="P359" s="81"/>
    </row>
    <row r="360" spans="1:16" s="10" customFormat="1" x14ac:dyDescent="0.3">
      <c r="A360" s="196"/>
      <c r="B360" s="42"/>
      <c r="C360" s="61" t="s">
        <v>511</v>
      </c>
      <c r="D360" s="86">
        <v>3000</v>
      </c>
      <c r="E360" s="53">
        <v>3000</v>
      </c>
      <c r="F360" s="53"/>
      <c r="G360" s="107"/>
      <c r="H360" s="86">
        <v>8150</v>
      </c>
      <c r="I360" s="53">
        <v>8150</v>
      </c>
      <c r="J360" s="53"/>
      <c r="K360" s="107"/>
      <c r="L360" s="86">
        <v>8150</v>
      </c>
      <c r="M360" s="53">
        <v>8150</v>
      </c>
      <c r="N360" s="53"/>
      <c r="O360" s="107"/>
      <c r="P360" s="81"/>
    </row>
    <row r="361" spans="1:16" s="10" customFormat="1" ht="28.2" x14ac:dyDescent="0.3">
      <c r="A361" s="196"/>
      <c r="B361" s="42"/>
      <c r="C361" s="61" t="s">
        <v>381</v>
      </c>
      <c r="D361" s="85">
        <v>3000</v>
      </c>
      <c r="E361" s="30">
        <v>3000</v>
      </c>
      <c r="F361" s="30"/>
      <c r="G361" s="100"/>
      <c r="H361" s="85">
        <v>4000</v>
      </c>
      <c r="I361" s="30">
        <v>4000</v>
      </c>
      <c r="J361" s="30"/>
      <c r="K361" s="100"/>
      <c r="L361" s="85">
        <v>4000</v>
      </c>
      <c r="M361" s="30">
        <v>4000</v>
      </c>
      <c r="N361" s="30"/>
      <c r="O361" s="100"/>
      <c r="P361" s="81"/>
    </row>
    <row r="362" spans="1:16" s="10" customFormat="1" ht="28.2" x14ac:dyDescent="0.3">
      <c r="A362" s="196"/>
      <c r="B362" s="42"/>
      <c r="C362" s="207" t="s">
        <v>382</v>
      </c>
      <c r="D362" s="85">
        <v>140912</v>
      </c>
      <c r="E362" s="30">
        <v>140912</v>
      </c>
      <c r="F362" s="30"/>
      <c r="G362" s="106"/>
      <c r="H362" s="85">
        <v>140912</v>
      </c>
      <c r="I362" s="30">
        <v>140912</v>
      </c>
      <c r="J362" s="30"/>
      <c r="K362" s="106"/>
      <c r="L362" s="85">
        <v>148970</v>
      </c>
      <c r="M362" s="30">
        <v>148970</v>
      </c>
      <c r="N362" s="30"/>
      <c r="O362" s="106"/>
      <c r="P362" s="81"/>
    </row>
    <row r="363" spans="1:16" s="10" customFormat="1" ht="28.2" x14ac:dyDescent="0.3">
      <c r="A363" s="196"/>
      <c r="B363" s="42"/>
      <c r="C363" s="207" t="s">
        <v>383</v>
      </c>
      <c r="D363" s="85">
        <v>66227</v>
      </c>
      <c r="E363" s="30">
        <v>66227</v>
      </c>
      <c r="F363" s="30"/>
      <c r="G363" s="106"/>
      <c r="H363" s="85">
        <f>66227+9426</f>
        <v>75653</v>
      </c>
      <c r="I363" s="30">
        <v>75653</v>
      </c>
      <c r="J363" s="30"/>
      <c r="K363" s="106"/>
      <c r="L363" s="85">
        <v>75703</v>
      </c>
      <c r="M363" s="30">
        <v>75703</v>
      </c>
      <c r="N363" s="30"/>
      <c r="O363" s="106"/>
      <c r="P363" s="81"/>
    </row>
    <row r="364" spans="1:16" s="10" customFormat="1" x14ac:dyDescent="0.3">
      <c r="A364" s="196"/>
      <c r="B364" s="42"/>
      <c r="C364" s="207" t="s">
        <v>512</v>
      </c>
      <c r="D364" s="85">
        <v>3000</v>
      </c>
      <c r="E364" s="30">
        <v>3000</v>
      </c>
      <c r="F364" s="30"/>
      <c r="G364" s="106"/>
      <c r="H364" s="85">
        <v>3000</v>
      </c>
      <c r="I364" s="30">
        <v>3000</v>
      </c>
      <c r="J364" s="30"/>
      <c r="K364" s="106"/>
      <c r="L364" s="85">
        <v>3000</v>
      </c>
      <c r="M364" s="30">
        <v>3000</v>
      </c>
      <c r="N364" s="30"/>
      <c r="O364" s="106"/>
      <c r="P364" s="81"/>
    </row>
    <row r="365" spans="1:16" s="10" customFormat="1" x14ac:dyDescent="0.3">
      <c r="A365" s="196"/>
      <c r="B365" s="42"/>
      <c r="C365" s="207" t="s">
        <v>456</v>
      </c>
      <c r="D365" s="85">
        <v>6000</v>
      </c>
      <c r="E365" s="30">
        <v>6000</v>
      </c>
      <c r="F365" s="30"/>
      <c r="G365" s="106"/>
      <c r="H365" s="85">
        <v>6977</v>
      </c>
      <c r="I365" s="30">
        <v>6977</v>
      </c>
      <c r="J365" s="30"/>
      <c r="K365" s="106"/>
      <c r="L365" s="85">
        <v>0</v>
      </c>
      <c r="M365" s="30">
        <v>0</v>
      </c>
      <c r="N365" s="30"/>
      <c r="O365" s="106"/>
      <c r="P365" s="81"/>
    </row>
    <row r="366" spans="1:16" s="10" customFormat="1" x14ac:dyDescent="0.3">
      <c r="A366" s="196"/>
      <c r="B366" s="42"/>
      <c r="C366" s="207" t="s">
        <v>457</v>
      </c>
      <c r="D366" s="85">
        <v>2000</v>
      </c>
      <c r="E366" s="30">
        <v>2000</v>
      </c>
      <c r="F366" s="30"/>
      <c r="G366" s="106"/>
      <c r="H366" s="85">
        <v>2000</v>
      </c>
      <c r="I366" s="30">
        <v>2000</v>
      </c>
      <c r="J366" s="30"/>
      <c r="K366" s="106"/>
      <c r="L366" s="85">
        <v>2000</v>
      </c>
      <c r="M366" s="30">
        <v>2000</v>
      </c>
      <c r="N366" s="30"/>
      <c r="O366" s="106"/>
      <c r="P366" s="81"/>
    </row>
    <row r="367" spans="1:16" s="10" customFormat="1" x14ac:dyDescent="0.3">
      <c r="A367" s="196"/>
      <c r="B367" s="42"/>
      <c r="C367" s="207" t="s">
        <v>463</v>
      </c>
      <c r="D367" s="85">
        <v>2500</v>
      </c>
      <c r="E367" s="30">
        <v>2500</v>
      </c>
      <c r="F367" s="30"/>
      <c r="G367" s="106"/>
      <c r="H367" s="85">
        <v>0</v>
      </c>
      <c r="I367" s="30">
        <v>0</v>
      </c>
      <c r="J367" s="30"/>
      <c r="K367" s="106"/>
      <c r="L367" s="85">
        <v>0</v>
      </c>
      <c r="M367" s="30">
        <v>0</v>
      </c>
      <c r="N367" s="30"/>
      <c r="O367" s="106"/>
      <c r="P367" s="81"/>
    </row>
    <row r="368" spans="1:16" s="10" customFormat="1" x14ac:dyDescent="0.3">
      <c r="A368" s="196"/>
      <c r="B368" s="42"/>
      <c r="C368" s="207" t="s">
        <v>513</v>
      </c>
      <c r="D368" s="85"/>
      <c r="E368" s="30"/>
      <c r="F368" s="30"/>
      <c r="G368" s="106"/>
      <c r="H368" s="85">
        <v>3500</v>
      </c>
      <c r="I368" s="30">
        <v>3500</v>
      </c>
      <c r="J368" s="30"/>
      <c r="K368" s="106"/>
      <c r="L368" s="85">
        <v>0</v>
      </c>
      <c r="M368" s="30">
        <v>0</v>
      </c>
      <c r="N368" s="30"/>
      <c r="O368" s="106"/>
      <c r="P368" s="81"/>
    </row>
    <row r="369" spans="1:16" s="10" customFormat="1" x14ac:dyDescent="0.3">
      <c r="A369" s="196"/>
      <c r="B369" s="42"/>
      <c r="C369" s="207" t="s">
        <v>514</v>
      </c>
      <c r="D369" s="85"/>
      <c r="E369" s="30"/>
      <c r="F369" s="30"/>
      <c r="G369" s="106"/>
      <c r="H369" s="85">
        <v>4763</v>
      </c>
      <c r="I369" s="30">
        <v>4763</v>
      </c>
      <c r="J369" s="30"/>
      <c r="K369" s="106"/>
      <c r="L369" s="85">
        <v>0</v>
      </c>
      <c r="M369" s="30">
        <v>0</v>
      </c>
      <c r="N369" s="30"/>
      <c r="O369" s="106"/>
      <c r="P369" s="81"/>
    </row>
    <row r="370" spans="1:16" s="10" customFormat="1" x14ac:dyDescent="0.3">
      <c r="A370" s="196"/>
      <c r="B370" s="42"/>
      <c r="C370" s="61" t="s">
        <v>515</v>
      </c>
      <c r="D370" s="85"/>
      <c r="E370" s="30"/>
      <c r="F370" s="30"/>
      <c r="G370" s="106"/>
      <c r="H370" s="85">
        <v>400</v>
      </c>
      <c r="I370" s="30">
        <v>400</v>
      </c>
      <c r="J370" s="30"/>
      <c r="K370" s="106"/>
      <c r="L370" s="85">
        <v>400</v>
      </c>
      <c r="M370" s="30">
        <v>400</v>
      </c>
      <c r="N370" s="30"/>
      <c r="O370" s="106"/>
      <c r="P370" s="81"/>
    </row>
    <row r="371" spans="1:16" s="10" customFormat="1" x14ac:dyDescent="0.3">
      <c r="A371" s="196"/>
      <c r="B371" s="42"/>
      <c r="C371" s="61" t="s">
        <v>516</v>
      </c>
      <c r="D371" s="85"/>
      <c r="E371" s="30"/>
      <c r="F371" s="30"/>
      <c r="G371" s="106"/>
      <c r="H371" s="85">
        <v>2300</v>
      </c>
      <c r="I371" s="30">
        <v>2300</v>
      </c>
      <c r="J371" s="30"/>
      <c r="K371" s="106"/>
      <c r="L371" s="85">
        <v>2300</v>
      </c>
      <c r="M371" s="30">
        <v>2300</v>
      </c>
      <c r="N371" s="30"/>
      <c r="O371" s="106"/>
      <c r="P371" s="81"/>
    </row>
    <row r="372" spans="1:16" s="10" customFormat="1" x14ac:dyDescent="0.3">
      <c r="A372" s="196"/>
      <c r="B372" s="42"/>
      <c r="C372" s="61" t="s">
        <v>534</v>
      </c>
      <c r="D372" s="85"/>
      <c r="E372" s="30"/>
      <c r="F372" s="30"/>
      <c r="G372" s="106"/>
      <c r="H372" s="85"/>
      <c r="I372" s="30"/>
      <c r="J372" s="30"/>
      <c r="K372" s="106"/>
      <c r="L372" s="85">
        <v>3175</v>
      </c>
      <c r="M372" s="30">
        <v>3175</v>
      </c>
      <c r="N372" s="30"/>
      <c r="O372" s="106"/>
      <c r="P372" s="81"/>
    </row>
    <row r="373" spans="1:16" s="10" customFormat="1" ht="28.2" x14ac:dyDescent="0.3">
      <c r="A373" s="196"/>
      <c r="B373" s="42"/>
      <c r="C373" s="61" t="s">
        <v>536</v>
      </c>
      <c r="D373" s="85"/>
      <c r="E373" s="30"/>
      <c r="F373" s="30"/>
      <c r="G373" s="106"/>
      <c r="H373" s="85"/>
      <c r="I373" s="30"/>
      <c r="J373" s="30"/>
      <c r="K373" s="106"/>
      <c r="L373" s="85">
        <v>3283</v>
      </c>
      <c r="M373" s="30">
        <v>3283</v>
      </c>
      <c r="N373" s="30"/>
      <c r="O373" s="106"/>
      <c r="P373" s="81"/>
    </row>
    <row r="374" spans="1:16" s="10" customFormat="1" x14ac:dyDescent="0.3">
      <c r="A374" s="196"/>
      <c r="B374" s="42"/>
      <c r="C374" s="61" t="s">
        <v>551</v>
      </c>
      <c r="D374" s="85"/>
      <c r="E374" s="30"/>
      <c r="F374" s="30"/>
      <c r="G374" s="106"/>
      <c r="H374" s="85"/>
      <c r="I374" s="30"/>
      <c r="J374" s="30"/>
      <c r="K374" s="106"/>
      <c r="L374" s="85">
        <v>4000</v>
      </c>
      <c r="M374" s="30">
        <v>4000</v>
      </c>
      <c r="N374" s="30"/>
      <c r="O374" s="106"/>
      <c r="P374" s="81"/>
    </row>
    <row r="375" spans="1:16" s="10" customFormat="1" ht="28.2" x14ac:dyDescent="0.3">
      <c r="A375" s="196"/>
      <c r="B375" s="42"/>
      <c r="C375" s="207" t="s">
        <v>581</v>
      </c>
      <c r="D375" s="85"/>
      <c r="E375" s="30"/>
      <c r="F375" s="30"/>
      <c r="G375" s="106"/>
      <c r="H375" s="85"/>
      <c r="I375" s="30"/>
      <c r="J375" s="30"/>
      <c r="K375" s="106"/>
      <c r="L375" s="85">
        <v>3500</v>
      </c>
      <c r="M375" s="30">
        <v>3500</v>
      </c>
      <c r="N375" s="30"/>
      <c r="O375" s="106"/>
      <c r="P375" s="81"/>
    </row>
    <row r="376" spans="1:16" s="10" customFormat="1" x14ac:dyDescent="0.3">
      <c r="A376" s="196"/>
      <c r="B376" s="42"/>
      <c r="C376" s="207"/>
      <c r="D376" s="85"/>
      <c r="E376" s="30"/>
      <c r="F376" s="30"/>
      <c r="G376" s="106"/>
      <c r="H376" s="85"/>
      <c r="I376" s="30"/>
      <c r="J376" s="30"/>
      <c r="K376" s="106"/>
      <c r="L376" s="85"/>
      <c r="M376" s="30"/>
      <c r="N376" s="30"/>
      <c r="O376" s="106"/>
    </row>
    <row r="377" spans="1:16" s="10" customFormat="1" x14ac:dyDescent="0.3">
      <c r="A377" s="196"/>
      <c r="B377" s="42"/>
      <c r="C377" s="82" t="s">
        <v>46</v>
      </c>
      <c r="D377" s="89">
        <f t="shared" ref="D377:O377" si="30">SUM(D345:D376)</f>
        <v>303823</v>
      </c>
      <c r="E377" s="44">
        <f t="shared" si="30"/>
        <v>303823</v>
      </c>
      <c r="F377" s="44">
        <f t="shared" si="30"/>
        <v>0</v>
      </c>
      <c r="G377" s="114">
        <f t="shared" si="30"/>
        <v>0</v>
      </c>
      <c r="H377" s="89">
        <f t="shared" si="30"/>
        <v>309526</v>
      </c>
      <c r="I377" s="44">
        <f t="shared" si="30"/>
        <v>309526</v>
      </c>
      <c r="J377" s="44">
        <f t="shared" si="30"/>
        <v>0</v>
      </c>
      <c r="K377" s="114">
        <f t="shared" si="30"/>
        <v>0</v>
      </c>
      <c r="L377" s="89">
        <f t="shared" si="30"/>
        <v>311282</v>
      </c>
      <c r="M377" s="44">
        <f t="shared" si="30"/>
        <v>311282</v>
      </c>
      <c r="N377" s="44">
        <f t="shared" si="30"/>
        <v>0</v>
      </c>
      <c r="O377" s="114">
        <f t="shared" si="30"/>
        <v>0</v>
      </c>
      <c r="P377" s="81"/>
    </row>
    <row r="378" spans="1:16" s="10" customFormat="1" x14ac:dyDescent="0.3">
      <c r="A378" s="196"/>
      <c r="B378" s="51"/>
      <c r="C378" s="82"/>
      <c r="D378" s="78"/>
      <c r="E378" s="81"/>
      <c r="F378" s="81"/>
      <c r="G378" s="109"/>
      <c r="H378" s="78"/>
      <c r="I378" s="81"/>
      <c r="J378" s="81"/>
      <c r="K378" s="109"/>
      <c r="L378" s="78"/>
      <c r="M378" s="81"/>
      <c r="N378" s="81"/>
      <c r="O378" s="109"/>
    </row>
    <row r="379" spans="1:16" s="10" customFormat="1" x14ac:dyDescent="0.3">
      <c r="A379" s="196"/>
      <c r="B379" s="42" t="s">
        <v>33</v>
      </c>
      <c r="C379" s="65" t="s">
        <v>59</v>
      </c>
      <c r="D379" s="78"/>
      <c r="E379" s="81"/>
      <c r="F379" s="81"/>
      <c r="G379" s="109"/>
      <c r="H379" s="78"/>
      <c r="I379" s="81"/>
      <c r="J379" s="81"/>
      <c r="K379" s="109"/>
      <c r="L379" s="78"/>
      <c r="M379" s="81"/>
      <c r="N379" s="81"/>
      <c r="O379" s="109"/>
    </row>
    <row r="380" spans="1:16" s="10" customFormat="1" x14ac:dyDescent="0.3">
      <c r="A380" s="196"/>
      <c r="B380" s="42"/>
      <c r="C380" s="65" t="s">
        <v>96</v>
      </c>
      <c r="D380" s="78"/>
      <c r="E380" s="81"/>
      <c r="F380" s="81"/>
      <c r="G380" s="109"/>
      <c r="H380" s="78"/>
      <c r="I380" s="81"/>
      <c r="J380" s="81"/>
      <c r="K380" s="109"/>
      <c r="L380" s="78"/>
      <c r="M380" s="81"/>
      <c r="N380" s="81"/>
      <c r="O380" s="109"/>
    </row>
    <row r="381" spans="1:16" s="10" customFormat="1" ht="28.2" x14ac:dyDescent="0.3">
      <c r="A381" s="196"/>
      <c r="B381" s="42"/>
      <c r="C381" s="61" t="s">
        <v>386</v>
      </c>
      <c r="D381" s="85">
        <v>300</v>
      </c>
      <c r="E381" s="30">
        <v>300</v>
      </c>
      <c r="F381" s="30"/>
      <c r="G381" s="106"/>
      <c r="H381" s="85">
        <v>300</v>
      </c>
      <c r="I381" s="30">
        <v>300</v>
      </c>
      <c r="J381" s="30"/>
      <c r="K381" s="106"/>
      <c r="L381" s="85">
        <v>300</v>
      </c>
      <c r="M381" s="30">
        <v>300</v>
      </c>
      <c r="N381" s="30"/>
      <c r="O381" s="106"/>
    </row>
    <row r="382" spans="1:16" s="10" customFormat="1" ht="28.2" x14ac:dyDescent="0.3">
      <c r="A382" s="196"/>
      <c r="B382" s="42"/>
      <c r="C382" s="61" t="s">
        <v>517</v>
      </c>
      <c r="D382" s="85"/>
      <c r="E382" s="30"/>
      <c r="F382" s="30"/>
      <c r="G382" s="106"/>
      <c r="H382" s="85">
        <v>1350</v>
      </c>
      <c r="I382" s="30">
        <v>1350</v>
      </c>
      <c r="J382" s="30"/>
      <c r="K382" s="106"/>
      <c r="L382" s="85">
        <v>1350</v>
      </c>
      <c r="M382" s="30">
        <v>1350</v>
      </c>
      <c r="N382" s="30"/>
      <c r="O382" s="106"/>
    </row>
    <row r="383" spans="1:16" s="10" customFormat="1" x14ac:dyDescent="0.3">
      <c r="A383" s="24"/>
      <c r="B383" s="42"/>
      <c r="C383" s="199" t="s">
        <v>28</v>
      </c>
      <c r="D383" s="87">
        <f t="shared" ref="D383:G383" si="31">SUM(D381:D381)</f>
        <v>300</v>
      </c>
      <c r="E383" s="40">
        <f t="shared" si="31"/>
        <v>300</v>
      </c>
      <c r="F383" s="40">
        <f t="shared" si="31"/>
        <v>0</v>
      </c>
      <c r="G383" s="104">
        <f t="shared" si="31"/>
        <v>0</v>
      </c>
      <c r="H383" s="87">
        <f>SUM(H381:H382)</f>
        <v>1650</v>
      </c>
      <c r="I383" s="40">
        <f t="shared" ref="I383:K383" si="32">SUM(I381:I382)</f>
        <v>1650</v>
      </c>
      <c r="J383" s="40">
        <f t="shared" si="32"/>
        <v>0</v>
      </c>
      <c r="K383" s="265">
        <f t="shared" si="32"/>
        <v>0</v>
      </c>
      <c r="L383" s="87">
        <f>SUM(L381:L382)</f>
        <v>1650</v>
      </c>
      <c r="M383" s="40">
        <f t="shared" ref="M383:O383" si="33">SUM(M381:M382)</f>
        <v>1650</v>
      </c>
      <c r="N383" s="40">
        <f t="shared" si="33"/>
        <v>0</v>
      </c>
      <c r="O383" s="265">
        <f t="shared" si="33"/>
        <v>0</v>
      </c>
    </row>
    <row r="384" spans="1:16" s="10" customFormat="1" x14ac:dyDescent="0.3">
      <c r="A384" s="24"/>
      <c r="B384" s="42"/>
      <c r="C384" s="199"/>
      <c r="D384" s="39"/>
      <c r="E384" s="40"/>
      <c r="F384" s="40"/>
      <c r="G384" s="101"/>
      <c r="H384" s="39"/>
      <c r="I384" s="40"/>
      <c r="J384" s="40"/>
      <c r="K384" s="101"/>
      <c r="L384" s="39"/>
      <c r="M384" s="40"/>
      <c r="N384" s="40"/>
      <c r="O384" s="101"/>
    </row>
    <row r="385" spans="1:15" s="10" customFormat="1" x14ac:dyDescent="0.3">
      <c r="A385" s="208"/>
      <c r="B385" s="52"/>
      <c r="C385" s="65" t="s">
        <v>97</v>
      </c>
      <c r="D385" s="35"/>
      <c r="E385" s="30"/>
      <c r="F385" s="30"/>
      <c r="G385" s="100"/>
      <c r="H385" s="35"/>
      <c r="I385" s="30"/>
      <c r="J385" s="30"/>
      <c r="K385" s="100"/>
      <c r="L385" s="35"/>
      <c r="M385" s="30"/>
      <c r="N385" s="30"/>
      <c r="O385" s="100"/>
    </row>
    <row r="386" spans="1:15" s="10" customFormat="1" x14ac:dyDescent="0.3">
      <c r="A386" s="24"/>
      <c r="B386" s="52"/>
      <c r="C386" s="207" t="s">
        <v>387</v>
      </c>
      <c r="D386" s="85">
        <v>2300</v>
      </c>
      <c r="E386" s="30">
        <v>2300</v>
      </c>
      <c r="F386" s="30"/>
      <c r="G386" s="106"/>
      <c r="H386" s="85">
        <v>0</v>
      </c>
      <c r="I386" s="30">
        <v>0</v>
      </c>
      <c r="J386" s="30"/>
      <c r="K386" s="106"/>
      <c r="L386" s="85">
        <v>0</v>
      </c>
      <c r="M386" s="30">
        <v>0</v>
      </c>
      <c r="N386" s="30"/>
      <c r="O386" s="106"/>
    </row>
    <row r="387" spans="1:15" s="10" customFormat="1" ht="28.2" x14ac:dyDescent="0.3">
      <c r="A387" s="24"/>
      <c r="B387" s="52"/>
      <c r="C387" s="207" t="s">
        <v>388</v>
      </c>
      <c r="D387" s="85">
        <v>3850</v>
      </c>
      <c r="E387" s="30">
        <v>3850</v>
      </c>
      <c r="F387" s="30"/>
      <c r="G387" s="106"/>
      <c r="H387" s="85">
        <v>3850</v>
      </c>
      <c r="I387" s="30">
        <v>3850</v>
      </c>
      <c r="J387" s="30"/>
      <c r="K387" s="106"/>
      <c r="L387" s="85">
        <v>3850</v>
      </c>
      <c r="M387" s="30">
        <v>3850</v>
      </c>
      <c r="N387" s="30"/>
      <c r="O387" s="106"/>
    </row>
    <row r="388" spans="1:15" s="10" customFormat="1" ht="28.2" x14ac:dyDescent="0.3">
      <c r="A388" s="24"/>
      <c r="B388" s="52"/>
      <c r="C388" s="207" t="s">
        <v>423</v>
      </c>
      <c r="D388" s="85">
        <v>500</v>
      </c>
      <c r="E388" s="30">
        <v>500</v>
      </c>
      <c r="F388" s="30"/>
      <c r="G388" s="106"/>
      <c r="H388" s="85">
        <v>500</v>
      </c>
      <c r="I388" s="30">
        <v>500</v>
      </c>
      <c r="J388" s="30"/>
      <c r="K388" s="106"/>
      <c r="L388" s="85">
        <v>500</v>
      </c>
      <c r="M388" s="30">
        <v>500</v>
      </c>
      <c r="N388" s="30"/>
      <c r="O388" s="106"/>
    </row>
    <row r="389" spans="1:15" s="10" customFormat="1" x14ac:dyDescent="0.3">
      <c r="A389" s="24"/>
      <c r="B389" s="52"/>
      <c r="C389" s="207" t="s">
        <v>434</v>
      </c>
      <c r="D389" s="85">
        <v>1500</v>
      </c>
      <c r="E389" s="30">
        <v>1500</v>
      </c>
      <c r="F389" s="30"/>
      <c r="G389" s="106"/>
      <c r="H389" s="85">
        <v>1500</v>
      </c>
      <c r="I389" s="30">
        <v>1500</v>
      </c>
      <c r="J389" s="30"/>
      <c r="K389" s="106"/>
      <c r="L389" s="85">
        <v>1500</v>
      </c>
      <c r="M389" s="30">
        <v>1500</v>
      </c>
      <c r="N389" s="30"/>
      <c r="O389" s="106"/>
    </row>
    <row r="390" spans="1:15" s="10" customFormat="1" ht="28.2" x14ac:dyDescent="0.3">
      <c r="A390" s="24"/>
      <c r="B390" s="52"/>
      <c r="C390" s="207" t="s">
        <v>518</v>
      </c>
      <c r="D390" s="85"/>
      <c r="E390" s="30"/>
      <c r="F390" s="30"/>
      <c r="G390" s="106"/>
      <c r="H390" s="85">
        <v>3100</v>
      </c>
      <c r="I390" s="30">
        <v>3100</v>
      </c>
      <c r="J390" s="30"/>
      <c r="K390" s="106"/>
      <c r="L390" s="85">
        <v>3100</v>
      </c>
      <c r="M390" s="30">
        <v>3100</v>
      </c>
      <c r="N390" s="30"/>
      <c r="O390" s="106"/>
    </row>
    <row r="391" spans="1:15" s="10" customFormat="1" ht="28.2" x14ac:dyDescent="0.3">
      <c r="A391" s="24"/>
      <c r="B391" s="52"/>
      <c r="C391" s="207" t="s">
        <v>519</v>
      </c>
      <c r="D391" s="85"/>
      <c r="E391" s="30"/>
      <c r="F391" s="30"/>
      <c r="G391" s="106"/>
      <c r="H391" s="85">
        <v>3988</v>
      </c>
      <c r="I391" s="30">
        <v>3988</v>
      </c>
      <c r="J391" s="30"/>
      <c r="K391" s="106"/>
      <c r="L391" s="85">
        <v>3988</v>
      </c>
      <c r="M391" s="30">
        <v>3988</v>
      </c>
      <c r="N391" s="30"/>
      <c r="O391" s="106"/>
    </row>
    <row r="392" spans="1:15" s="10" customFormat="1" x14ac:dyDescent="0.3">
      <c r="A392" s="24"/>
      <c r="B392" s="52"/>
      <c r="C392" s="207" t="s">
        <v>532</v>
      </c>
      <c r="D392" s="85"/>
      <c r="E392" s="30"/>
      <c r="F392" s="30"/>
      <c r="G392" s="106"/>
      <c r="H392" s="85"/>
      <c r="I392" s="30"/>
      <c r="J392" s="30"/>
      <c r="K392" s="106"/>
      <c r="L392" s="85">
        <v>546</v>
      </c>
      <c r="M392" s="30">
        <v>546</v>
      </c>
      <c r="N392" s="30"/>
      <c r="O392" s="106"/>
    </row>
    <row r="393" spans="1:15" s="10" customFormat="1" x14ac:dyDescent="0.3">
      <c r="A393" s="24"/>
      <c r="B393" s="52"/>
      <c r="C393" s="199" t="s">
        <v>28</v>
      </c>
      <c r="D393" s="87">
        <f>SUM(D386:D389)</f>
        <v>8150</v>
      </c>
      <c r="E393" s="40">
        <f>SUM(E386:E389)</f>
        <v>8150</v>
      </c>
      <c r="F393" s="40">
        <f>SUM(F386:F389)</f>
        <v>0</v>
      </c>
      <c r="G393" s="104">
        <f>SUM(G386:G389)</f>
        <v>0</v>
      </c>
      <c r="H393" s="87">
        <f>SUM(H386:H391)</f>
        <v>12938</v>
      </c>
      <c r="I393" s="40">
        <f>SUM(I386:I391)</f>
        <v>12938</v>
      </c>
      <c r="J393" s="40">
        <f>SUM(J386:J389)</f>
        <v>0</v>
      </c>
      <c r="K393" s="104">
        <f>SUM(K386:K389)</f>
        <v>0</v>
      </c>
      <c r="L393" s="87">
        <f>SUM(L386:L392)</f>
        <v>13484</v>
      </c>
      <c r="M393" s="40">
        <f>SUM(M386:M392)</f>
        <v>13484</v>
      </c>
      <c r="N393" s="40">
        <f>SUM(N386:N389)</f>
        <v>0</v>
      </c>
      <c r="O393" s="104">
        <f>SUM(O386:O389)</f>
        <v>0</v>
      </c>
    </row>
    <row r="394" spans="1:15" s="10" customFormat="1" x14ac:dyDescent="0.3">
      <c r="A394" s="24"/>
      <c r="B394" s="52"/>
      <c r="C394" s="199"/>
      <c r="D394" s="39"/>
      <c r="E394" s="40"/>
      <c r="F394" s="40"/>
      <c r="G394" s="101"/>
      <c r="H394" s="39"/>
      <c r="I394" s="40"/>
      <c r="J394" s="40"/>
      <c r="K394" s="101"/>
      <c r="L394" s="39"/>
      <c r="M394" s="40"/>
      <c r="N394" s="40"/>
      <c r="O394" s="101"/>
    </row>
    <row r="395" spans="1:15" s="10" customFormat="1" x14ac:dyDescent="0.3">
      <c r="A395" s="24"/>
      <c r="B395" s="52"/>
      <c r="C395" s="65" t="s">
        <v>82</v>
      </c>
      <c r="D395" s="39"/>
      <c r="E395" s="40"/>
      <c r="F395" s="40"/>
      <c r="G395" s="101"/>
      <c r="H395" s="39"/>
      <c r="I395" s="40"/>
      <c r="J395" s="40"/>
      <c r="K395" s="101"/>
      <c r="L395" s="39"/>
      <c r="M395" s="40"/>
      <c r="N395" s="40"/>
      <c r="O395" s="101"/>
    </row>
    <row r="396" spans="1:15" s="10" customFormat="1" ht="18.75" customHeight="1" x14ac:dyDescent="0.3">
      <c r="A396" s="24"/>
      <c r="B396" s="52"/>
      <c r="C396" s="61" t="s">
        <v>2</v>
      </c>
      <c r="D396" s="80">
        <v>136824</v>
      </c>
      <c r="E396" s="53">
        <v>136824</v>
      </c>
      <c r="F396" s="53"/>
      <c r="G396" s="107"/>
      <c r="H396" s="80">
        <v>136824</v>
      </c>
      <c r="I396" s="53">
        <v>136824</v>
      </c>
      <c r="J396" s="53"/>
      <c r="K396" s="107"/>
      <c r="L396" s="80">
        <f>136824-38151-4445</f>
        <v>94228</v>
      </c>
      <c r="M396" s="53">
        <v>94228</v>
      </c>
      <c r="N396" s="53"/>
      <c r="O396" s="107"/>
    </row>
    <row r="397" spans="1:15" s="10" customFormat="1" x14ac:dyDescent="0.3">
      <c r="A397" s="24"/>
      <c r="B397" s="52"/>
      <c r="C397" s="207" t="s">
        <v>389</v>
      </c>
      <c r="D397" s="86"/>
      <c r="E397" s="53"/>
      <c r="F397" s="53"/>
      <c r="G397" s="108"/>
      <c r="H397" s="86"/>
      <c r="I397" s="53"/>
      <c r="J397" s="53"/>
      <c r="K397" s="108"/>
      <c r="L397" s="86"/>
      <c r="M397" s="53"/>
      <c r="N397" s="53"/>
      <c r="O397" s="108"/>
    </row>
    <row r="398" spans="1:15" s="10" customFormat="1" x14ac:dyDescent="0.3">
      <c r="A398" s="24"/>
      <c r="B398" s="52"/>
      <c r="C398" s="207" t="s">
        <v>390</v>
      </c>
      <c r="D398" s="86">
        <v>61696</v>
      </c>
      <c r="E398" s="53">
        <v>61696</v>
      </c>
      <c r="F398" s="53"/>
      <c r="G398" s="108"/>
      <c r="H398" s="86">
        <v>61696</v>
      </c>
      <c r="I398" s="53">
        <v>61696</v>
      </c>
      <c r="J398" s="53"/>
      <c r="K398" s="108"/>
      <c r="L398" s="86">
        <v>61696</v>
      </c>
      <c r="M398" s="53">
        <v>61696</v>
      </c>
      <c r="N398" s="53"/>
      <c r="O398" s="108"/>
    </row>
    <row r="399" spans="1:15" s="10" customFormat="1" x14ac:dyDescent="0.3">
      <c r="A399" s="24"/>
      <c r="B399" s="52"/>
      <c r="C399" s="207" t="s">
        <v>391</v>
      </c>
      <c r="D399" s="86">
        <v>46912</v>
      </c>
      <c r="E399" s="53">
        <v>46912</v>
      </c>
      <c r="F399" s="53"/>
      <c r="G399" s="108"/>
      <c r="H399" s="86">
        <v>46912</v>
      </c>
      <c r="I399" s="53">
        <v>46912</v>
      </c>
      <c r="J399" s="53"/>
      <c r="K399" s="108"/>
      <c r="L399" s="86">
        <v>46912</v>
      </c>
      <c r="M399" s="53">
        <v>46912</v>
      </c>
      <c r="N399" s="53"/>
      <c r="O399" s="108"/>
    </row>
    <row r="400" spans="1:15" s="10" customFormat="1" x14ac:dyDescent="0.3">
      <c r="A400" s="24"/>
      <c r="B400" s="52"/>
      <c r="C400" s="207" t="s">
        <v>392</v>
      </c>
      <c r="D400" s="86">
        <v>32667</v>
      </c>
      <c r="E400" s="53">
        <v>32667</v>
      </c>
      <c r="F400" s="53"/>
      <c r="G400" s="108"/>
      <c r="H400" s="86">
        <v>32667</v>
      </c>
      <c r="I400" s="53">
        <v>32667</v>
      </c>
      <c r="J400" s="53"/>
      <c r="K400" s="108"/>
      <c r="L400" s="86">
        <v>32667</v>
      </c>
      <c r="M400" s="53">
        <v>32667</v>
      </c>
      <c r="N400" s="53"/>
      <c r="O400" s="108"/>
    </row>
    <row r="401" spans="1:15" s="10" customFormat="1" ht="28.2" x14ac:dyDescent="0.3">
      <c r="A401" s="24"/>
      <c r="B401" s="52"/>
      <c r="C401" s="207" t="s">
        <v>393</v>
      </c>
      <c r="D401" s="86">
        <v>108725</v>
      </c>
      <c r="E401" s="53">
        <v>108725</v>
      </c>
      <c r="F401" s="53"/>
      <c r="G401" s="108"/>
      <c r="H401" s="86">
        <v>108725</v>
      </c>
      <c r="I401" s="53">
        <v>108725</v>
      </c>
      <c r="J401" s="53"/>
      <c r="K401" s="108"/>
      <c r="L401" s="86">
        <v>108725</v>
      </c>
      <c r="M401" s="53">
        <v>108725</v>
      </c>
      <c r="N401" s="53"/>
      <c r="O401" s="108"/>
    </row>
    <row r="402" spans="1:15" s="10" customFormat="1" ht="28.2" x14ac:dyDescent="0.3">
      <c r="A402" s="24"/>
      <c r="B402" s="52"/>
      <c r="C402" s="207" t="s">
        <v>550</v>
      </c>
      <c r="D402" s="86"/>
      <c r="E402" s="53"/>
      <c r="F402" s="53"/>
      <c r="G402" s="108"/>
      <c r="H402" s="86"/>
      <c r="I402" s="53"/>
      <c r="J402" s="53"/>
      <c r="K402" s="108"/>
      <c r="L402" s="86">
        <v>118149</v>
      </c>
      <c r="M402" s="53">
        <v>118149</v>
      </c>
      <c r="N402" s="53"/>
      <c r="O402" s="108"/>
    </row>
    <row r="403" spans="1:15" s="10" customFormat="1" x14ac:dyDescent="0.3">
      <c r="A403" s="24"/>
      <c r="B403" s="52"/>
      <c r="C403" s="199" t="s">
        <v>28</v>
      </c>
      <c r="D403" s="87">
        <f t="shared" ref="D403:O403" si="34">SUM(D396:D401)</f>
        <v>386824</v>
      </c>
      <c r="E403" s="40">
        <f t="shared" si="34"/>
        <v>386824</v>
      </c>
      <c r="F403" s="40">
        <f t="shared" si="34"/>
        <v>0</v>
      </c>
      <c r="G403" s="104">
        <f t="shared" si="34"/>
        <v>0</v>
      </c>
      <c r="H403" s="87">
        <f t="shared" si="34"/>
        <v>386824</v>
      </c>
      <c r="I403" s="40">
        <f t="shared" si="34"/>
        <v>386824</v>
      </c>
      <c r="J403" s="40">
        <f t="shared" si="34"/>
        <v>0</v>
      </c>
      <c r="K403" s="104">
        <f t="shared" si="34"/>
        <v>0</v>
      </c>
      <c r="L403" s="87">
        <f>SUM(L396:L402)</f>
        <v>462377</v>
      </c>
      <c r="M403" s="40">
        <f>SUM(M396:M402)</f>
        <v>462377</v>
      </c>
      <c r="N403" s="40">
        <f t="shared" si="34"/>
        <v>0</v>
      </c>
      <c r="O403" s="104">
        <f t="shared" si="34"/>
        <v>0</v>
      </c>
    </row>
    <row r="404" spans="1:15" s="10" customFormat="1" x14ac:dyDescent="0.3">
      <c r="A404" s="24"/>
      <c r="B404" s="52"/>
      <c r="C404" s="199"/>
      <c r="D404" s="87"/>
      <c r="E404" s="40"/>
      <c r="F404" s="40"/>
      <c r="G404" s="104"/>
      <c r="H404" s="87"/>
      <c r="I404" s="40"/>
      <c r="J404" s="40"/>
      <c r="K404" s="104"/>
      <c r="L404" s="87"/>
      <c r="M404" s="40"/>
      <c r="N404" s="40"/>
      <c r="O404" s="104"/>
    </row>
    <row r="405" spans="1:15" s="10" customFormat="1" x14ac:dyDescent="0.3">
      <c r="A405" s="24"/>
      <c r="B405" s="52"/>
      <c r="C405" s="82" t="s">
        <v>47</v>
      </c>
      <c r="D405" s="89">
        <f>D383+D393+D403</f>
        <v>395274</v>
      </c>
      <c r="E405" s="44">
        <f t="shared" ref="E405:G405" si="35">E383+E393+E403</f>
        <v>395274</v>
      </c>
      <c r="F405" s="44">
        <f t="shared" si="35"/>
        <v>0</v>
      </c>
      <c r="G405" s="114">
        <f t="shared" si="35"/>
        <v>0</v>
      </c>
      <c r="H405" s="89">
        <f>H383+H393+H403</f>
        <v>401412</v>
      </c>
      <c r="I405" s="44">
        <f t="shared" ref="I405:K405" si="36">I383+I393+I403</f>
        <v>401412</v>
      </c>
      <c r="J405" s="44">
        <f t="shared" si="36"/>
        <v>0</v>
      </c>
      <c r="K405" s="114">
        <f t="shared" si="36"/>
        <v>0</v>
      </c>
      <c r="L405" s="89">
        <f>L383+L393+L403</f>
        <v>477511</v>
      </c>
      <c r="M405" s="44">
        <f t="shared" ref="M405:O405" si="37">M383+M393+M403</f>
        <v>477511</v>
      </c>
      <c r="N405" s="44">
        <f t="shared" si="37"/>
        <v>0</v>
      </c>
      <c r="O405" s="114">
        <f t="shared" si="37"/>
        <v>0</v>
      </c>
    </row>
    <row r="406" spans="1:15" s="10" customFormat="1" x14ac:dyDescent="0.3">
      <c r="A406" s="24"/>
      <c r="B406" s="42"/>
      <c r="C406" s="82"/>
      <c r="D406" s="41"/>
      <c r="E406" s="71"/>
      <c r="F406" s="71"/>
      <c r="G406" s="105"/>
      <c r="H406" s="41"/>
      <c r="I406" s="71"/>
      <c r="J406" s="71"/>
      <c r="K406" s="105"/>
      <c r="L406" s="41"/>
      <c r="M406" s="71"/>
      <c r="N406" s="71"/>
      <c r="O406" s="105"/>
    </row>
    <row r="407" spans="1:15" s="10" customFormat="1" x14ac:dyDescent="0.3">
      <c r="A407" s="24"/>
      <c r="B407" s="42"/>
      <c r="C407" s="66" t="s">
        <v>14</v>
      </c>
      <c r="D407" s="79">
        <f t="shared" ref="D407:O407" si="38">D77+D96+D196+D217+D271+D342+D377+D405</f>
        <v>2136706</v>
      </c>
      <c r="E407" s="33">
        <f t="shared" si="38"/>
        <v>1776506</v>
      </c>
      <c r="F407" s="33">
        <f t="shared" si="38"/>
        <v>321200</v>
      </c>
      <c r="G407" s="99">
        <f t="shared" si="38"/>
        <v>39000</v>
      </c>
      <c r="H407" s="79">
        <f t="shared" si="38"/>
        <v>2381334</v>
      </c>
      <c r="I407" s="33">
        <f t="shared" si="38"/>
        <v>2002850</v>
      </c>
      <c r="J407" s="33">
        <f t="shared" si="38"/>
        <v>339484</v>
      </c>
      <c r="K407" s="99">
        <f t="shared" si="38"/>
        <v>39000</v>
      </c>
      <c r="L407" s="79">
        <f t="shared" si="38"/>
        <v>2781313</v>
      </c>
      <c r="M407" s="33">
        <f t="shared" si="38"/>
        <v>2388955</v>
      </c>
      <c r="N407" s="33">
        <f t="shared" si="38"/>
        <v>353358</v>
      </c>
      <c r="O407" s="99">
        <f t="shared" si="38"/>
        <v>39000</v>
      </c>
    </row>
    <row r="408" spans="1:15" s="10" customFormat="1" x14ac:dyDescent="0.3">
      <c r="A408" s="24"/>
      <c r="B408" s="54"/>
      <c r="C408" s="83"/>
      <c r="D408" s="78"/>
      <c r="E408" s="81"/>
      <c r="F408" s="81"/>
      <c r="G408" s="109"/>
      <c r="H408" s="78"/>
      <c r="I408" s="81"/>
      <c r="J408" s="81"/>
      <c r="K408" s="109"/>
      <c r="L408" s="78"/>
      <c r="M408" s="81"/>
      <c r="N408" s="81"/>
      <c r="O408" s="109"/>
    </row>
    <row r="409" spans="1:15" s="10" customFormat="1" x14ac:dyDescent="0.3">
      <c r="A409" s="24"/>
      <c r="B409" s="42" t="s">
        <v>80</v>
      </c>
      <c r="C409" s="65" t="s">
        <v>106</v>
      </c>
      <c r="D409" s="78"/>
      <c r="E409" s="81"/>
      <c r="F409" s="81"/>
      <c r="G409" s="109"/>
      <c r="H409" s="78"/>
      <c r="I409" s="81"/>
      <c r="J409" s="81"/>
      <c r="K409" s="109"/>
      <c r="L409" s="78"/>
      <c r="M409" s="81"/>
      <c r="N409" s="81"/>
      <c r="O409" s="109"/>
    </row>
    <row r="410" spans="1:15" s="10" customFormat="1" x14ac:dyDescent="0.3">
      <c r="A410" s="24"/>
      <c r="B410" s="51"/>
      <c r="C410" s="65" t="s">
        <v>107</v>
      </c>
      <c r="D410" s="78"/>
      <c r="E410" s="81"/>
      <c r="F410" s="81"/>
      <c r="G410" s="109"/>
      <c r="H410" s="78"/>
      <c r="I410" s="81"/>
      <c r="J410" s="81"/>
      <c r="K410" s="109"/>
      <c r="L410" s="78"/>
      <c r="M410" s="81"/>
      <c r="N410" s="81"/>
      <c r="O410" s="109"/>
    </row>
    <row r="411" spans="1:15" s="10" customFormat="1" x14ac:dyDescent="0.3">
      <c r="A411" s="24"/>
      <c r="B411" s="42"/>
      <c r="C411" s="26" t="s">
        <v>101</v>
      </c>
      <c r="D411" s="35"/>
      <c r="E411" s="30"/>
      <c r="F411" s="30"/>
      <c r="G411" s="100"/>
      <c r="H411" s="35"/>
      <c r="I411" s="30"/>
      <c r="J411" s="30"/>
      <c r="K411" s="100"/>
      <c r="L411" s="35"/>
      <c r="M411" s="30"/>
      <c r="N411" s="30"/>
      <c r="O411" s="100"/>
    </row>
    <row r="412" spans="1:15" s="10" customFormat="1" x14ac:dyDescent="0.3">
      <c r="A412" s="24"/>
      <c r="B412" s="42"/>
      <c r="C412" s="26" t="s">
        <v>102</v>
      </c>
      <c r="D412" s="35">
        <v>21004</v>
      </c>
      <c r="E412" s="30">
        <v>21004</v>
      </c>
      <c r="F412" s="30"/>
      <c r="G412" s="100"/>
      <c r="H412" s="35">
        <v>21004</v>
      </c>
      <c r="I412" s="30">
        <v>21004</v>
      </c>
      <c r="J412" s="30"/>
      <c r="K412" s="100"/>
      <c r="L412" s="35">
        <v>21004</v>
      </c>
      <c r="M412" s="30">
        <v>21004</v>
      </c>
      <c r="N412" s="30"/>
      <c r="O412" s="100"/>
    </row>
    <row r="413" spans="1:15" s="10" customFormat="1" x14ac:dyDescent="0.3">
      <c r="A413" s="24"/>
      <c r="B413" s="42"/>
      <c r="C413" s="26" t="s">
        <v>103</v>
      </c>
      <c r="D413" s="35"/>
      <c r="E413" s="30"/>
      <c r="F413" s="30"/>
      <c r="G413" s="100"/>
      <c r="H413" s="35">
        <v>392790</v>
      </c>
      <c r="I413" s="30">
        <v>392790</v>
      </c>
      <c r="J413" s="30"/>
      <c r="K413" s="100"/>
      <c r="L413" s="35">
        <v>662837</v>
      </c>
      <c r="M413" s="30">
        <v>662837</v>
      </c>
      <c r="N413" s="30"/>
      <c r="O413" s="100"/>
    </row>
    <row r="414" spans="1:15" s="10" customFormat="1" x14ac:dyDescent="0.3">
      <c r="A414" s="24"/>
      <c r="B414" s="42"/>
      <c r="C414" s="82" t="s">
        <v>28</v>
      </c>
      <c r="D414" s="88">
        <f t="shared" ref="D414:O414" si="39">SUM(D411:D413)</f>
        <v>21004</v>
      </c>
      <c r="E414" s="50">
        <f t="shared" si="39"/>
        <v>21004</v>
      </c>
      <c r="F414" s="50">
        <f t="shared" si="39"/>
        <v>0</v>
      </c>
      <c r="G414" s="102">
        <f t="shared" si="39"/>
        <v>0</v>
      </c>
      <c r="H414" s="88">
        <f t="shared" si="39"/>
        <v>413794</v>
      </c>
      <c r="I414" s="50">
        <f t="shared" si="39"/>
        <v>413794</v>
      </c>
      <c r="J414" s="50">
        <f t="shared" si="39"/>
        <v>0</v>
      </c>
      <c r="K414" s="102">
        <f t="shared" si="39"/>
        <v>0</v>
      </c>
      <c r="L414" s="88">
        <f t="shared" si="39"/>
        <v>683841</v>
      </c>
      <c r="M414" s="50">
        <f t="shared" si="39"/>
        <v>683841</v>
      </c>
      <c r="N414" s="50">
        <f t="shared" si="39"/>
        <v>0</v>
      </c>
      <c r="O414" s="102">
        <f t="shared" si="39"/>
        <v>0</v>
      </c>
    </row>
    <row r="415" spans="1:15" s="10" customFormat="1" x14ac:dyDescent="0.3">
      <c r="A415" s="24"/>
      <c r="B415" s="42"/>
      <c r="C415" s="82"/>
      <c r="D415" s="88"/>
      <c r="E415" s="50"/>
      <c r="F415" s="50"/>
      <c r="G415" s="102"/>
      <c r="H415" s="88"/>
      <c r="I415" s="50"/>
      <c r="J415" s="50"/>
      <c r="K415" s="102"/>
      <c r="L415" s="88"/>
      <c r="M415" s="50"/>
      <c r="N415" s="50"/>
      <c r="O415" s="102"/>
    </row>
    <row r="416" spans="1:15" s="10" customFormat="1" x14ac:dyDescent="0.3">
      <c r="A416" s="24"/>
      <c r="B416" s="42"/>
      <c r="C416" s="26" t="s">
        <v>108</v>
      </c>
      <c r="D416" s="85">
        <v>38852</v>
      </c>
      <c r="E416" s="30">
        <v>38852</v>
      </c>
      <c r="F416" s="31"/>
      <c r="G416" s="32"/>
      <c r="H416" s="85">
        <v>38852</v>
      </c>
      <c r="I416" s="30">
        <v>38852</v>
      </c>
      <c r="J416" s="31"/>
      <c r="K416" s="32"/>
      <c r="L416" s="85">
        <v>38852</v>
      </c>
      <c r="M416" s="30">
        <v>38852</v>
      </c>
      <c r="N416" s="31"/>
      <c r="O416" s="32"/>
    </row>
    <row r="417" spans="1:15" s="10" customFormat="1" x14ac:dyDescent="0.3">
      <c r="A417" s="24"/>
      <c r="B417" s="32"/>
      <c r="C417" s="65"/>
      <c r="D417" s="24"/>
      <c r="E417" s="31"/>
      <c r="F417" s="31"/>
      <c r="G417" s="32"/>
      <c r="H417" s="24"/>
      <c r="I417" s="31"/>
      <c r="J417" s="31"/>
      <c r="K417" s="32"/>
      <c r="L417" s="24"/>
      <c r="M417" s="31"/>
      <c r="N417" s="31"/>
      <c r="O417" s="32"/>
    </row>
    <row r="418" spans="1:15" s="10" customFormat="1" ht="17.399999999999999" thickBot="1" x14ac:dyDescent="0.35">
      <c r="A418" s="47"/>
      <c r="B418" s="55"/>
      <c r="C418" s="84" t="s">
        <v>19</v>
      </c>
      <c r="D418" s="111">
        <f t="shared" ref="D418:O418" si="40">SUM(D44,D57,D414,D407)+D416</f>
        <v>3257989</v>
      </c>
      <c r="E418" s="33">
        <f t="shared" si="40"/>
        <v>2897789</v>
      </c>
      <c r="F418" s="33">
        <f t="shared" si="40"/>
        <v>321200</v>
      </c>
      <c r="G418" s="115">
        <f t="shared" si="40"/>
        <v>39000</v>
      </c>
      <c r="H418" s="111">
        <f t="shared" si="40"/>
        <v>3901726</v>
      </c>
      <c r="I418" s="33">
        <f t="shared" si="40"/>
        <v>3523242</v>
      </c>
      <c r="J418" s="33">
        <f t="shared" si="40"/>
        <v>339484</v>
      </c>
      <c r="K418" s="115">
        <f t="shared" si="40"/>
        <v>39000</v>
      </c>
      <c r="L418" s="111">
        <f t="shared" si="40"/>
        <v>4581258</v>
      </c>
      <c r="M418" s="33">
        <f t="shared" si="40"/>
        <v>4188900</v>
      </c>
      <c r="N418" s="33">
        <f t="shared" si="40"/>
        <v>353358</v>
      </c>
      <c r="O418" s="115">
        <f t="shared" si="40"/>
        <v>39000</v>
      </c>
    </row>
    <row r="419" spans="1:15" s="10" customFormat="1" x14ac:dyDescent="0.3">
      <c r="A419" s="56"/>
      <c r="B419" s="57"/>
      <c r="C419" s="31"/>
      <c r="E419" s="12"/>
      <c r="F419" s="12"/>
      <c r="M419" s="12"/>
      <c r="N419" s="12"/>
    </row>
    <row r="420" spans="1:15" s="10" customFormat="1" x14ac:dyDescent="0.3">
      <c r="A420" s="58"/>
      <c r="B420" s="31"/>
      <c r="C420" s="31"/>
    </row>
    <row r="421" spans="1:15" s="10" customFormat="1" x14ac:dyDescent="0.3">
      <c r="A421" s="58"/>
      <c r="B421" s="31"/>
      <c r="C421" s="31"/>
      <c r="D421" s="81"/>
      <c r="L421" s="81"/>
    </row>
    <row r="422" spans="1:15" s="10" customFormat="1" x14ac:dyDescent="0.3">
      <c r="A422" s="58"/>
      <c r="B422" s="31"/>
      <c r="C422" s="31"/>
    </row>
    <row r="423" spans="1:15" s="10" customFormat="1" x14ac:dyDescent="0.3">
      <c r="A423" s="58"/>
      <c r="B423" s="31"/>
      <c r="C423" s="31"/>
    </row>
    <row r="424" spans="1:15" s="10" customFormat="1" x14ac:dyDescent="0.3">
      <c r="A424" s="58"/>
      <c r="B424" s="31"/>
      <c r="C424" s="31"/>
    </row>
    <row r="425" spans="1:15" s="10" customFormat="1" x14ac:dyDescent="0.3">
      <c r="A425" s="58"/>
      <c r="B425" s="31"/>
      <c r="C425" s="31"/>
    </row>
    <row r="426" spans="1:15" s="10" customFormat="1" x14ac:dyDescent="0.3">
      <c r="A426" s="58"/>
      <c r="B426" s="31"/>
      <c r="C426" s="31"/>
    </row>
    <row r="427" spans="1:15" s="10" customFormat="1" x14ac:dyDescent="0.3">
      <c r="A427" s="58"/>
      <c r="B427" s="31"/>
      <c r="C427" s="31"/>
    </row>
    <row r="428" spans="1:15" s="10" customFormat="1" x14ac:dyDescent="0.3">
      <c r="A428" s="58"/>
      <c r="B428" s="31"/>
      <c r="C428" s="31"/>
    </row>
    <row r="429" spans="1:15" s="10" customFormat="1" x14ac:dyDescent="0.3">
      <c r="A429" s="58"/>
      <c r="B429" s="31"/>
      <c r="C429" s="31"/>
    </row>
    <row r="430" spans="1:15" s="10" customFormat="1" x14ac:dyDescent="0.3">
      <c r="A430" s="58"/>
      <c r="B430" s="31"/>
      <c r="C430" s="31"/>
    </row>
    <row r="431" spans="1:15" s="10" customFormat="1" x14ac:dyDescent="0.3">
      <c r="A431" s="58"/>
      <c r="B431" s="31"/>
      <c r="C431" s="31"/>
    </row>
    <row r="432" spans="1:15" s="10" customFormat="1" x14ac:dyDescent="0.3">
      <c r="A432" s="58"/>
      <c r="B432" s="31"/>
      <c r="C432" s="31"/>
    </row>
    <row r="433" spans="1:3" s="10" customFormat="1" x14ac:dyDescent="0.3">
      <c r="A433" s="58"/>
      <c r="B433" s="31"/>
      <c r="C433" s="31"/>
    </row>
    <row r="434" spans="1:3" s="10" customFormat="1" x14ac:dyDescent="0.3">
      <c r="A434" s="58"/>
      <c r="B434" s="31"/>
      <c r="C434" s="31"/>
    </row>
    <row r="435" spans="1:3" s="10" customFormat="1" x14ac:dyDescent="0.3">
      <c r="A435" s="58"/>
      <c r="B435" s="31"/>
      <c r="C435" s="31"/>
    </row>
    <row r="436" spans="1:3" s="10" customFormat="1" x14ac:dyDescent="0.3">
      <c r="A436" s="58"/>
      <c r="B436" s="31"/>
      <c r="C436" s="31"/>
    </row>
    <row r="437" spans="1:3" s="10" customFormat="1" x14ac:dyDescent="0.3">
      <c r="A437" s="58"/>
      <c r="B437" s="31"/>
      <c r="C437" s="31"/>
    </row>
    <row r="438" spans="1:3" s="10" customFormat="1" x14ac:dyDescent="0.3">
      <c r="A438" s="58"/>
      <c r="B438" s="31"/>
      <c r="C438" s="31"/>
    </row>
    <row r="439" spans="1:3" s="10" customFormat="1" x14ac:dyDescent="0.3">
      <c r="A439" s="58"/>
      <c r="B439" s="31"/>
      <c r="C439" s="31"/>
    </row>
    <row r="440" spans="1:3" s="10" customFormat="1" x14ac:dyDescent="0.3">
      <c r="A440" s="58"/>
      <c r="B440" s="31"/>
      <c r="C440" s="31"/>
    </row>
    <row r="441" spans="1:3" s="10" customFormat="1" x14ac:dyDescent="0.3">
      <c r="A441" s="58"/>
      <c r="B441" s="31"/>
      <c r="C441" s="31"/>
    </row>
    <row r="442" spans="1:3" s="10" customFormat="1" x14ac:dyDescent="0.3">
      <c r="A442" s="58"/>
      <c r="B442" s="31"/>
      <c r="C442" s="31"/>
    </row>
    <row r="443" spans="1:3" s="10" customFormat="1" x14ac:dyDescent="0.3">
      <c r="A443" s="58"/>
      <c r="B443" s="31"/>
      <c r="C443" s="31"/>
    </row>
    <row r="444" spans="1:3" s="10" customFormat="1" x14ac:dyDescent="0.3">
      <c r="A444" s="58"/>
      <c r="B444" s="31"/>
      <c r="C444" s="31"/>
    </row>
    <row r="445" spans="1:3" s="10" customFormat="1" x14ac:dyDescent="0.3">
      <c r="A445" s="58"/>
      <c r="B445" s="31"/>
      <c r="C445" s="31"/>
    </row>
    <row r="446" spans="1:3" s="10" customFormat="1" x14ac:dyDescent="0.3">
      <c r="A446" s="58"/>
      <c r="B446" s="31"/>
      <c r="C446" s="31"/>
    </row>
    <row r="447" spans="1:3" s="10" customFormat="1" x14ac:dyDescent="0.3">
      <c r="A447" s="58"/>
      <c r="B447" s="31"/>
      <c r="C447" s="31"/>
    </row>
    <row r="448" spans="1:3" s="10" customFormat="1" x14ac:dyDescent="0.3">
      <c r="A448" s="58"/>
      <c r="B448" s="31"/>
      <c r="C448" s="31"/>
    </row>
    <row r="449" spans="1:3" s="10" customFormat="1" x14ac:dyDescent="0.3">
      <c r="A449" s="58"/>
      <c r="B449" s="31"/>
      <c r="C449" s="31"/>
    </row>
    <row r="450" spans="1:3" s="10" customFormat="1" x14ac:dyDescent="0.3">
      <c r="A450" s="58"/>
      <c r="B450" s="31"/>
      <c r="C450" s="31"/>
    </row>
    <row r="451" spans="1:3" s="10" customFormat="1" x14ac:dyDescent="0.3">
      <c r="A451" s="58"/>
      <c r="B451" s="31"/>
      <c r="C451" s="31"/>
    </row>
    <row r="452" spans="1:3" s="10" customFormat="1" x14ac:dyDescent="0.3">
      <c r="A452" s="58"/>
      <c r="B452" s="31"/>
      <c r="C452" s="31"/>
    </row>
    <row r="453" spans="1:3" s="10" customFormat="1" x14ac:dyDescent="0.3">
      <c r="A453" s="58"/>
      <c r="B453" s="31"/>
      <c r="C453" s="31"/>
    </row>
    <row r="454" spans="1:3" s="10" customFormat="1" x14ac:dyDescent="0.3">
      <c r="A454" s="58"/>
      <c r="B454" s="31"/>
      <c r="C454" s="31"/>
    </row>
    <row r="455" spans="1:3" s="10" customFormat="1" x14ac:dyDescent="0.3">
      <c r="A455" s="58"/>
      <c r="B455" s="31"/>
      <c r="C455" s="31"/>
    </row>
    <row r="456" spans="1:3" s="10" customFormat="1" x14ac:dyDescent="0.3">
      <c r="A456" s="58"/>
      <c r="B456" s="31"/>
      <c r="C456" s="31"/>
    </row>
    <row r="457" spans="1:3" s="10" customFormat="1" x14ac:dyDescent="0.3">
      <c r="A457" s="58"/>
      <c r="B457" s="31"/>
      <c r="C457" s="31"/>
    </row>
    <row r="458" spans="1:3" s="10" customFormat="1" x14ac:dyDescent="0.3">
      <c r="A458" s="58"/>
      <c r="B458" s="31"/>
      <c r="C458" s="31"/>
    </row>
    <row r="459" spans="1:3" s="10" customFormat="1" x14ac:dyDescent="0.3">
      <c r="A459" s="58"/>
      <c r="B459" s="31"/>
      <c r="C459" s="31"/>
    </row>
    <row r="460" spans="1:3" s="10" customFormat="1" x14ac:dyDescent="0.3">
      <c r="A460" s="58"/>
      <c r="B460" s="31"/>
      <c r="C460" s="31"/>
    </row>
    <row r="461" spans="1:3" s="10" customFormat="1" x14ac:dyDescent="0.3">
      <c r="A461" s="58"/>
      <c r="B461" s="31"/>
      <c r="C461" s="31"/>
    </row>
  </sheetData>
  <mergeCells count="3">
    <mergeCell ref="D6:G6"/>
    <mergeCell ref="L6:O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50" fitToHeight="0" orientation="portrait" r:id="rId1"/>
  <headerFooter alignWithMargins="0">
    <oddHeader>&amp;P. oldal</oddHeader>
  </headerFooter>
  <rowBreaks count="1" manualBreakCount="1">
    <brk id="256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"/>
  <sheetViews>
    <sheetView view="pageBreakPreview" topLeftCell="D1" zoomScaleNormal="100" zoomScaleSheetLayoutView="100" workbookViewId="0">
      <selection activeCell="AB1" sqref="AB1"/>
    </sheetView>
  </sheetViews>
  <sheetFormatPr defaultColWidth="9.109375" defaultRowHeight="16.8" x14ac:dyDescent="0.3"/>
  <cols>
    <col min="1" max="1" width="16.5546875" style="11" customWidth="1"/>
    <col min="2" max="2" width="8.33203125" style="1" bestFit="1" customWidth="1"/>
    <col min="3" max="3" width="8.33203125" style="1" customWidth="1"/>
    <col min="4" max="4" width="8" style="1" bestFit="1" customWidth="1"/>
    <col min="5" max="5" width="8.33203125" style="1" bestFit="1" customWidth="1"/>
    <col min="6" max="6" width="8.33203125" style="1" customWidth="1"/>
    <col min="7" max="7" width="7.5546875" style="1" customWidth="1"/>
    <col min="8" max="8" width="8.33203125" style="1" bestFit="1" customWidth="1"/>
    <col min="9" max="9" width="8.33203125" style="1" customWidth="1"/>
    <col min="10" max="10" width="7.88671875" style="1" bestFit="1" customWidth="1"/>
    <col min="11" max="11" width="8.33203125" style="1" bestFit="1" customWidth="1"/>
    <col min="12" max="12" width="8.33203125" style="1" customWidth="1"/>
    <col min="13" max="13" width="7.88671875" style="1" bestFit="1" customWidth="1"/>
    <col min="14" max="14" width="8.33203125" style="1" bestFit="1" customWidth="1"/>
    <col min="15" max="15" width="8.33203125" style="1" customWidth="1"/>
    <col min="16" max="16" width="7.88671875" style="1" bestFit="1" customWidth="1"/>
    <col min="17" max="17" width="8.33203125" style="1" bestFit="1" customWidth="1"/>
    <col min="18" max="18" width="8.33203125" style="1" customWidth="1"/>
    <col min="19" max="19" width="7.88671875" style="1" bestFit="1" customWidth="1"/>
    <col min="20" max="20" width="8.33203125" style="17" bestFit="1" customWidth="1"/>
    <col min="21" max="21" width="8.33203125" style="17" customWidth="1"/>
    <col min="22" max="22" width="7.88671875" style="17" bestFit="1" customWidth="1"/>
    <col min="23" max="23" width="8.33203125" style="17" bestFit="1" customWidth="1"/>
    <col min="24" max="24" width="8.33203125" style="17" customWidth="1"/>
    <col min="25" max="25" width="7.88671875" style="17" bestFit="1" customWidth="1"/>
    <col min="26" max="26" width="8.33203125" style="1" bestFit="1" customWidth="1"/>
    <col min="27" max="27" width="8.33203125" style="1" customWidth="1"/>
    <col min="28" max="28" width="8" style="1" bestFit="1" customWidth="1"/>
    <col min="29" max="16384" width="9.109375" style="1"/>
  </cols>
  <sheetData>
    <row r="1" spans="1:28" x14ac:dyDescent="0.3">
      <c r="AB1" s="275" t="s">
        <v>584</v>
      </c>
    </row>
    <row r="2" spans="1:28" x14ac:dyDescent="0.3">
      <c r="A2" s="262"/>
      <c r="B2" s="262"/>
      <c r="C2" s="275"/>
      <c r="D2" s="262"/>
      <c r="E2" s="262"/>
      <c r="F2" s="275"/>
      <c r="G2" s="262"/>
      <c r="H2" s="262"/>
      <c r="I2" s="275"/>
      <c r="J2" s="262"/>
      <c r="K2" s="262"/>
      <c r="L2" s="275"/>
      <c r="M2" s="262"/>
      <c r="N2" s="262"/>
      <c r="O2" s="275"/>
      <c r="P2" s="262"/>
      <c r="Q2" s="262"/>
      <c r="R2" s="275"/>
      <c r="S2" s="262"/>
      <c r="T2" s="262"/>
      <c r="U2" s="275"/>
      <c r="V2" s="262"/>
      <c r="W2" s="262"/>
      <c r="X2" s="275"/>
      <c r="Y2" s="262"/>
      <c r="Z2" s="262"/>
      <c r="AA2" s="275"/>
      <c r="AB2" s="156" t="s">
        <v>564</v>
      </c>
    </row>
    <row r="3" spans="1:28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8" x14ac:dyDescent="0.3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9"/>
      <c r="U4" s="274"/>
      <c r="V4" s="263"/>
      <c r="W4" s="263"/>
      <c r="X4" s="274"/>
      <c r="Y4" s="263"/>
    </row>
    <row r="5" spans="1:28" x14ac:dyDescent="0.3">
      <c r="A5" s="300" t="s">
        <v>54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299"/>
      <c r="U5" s="274"/>
      <c r="V5" s="263"/>
      <c r="W5" s="263"/>
      <c r="X5" s="274"/>
      <c r="Y5" s="263"/>
    </row>
    <row r="6" spans="1:28" s="2" customFormat="1" ht="18.600000000000001" x14ac:dyDescent="0.3">
      <c r="A6" s="300" t="s">
        <v>227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299"/>
      <c r="U6" s="274"/>
      <c r="V6" s="263"/>
      <c r="W6" s="263"/>
      <c r="X6" s="274"/>
      <c r="Y6" s="263"/>
    </row>
    <row r="7" spans="1:28" s="2" customFormat="1" ht="18.60000000000000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110"/>
      <c r="Y7" s="110"/>
      <c r="Z7" s="110"/>
      <c r="AA7" s="110"/>
    </row>
    <row r="8" spans="1:28" s="15" customFormat="1" ht="38.25" customHeight="1" x14ac:dyDescent="0.25">
      <c r="A8" s="14"/>
      <c r="B8" s="291" t="s">
        <v>26</v>
      </c>
      <c r="C8" s="292"/>
      <c r="D8" s="293"/>
      <c r="E8" s="291" t="s">
        <v>99</v>
      </c>
      <c r="F8" s="292"/>
      <c r="G8" s="293"/>
      <c r="H8" s="291" t="s">
        <v>31</v>
      </c>
      <c r="I8" s="292"/>
      <c r="J8" s="293"/>
      <c r="K8" s="291" t="s">
        <v>56</v>
      </c>
      <c r="L8" s="292"/>
      <c r="M8" s="293"/>
      <c r="N8" s="291" t="s">
        <v>57</v>
      </c>
      <c r="O8" s="292"/>
      <c r="P8" s="293"/>
      <c r="Q8" s="291" t="s">
        <v>58</v>
      </c>
      <c r="R8" s="292"/>
      <c r="S8" s="293"/>
      <c r="T8" s="291" t="s">
        <v>24</v>
      </c>
      <c r="U8" s="292"/>
      <c r="V8" s="293"/>
      <c r="W8" s="291" t="s">
        <v>59</v>
      </c>
      <c r="X8" s="292"/>
      <c r="Y8" s="293"/>
      <c r="Z8" s="294" t="s">
        <v>27</v>
      </c>
      <c r="AA8" s="295"/>
      <c r="AB8" s="296"/>
    </row>
    <row r="9" spans="1:28" s="15" customFormat="1" ht="33.75" customHeight="1" x14ac:dyDescent="0.25">
      <c r="A9" s="125"/>
      <c r="B9" s="16" t="s">
        <v>52</v>
      </c>
      <c r="C9" s="16" t="s">
        <v>522</v>
      </c>
      <c r="D9" s="16" t="s">
        <v>563</v>
      </c>
      <c r="E9" s="16" t="s">
        <v>52</v>
      </c>
      <c r="F9" s="16" t="s">
        <v>522</v>
      </c>
      <c r="G9" s="16" t="s">
        <v>563</v>
      </c>
      <c r="H9" s="16" t="s">
        <v>52</v>
      </c>
      <c r="I9" s="16" t="s">
        <v>522</v>
      </c>
      <c r="J9" s="16" t="s">
        <v>563</v>
      </c>
      <c r="K9" s="16" t="s">
        <v>52</v>
      </c>
      <c r="L9" s="16" t="s">
        <v>522</v>
      </c>
      <c r="M9" s="16" t="s">
        <v>563</v>
      </c>
      <c r="N9" s="16" t="s">
        <v>52</v>
      </c>
      <c r="O9" s="16" t="s">
        <v>522</v>
      </c>
      <c r="P9" s="16" t="s">
        <v>563</v>
      </c>
      <c r="Q9" s="16" t="s">
        <v>52</v>
      </c>
      <c r="R9" s="16" t="s">
        <v>522</v>
      </c>
      <c r="S9" s="16" t="s">
        <v>563</v>
      </c>
      <c r="T9" s="16" t="s">
        <v>52</v>
      </c>
      <c r="U9" s="16" t="s">
        <v>522</v>
      </c>
      <c r="V9" s="16" t="s">
        <v>563</v>
      </c>
      <c r="W9" s="16" t="s">
        <v>52</v>
      </c>
      <c r="X9" s="16" t="s">
        <v>522</v>
      </c>
      <c r="Y9" s="16" t="s">
        <v>563</v>
      </c>
      <c r="Z9" s="16" t="s">
        <v>52</v>
      </c>
      <c r="AA9" s="16" t="s">
        <v>522</v>
      </c>
      <c r="AB9" s="16" t="s">
        <v>563</v>
      </c>
    </row>
    <row r="10" spans="1:28" ht="23.25" customHeight="1" x14ac:dyDescent="0.3">
      <c r="A10" s="18" t="s">
        <v>48</v>
      </c>
      <c r="B10" s="3">
        <v>235568</v>
      </c>
      <c r="C10" s="3">
        <v>234874</v>
      </c>
      <c r="D10" s="3">
        <v>234983</v>
      </c>
      <c r="E10" s="3">
        <v>45759</v>
      </c>
      <c r="F10" s="3">
        <v>45815</v>
      </c>
      <c r="G10" s="3">
        <v>45836</v>
      </c>
      <c r="H10" s="3">
        <v>76300</v>
      </c>
      <c r="I10" s="3">
        <v>76300</v>
      </c>
      <c r="J10" s="3">
        <v>76300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17700</v>
      </c>
      <c r="R10" s="3">
        <v>17700</v>
      </c>
      <c r="S10" s="3">
        <v>17700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f>B10+E10+H10+K10+N10+Q10+T10+W10</f>
        <v>375327</v>
      </c>
      <c r="AA10" s="3">
        <f t="shared" ref="AA10:AB12" si="0">C10+F10+I10+L10+O10+R10+U10+X10</f>
        <v>374689</v>
      </c>
      <c r="AB10" s="3">
        <f t="shared" si="0"/>
        <v>374819</v>
      </c>
    </row>
    <row r="11" spans="1:28" s="19" customFormat="1" ht="27.75" customHeight="1" x14ac:dyDescent="0.3">
      <c r="A11" s="112" t="s">
        <v>109</v>
      </c>
      <c r="B11" s="4">
        <v>4892</v>
      </c>
      <c r="C11" s="4">
        <v>4892</v>
      </c>
      <c r="D11" s="4">
        <v>4892</v>
      </c>
      <c r="E11" s="4">
        <v>477</v>
      </c>
      <c r="F11" s="4">
        <v>477</v>
      </c>
      <c r="G11" s="4">
        <v>477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f>B11+E11+H11+K11+N11+Q11+T11+W11</f>
        <v>5369</v>
      </c>
      <c r="AA11" s="4">
        <f t="shared" si="0"/>
        <v>5369</v>
      </c>
      <c r="AB11" s="4">
        <f t="shared" si="0"/>
        <v>5369</v>
      </c>
    </row>
    <row r="12" spans="1:28" ht="27" x14ac:dyDescent="0.3">
      <c r="A12" s="18" t="s">
        <v>98</v>
      </c>
      <c r="B12" s="3">
        <v>25600</v>
      </c>
      <c r="C12" s="3">
        <v>25680</v>
      </c>
      <c r="D12" s="3">
        <v>25694</v>
      </c>
      <c r="E12" s="3">
        <v>5100</v>
      </c>
      <c r="F12" s="3">
        <v>5116</v>
      </c>
      <c r="G12" s="3">
        <v>5119</v>
      </c>
      <c r="H12" s="3">
        <v>3700</v>
      </c>
      <c r="I12" s="3">
        <v>3700</v>
      </c>
      <c r="J12" s="3">
        <v>3700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600</v>
      </c>
      <c r="R12" s="3">
        <v>600</v>
      </c>
      <c r="S12" s="3">
        <v>600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f>B12+E12+H12+K12+N12+Q12+T12+W12</f>
        <v>35000</v>
      </c>
      <c r="AA12" s="3">
        <f t="shared" si="0"/>
        <v>35096</v>
      </c>
      <c r="AB12" s="3">
        <f t="shared" si="0"/>
        <v>35113</v>
      </c>
    </row>
    <row r="13" spans="1:28" s="19" customFormat="1" ht="24.75" customHeight="1" x14ac:dyDescent="0.3">
      <c r="A13" s="112" t="s">
        <v>28</v>
      </c>
      <c r="B13" s="4">
        <f t="shared" ref="B13:AB13" si="1">B10+B12</f>
        <v>261168</v>
      </c>
      <c r="C13" s="4">
        <f t="shared" ref="C13" si="2">C10+C12</f>
        <v>260554</v>
      </c>
      <c r="D13" s="4">
        <f t="shared" si="1"/>
        <v>260677</v>
      </c>
      <c r="E13" s="4">
        <f t="shared" si="1"/>
        <v>50859</v>
      </c>
      <c r="F13" s="4">
        <f t="shared" ref="F13" si="3">F10+F12</f>
        <v>50931</v>
      </c>
      <c r="G13" s="4">
        <f t="shared" si="1"/>
        <v>50955</v>
      </c>
      <c r="H13" s="4">
        <f t="shared" si="1"/>
        <v>80000</v>
      </c>
      <c r="I13" s="4">
        <f t="shared" ref="I13" si="4">I10+I12</f>
        <v>80000</v>
      </c>
      <c r="J13" s="4">
        <f t="shared" si="1"/>
        <v>80000</v>
      </c>
      <c r="K13" s="4">
        <f t="shared" si="1"/>
        <v>0</v>
      </c>
      <c r="L13" s="4">
        <f t="shared" ref="L13" si="5">L10+L12</f>
        <v>0</v>
      </c>
      <c r="M13" s="4">
        <f t="shared" si="1"/>
        <v>0</v>
      </c>
      <c r="N13" s="4">
        <f t="shared" si="1"/>
        <v>0</v>
      </c>
      <c r="O13" s="4">
        <f t="shared" ref="O13" si="6">O10+O12</f>
        <v>0</v>
      </c>
      <c r="P13" s="4">
        <f t="shared" si="1"/>
        <v>0</v>
      </c>
      <c r="Q13" s="4">
        <f t="shared" si="1"/>
        <v>18300</v>
      </c>
      <c r="R13" s="4">
        <f t="shared" ref="R13" si="7">R10+R12</f>
        <v>18300</v>
      </c>
      <c r="S13" s="4">
        <f t="shared" si="1"/>
        <v>18300</v>
      </c>
      <c r="T13" s="4">
        <f t="shared" si="1"/>
        <v>0</v>
      </c>
      <c r="U13" s="4">
        <f t="shared" ref="U13" si="8">U10+U12</f>
        <v>0</v>
      </c>
      <c r="V13" s="4">
        <f t="shared" si="1"/>
        <v>0</v>
      </c>
      <c r="W13" s="4">
        <f t="shared" si="1"/>
        <v>0</v>
      </c>
      <c r="X13" s="4">
        <f t="shared" ref="X13" si="9">X10+X12</f>
        <v>0</v>
      </c>
      <c r="Y13" s="4">
        <f t="shared" si="1"/>
        <v>0</v>
      </c>
      <c r="Z13" s="4">
        <f t="shared" si="1"/>
        <v>410327</v>
      </c>
      <c r="AA13" s="4">
        <f t="shared" ref="AA13" si="10">AA10+AA12</f>
        <v>409785</v>
      </c>
      <c r="AB13" s="4">
        <f t="shared" si="1"/>
        <v>409932</v>
      </c>
    </row>
  </sheetData>
  <mergeCells count="12">
    <mergeCell ref="W8:Y8"/>
    <mergeCell ref="Z8:AB8"/>
    <mergeCell ref="A4:T4"/>
    <mergeCell ref="A5:T5"/>
    <mergeCell ref="A6:T6"/>
    <mergeCell ref="B8:D8"/>
    <mergeCell ref="E8:G8"/>
    <mergeCell ref="H8:J8"/>
    <mergeCell ref="K8:M8"/>
    <mergeCell ref="N8:P8"/>
    <mergeCell ref="Q8:S8"/>
    <mergeCell ref="T8:V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6"/>
  <sheetViews>
    <sheetView view="pageBreakPreview" zoomScale="110" zoomScaleNormal="100" zoomScaleSheetLayoutView="110" workbookViewId="0">
      <selection activeCell="M1" sqref="M1"/>
    </sheetView>
  </sheetViews>
  <sheetFormatPr defaultRowHeight="13.2" x14ac:dyDescent="0.25"/>
  <cols>
    <col min="1" max="1" width="40" style="143" customWidth="1"/>
    <col min="2" max="4" width="10.44140625" style="143" customWidth="1"/>
    <col min="5" max="6" width="10.44140625" style="126" customWidth="1"/>
    <col min="7" max="7" width="4.6640625" style="143" customWidth="1"/>
    <col min="8" max="8" width="32.44140625" style="143" customWidth="1"/>
    <col min="9" max="9" width="13.5546875" style="143" customWidth="1"/>
    <col min="10" max="12" width="10.44140625" style="143" customWidth="1"/>
    <col min="13" max="14" width="9.109375" style="126"/>
    <col min="15" max="255" width="9.109375" style="143"/>
    <col min="256" max="256" width="40" style="143" customWidth="1"/>
    <col min="257" max="257" width="12" style="143" customWidth="1"/>
    <col min="258" max="260" width="10.44140625" style="143" customWidth="1"/>
    <col min="261" max="261" width="11" style="143" customWidth="1"/>
    <col min="262" max="262" width="4.6640625" style="143" customWidth="1"/>
    <col min="263" max="263" width="32.44140625" style="143" customWidth="1"/>
    <col min="264" max="264" width="12" style="143" customWidth="1"/>
    <col min="265" max="267" width="13.5546875" style="143" customWidth="1"/>
    <col min="268" max="268" width="11" style="143" customWidth="1"/>
    <col min="269" max="511" width="9.109375" style="143"/>
    <col min="512" max="512" width="40" style="143" customWidth="1"/>
    <col min="513" max="513" width="12" style="143" customWidth="1"/>
    <col min="514" max="516" width="10.44140625" style="143" customWidth="1"/>
    <col min="517" max="517" width="11" style="143" customWidth="1"/>
    <col min="518" max="518" width="4.6640625" style="143" customWidth="1"/>
    <col min="519" max="519" width="32.44140625" style="143" customWidth="1"/>
    <col min="520" max="520" width="12" style="143" customWidth="1"/>
    <col min="521" max="523" width="13.5546875" style="143" customWidth="1"/>
    <col min="524" max="524" width="11" style="143" customWidth="1"/>
    <col min="525" max="767" width="9.109375" style="143"/>
    <col min="768" max="768" width="40" style="143" customWidth="1"/>
    <col min="769" max="769" width="12" style="143" customWidth="1"/>
    <col min="770" max="772" width="10.44140625" style="143" customWidth="1"/>
    <col min="773" max="773" width="11" style="143" customWidth="1"/>
    <col min="774" max="774" width="4.6640625" style="143" customWidth="1"/>
    <col min="775" max="775" width="32.44140625" style="143" customWidth="1"/>
    <col min="776" max="776" width="12" style="143" customWidth="1"/>
    <col min="777" max="779" width="13.5546875" style="143" customWidth="1"/>
    <col min="780" max="780" width="11" style="143" customWidth="1"/>
    <col min="781" max="1023" width="9.109375" style="143"/>
    <col min="1024" max="1024" width="40" style="143" customWidth="1"/>
    <col min="1025" max="1025" width="12" style="143" customWidth="1"/>
    <col min="1026" max="1028" width="10.44140625" style="143" customWidth="1"/>
    <col min="1029" max="1029" width="11" style="143" customWidth="1"/>
    <col min="1030" max="1030" width="4.6640625" style="143" customWidth="1"/>
    <col min="1031" max="1031" width="32.44140625" style="143" customWidth="1"/>
    <col min="1032" max="1032" width="12" style="143" customWidth="1"/>
    <col min="1033" max="1035" width="13.5546875" style="143" customWidth="1"/>
    <col min="1036" max="1036" width="11" style="143" customWidth="1"/>
    <col min="1037" max="1279" width="9.109375" style="143"/>
    <col min="1280" max="1280" width="40" style="143" customWidth="1"/>
    <col min="1281" max="1281" width="12" style="143" customWidth="1"/>
    <col min="1282" max="1284" width="10.44140625" style="143" customWidth="1"/>
    <col min="1285" max="1285" width="11" style="143" customWidth="1"/>
    <col min="1286" max="1286" width="4.6640625" style="143" customWidth="1"/>
    <col min="1287" max="1287" width="32.44140625" style="143" customWidth="1"/>
    <col min="1288" max="1288" width="12" style="143" customWidth="1"/>
    <col min="1289" max="1291" width="13.5546875" style="143" customWidth="1"/>
    <col min="1292" max="1292" width="11" style="143" customWidth="1"/>
    <col min="1293" max="1535" width="9.109375" style="143"/>
    <col min="1536" max="1536" width="40" style="143" customWidth="1"/>
    <col min="1537" max="1537" width="12" style="143" customWidth="1"/>
    <col min="1538" max="1540" width="10.44140625" style="143" customWidth="1"/>
    <col min="1541" max="1541" width="11" style="143" customWidth="1"/>
    <col min="1542" max="1542" width="4.6640625" style="143" customWidth="1"/>
    <col min="1543" max="1543" width="32.44140625" style="143" customWidth="1"/>
    <col min="1544" max="1544" width="12" style="143" customWidth="1"/>
    <col min="1545" max="1547" width="13.5546875" style="143" customWidth="1"/>
    <col min="1548" max="1548" width="11" style="143" customWidth="1"/>
    <col min="1549" max="1791" width="9.109375" style="143"/>
    <col min="1792" max="1792" width="40" style="143" customWidth="1"/>
    <col min="1793" max="1793" width="12" style="143" customWidth="1"/>
    <col min="1794" max="1796" width="10.44140625" style="143" customWidth="1"/>
    <col min="1797" max="1797" width="11" style="143" customWidth="1"/>
    <col min="1798" max="1798" width="4.6640625" style="143" customWidth="1"/>
    <col min="1799" max="1799" width="32.44140625" style="143" customWidth="1"/>
    <col min="1800" max="1800" width="12" style="143" customWidth="1"/>
    <col min="1801" max="1803" width="13.5546875" style="143" customWidth="1"/>
    <col min="1804" max="1804" width="11" style="143" customWidth="1"/>
    <col min="1805" max="2047" width="9.109375" style="143"/>
    <col min="2048" max="2048" width="40" style="143" customWidth="1"/>
    <col min="2049" max="2049" width="12" style="143" customWidth="1"/>
    <col min="2050" max="2052" width="10.44140625" style="143" customWidth="1"/>
    <col min="2053" max="2053" width="11" style="143" customWidth="1"/>
    <col min="2054" max="2054" width="4.6640625" style="143" customWidth="1"/>
    <col min="2055" max="2055" width="32.44140625" style="143" customWidth="1"/>
    <col min="2056" max="2056" width="12" style="143" customWidth="1"/>
    <col min="2057" max="2059" width="13.5546875" style="143" customWidth="1"/>
    <col min="2060" max="2060" width="11" style="143" customWidth="1"/>
    <col min="2061" max="2303" width="9.109375" style="143"/>
    <col min="2304" max="2304" width="40" style="143" customWidth="1"/>
    <col min="2305" max="2305" width="12" style="143" customWidth="1"/>
    <col min="2306" max="2308" width="10.44140625" style="143" customWidth="1"/>
    <col min="2309" max="2309" width="11" style="143" customWidth="1"/>
    <col min="2310" max="2310" width="4.6640625" style="143" customWidth="1"/>
    <col min="2311" max="2311" width="32.44140625" style="143" customWidth="1"/>
    <col min="2312" max="2312" width="12" style="143" customWidth="1"/>
    <col min="2313" max="2315" width="13.5546875" style="143" customWidth="1"/>
    <col min="2316" max="2316" width="11" style="143" customWidth="1"/>
    <col min="2317" max="2559" width="9.109375" style="143"/>
    <col min="2560" max="2560" width="40" style="143" customWidth="1"/>
    <col min="2561" max="2561" width="12" style="143" customWidth="1"/>
    <col min="2562" max="2564" width="10.44140625" style="143" customWidth="1"/>
    <col min="2565" max="2565" width="11" style="143" customWidth="1"/>
    <col min="2566" max="2566" width="4.6640625" style="143" customWidth="1"/>
    <col min="2567" max="2567" width="32.44140625" style="143" customWidth="1"/>
    <col min="2568" max="2568" width="12" style="143" customWidth="1"/>
    <col min="2569" max="2571" width="13.5546875" style="143" customWidth="1"/>
    <col min="2572" max="2572" width="11" style="143" customWidth="1"/>
    <col min="2573" max="2815" width="9.109375" style="143"/>
    <col min="2816" max="2816" width="40" style="143" customWidth="1"/>
    <col min="2817" max="2817" width="12" style="143" customWidth="1"/>
    <col min="2818" max="2820" width="10.44140625" style="143" customWidth="1"/>
    <col min="2821" max="2821" width="11" style="143" customWidth="1"/>
    <col min="2822" max="2822" width="4.6640625" style="143" customWidth="1"/>
    <col min="2823" max="2823" width="32.44140625" style="143" customWidth="1"/>
    <col min="2824" max="2824" width="12" style="143" customWidth="1"/>
    <col min="2825" max="2827" width="13.5546875" style="143" customWidth="1"/>
    <col min="2828" max="2828" width="11" style="143" customWidth="1"/>
    <col min="2829" max="3071" width="9.109375" style="143"/>
    <col min="3072" max="3072" width="40" style="143" customWidth="1"/>
    <col min="3073" max="3073" width="12" style="143" customWidth="1"/>
    <col min="3074" max="3076" width="10.44140625" style="143" customWidth="1"/>
    <col min="3077" max="3077" width="11" style="143" customWidth="1"/>
    <col min="3078" max="3078" width="4.6640625" style="143" customWidth="1"/>
    <col min="3079" max="3079" width="32.44140625" style="143" customWidth="1"/>
    <col min="3080" max="3080" width="12" style="143" customWidth="1"/>
    <col min="3081" max="3083" width="13.5546875" style="143" customWidth="1"/>
    <col min="3084" max="3084" width="11" style="143" customWidth="1"/>
    <col min="3085" max="3327" width="9.109375" style="143"/>
    <col min="3328" max="3328" width="40" style="143" customWidth="1"/>
    <col min="3329" max="3329" width="12" style="143" customWidth="1"/>
    <col min="3330" max="3332" width="10.44140625" style="143" customWidth="1"/>
    <col min="3333" max="3333" width="11" style="143" customWidth="1"/>
    <col min="3334" max="3334" width="4.6640625" style="143" customWidth="1"/>
    <col min="3335" max="3335" width="32.44140625" style="143" customWidth="1"/>
    <col min="3336" max="3336" width="12" style="143" customWidth="1"/>
    <col min="3337" max="3339" width="13.5546875" style="143" customWidth="1"/>
    <col min="3340" max="3340" width="11" style="143" customWidth="1"/>
    <col min="3341" max="3583" width="9.109375" style="143"/>
    <col min="3584" max="3584" width="40" style="143" customWidth="1"/>
    <col min="3585" max="3585" width="12" style="143" customWidth="1"/>
    <col min="3586" max="3588" width="10.44140625" style="143" customWidth="1"/>
    <col min="3589" max="3589" width="11" style="143" customWidth="1"/>
    <col min="3590" max="3590" width="4.6640625" style="143" customWidth="1"/>
    <col min="3591" max="3591" width="32.44140625" style="143" customWidth="1"/>
    <col min="3592" max="3592" width="12" style="143" customWidth="1"/>
    <col min="3593" max="3595" width="13.5546875" style="143" customWidth="1"/>
    <col min="3596" max="3596" width="11" style="143" customWidth="1"/>
    <col min="3597" max="3839" width="9.109375" style="143"/>
    <col min="3840" max="3840" width="40" style="143" customWidth="1"/>
    <col min="3841" max="3841" width="12" style="143" customWidth="1"/>
    <col min="3842" max="3844" width="10.44140625" style="143" customWidth="1"/>
    <col min="3845" max="3845" width="11" style="143" customWidth="1"/>
    <col min="3846" max="3846" width="4.6640625" style="143" customWidth="1"/>
    <col min="3847" max="3847" width="32.44140625" style="143" customWidth="1"/>
    <col min="3848" max="3848" width="12" style="143" customWidth="1"/>
    <col min="3849" max="3851" width="13.5546875" style="143" customWidth="1"/>
    <col min="3852" max="3852" width="11" style="143" customWidth="1"/>
    <col min="3853" max="4095" width="9.109375" style="143"/>
    <col min="4096" max="4096" width="40" style="143" customWidth="1"/>
    <col min="4097" max="4097" width="12" style="143" customWidth="1"/>
    <col min="4098" max="4100" width="10.44140625" style="143" customWidth="1"/>
    <col min="4101" max="4101" width="11" style="143" customWidth="1"/>
    <col min="4102" max="4102" width="4.6640625" style="143" customWidth="1"/>
    <col min="4103" max="4103" width="32.44140625" style="143" customWidth="1"/>
    <col min="4104" max="4104" width="12" style="143" customWidth="1"/>
    <col min="4105" max="4107" width="13.5546875" style="143" customWidth="1"/>
    <col min="4108" max="4108" width="11" style="143" customWidth="1"/>
    <col min="4109" max="4351" width="9.109375" style="143"/>
    <col min="4352" max="4352" width="40" style="143" customWidth="1"/>
    <col min="4353" max="4353" width="12" style="143" customWidth="1"/>
    <col min="4354" max="4356" width="10.44140625" style="143" customWidth="1"/>
    <col min="4357" max="4357" width="11" style="143" customWidth="1"/>
    <col min="4358" max="4358" width="4.6640625" style="143" customWidth="1"/>
    <col min="4359" max="4359" width="32.44140625" style="143" customWidth="1"/>
    <col min="4360" max="4360" width="12" style="143" customWidth="1"/>
    <col min="4361" max="4363" width="13.5546875" style="143" customWidth="1"/>
    <col min="4364" max="4364" width="11" style="143" customWidth="1"/>
    <col min="4365" max="4607" width="9.109375" style="143"/>
    <col min="4608" max="4608" width="40" style="143" customWidth="1"/>
    <col min="4609" max="4609" width="12" style="143" customWidth="1"/>
    <col min="4610" max="4612" width="10.44140625" style="143" customWidth="1"/>
    <col min="4613" max="4613" width="11" style="143" customWidth="1"/>
    <col min="4614" max="4614" width="4.6640625" style="143" customWidth="1"/>
    <col min="4615" max="4615" width="32.44140625" style="143" customWidth="1"/>
    <col min="4616" max="4616" width="12" style="143" customWidth="1"/>
    <col min="4617" max="4619" width="13.5546875" style="143" customWidth="1"/>
    <col min="4620" max="4620" width="11" style="143" customWidth="1"/>
    <col min="4621" max="4863" width="9.109375" style="143"/>
    <col min="4864" max="4864" width="40" style="143" customWidth="1"/>
    <col min="4865" max="4865" width="12" style="143" customWidth="1"/>
    <col min="4866" max="4868" width="10.44140625" style="143" customWidth="1"/>
    <col min="4869" max="4869" width="11" style="143" customWidth="1"/>
    <col min="4870" max="4870" width="4.6640625" style="143" customWidth="1"/>
    <col min="4871" max="4871" width="32.44140625" style="143" customWidth="1"/>
    <col min="4872" max="4872" width="12" style="143" customWidth="1"/>
    <col min="4873" max="4875" width="13.5546875" style="143" customWidth="1"/>
    <col min="4876" max="4876" width="11" style="143" customWidth="1"/>
    <col min="4877" max="5119" width="9.109375" style="143"/>
    <col min="5120" max="5120" width="40" style="143" customWidth="1"/>
    <col min="5121" max="5121" width="12" style="143" customWidth="1"/>
    <col min="5122" max="5124" width="10.44140625" style="143" customWidth="1"/>
    <col min="5125" max="5125" width="11" style="143" customWidth="1"/>
    <col min="5126" max="5126" width="4.6640625" style="143" customWidth="1"/>
    <col min="5127" max="5127" width="32.44140625" style="143" customWidth="1"/>
    <col min="5128" max="5128" width="12" style="143" customWidth="1"/>
    <col min="5129" max="5131" width="13.5546875" style="143" customWidth="1"/>
    <col min="5132" max="5132" width="11" style="143" customWidth="1"/>
    <col min="5133" max="5375" width="9.109375" style="143"/>
    <col min="5376" max="5376" width="40" style="143" customWidth="1"/>
    <col min="5377" max="5377" width="12" style="143" customWidth="1"/>
    <col min="5378" max="5380" width="10.44140625" style="143" customWidth="1"/>
    <col min="5381" max="5381" width="11" style="143" customWidth="1"/>
    <col min="5382" max="5382" width="4.6640625" style="143" customWidth="1"/>
    <col min="5383" max="5383" width="32.44140625" style="143" customWidth="1"/>
    <col min="5384" max="5384" width="12" style="143" customWidth="1"/>
    <col min="5385" max="5387" width="13.5546875" style="143" customWidth="1"/>
    <col min="5388" max="5388" width="11" style="143" customWidth="1"/>
    <col min="5389" max="5631" width="9.109375" style="143"/>
    <col min="5632" max="5632" width="40" style="143" customWidth="1"/>
    <col min="5633" max="5633" width="12" style="143" customWidth="1"/>
    <col min="5634" max="5636" width="10.44140625" style="143" customWidth="1"/>
    <col min="5637" max="5637" width="11" style="143" customWidth="1"/>
    <col min="5638" max="5638" width="4.6640625" style="143" customWidth="1"/>
    <col min="5639" max="5639" width="32.44140625" style="143" customWidth="1"/>
    <col min="5640" max="5640" width="12" style="143" customWidth="1"/>
    <col min="5641" max="5643" width="13.5546875" style="143" customWidth="1"/>
    <col min="5644" max="5644" width="11" style="143" customWidth="1"/>
    <col min="5645" max="5887" width="9.109375" style="143"/>
    <col min="5888" max="5888" width="40" style="143" customWidth="1"/>
    <col min="5889" max="5889" width="12" style="143" customWidth="1"/>
    <col min="5890" max="5892" width="10.44140625" style="143" customWidth="1"/>
    <col min="5893" max="5893" width="11" style="143" customWidth="1"/>
    <col min="5894" max="5894" width="4.6640625" style="143" customWidth="1"/>
    <col min="5895" max="5895" width="32.44140625" style="143" customWidth="1"/>
    <col min="5896" max="5896" width="12" style="143" customWidth="1"/>
    <col min="5897" max="5899" width="13.5546875" style="143" customWidth="1"/>
    <col min="5900" max="5900" width="11" style="143" customWidth="1"/>
    <col min="5901" max="6143" width="9.109375" style="143"/>
    <col min="6144" max="6144" width="40" style="143" customWidth="1"/>
    <col min="6145" max="6145" width="12" style="143" customWidth="1"/>
    <col min="6146" max="6148" width="10.44140625" style="143" customWidth="1"/>
    <col min="6149" max="6149" width="11" style="143" customWidth="1"/>
    <col min="6150" max="6150" width="4.6640625" style="143" customWidth="1"/>
    <col min="6151" max="6151" width="32.44140625" style="143" customWidth="1"/>
    <col min="6152" max="6152" width="12" style="143" customWidth="1"/>
    <col min="6153" max="6155" width="13.5546875" style="143" customWidth="1"/>
    <col min="6156" max="6156" width="11" style="143" customWidth="1"/>
    <col min="6157" max="6399" width="9.109375" style="143"/>
    <col min="6400" max="6400" width="40" style="143" customWidth="1"/>
    <col min="6401" max="6401" width="12" style="143" customWidth="1"/>
    <col min="6402" max="6404" width="10.44140625" style="143" customWidth="1"/>
    <col min="6405" max="6405" width="11" style="143" customWidth="1"/>
    <col min="6406" max="6406" width="4.6640625" style="143" customWidth="1"/>
    <col min="6407" max="6407" width="32.44140625" style="143" customWidth="1"/>
    <col min="6408" max="6408" width="12" style="143" customWidth="1"/>
    <col min="6409" max="6411" width="13.5546875" style="143" customWidth="1"/>
    <col min="6412" max="6412" width="11" style="143" customWidth="1"/>
    <col min="6413" max="6655" width="9.109375" style="143"/>
    <col min="6656" max="6656" width="40" style="143" customWidth="1"/>
    <col min="6657" max="6657" width="12" style="143" customWidth="1"/>
    <col min="6658" max="6660" width="10.44140625" style="143" customWidth="1"/>
    <col min="6661" max="6661" width="11" style="143" customWidth="1"/>
    <col min="6662" max="6662" width="4.6640625" style="143" customWidth="1"/>
    <col min="6663" max="6663" width="32.44140625" style="143" customWidth="1"/>
    <col min="6664" max="6664" width="12" style="143" customWidth="1"/>
    <col min="6665" max="6667" width="13.5546875" style="143" customWidth="1"/>
    <col min="6668" max="6668" width="11" style="143" customWidth="1"/>
    <col min="6669" max="6911" width="9.109375" style="143"/>
    <col min="6912" max="6912" width="40" style="143" customWidth="1"/>
    <col min="6913" max="6913" width="12" style="143" customWidth="1"/>
    <col min="6914" max="6916" width="10.44140625" style="143" customWidth="1"/>
    <col min="6917" max="6917" width="11" style="143" customWidth="1"/>
    <col min="6918" max="6918" width="4.6640625" style="143" customWidth="1"/>
    <col min="6919" max="6919" width="32.44140625" style="143" customWidth="1"/>
    <col min="6920" max="6920" width="12" style="143" customWidth="1"/>
    <col min="6921" max="6923" width="13.5546875" style="143" customWidth="1"/>
    <col min="6924" max="6924" width="11" style="143" customWidth="1"/>
    <col min="6925" max="7167" width="9.109375" style="143"/>
    <col min="7168" max="7168" width="40" style="143" customWidth="1"/>
    <col min="7169" max="7169" width="12" style="143" customWidth="1"/>
    <col min="7170" max="7172" width="10.44140625" style="143" customWidth="1"/>
    <col min="7173" max="7173" width="11" style="143" customWidth="1"/>
    <col min="7174" max="7174" width="4.6640625" style="143" customWidth="1"/>
    <col min="7175" max="7175" width="32.44140625" style="143" customWidth="1"/>
    <col min="7176" max="7176" width="12" style="143" customWidth="1"/>
    <col min="7177" max="7179" width="13.5546875" style="143" customWidth="1"/>
    <col min="7180" max="7180" width="11" style="143" customWidth="1"/>
    <col min="7181" max="7423" width="9.109375" style="143"/>
    <col min="7424" max="7424" width="40" style="143" customWidth="1"/>
    <col min="7425" max="7425" width="12" style="143" customWidth="1"/>
    <col min="7426" max="7428" width="10.44140625" style="143" customWidth="1"/>
    <col min="7429" max="7429" width="11" style="143" customWidth="1"/>
    <col min="7430" max="7430" width="4.6640625" style="143" customWidth="1"/>
    <col min="7431" max="7431" width="32.44140625" style="143" customWidth="1"/>
    <col min="7432" max="7432" width="12" style="143" customWidth="1"/>
    <col min="7433" max="7435" width="13.5546875" style="143" customWidth="1"/>
    <col min="7436" max="7436" width="11" style="143" customWidth="1"/>
    <col min="7437" max="7679" width="9.109375" style="143"/>
    <col min="7680" max="7680" width="40" style="143" customWidth="1"/>
    <col min="7681" max="7681" width="12" style="143" customWidth="1"/>
    <col min="7682" max="7684" width="10.44140625" style="143" customWidth="1"/>
    <col min="7685" max="7685" width="11" style="143" customWidth="1"/>
    <col min="7686" max="7686" width="4.6640625" style="143" customWidth="1"/>
    <col min="7687" max="7687" width="32.44140625" style="143" customWidth="1"/>
    <col min="7688" max="7688" width="12" style="143" customWidth="1"/>
    <col min="7689" max="7691" width="13.5546875" style="143" customWidth="1"/>
    <col min="7692" max="7692" width="11" style="143" customWidth="1"/>
    <col min="7693" max="7935" width="9.109375" style="143"/>
    <col min="7936" max="7936" width="40" style="143" customWidth="1"/>
    <col min="7937" max="7937" width="12" style="143" customWidth="1"/>
    <col min="7938" max="7940" width="10.44140625" style="143" customWidth="1"/>
    <col min="7941" max="7941" width="11" style="143" customWidth="1"/>
    <col min="7942" max="7942" width="4.6640625" style="143" customWidth="1"/>
    <col min="7943" max="7943" width="32.44140625" style="143" customWidth="1"/>
    <col min="7944" max="7944" width="12" style="143" customWidth="1"/>
    <col min="7945" max="7947" width="13.5546875" style="143" customWidth="1"/>
    <col min="7948" max="7948" width="11" style="143" customWidth="1"/>
    <col min="7949" max="8191" width="9.109375" style="143"/>
    <col min="8192" max="8192" width="40" style="143" customWidth="1"/>
    <col min="8193" max="8193" width="12" style="143" customWidth="1"/>
    <col min="8194" max="8196" width="10.44140625" style="143" customWidth="1"/>
    <col min="8197" max="8197" width="11" style="143" customWidth="1"/>
    <col min="8198" max="8198" width="4.6640625" style="143" customWidth="1"/>
    <col min="8199" max="8199" width="32.44140625" style="143" customWidth="1"/>
    <col min="8200" max="8200" width="12" style="143" customWidth="1"/>
    <col min="8201" max="8203" width="13.5546875" style="143" customWidth="1"/>
    <col min="8204" max="8204" width="11" style="143" customWidth="1"/>
    <col min="8205" max="8447" width="9.109375" style="143"/>
    <col min="8448" max="8448" width="40" style="143" customWidth="1"/>
    <col min="8449" max="8449" width="12" style="143" customWidth="1"/>
    <col min="8450" max="8452" width="10.44140625" style="143" customWidth="1"/>
    <col min="8453" max="8453" width="11" style="143" customWidth="1"/>
    <col min="8454" max="8454" width="4.6640625" style="143" customWidth="1"/>
    <col min="8455" max="8455" width="32.44140625" style="143" customWidth="1"/>
    <col min="8456" max="8456" width="12" style="143" customWidth="1"/>
    <col min="8457" max="8459" width="13.5546875" style="143" customWidth="1"/>
    <col min="8460" max="8460" width="11" style="143" customWidth="1"/>
    <col min="8461" max="8703" width="9.109375" style="143"/>
    <col min="8704" max="8704" width="40" style="143" customWidth="1"/>
    <col min="8705" max="8705" width="12" style="143" customWidth="1"/>
    <col min="8706" max="8708" width="10.44140625" style="143" customWidth="1"/>
    <col min="8709" max="8709" width="11" style="143" customWidth="1"/>
    <col min="8710" max="8710" width="4.6640625" style="143" customWidth="1"/>
    <col min="8711" max="8711" width="32.44140625" style="143" customWidth="1"/>
    <col min="8712" max="8712" width="12" style="143" customWidth="1"/>
    <col min="8713" max="8715" width="13.5546875" style="143" customWidth="1"/>
    <col min="8716" max="8716" width="11" style="143" customWidth="1"/>
    <col min="8717" max="8959" width="9.109375" style="143"/>
    <col min="8960" max="8960" width="40" style="143" customWidth="1"/>
    <col min="8961" max="8961" width="12" style="143" customWidth="1"/>
    <col min="8962" max="8964" width="10.44140625" style="143" customWidth="1"/>
    <col min="8965" max="8965" width="11" style="143" customWidth="1"/>
    <col min="8966" max="8966" width="4.6640625" style="143" customWidth="1"/>
    <col min="8967" max="8967" width="32.44140625" style="143" customWidth="1"/>
    <col min="8968" max="8968" width="12" style="143" customWidth="1"/>
    <col min="8969" max="8971" width="13.5546875" style="143" customWidth="1"/>
    <col min="8972" max="8972" width="11" style="143" customWidth="1"/>
    <col min="8973" max="9215" width="9.109375" style="143"/>
    <col min="9216" max="9216" width="40" style="143" customWidth="1"/>
    <col min="9217" max="9217" width="12" style="143" customWidth="1"/>
    <col min="9218" max="9220" width="10.44140625" style="143" customWidth="1"/>
    <col min="9221" max="9221" width="11" style="143" customWidth="1"/>
    <col min="9222" max="9222" width="4.6640625" style="143" customWidth="1"/>
    <col min="9223" max="9223" width="32.44140625" style="143" customWidth="1"/>
    <col min="9224" max="9224" width="12" style="143" customWidth="1"/>
    <col min="9225" max="9227" width="13.5546875" style="143" customWidth="1"/>
    <col min="9228" max="9228" width="11" style="143" customWidth="1"/>
    <col min="9229" max="9471" width="9.109375" style="143"/>
    <col min="9472" max="9472" width="40" style="143" customWidth="1"/>
    <col min="9473" max="9473" width="12" style="143" customWidth="1"/>
    <col min="9474" max="9476" width="10.44140625" style="143" customWidth="1"/>
    <col min="9477" max="9477" width="11" style="143" customWidth="1"/>
    <col min="9478" max="9478" width="4.6640625" style="143" customWidth="1"/>
    <col min="9479" max="9479" width="32.44140625" style="143" customWidth="1"/>
    <col min="9480" max="9480" width="12" style="143" customWidth="1"/>
    <col min="9481" max="9483" width="13.5546875" style="143" customWidth="1"/>
    <col min="9484" max="9484" width="11" style="143" customWidth="1"/>
    <col min="9485" max="9727" width="9.109375" style="143"/>
    <col min="9728" max="9728" width="40" style="143" customWidth="1"/>
    <col min="9729" max="9729" width="12" style="143" customWidth="1"/>
    <col min="9730" max="9732" width="10.44140625" style="143" customWidth="1"/>
    <col min="9733" max="9733" width="11" style="143" customWidth="1"/>
    <col min="9734" max="9734" width="4.6640625" style="143" customWidth="1"/>
    <col min="9735" max="9735" width="32.44140625" style="143" customWidth="1"/>
    <col min="9736" max="9736" width="12" style="143" customWidth="1"/>
    <col min="9737" max="9739" width="13.5546875" style="143" customWidth="1"/>
    <col min="9740" max="9740" width="11" style="143" customWidth="1"/>
    <col min="9741" max="9983" width="9.109375" style="143"/>
    <col min="9984" max="9984" width="40" style="143" customWidth="1"/>
    <col min="9985" max="9985" width="12" style="143" customWidth="1"/>
    <col min="9986" max="9988" width="10.44140625" style="143" customWidth="1"/>
    <col min="9989" max="9989" width="11" style="143" customWidth="1"/>
    <col min="9990" max="9990" width="4.6640625" style="143" customWidth="1"/>
    <col min="9991" max="9991" width="32.44140625" style="143" customWidth="1"/>
    <col min="9992" max="9992" width="12" style="143" customWidth="1"/>
    <col min="9993" max="9995" width="13.5546875" style="143" customWidth="1"/>
    <col min="9996" max="9996" width="11" style="143" customWidth="1"/>
    <col min="9997" max="10239" width="9.109375" style="143"/>
    <col min="10240" max="10240" width="40" style="143" customWidth="1"/>
    <col min="10241" max="10241" width="12" style="143" customWidth="1"/>
    <col min="10242" max="10244" width="10.44140625" style="143" customWidth="1"/>
    <col min="10245" max="10245" width="11" style="143" customWidth="1"/>
    <col min="10246" max="10246" width="4.6640625" style="143" customWidth="1"/>
    <col min="10247" max="10247" width="32.44140625" style="143" customWidth="1"/>
    <col min="10248" max="10248" width="12" style="143" customWidth="1"/>
    <col min="10249" max="10251" width="13.5546875" style="143" customWidth="1"/>
    <col min="10252" max="10252" width="11" style="143" customWidth="1"/>
    <col min="10253" max="10495" width="9.109375" style="143"/>
    <col min="10496" max="10496" width="40" style="143" customWidth="1"/>
    <col min="10497" max="10497" width="12" style="143" customWidth="1"/>
    <col min="10498" max="10500" width="10.44140625" style="143" customWidth="1"/>
    <col min="10501" max="10501" width="11" style="143" customWidth="1"/>
    <col min="10502" max="10502" width="4.6640625" style="143" customWidth="1"/>
    <col min="10503" max="10503" width="32.44140625" style="143" customWidth="1"/>
    <col min="10504" max="10504" width="12" style="143" customWidth="1"/>
    <col min="10505" max="10507" width="13.5546875" style="143" customWidth="1"/>
    <col min="10508" max="10508" width="11" style="143" customWidth="1"/>
    <col min="10509" max="10751" width="9.109375" style="143"/>
    <col min="10752" max="10752" width="40" style="143" customWidth="1"/>
    <col min="10753" max="10753" width="12" style="143" customWidth="1"/>
    <col min="10754" max="10756" width="10.44140625" style="143" customWidth="1"/>
    <col min="10757" max="10757" width="11" style="143" customWidth="1"/>
    <col min="10758" max="10758" width="4.6640625" style="143" customWidth="1"/>
    <col min="10759" max="10759" width="32.44140625" style="143" customWidth="1"/>
    <col min="10760" max="10760" width="12" style="143" customWidth="1"/>
    <col min="10761" max="10763" width="13.5546875" style="143" customWidth="1"/>
    <col min="10764" max="10764" width="11" style="143" customWidth="1"/>
    <col min="10765" max="11007" width="9.109375" style="143"/>
    <col min="11008" max="11008" width="40" style="143" customWidth="1"/>
    <col min="11009" max="11009" width="12" style="143" customWidth="1"/>
    <col min="11010" max="11012" width="10.44140625" style="143" customWidth="1"/>
    <col min="11013" max="11013" width="11" style="143" customWidth="1"/>
    <col min="11014" max="11014" width="4.6640625" style="143" customWidth="1"/>
    <col min="11015" max="11015" width="32.44140625" style="143" customWidth="1"/>
    <col min="11016" max="11016" width="12" style="143" customWidth="1"/>
    <col min="11017" max="11019" width="13.5546875" style="143" customWidth="1"/>
    <col min="11020" max="11020" width="11" style="143" customWidth="1"/>
    <col min="11021" max="11263" width="9.109375" style="143"/>
    <col min="11264" max="11264" width="40" style="143" customWidth="1"/>
    <col min="11265" max="11265" width="12" style="143" customWidth="1"/>
    <col min="11266" max="11268" width="10.44140625" style="143" customWidth="1"/>
    <col min="11269" max="11269" width="11" style="143" customWidth="1"/>
    <col min="11270" max="11270" width="4.6640625" style="143" customWidth="1"/>
    <col min="11271" max="11271" width="32.44140625" style="143" customWidth="1"/>
    <col min="11272" max="11272" width="12" style="143" customWidth="1"/>
    <col min="11273" max="11275" width="13.5546875" style="143" customWidth="1"/>
    <col min="11276" max="11276" width="11" style="143" customWidth="1"/>
    <col min="11277" max="11519" width="9.109375" style="143"/>
    <col min="11520" max="11520" width="40" style="143" customWidth="1"/>
    <col min="11521" max="11521" width="12" style="143" customWidth="1"/>
    <col min="11522" max="11524" width="10.44140625" style="143" customWidth="1"/>
    <col min="11525" max="11525" width="11" style="143" customWidth="1"/>
    <col min="11526" max="11526" width="4.6640625" style="143" customWidth="1"/>
    <col min="11527" max="11527" width="32.44140625" style="143" customWidth="1"/>
    <col min="11528" max="11528" width="12" style="143" customWidth="1"/>
    <col min="11529" max="11531" width="13.5546875" style="143" customWidth="1"/>
    <col min="11532" max="11532" width="11" style="143" customWidth="1"/>
    <col min="11533" max="11775" width="9.109375" style="143"/>
    <col min="11776" max="11776" width="40" style="143" customWidth="1"/>
    <col min="11777" max="11777" width="12" style="143" customWidth="1"/>
    <col min="11778" max="11780" width="10.44140625" style="143" customWidth="1"/>
    <col min="11781" max="11781" width="11" style="143" customWidth="1"/>
    <col min="11782" max="11782" width="4.6640625" style="143" customWidth="1"/>
    <col min="11783" max="11783" width="32.44140625" style="143" customWidth="1"/>
    <col min="11784" max="11784" width="12" style="143" customWidth="1"/>
    <col min="11785" max="11787" width="13.5546875" style="143" customWidth="1"/>
    <col min="11788" max="11788" width="11" style="143" customWidth="1"/>
    <col min="11789" max="12031" width="9.109375" style="143"/>
    <col min="12032" max="12032" width="40" style="143" customWidth="1"/>
    <col min="12033" max="12033" width="12" style="143" customWidth="1"/>
    <col min="12034" max="12036" width="10.44140625" style="143" customWidth="1"/>
    <col min="12037" max="12037" width="11" style="143" customWidth="1"/>
    <col min="12038" max="12038" width="4.6640625" style="143" customWidth="1"/>
    <col min="12039" max="12039" width="32.44140625" style="143" customWidth="1"/>
    <col min="12040" max="12040" width="12" style="143" customWidth="1"/>
    <col min="12041" max="12043" width="13.5546875" style="143" customWidth="1"/>
    <col min="12044" max="12044" width="11" style="143" customWidth="1"/>
    <col min="12045" max="12287" width="9.109375" style="143"/>
    <col min="12288" max="12288" width="40" style="143" customWidth="1"/>
    <col min="12289" max="12289" width="12" style="143" customWidth="1"/>
    <col min="12290" max="12292" width="10.44140625" style="143" customWidth="1"/>
    <col min="12293" max="12293" width="11" style="143" customWidth="1"/>
    <col min="12294" max="12294" width="4.6640625" style="143" customWidth="1"/>
    <col min="12295" max="12295" width="32.44140625" style="143" customWidth="1"/>
    <col min="12296" max="12296" width="12" style="143" customWidth="1"/>
    <col min="12297" max="12299" width="13.5546875" style="143" customWidth="1"/>
    <col min="12300" max="12300" width="11" style="143" customWidth="1"/>
    <col min="12301" max="12543" width="9.109375" style="143"/>
    <col min="12544" max="12544" width="40" style="143" customWidth="1"/>
    <col min="12545" max="12545" width="12" style="143" customWidth="1"/>
    <col min="12546" max="12548" width="10.44140625" style="143" customWidth="1"/>
    <col min="12549" max="12549" width="11" style="143" customWidth="1"/>
    <col min="12550" max="12550" width="4.6640625" style="143" customWidth="1"/>
    <col min="12551" max="12551" width="32.44140625" style="143" customWidth="1"/>
    <col min="12552" max="12552" width="12" style="143" customWidth="1"/>
    <col min="12553" max="12555" width="13.5546875" style="143" customWidth="1"/>
    <col min="12556" max="12556" width="11" style="143" customWidth="1"/>
    <col min="12557" max="12799" width="9.109375" style="143"/>
    <col min="12800" max="12800" width="40" style="143" customWidth="1"/>
    <col min="12801" max="12801" width="12" style="143" customWidth="1"/>
    <col min="12802" max="12804" width="10.44140625" style="143" customWidth="1"/>
    <col min="12805" max="12805" width="11" style="143" customWidth="1"/>
    <col min="12806" max="12806" width="4.6640625" style="143" customWidth="1"/>
    <col min="12807" max="12807" width="32.44140625" style="143" customWidth="1"/>
    <col min="12808" max="12808" width="12" style="143" customWidth="1"/>
    <col min="12809" max="12811" width="13.5546875" style="143" customWidth="1"/>
    <col min="12812" max="12812" width="11" style="143" customWidth="1"/>
    <col min="12813" max="13055" width="9.109375" style="143"/>
    <col min="13056" max="13056" width="40" style="143" customWidth="1"/>
    <col min="13057" max="13057" width="12" style="143" customWidth="1"/>
    <col min="13058" max="13060" width="10.44140625" style="143" customWidth="1"/>
    <col min="13061" max="13061" width="11" style="143" customWidth="1"/>
    <col min="13062" max="13062" width="4.6640625" style="143" customWidth="1"/>
    <col min="13063" max="13063" width="32.44140625" style="143" customWidth="1"/>
    <col min="13064" max="13064" width="12" style="143" customWidth="1"/>
    <col min="13065" max="13067" width="13.5546875" style="143" customWidth="1"/>
    <col min="13068" max="13068" width="11" style="143" customWidth="1"/>
    <col min="13069" max="13311" width="9.109375" style="143"/>
    <col min="13312" max="13312" width="40" style="143" customWidth="1"/>
    <col min="13313" max="13313" width="12" style="143" customWidth="1"/>
    <col min="13314" max="13316" width="10.44140625" style="143" customWidth="1"/>
    <col min="13317" max="13317" width="11" style="143" customWidth="1"/>
    <col min="13318" max="13318" width="4.6640625" style="143" customWidth="1"/>
    <col min="13319" max="13319" width="32.44140625" style="143" customWidth="1"/>
    <col min="13320" max="13320" width="12" style="143" customWidth="1"/>
    <col min="13321" max="13323" width="13.5546875" style="143" customWidth="1"/>
    <col min="13324" max="13324" width="11" style="143" customWidth="1"/>
    <col min="13325" max="13567" width="9.109375" style="143"/>
    <col min="13568" max="13568" width="40" style="143" customWidth="1"/>
    <col min="13569" max="13569" width="12" style="143" customWidth="1"/>
    <col min="13570" max="13572" width="10.44140625" style="143" customWidth="1"/>
    <col min="13573" max="13573" width="11" style="143" customWidth="1"/>
    <col min="13574" max="13574" width="4.6640625" style="143" customWidth="1"/>
    <col min="13575" max="13575" width="32.44140625" style="143" customWidth="1"/>
    <col min="13576" max="13576" width="12" style="143" customWidth="1"/>
    <col min="13577" max="13579" width="13.5546875" style="143" customWidth="1"/>
    <col min="13580" max="13580" width="11" style="143" customWidth="1"/>
    <col min="13581" max="13823" width="9.109375" style="143"/>
    <col min="13824" max="13824" width="40" style="143" customWidth="1"/>
    <col min="13825" max="13825" width="12" style="143" customWidth="1"/>
    <col min="13826" max="13828" width="10.44140625" style="143" customWidth="1"/>
    <col min="13829" max="13829" width="11" style="143" customWidth="1"/>
    <col min="13830" max="13830" width="4.6640625" style="143" customWidth="1"/>
    <col min="13831" max="13831" width="32.44140625" style="143" customWidth="1"/>
    <col min="13832" max="13832" width="12" style="143" customWidth="1"/>
    <col min="13833" max="13835" width="13.5546875" style="143" customWidth="1"/>
    <col min="13836" max="13836" width="11" style="143" customWidth="1"/>
    <col min="13837" max="14079" width="9.109375" style="143"/>
    <col min="14080" max="14080" width="40" style="143" customWidth="1"/>
    <col min="14081" max="14081" width="12" style="143" customWidth="1"/>
    <col min="14082" max="14084" width="10.44140625" style="143" customWidth="1"/>
    <col min="14085" max="14085" width="11" style="143" customWidth="1"/>
    <col min="14086" max="14086" width="4.6640625" style="143" customWidth="1"/>
    <col min="14087" max="14087" width="32.44140625" style="143" customWidth="1"/>
    <col min="14088" max="14088" width="12" style="143" customWidth="1"/>
    <col min="14089" max="14091" width="13.5546875" style="143" customWidth="1"/>
    <col min="14092" max="14092" width="11" style="143" customWidth="1"/>
    <col min="14093" max="14335" width="9.109375" style="143"/>
    <col min="14336" max="14336" width="40" style="143" customWidth="1"/>
    <col min="14337" max="14337" width="12" style="143" customWidth="1"/>
    <col min="14338" max="14340" width="10.44140625" style="143" customWidth="1"/>
    <col min="14341" max="14341" width="11" style="143" customWidth="1"/>
    <col min="14342" max="14342" width="4.6640625" style="143" customWidth="1"/>
    <col min="14343" max="14343" width="32.44140625" style="143" customWidth="1"/>
    <col min="14344" max="14344" width="12" style="143" customWidth="1"/>
    <col min="14345" max="14347" width="13.5546875" style="143" customWidth="1"/>
    <col min="14348" max="14348" width="11" style="143" customWidth="1"/>
    <col min="14349" max="14591" width="9.109375" style="143"/>
    <col min="14592" max="14592" width="40" style="143" customWidth="1"/>
    <col min="14593" max="14593" width="12" style="143" customWidth="1"/>
    <col min="14594" max="14596" width="10.44140625" style="143" customWidth="1"/>
    <col min="14597" max="14597" width="11" style="143" customWidth="1"/>
    <col min="14598" max="14598" width="4.6640625" style="143" customWidth="1"/>
    <col min="14599" max="14599" width="32.44140625" style="143" customWidth="1"/>
    <col min="14600" max="14600" width="12" style="143" customWidth="1"/>
    <col min="14601" max="14603" width="13.5546875" style="143" customWidth="1"/>
    <col min="14604" max="14604" width="11" style="143" customWidth="1"/>
    <col min="14605" max="14847" width="9.109375" style="143"/>
    <col min="14848" max="14848" width="40" style="143" customWidth="1"/>
    <col min="14849" max="14849" width="12" style="143" customWidth="1"/>
    <col min="14850" max="14852" width="10.44140625" style="143" customWidth="1"/>
    <col min="14853" max="14853" width="11" style="143" customWidth="1"/>
    <col min="14854" max="14854" width="4.6640625" style="143" customWidth="1"/>
    <col min="14855" max="14855" width="32.44140625" style="143" customWidth="1"/>
    <col min="14856" max="14856" width="12" style="143" customWidth="1"/>
    <col min="14857" max="14859" width="13.5546875" style="143" customWidth="1"/>
    <col min="14860" max="14860" width="11" style="143" customWidth="1"/>
    <col min="14861" max="15103" width="9.109375" style="143"/>
    <col min="15104" max="15104" width="40" style="143" customWidth="1"/>
    <col min="15105" max="15105" width="12" style="143" customWidth="1"/>
    <col min="15106" max="15108" width="10.44140625" style="143" customWidth="1"/>
    <col min="15109" max="15109" width="11" style="143" customWidth="1"/>
    <col min="15110" max="15110" width="4.6640625" style="143" customWidth="1"/>
    <col min="15111" max="15111" width="32.44140625" style="143" customWidth="1"/>
    <col min="15112" max="15112" width="12" style="143" customWidth="1"/>
    <col min="15113" max="15115" width="13.5546875" style="143" customWidth="1"/>
    <col min="15116" max="15116" width="11" style="143" customWidth="1"/>
    <col min="15117" max="15359" width="9.109375" style="143"/>
    <col min="15360" max="15360" width="40" style="143" customWidth="1"/>
    <col min="15361" max="15361" width="12" style="143" customWidth="1"/>
    <col min="15362" max="15364" width="10.44140625" style="143" customWidth="1"/>
    <col min="15365" max="15365" width="11" style="143" customWidth="1"/>
    <col min="15366" max="15366" width="4.6640625" style="143" customWidth="1"/>
    <col min="15367" max="15367" width="32.44140625" style="143" customWidth="1"/>
    <col min="15368" max="15368" width="12" style="143" customWidth="1"/>
    <col min="15369" max="15371" width="13.5546875" style="143" customWidth="1"/>
    <col min="15372" max="15372" width="11" style="143" customWidth="1"/>
    <col min="15373" max="15615" width="9.109375" style="143"/>
    <col min="15616" max="15616" width="40" style="143" customWidth="1"/>
    <col min="15617" max="15617" width="12" style="143" customWidth="1"/>
    <col min="15618" max="15620" width="10.44140625" style="143" customWidth="1"/>
    <col min="15621" max="15621" width="11" style="143" customWidth="1"/>
    <col min="15622" max="15622" width="4.6640625" style="143" customWidth="1"/>
    <col min="15623" max="15623" width="32.44140625" style="143" customWidth="1"/>
    <col min="15624" max="15624" width="12" style="143" customWidth="1"/>
    <col min="15625" max="15627" width="13.5546875" style="143" customWidth="1"/>
    <col min="15628" max="15628" width="11" style="143" customWidth="1"/>
    <col min="15629" max="15871" width="9.109375" style="143"/>
    <col min="15872" max="15872" width="40" style="143" customWidth="1"/>
    <col min="15873" max="15873" width="12" style="143" customWidth="1"/>
    <col min="15874" max="15876" width="10.44140625" style="143" customWidth="1"/>
    <col min="15877" max="15877" width="11" style="143" customWidth="1"/>
    <col min="15878" max="15878" width="4.6640625" style="143" customWidth="1"/>
    <col min="15879" max="15879" width="32.44140625" style="143" customWidth="1"/>
    <col min="15880" max="15880" width="12" style="143" customWidth="1"/>
    <col min="15881" max="15883" width="13.5546875" style="143" customWidth="1"/>
    <col min="15884" max="15884" width="11" style="143" customWidth="1"/>
    <col min="15885" max="16127" width="9.109375" style="143"/>
    <col min="16128" max="16128" width="40" style="143" customWidth="1"/>
    <col min="16129" max="16129" width="12" style="143" customWidth="1"/>
    <col min="16130" max="16132" width="10.44140625" style="143" customWidth="1"/>
    <col min="16133" max="16133" width="11" style="143" customWidth="1"/>
    <col min="16134" max="16134" width="4.6640625" style="143" customWidth="1"/>
    <col min="16135" max="16135" width="32.44140625" style="143" customWidth="1"/>
    <col min="16136" max="16136" width="12" style="143" customWidth="1"/>
    <col min="16137" max="16139" width="13.5546875" style="143" customWidth="1"/>
    <col min="16140" max="16140" width="11" style="143" customWidth="1"/>
    <col min="16141" max="16384" width="9.109375" style="143"/>
  </cols>
  <sheetData>
    <row r="1" spans="1:16" ht="12.7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278" t="s">
        <v>585</v>
      </c>
      <c r="N1" s="278"/>
    </row>
    <row r="2" spans="1:16" ht="12.75" customHeight="1" x14ac:dyDescent="0.3">
      <c r="A2" s="155"/>
      <c r="B2" s="154"/>
      <c r="C2" s="154"/>
      <c r="D2" s="154"/>
      <c r="E2" s="148"/>
      <c r="F2" s="148"/>
      <c r="G2" s="154"/>
      <c r="H2" s="153"/>
      <c r="I2" s="152"/>
      <c r="J2" s="151"/>
      <c r="K2" s="151"/>
      <c r="L2" s="151"/>
      <c r="M2" s="156" t="s">
        <v>570</v>
      </c>
      <c r="N2" s="156"/>
    </row>
    <row r="3" spans="1:16" x14ac:dyDescent="0.25">
      <c r="A3" s="301" t="s">
        <v>156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276"/>
    </row>
    <row r="4" spans="1:16" x14ac:dyDescent="0.25">
      <c r="A4" s="303" t="s">
        <v>228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277"/>
    </row>
    <row r="5" spans="1:16" x14ac:dyDescent="0.25">
      <c r="A5" s="127"/>
      <c r="B5" s="128"/>
      <c r="C5" s="128"/>
      <c r="D5" s="128"/>
      <c r="E5" s="128"/>
      <c r="F5" s="128"/>
      <c r="G5" s="128"/>
      <c r="H5" s="127"/>
      <c r="I5" s="148"/>
      <c r="J5" s="148"/>
      <c r="K5" s="148"/>
      <c r="L5" s="148"/>
    </row>
    <row r="6" spans="1:16" x14ac:dyDescent="0.25">
      <c r="A6" s="129" t="s">
        <v>157</v>
      </c>
      <c r="B6" s="130"/>
      <c r="C6" s="130"/>
      <c r="D6" s="130"/>
      <c r="E6" s="130"/>
      <c r="F6" s="130"/>
      <c r="G6" s="128"/>
      <c r="H6" s="129" t="s">
        <v>158</v>
      </c>
      <c r="I6" s="148"/>
      <c r="J6" s="148"/>
      <c r="K6" s="148"/>
      <c r="L6" s="148"/>
    </row>
    <row r="7" spans="1:16" ht="24" x14ac:dyDescent="0.25">
      <c r="A7" s="131"/>
      <c r="B7" s="132" t="s">
        <v>229</v>
      </c>
      <c r="C7" s="132" t="s">
        <v>520</v>
      </c>
      <c r="D7" s="132" t="s">
        <v>232</v>
      </c>
      <c r="E7" s="132" t="s">
        <v>523</v>
      </c>
      <c r="F7" s="132" t="s">
        <v>569</v>
      </c>
      <c r="G7" s="133"/>
      <c r="H7" s="131"/>
      <c r="I7" s="132" t="s">
        <v>229</v>
      </c>
      <c r="J7" s="132" t="s">
        <v>520</v>
      </c>
      <c r="K7" s="132" t="s">
        <v>232</v>
      </c>
      <c r="L7" s="132" t="s">
        <v>523</v>
      </c>
      <c r="M7" s="132" t="s">
        <v>569</v>
      </c>
      <c r="N7" s="132"/>
    </row>
    <row r="8" spans="1:16" x14ac:dyDescent="0.25">
      <c r="A8" s="129"/>
      <c r="B8" s="134" t="s">
        <v>29</v>
      </c>
      <c r="C8" s="134" t="s">
        <v>29</v>
      </c>
      <c r="D8" s="134" t="s">
        <v>29</v>
      </c>
      <c r="E8" s="134" t="s">
        <v>29</v>
      </c>
      <c r="F8" s="134" t="s">
        <v>29</v>
      </c>
      <c r="G8" s="135"/>
      <c r="H8" s="136"/>
      <c r="I8" s="134" t="s">
        <v>29</v>
      </c>
      <c r="J8" s="134" t="s">
        <v>29</v>
      </c>
      <c r="K8" s="134" t="s">
        <v>29</v>
      </c>
      <c r="L8" s="134" t="s">
        <v>29</v>
      </c>
      <c r="M8" s="134" t="s">
        <v>29</v>
      </c>
      <c r="N8" s="134"/>
    </row>
    <row r="9" spans="1:16" x14ac:dyDescent="0.25">
      <c r="A9" s="127" t="s">
        <v>159</v>
      </c>
      <c r="B9" s="137">
        <v>171855</v>
      </c>
      <c r="C9" s="137">
        <v>196842</v>
      </c>
      <c r="D9" s="137">
        <f>'1. m. bevételek 2018 (3)'!D14+'1. m. bevételek 2018 (3)'!D23+'1. m. bevételek 2018 (3)'!D32+'1. m. bevételek 2018 (3)'!D45+'1. m. bevételek 2018 (3)'!D74</f>
        <v>247645</v>
      </c>
      <c r="E9" s="137">
        <f>'1. m. bevételek 2018 (3)'!H14+'1. m. bevételek 2018 (3)'!H23+'1. m. bevételek 2018 (3)'!H32+'1. m. bevételek 2018 (3)'!H45+'1. m. bevételek 2018 (3)'!H74</f>
        <v>268738</v>
      </c>
      <c r="F9" s="137">
        <f>'1. m. bevételek 2018 (3)'!L14+'1. m. bevételek 2018 (3)'!L23+'1. m. bevételek 2018 (3)'!L32+'1. m. bevételek 2018 (3)'!L45+'1. m. bevételek 2018 (3)'!L74</f>
        <v>269682</v>
      </c>
      <c r="G9" s="137"/>
      <c r="H9" s="127" t="s">
        <v>26</v>
      </c>
      <c r="I9" s="145">
        <v>624662</v>
      </c>
      <c r="J9" s="145">
        <v>644513</v>
      </c>
      <c r="K9" s="145">
        <f>'2. m. kiadások 2018 (3)'!D11+'2. m. kiadások 2018 (3)'!D23+'2. m. kiadások 2018 (3)'!D33+'2. m. kiadások 2018 (3)'!D47+'2. m. kiadások 2018 (3)'!D77</f>
        <v>718914</v>
      </c>
      <c r="L9" s="145">
        <f>'2. m. kiadások 2018 (3)'!H11+'2. m. kiadások 2018 (3)'!H23+'2. m. kiadások 2018 (3)'!H33+'2. m. kiadások 2018 (3)'!H47+'2. m. kiadások 2018 (3)'!H77</f>
        <v>733655</v>
      </c>
      <c r="M9" s="145">
        <f>'2. m. kiadások 2018 (3)'!L11+'2. m. kiadások 2018 (3)'!L23+'2. m. kiadások 2018 (3)'!L33+'2. m. kiadások 2018 (3)'!L47+'2. m. kiadások 2018 (3)'!L77</f>
        <v>780636</v>
      </c>
      <c r="N9" s="145"/>
      <c r="O9" s="145"/>
      <c r="P9" s="145"/>
    </row>
    <row r="10" spans="1:16" x14ac:dyDescent="0.25">
      <c r="A10" s="127" t="s">
        <v>69</v>
      </c>
      <c r="B10" s="137">
        <v>777371</v>
      </c>
      <c r="C10" s="137">
        <v>797342</v>
      </c>
      <c r="D10" s="137">
        <f>'1. m. bevételek 2018 (3)'!D94</f>
        <v>805000</v>
      </c>
      <c r="E10" s="137">
        <f>'1. m. bevételek 2018 (3)'!H94</f>
        <v>805000</v>
      </c>
      <c r="F10" s="137">
        <f>'1. m. bevételek 2018 (3)'!L94</f>
        <v>805000</v>
      </c>
      <c r="G10" s="137"/>
      <c r="H10" s="127" t="s">
        <v>160</v>
      </c>
      <c r="I10" s="145">
        <v>167302</v>
      </c>
      <c r="J10" s="145">
        <v>143411</v>
      </c>
      <c r="K10" s="145">
        <f>'2. m. kiadások 2018 (3)'!D12+'2. m. kiadások 2018 (3)'!D24+'2. m. kiadások 2018 (3)'!D34+'2. m. kiadások 2018 (3)'!D48+'2. m. kiadások 2018 (3)'!D96</f>
        <v>137785</v>
      </c>
      <c r="L10" s="145">
        <f>'2. m. kiadások 2018 (3)'!H12+'2. m. kiadások 2018 (3)'!H24+'2. m. kiadások 2018 (3)'!H34+'2. m. kiadások 2018 (3)'!H48+'2. m. kiadások 2018 (3)'!H96</f>
        <v>141002</v>
      </c>
      <c r="M10" s="145">
        <f>'2. m. kiadások 2018 (3)'!L12+'2. m. kiadások 2018 (3)'!L24+'2. m. kiadások 2018 (3)'!L34+'2. m. kiadások 2018 (3)'!L48+'2. m. kiadások 2018 (3)'!L96</f>
        <v>146831</v>
      </c>
      <c r="N10" s="145"/>
      <c r="O10" s="145"/>
      <c r="P10" s="145"/>
    </row>
    <row r="11" spans="1:16" x14ac:dyDescent="0.25">
      <c r="A11" s="127" t="s">
        <v>161</v>
      </c>
      <c r="B11" s="137">
        <v>1212137</v>
      </c>
      <c r="C11" s="137">
        <v>1252532</v>
      </c>
      <c r="D11" s="137">
        <f>'1. m. bevételek 2018 (3)'!D122</f>
        <v>1050997</v>
      </c>
      <c r="E11" s="137">
        <f>'1. m. bevételek 2018 (3)'!H122</f>
        <v>1087289</v>
      </c>
      <c r="F11" s="137">
        <f>'1. m. bevételek 2018 (3)'!L122</f>
        <v>1117630</v>
      </c>
      <c r="G11" s="137"/>
      <c r="H11" s="127" t="s">
        <v>31</v>
      </c>
      <c r="I11" s="145">
        <v>731478</v>
      </c>
      <c r="J11" s="145">
        <v>816279</v>
      </c>
      <c r="K11" s="145">
        <f>'2. m. kiadások 2018 (3)'!D13+'2. m. kiadások 2018 (3)'!D25+'2. m. kiadások 2018 (3)'!D35+'2. m. kiadások 2018 (3)'!D49+'2. m. kiadások 2018 (3)'!D196</f>
        <v>849149</v>
      </c>
      <c r="L11" s="145">
        <f>'2. m. kiadások 2018 (3)'!H13+'2. m. kiadások 2018 (3)'!H25+'2. m. kiadások 2018 (3)'!H35+'2. m. kiadások 2018 (3)'!H49+'2. m. kiadások 2018 (3)'!H196</f>
        <v>881224</v>
      </c>
      <c r="M11" s="145">
        <f>'2. m. kiadások 2018 (3)'!L13+'2. m. kiadások 2018 (3)'!L25+'2. m. kiadások 2018 (3)'!L35+'2. m. kiadások 2018 (3)'!L49+'2. m. kiadások 2018 (3)'!L196</f>
        <v>1010855</v>
      </c>
      <c r="N11" s="145"/>
      <c r="O11" s="145"/>
      <c r="P11" s="145"/>
    </row>
    <row r="12" spans="1:16" ht="24" x14ac:dyDescent="0.25">
      <c r="A12" s="127" t="s">
        <v>162</v>
      </c>
      <c r="B12" s="137">
        <v>151359</v>
      </c>
      <c r="C12" s="137">
        <v>150294</v>
      </c>
      <c r="D12" s="137">
        <f>'1. m. bevételek 2018 (3)'!D49+'1. m. bevételek 2018 (3)'!D153</f>
        <v>90479</v>
      </c>
      <c r="E12" s="137">
        <f>'1. m. bevételek 2018 (3)'!H19+'1. m. bevételek 2018 (3)'!H28+'1. m. bevételek 2018 (3)'!H36+'1. m. bevételek 2018 (3)'!H49+'1. m. bevételek 2018 (3)'!H153</f>
        <v>93649</v>
      </c>
      <c r="F12" s="137">
        <f>'1. m. bevételek 2018 (3)'!L19+'1. m. bevételek 2018 (3)'!L28+'1. m. bevételek 2018 (3)'!L36+'1. m. bevételek 2018 (3)'!L49+'1. m. bevételek 2018 (3)'!L153</f>
        <v>218485</v>
      </c>
      <c r="G12" s="137"/>
      <c r="H12" s="140" t="s">
        <v>455</v>
      </c>
      <c r="I12" s="145">
        <v>695626</v>
      </c>
      <c r="J12" s="145">
        <v>586830</v>
      </c>
      <c r="K12" s="145">
        <f>'2. m. kiadások 2018 (3)'!D230+'2. m. kiadások 2018 (3)'!D253</f>
        <v>491093</v>
      </c>
      <c r="L12" s="145">
        <f>'2. m. kiadások 2018 (3)'!H230+'2. m. kiadások 2018 (3)'!H253</f>
        <v>521890</v>
      </c>
      <c r="M12" s="145">
        <f>'2. m. kiadások 2018 (3)'!L230+'2. m. kiadások 2018 (3)'!L253</f>
        <v>560960</v>
      </c>
      <c r="N12" s="145"/>
      <c r="O12" s="145"/>
      <c r="P12" s="145"/>
    </row>
    <row r="13" spans="1:16" x14ac:dyDescent="0.25">
      <c r="A13" s="127" t="s">
        <v>163</v>
      </c>
      <c r="B13" s="137">
        <v>3784</v>
      </c>
      <c r="C13" s="137">
        <v>5183</v>
      </c>
      <c r="D13" s="137">
        <f>'1. m. bevételek 2018 (3)'!D168</f>
        <v>0</v>
      </c>
      <c r="E13" s="137">
        <f>'1. m. bevételek 2018 (3)'!H168</f>
        <v>0</v>
      </c>
      <c r="F13" s="137">
        <f>'1. m. bevételek 2018 (3)'!L168</f>
        <v>0</v>
      </c>
      <c r="G13" s="137"/>
      <c r="H13" s="127" t="s">
        <v>56</v>
      </c>
      <c r="I13" s="145">
        <v>21453</v>
      </c>
      <c r="J13" s="145">
        <v>27292</v>
      </c>
      <c r="K13" s="145">
        <f>'2. m. kiadások 2018 (3)'!D217</f>
        <v>39000</v>
      </c>
      <c r="L13" s="145">
        <f>'2. m. kiadások 2018 (3)'!H217</f>
        <v>39000</v>
      </c>
      <c r="M13" s="145">
        <f>'2. m. kiadások 2018 (3)'!L217</f>
        <v>39000</v>
      </c>
      <c r="N13" s="145"/>
      <c r="O13" s="145"/>
      <c r="P13" s="145"/>
    </row>
    <row r="14" spans="1:16" x14ac:dyDescent="0.25">
      <c r="A14" s="127" t="s">
        <v>164</v>
      </c>
      <c r="B14" s="137">
        <v>23250</v>
      </c>
      <c r="C14" s="137">
        <v>1540</v>
      </c>
      <c r="D14" s="137">
        <f>'1. m. bevételek 2018 (3)'!D188</f>
        <v>13000</v>
      </c>
      <c r="E14" s="137">
        <f>'1. m. bevételek 2018 (3)'!H188</f>
        <v>18000</v>
      </c>
      <c r="F14" s="137">
        <f>'1. m. bevételek 2018 (3)'!L188</f>
        <v>18000</v>
      </c>
      <c r="G14" s="137"/>
      <c r="H14" s="127" t="s">
        <v>165</v>
      </c>
      <c r="I14" s="145">
        <v>1040853</v>
      </c>
      <c r="J14" s="145">
        <v>984239</v>
      </c>
      <c r="K14" s="145">
        <v>0</v>
      </c>
      <c r="L14" s="145">
        <f>'2. m. kiadások 2018 (3)'!H413</f>
        <v>392790</v>
      </c>
      <c r="M14" s="145">
        <f>'2. m. kiadások 2018 (3)'!L413</f>
        <v>662837</v>
      </c>
      <c r="N14" s="145"/>
      <c r="O14" s="145"/>
      <c r="P14" s="145"/>
    </row>
    <row r="15" spans="1:16" x14ac:dyDescent="0.25">
      <c r="A15" s="138" t="s">
        <v>166</v>
      </c>
      <c r="B15" s="137">
        <v>42817</v>
      </c>
      <c r="C15" s="137">
        <v>71588</v>
      </c>
      <c r="D15" s="137">
        <f>'1. m. bevételek 2018 (3)'!D206</f>
        <v>82897</v>
      </c>
      <c r="E15" s="137">
        <f>'1. m. bevételek 2018 (3)'!H206</f>
        <v>82897</v>
      </c>
      <c r="F15" s="137">
        <f>'1. m. bevételek 2018 (3)'!L206</f>
        <v>87434</v>
      </c>
      <c r="G15" s="137"/>
      <c r="H15" s="127" t="s">
        <v>168</v>
      </c>
      <c r="I15" s="145">
        <v>23250</v>
      </c>
      <c r="J15" s="145">
        <v>9400</v>
      </c>
      <c r="K15" s="145">
        <f>'2. m. kiadások 2018 (3)'!D269</f>
        <v>5000</v>
      </c>
      <c r="L15" s="145">
        <f>'2. m. kiadások 2018 (3)'!H269</f>
        <v>11750</v>
      </c>
      <c r="M15" s="145">
        <f>'2. m. kiadások 2018 (3)'!L269</f>
        <v>11750</v>
      </c>
      <c r="N15" s="145"/>
      <c r="O15" s="145"/>
      <c r="P15" s="145"/>
    </row>
    <row r="16" spans="1:16" x14ac:dyDescent="0.25">
      <c r="A16" s="127" t="s">
        <v>167</v>
      </c>
      <c r="B16" s="137">
        <v>1050853</v>
      </c>
      <c r="C16" s="137">
        <v>984239</v>
      </c>
      <c r="D16" s="137">
        <v>0</v>
      </c>
      <c r="E16" s="137">
        <f>'1. m. bevételek 2018 (3)'!H223</f>
        <v>392790</v>
      </c>
      <c r="F16" s="137">
        <f>'1. m. bevételek 2018 (3)'!L223</f>
        <v>662837</v>
      </c>
      <c r="G16" s="137"/>
      <c r="H16" s="127" t="s">
        <v>170</v>
      </c>
      <c r="I16" s="145">
        <v>0</v>
      </c>
      <c r="J16" s="145">
        <v>1178</v>
      </c>
      <c r="K16" s="145">
        <f>'2. m. kiadások 2018 (3)'!D261+'2. m. kiadások 2018 (3)'!D263</f>
        <v>23962</v>
      </c>
      <c r="L16" s="145">
        <f>'2. m. kiadások 2018 (3)'!H261</f>
        <v>18962</v>
      </c>
      <c r="M16" s="145">
        <f>'2. m. kiadások 2018 (3)'!L261</f>
        <v>18962</v>
      </c>
      <c r="N16" s="145"/>
      <c r="O16" s="145"/>
      <c r="P16" s="145"/>
    </row>
    <row r="17" spans="1:16" ht="24" x14ac:dyDescent="0.25">
      <c r="A17" s="127" t="s">
        <v>169</v>
      </c>
      <c r="B17" s="137">
        <v>39627</v>
      </c>
      <c r="C17" s="137">
        <v>38852</v>
      </c>
      <c r="D17" s="137">
        <v>0</v>
      </c>
      <c r="E17" s="137">
        <v>0</v>
      </c>
      <c r="F17" s="137">
        <v>0</v>
      </c>
      <c r="G17" s="137"/>
      <c r="H17" s="147" t="s">
        <v>184</v>
      </c>
      <c r="I17" s="145">
        <v>40547</v>
      </c>
      <c r="J17" s="145">
        <v>39627</v>
      </c>
      <c r="K17" s="145">
        <f>'2. m. kiadások 2018 (3)'!D416</f>
        <v>38852</v>
      </c>
      <c r="L17" s="145">
        <f>'2. m. kiadások 2018 (3)'!H416</f>
        <v>38852</v>
      </c>
      <c r="M17" s="145">
        <f>'2. m. kiadások 2018 (3)'!L416</f>
        <v>38852</v>
      </c>
      <c r="N17" s="145"/>
      <c r="O17" s="145"/>
      <c r="P17" s="145"/>
    </row>
    <row r="18" spans="1:16" x14ac:dyDescent="0.25">
      <c r="A18" s="127" t="s">
        <v>230</v>
      </c>
      <c r="B18" s="137">
        <v>339696</v>
      </c>
      <c r="C18" s="126"/>
      <c r="D18" s="137">
        <v>0</v>
      </c>
      <c r="E18" s="137">
        <v>0</v>
      </c>
      <c r="F18" s="137">
        <v>0</v>
      </c>
      <c r="G18" s="137"/>
      <c r="H18" s="147" t="s">
        <v>231</v>
      </c>
      <c r="I18" s="145">
        <v>226686</v>
      </c>
      <c r="J18" s="145"/>
      <c r="K18" s="145"/>
      <c r="L18" s="145"/>
      <c r="M18" s="145"/>
      <c r="N18" s="145"/>
      <c r="O18" s="145"/>
      <c r="P18" s="145"/>
    </row>
    <row r="19" spans="1:16" x14ac:dyDescent="0.25">
      <c r="A19" s="149"/>
      <c r="B19" s="148"/>
      <c r="C19" s="137"/>
      <c r="D19" s="137"/>
      <c r="E19" s="137"/>
      <c r="F19" s="137"/>
      <c r="G19" s="137"/>
      <c r="K19" s="145"/>
      <c r="L19" s="145"/>
      <c r="M19" s="145"/>
      <c r="N19" s="145"/>
      <c r="O19" s="145"/>
      <c r="P19" s="145"/>
    </row>
    <row r="20" spans="1:16" x14ac:dyDescent="0.25">
      <c r="A20" s="129" t="s">
        <v>171</v>
      </c>
      <c r="B20" s="139">
        <f>SUM(B9:B19)</f>
        <v>3812749</v>
      </c>
      <c r="C20" s="139">
        <f>SUM(C9:C19)</f>
        <v>3498412</v>
      </c>
      <c r="D20" s="139">
        <f>SUM(D9:D19)</f>
        <v>2290018</v>
      </c>
      <c r="E20" s="139">
        <f>SUM(E9:E19)</f>
        <v>2748363</v>
      </c>
      <c r="F20" s="139">
        <f>SUM(F9:F19)</f>
        <v>3179068</v>
      </c>
      <c r="G20" s="150"/>
      <c r="H20" s="129" t="s">
        <v>172</v>
      </c>
      <c r="I20" s="146">
        <f>SUM(I9:I18)</f>
        <v>3571857</v>
      </c>
      <c r="J20" s="146">
        <f>SUM(J9:J18)</f>
        <v>3252769</v>
      </c>
      <c r="K20" s="146">
        <f>SUM(K9:K19)</f>
        <v>2303755</v>
      </c>
      <c r="L20" s="146">
        <f>SUM(L9:L19)</f>
        <v>2779125</v>
      </c>
      <c r="M20" s="146">
        <f>SUM(M9:M19)</f>
        <v>3270683</v>
      </c>
      <c r="N20" s="146"/>
      <c r="O20" s="145"/>
      <c r="P20" s="145"/>
    </row>
    <row r="21" spans="1:16" x14ac:dyDescent="0.25">
      <c r="A21" s="149"/>
      <c r="B21" s="148"/>
      <c r="C21" s="139"/>
      <c r="D21" s="139"/>
      <c r="E21" s="139"/>
      <c r="F21" s="139"/>
      <c r="G21" s="139"/>
      <c r="H21" s="127"/>
      <c r="I21" s="145"/>
      <c r="J21" s="145"/>
      <c r="K21" s="145"/>
      <c r="L21" s="145"/>
      <c r="M21" s="145"/>
      <c r="N21" s="145"/>
      <c r="O21" s="145"/>
      <c r="P21" s="145"/>
    </row>
    <row r="22" spans="1:16" x14ac:dyDescent="0.25">
      <c r="A22" s="127" t="s">
        <v>84</v>
      </c>
      <c r="B22" s="137">
        <v>130504</v>
      </c>
      <c r="C22" s="145">
        <v>117618</v>
      </c>
      <c r="D22" s="145">
        <f>'1. m. bevételek 2018 (3)'!D136</f>
        <v>335382</v>
      </c>
      <c r="E22" s="145">
        <f>'1. m. bevételek 2018 (3)'!H136</f>
        <v>495912</v>
      </c>
      <c r="F22" s="145">
        <f>'1. m. bevételek 2018 (3)'!L136</f>
        <v>556151</v>
      </c>
      <c r="G22" s="148"/>
      <c r="H22" s="127" t="s">
        <v>58</v>
      </c>
      <c r="I22" s="145">
        <v>95152</v>
      </c>
      <c r="J22" s="145">
        <v>203517</v>
      </c>
      <c r="K22" s="145">
        <f>'2. m. kiadások 2018 (3)'!D16+'2. m. kiadások 2018 (3)'!D29+'2. m. kiadások 2018 (3)'!D38+'2. m. kiadások 2018 (3)'!D56+'2. m. kiadások 2018 (3)'!D342</f>
        <v>233133</v>
      </c>
      <c r="L22" s="145">
        <f>'2. m. kiadások 2018 (3)'!H16+'2. m. kiadások 2018 (3)'!H29+'2. m. kiadások 2018 (3)'!H38+'2. m. kiadások 2018 (3)'!H56+'2. m. kiadások 2018 (3)'!H342</f>
        <v>388669</v>
      </c>
      <c r="M22" s="145">
        <f>'2. m. kiadások 2018 (3)'!L16+'2. m. kiadások 2018 (3)'!L29+'2. m. kiadások 2018 (3)'!L38+'2. m. kiadások 2018 (3)'!L56+'2. m. kiadások 2018 (3)'!L342</f>
        <v>498787</v>
      </c>
      <c r="N22" s="145"/>
      <c r="O22" s="145"/>
      <c r="P22" s="145"/>
    </row>
    <row r="23" spans="1:16" x14ac:dyDescent="0.25">
      <c r="A23" s="127" t="s">
        <v>173</v>
      </c>
      <c r="B23" s="137">
        <v>1789</v>
      </c>
      <c r="C23" s="137">
        <v>32480</v>
      </c>
      <c r="D23" s="137">
        <v>0</v>
      </c>
      <c r="E23" s="137">
        <v>0</v>
      </c>
      <c r="F23" s="137">
        <v>0</v>
      </c>
      <c r="G23" s="137"/>
      <c r="H23" s="127" t="s">
        <v>24</v>
      </c>
      <c r="I23" s="145">
        <v>155171</v>
      </c>
      <c r="J23" s="145">
        <v>225339</v>
      </c>
      <c r="K23" s="145">
        <f>'2. m. kiadások 2018 (3)'!D19+'2. m. kiadások 2018 (3)'!D377</f>
        <v>304823</v>
      </c>
      <c r="L23" s="145">
        <f>'2. m. kiadások 2018 (3)'!H19+'2. m. kiadások 2018 (3)'!H41+'2. m. kiadások 2018 (3)'!H377</f>
        <v>311516</v>
      </c>
      <c r="M23" s="145">
        <f>'2. m. kiadások 2018 (3)'!L19+'2. m. kiadások 2018 (3)'!L41+'2. m. kiadások 2018 (3)'!L377</f>
        <v>313273</v>
      </c>
      <c r="N23" s="145"/>
      <c r="O23" s="145"/>
      <c r="P23" s="145"/>
    </row>
    <row r="24" spans="1:16" ht="24" x14ac:dyDescent="0.25">
      <c r="A24" s="127" t="s">
        <v>174</v>
      </c>
      <c r="B24" s="137">
        <v>4341</v>
      </c>
      <c r="C24" s="137">
        <v>2737</v>
      </c>
      <c r="D24" s="137">
        <f>'1. m. bevételek 2018 (3)'!D172</f>
        <v>2000</v>
      </c>
      <c r="E24" s="137">
        <f>'1. m. bevételek 2018 (3)'!H172</f>
        <v>2000</v>
      </c>
      <c r="F24" s="137">
        <f>'1. m. bevételek 2018 (3)'!L172</f>
        <v>2000</v>
      </c>
      <c r="G24" s="137"/>
      <c r="H24" s="140" t="s">
        <v>454</v>
      </c>
      <c r="I24" s="145">
        <v>18729</v>
      </c>
      <c r="J24" s="145">
        <v>13303</v>
      </c>
      <c r="K24" s="145">
        <f>'2. m. kiadások 2018 (3)'!D383+'2. m. kiadások 2018 (3)'!D393</f>
        <v>8450</v>
      </c>
      <c r="L24" s="145">
        <f>'2. m. kiadások 2018 (3)'!H383+'2. m. kiadások 2018 (3)'!H393</f>
        <v>14588</v>
      </c>
      <c r="M24" s="145">
        <f>'2. m. kiadások 2018 (3)'!L383+'2. m. kiadások 2018 (3)'!L393</f>
        <v>15134</v>
      </c>
      <c r="N24" s="145"/>
      <c r="O24" s="145"/>
      <c r="P24" s="145"/>
    </row>
    <row r="25" spans="1:16" x14ac:dyDescent="0.25">
      <c r="A25" s="127" t="s">
        <v>175</v>
      </c>
      <c r="B25" s="141">
        <v>47920</v>
      </c>
      <c r="C25" s="141">
        <v>236297</v>
      </c>
      <c r="D25" s="141">
        <f>'1. m. bevételek 2018 (3)'!D162</f>
        <v>1779</v>
      </c>
      <c r="E25" s="141">
        <f>'1. m. bevételek 2018 (3)'!H162</f>
        <v>2612</v>
      </c>
      <c r="F25" s="141">
        <f>'1. m. bevételek 2018 (3)'!L162</f>
        <v>191200</v>
      </c>
      <c r="G25" s="141"/>
      <c r="H25" s="127" t="s">
        <v>233</v>
      </c>
      <c r="I25" s="145">
        <v>0</v>
      </c>
      <c r="J25" s="145">
        <v>17109</v>
      </c>
      <c r="K25" s="145">
        <f>'2. m. kiadások 2018 (3)'!D412</f>
        <v>21004</v>
      </c>
      <c r="L25" s="145">
        <f>'2. m. kiadások 2018 (3)'!H412</f>
        <v>21004</v>
      </c>
      <c r="M25" s="145">
        <f>'2. m. kiadások 2018 (3)'!L412</f>
        <v>21004</v>
      </c>
      <c r="N25" s="145"/>
      <c r="O25" s="145"/>
      <c r="P25" s="145"/>
    </row>
    <row r="26" spans="1:16" x14ac:dyDescent="0.25">
      <c r="A26" s="138" t="s">
        <v>176</v>
      </c>
      <c r="B26" s="137">
        <v>40989</v>
      </c>
      <c r="C26" s="137">
        <v>357</v>
      </c>
      <c r="D26" s="137">
        <f>'1. m. bevételek 2018 (3)'!D182</f>
        <v>8300</v>
      </c>
      <c r="E26" s="137">
        <f>'1. m. bevételek 2018 (3)'!H182</f>
        <v>32329</v>
      </c>
      <c r="F26" s="137">
        <f>'1. m. bevételek 2018 (3)'!L182</f>
        <v>32329</v>
      </c>
      <c r="G26" s="137"/>
      <c r="H26" s="127" t="s">
        <v>453</v>
      </c>
      <c r="I26" s="145">
        <v>0</v>
      </c>
      <c r="J26" s="145">
        <v>290</v>
      </c>
      <c r="K26" s="145">
        <f>'2. m. kiadások 2018 (3)'!D403</f>
        <v>386824</v>
      </c>
      <c r="L26" s="145">
        <f>'2. m. kiadások 2018 (3)'!H403</f>
        <v>386824</v>
      </c>
      <c r="M26" s="145">
        <f>'2. m. kiadások 2018 (3)'!L403</f>
        <v>462377</v>
      </c>
      <c r="N26" s="145"/>
      <c r="O26" s="145"/>
      <c r="P26" s="145"/>
    </row>
    <row r="27" spans="1:16" x14ac:dyDescent="0.25">
      <c r="A27" s="127" t="s">
        <v>177</v>
      </c>
      <c r="B27" s="137">
        <v>250769</v>
      </c>
      <c r="C27" s="137">
        <v>420413</v>
      </c>
      <c r="D27" s="137">
        <f>'1. m. bevételek 2018 (3)'!D217</f>
        <v>383010</v>
      </c>
      <c r="E27" s="137">
        <f>'1. m. bevételek 2018 (3)'!H217</f>
        <v>383010</v>
      </c>
      <c r="F27" s="137">
        <f>'1. m. bevételek 2018 (3)'!L217</f>
        <v>383010</v>
      </c>
      <c r="G27" s="137"/>
      <c r="H27" s="127" t="s">
        <v>179</v>
      </c>
      <c r="I27" s="145">
        <v>4560</v>
      </c>
      <c r="J27" s="145">
        <v>3390</v>
      </c>
      <c r="K27" s="145">
        <v>0</v>
      </c>
      <c r="L27" s="145">
        <v>0</v>
      </c>
      <c r="M27" s="145">
        <v>0</v>
      </c>
      <c r="N27" s="145"/>
      <c r="O27" s="145"/>
      <c r="P27" s="145"/>
    </row>
    <row r="28" spans="1:16" x14ac:dyDescent="0.25">
      <c r="A28" s="127" t="s">
        <v>178</v>
      </c>
      <c r="B28" s="244">
        <v>48409</v>
      </c>
      <c r="C28" s="137">
        <v>38541</v>
      </c>
      <c r="D28" s="137">
        <f>'1. m. bevételek 2018 (3)'!D222</f>
        <v>237500</v>
      </c>
      <c r="E28" s="137">
        <f>'1. m. bevételek 2018 (3)'!H222</f>
        <v>237500</v>
      </c>
      <c r="F28" s="137">
        <f>'1. m. bevételek 2018 (3)'!L222</f>
        <v>237500</v>
      </c>
      <c r="G28" s="137"/>
      <c r="K28" s="145"/>
      <c r="L28" s="145"/>
      <c r="M28" s="145"/>
      <c r="N28" s="145"/>
      <c r="O28" s="145"/>
      <c r="P28" s="145"/>
    </row>
    <row r="29" spans="1:16" x14ac:dyDescent="0.25">
      <c r="A29" s="138"/>
      <c r="B29" s="244"/>
      <c r="C29" s="137"/>
      <c r="D29" s="137"/>
      <c r="E29" s="137"/>
      <c r="F29" s="137"/>
      <c r="G29" s="137"/>
      <c r="H29" s="147"/>
      <c r="I29" s="145"/>
      <c r="J29" s="145"/>
      <c r="K29" s="145"/>
      <c r="L29" s="145"/>
      <c r="M29" s="145"/>
      <c r="N29" s="145"/>
      <c r="O29" s="145"/>
      <c r="P29" s="145"/>
    </row>
    <row r="30" spans="1:16" x14ac:dyDescent="0.25">
      <c r="A30" s="129" t="s">
        <v>180</v>
      </c>
      <c r="B30" s="139">
        <f>SUM(B22:B29)</f>
        <v>524721</v>
      </c>
      <c r="C30" s="139">
        <f>SUM(C22:C29)</f>
        <v>848443</v>
      </c>
      <c r="D30" s="139">
        <f>SUM(D22:D29)</f>
        <v>967971</v>
      </c>
      <c r="E30" s="139">
        <f>SUM(E22:E29)</f>
        <v>1153363</v>
      </c>
      <c r="F30" s="139">
        <f>SUM(F22:F29)</f>
        <v>1402190</v>
      </c>
      <c r="G30" s="139"/>
      <c r="H30" s="129" t="s">
        <v>181</v>
      </c>
      <c r="I30" s="146">
        <f>SUM(I22:I29)</f>
        <v>273612</v>
      </c>
      <c r="J30" s="146">
        <f>SUM(J22:J29)</f>
        <v>462948</v>
      </c>
      <c r="K30" s="146">
        <f>SUM(K22:K29)</f>
        <v>954234</v>
      </c>
      <c r="L30" s="146">
        <f>SUM(L22:L29)</f>
        <v>1122601</v>
      </c>
      <c r="M30" s="146">
        <f>SUM(M22:M29)</f>
        <v>1310575</v>
      </c>
      <c r="N30" s="146"/>
      <c r="O30" s="145"/>
      <c r="P30" s="145"/>
    </row>
    <row r="31" spans="1:16" x14ac:dyDescent="0.25">
      <c r="A31" s="129"/>
      <c r="B31" s="139"/>
      <c r="C31" s="139"/>
      <c r="D31" s="139"/>
      <c r="E31" s="139"/>
      <c r="F31" s="139"/>
      <c r="G31" s="139"/>
      <c r="H31" s="129"/>
      <c r="I31" s="146"/>
      <c r="J31" s="146"/>
      <c r="K31" s="146"/>
      <c r="L31" s="146"/>
      <c r="M31" s="146"/>
      <c r="N31" s="146"/>
      <c r="O31" s="145"/>
      <c r="P31" s="145"/>
    </row>
    <row r="32" spans="1:16" x14ac:dyDescent="0.25">
      <c r="A32" s="129"/>
      <c r="B32" s="139"/>
      <c r="C32" s="139"/>
      <c r="D32" s="139"/>
      <c r="E32" s="139"/>
      <c r="F32" s="139"/>
      <c r="G32" s="139"/>
      <c r="H32" s="129"/>
      <c r="I32" s="145"/>
      <c r="J32" s="145"/>
      <c r="K32" s="145"/>
      <c r="L32" s="145"/>
      <c r="M32" s="145"/>
      <c r="N32" s="145"/>
      <c r="O32" s="145"/>
      <c r="P32" s="145"/>
    </row>
    <row r="33" spans="1:16" x14ac:dyDescent="0.25">
      <c r="A33" s="142" t="s">
        <v>182</v>
      </c>
      <c r="B33" s="144">
        <f>SUM(B30,B20)</f>
        <v>4337470</v>
      </c>
      <c r="C33" s="144">
        <f>SUM(C30,C20)</f>
        <v>4346855</v>
      </c>
      <c r="D33" s="144">
        <f>SUM(D30,D20)</f>
        <v>3257989</v>
      </c>
      <c r="E33" s="144">
        <f>SUM(E30,E20)</f>
        <v>3901726</v>
      </c>
      <c r="F33" s="144">
        <f>SUM(F30,F20)</f>
        <v>4581258</v>
      </c>
      <c r="G33" s="144"/>
      <c r="H33" s="142" t="s">
        <v>183</v>
      </c>
      <c r="I33" s="144">
        <f>SUM(I30,I20)</f>
        <v>3845469</v>
      </c>
      <c r="J33" s="144">
        <f>SUM(J30,J20)</f>
        <v>3715717</v>
      </c>
      <c r="K33" s="144">
        <f>SUM(K30,K20)</f>
        <v>3257989</v>
      </c>
      <c r="L33" s="144">
        <f>SUM(L30,L20)</f>
        <v>3901726</v>
      </c>
      <c r="M33" s="144">
        <f>SUM(M30,M20)</f>
        <v>4581258</v>
      </c>
      <c r="N33" s="144"/>
      <c r="O33" s="145"/>
      <c r="P33" s="145"/>
    </row>
    <row r="34" spans="1:16" x14ac:dyDescent="0.25">
      <c r="A34" s="126"/>
      <c r="B34" s="126"/>
      <c r="C34" s="126"/>
      <c r="D34" s="126"/>
      <c r="G34" s="126"/>
      <c r="H34" s="126"/>
      <c r="I34" s="126"/>
      <c r="J34" s="126"/>
      <c r="K34" s="126"/>
      <c r="L34" s="126"/>
    </row>
    <row r="35" spans="1:16" x14ac:dyDescent="0.25">
      <c r="A35" s="126"/>
      <c r="B35" s="126"/>
      <c r="C35" s="126"/>
      <c r="D35" s="126"/>
      <c r="G35" s="126"/>
      <c r="H35" s="126"/>
      <c r="I35" s="126"/>
      <c r="J35" s="126"/>
      <c r="K35" s="126"/>
      <c r="L35" s="126"/>
    </row>
    <row r="36" spans="1:16" x14ac:dyDescent="0.25">
      <c r="A36" s="126"/>
      <c r="B36" s="126"/>
      <c r="C36" s="126"/>
      <c r="D36" s="126"/>
      <c r="G36" s="126"/>
      <c r="H36" s="126"/>
      <c r="I36" s="126"/>
      <c r="J36" s="126"/>
      <c r="K36" s="126"/>
      <c r="L36" s="126"/>
    </row>
  </sheetData>
  <mergeCells count="2">
    <mergeCell ref="A3:K3"/>
    <mergeCell ref="A4:K4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8"/>
  <sheetViews>
    <sheetView zoomScaleNormal="100" workbookViewId="0">
      <selection activeCell="G1" sqref="G1"/>
    </sheetView>
  </sheetViews>
  <sheetFormatPr defaultColWidth="9.109375" defaultRowHeight="13.2" x14ac:dyDescent="0.25"/>
  <cols>
    <col min="1" max="1" width="6.6640625" style="126" customWidth="1"/>
    <col min="2" max="2" width="33.6640625" style="126" customWidth="1"/>
    <col min="3" max="3" width="45.6640625" style="126" customWidth="1"/>
    <col min="4" max="4" width="12.44140625" style="126" customWidth="1"/>
    <col min="5" max="5" width="14.109375" style="126" customWidth="1"/>
    <col min="6" max="6" width="14.5546875" style="126" customWidth="1"/>
    <col min="7" max="7" width="16.109375" style="126" customWidth="1"/>
    <col min="8" max="16384" width="9.109375" style="143"/>
  </cols>
  <sheetData>
    <row r="1" spans="1:7" ht="13.8" x14ac:dyDescent="0.25">
      <c r="G1" s="278" t="s">
        <v>586</v>
      </c>
    </row>
    <row r="2" spans="1:7" ht="12.75" customHeight="1" x14ac:dyDescent="0.25">
      <c r="A2" s="306" t="s">
        <v>571</v>
      </c>
      <c r="B2" s="306"/>
      <c r="C2" s="306"/>
      <c r="D2" s="306"/>
      <c r="E2" s="306"/>
      <c r="F2" s="306"/>
      <c r="G2" s="306"/>
    </row>
    <row r="3" spans="1:7" ht="13.8" x14ac:dyDescent="0.25">
      <c r="A3" s="209"/>
      <c r="B3" s="245"/>
      <c r="C3" s="245"/>
      <c r="D3" s="245"/>
      <c r="E3" s="245"/>
      <c r="F3" s="245"/>
      <c r="G3" s="279"/>
    </row>
    <row r="4" spans="1:7" ht="13.8" x14ac:dyDescent="0.3">
      <c r="A4" s="307" t="s">
        <v>199</v>
      </c>
      <c r="B4" s="307"/>
      <c r="C4" s="307"/>
      <c r="D4" s="307"/>
      <c r="E4" s="307"/>
      <c r="F4" s="307"/>
      <c r="G4" s="307"/>
    </row>
    <row r="5" spans="1:7" ht="13.8" x14ac:dyDescent="0.3">
      <c r="A5" s="209"/>
      <c r="B5" s="210"/>
      <c r="C5" s="209"/>
      <c r="D5" s="212"/>
      <c r="E5" s="211"/>
      <c r="F5" s="212"/>
      <c r="G5" s="212"/>
    </row>
    <row r="6" spans="1:7" ht="13.8" x14ac:dyDescent="0.3">
      <c r="A6" s="213"/>
      <c r="B6" s="281"/>
      <c r="C6" s="214"/>
      <c r="D6" s="216"/>
      <c r="E6" s="215"/>
      <c r="F6" s="216"/>
      <c r="G6" s="217"/>
    </row>
    <row r="7" spans="1:7" ht="15.6" x14ac:dyDescent="0.3">
      <c r="A7" s="308" t="s">
        <v>190</v>
      </c>
      <c r="B7" s="308"/>
      <c r="C7" s="308"/>
      <c r="D7" s="308"/>
      <c r="E7" s="308"/>
      <c r="F7" s="308"/>
      <c r="G7" s="308"/>
    </row>
    <row r="8" spans="1:7" ht="13.8" x14ac:dyDescent="0.25">
      <c r="A8" s="213"/>
      <c r="B8" s="218"/>
      <c r="C8" s="219"/>
      <c r="D8" s="218"/>
      <c r="E8" s="211"/>
      <c r="F8" s="218"/>
      <c r="G8" s="220" t="s">
        <v>188</v>
      </c>
    </row>
    <row r="9" spans="1:7" ht="13.8" x14ac:dyDescent="0.25">
      <c r="A9" s="221" t="s">
        <v>200</v>
      </c>
      <c r="B9" s="214" t="s">
        <v>201</v>
      </c>
      <c r="C9" s="214" t="s">
        <v>202</v>
      </c>
      <c r="D9" s="214" t="s">
        <v>450</v>
      </c>
      <c r="E9" s="214" t="s">
        <v>189</v>
      </c>
      <c r="F9" s="214" t="s">
        <v>451</v>
      </c>
      <c r="G9" s="222" t="s">
        <v>155</v>
      </c>
    </row>
    <row r="10" spans="1:7" ht="13.8" x14ac:dyDescent="0.25">
      <c r="A10" s="221"/>
      <c r="B10" s="214"/>
      <c r="C10" s="214"/>
      <c r="D10" s="214"/>
      <c r="E10" s="214"/>
      <c r="F10" s="214"/>
      <c r="G10" s="222"/>
    </row>
    <row r="11" spans="1:7" ht="26.4" x14ac:dyDescent="0.25">
      <c r="A11" s="223">
        <v>1</v>
      </c>
      <c r="B11" s="224" t="s">
        <v>203</v>
      </c>
      <c r="C11" s="225" t="s">
        <v>204</v>
      </c>
      <c r="D11" s="214"/>
      <c r="E11" s="214"/>
      <c r="F11" s="214"/>
      <c r="G11" s="222"/>
    </row>
    <row r="12" spans="1:7" ht="13.8" x14ac:dyDescent="0.25">
      <c r="A12" s="221"/>
      <c r="B12" s="226" t="s">
        <v>36</v>
      </c>
      <c r="C12" s="214"/>
      <c r="D12" s="214"/>
      <c r="E12" s="214"/>
      <c r="F12" s="214"/>
      <c r="G12" s="222"/>
    </row>
    <row r="13" spans="1:7" ht="13.8" x14ac:dyDescent="0.25">
      <c r="A13" s="221"/>
      <c r="B13" s="227" t="s">
        <v>205</v>
      </c>
      <c r="C13" s="228"/>
      <c r="D13" s="229">
        <v>8963736</v>
      </c>
      <c r="E13" s="229">
        <v>0</v>
      </c>
      <c r="F13" s="229">
        <v>0</v>
      </c>
      <c r="G13" s="212">
        <f>SUM(D13:F13)</f>
        <v>8963736</v>
      </c>
    </row>
    <row r="14" spans="1:7" ht="13.8" x14ac:dyDescent="0.3">
      <c r="A14" s="230"/>
      <c r="B14" s="231" t="s">
        <v>30</v>
      </c>
      <c r="C14" s="232"/>
      <c r="D14" s="233">
        <f>SUM(D13:D13)</f>
        <v>8963736</v>
      </c>
      <c r="E14" s="233">
        <f>SUM(E13:E13)</f>
        <v>0</v>
      </c>
      <c r="F14" s="233">
        <f>SUM(F13:F13)</f>
        <v>0</v>
      </c>
      <c r="G14" s="233">
        <f>SUM(G13:G13)</f>
        <v>8963736</v>
      </c>
    </row>
    <row r="15" spans="1:7" ht="13.8" x14ac:dyDescent="0.25">
      <c r="A15" s="221"/>
      <c r="B15" s="214"/>
      <c r="C15" s="214"/>
      <c r="D15" s="214"/>
      <c r="E15" s="214"/>
      <c r="F15" s="214"/>
      <c r="G15" s="222"/>
    </row>
    <row r="16" spans="1:7" ht="26.4" x14ac:dyDescent="0.25">
      <c r="A16" s="223">
        <v>2</v>
      </c>
      <c r="B16" s="224" t="s">
        <v>206</v>
      </c>
      <c r="C16" s="225" t="s">
        <v>207</v>
      </c>
      <c r="D16" s="214"/>
      <c r="E16" s="214"/>
      <c r="F16" s="214"/>
      <c r="G16" s="222"/>
    </row>
    <row r="17" spans="1:7" ht="13.8" x14ac:dyDescent="0.25">
      <c r="A17" s="221"/>
      <c r="B17" s="226" t="s">
        <v>36</v>
      </c>
      <c r="C17" s="214"/>
      <c r="D17" s="214"/>
      <c r="E17" s="214"/>
      <c r="F17" s="214"/>
      <c r="G17" s="222"/>
    </row>
    <row r="18" spans="1:7" ht="13.8" x14ac:dyDescent="0.25">
      <c r="A18" s="221"/>
      <c r="B18" s="227" t="s">
        <v>205</v>
      </c>
      <c r="C18" s="228"/>
      <c r="D18" s="229">
        <v>141990461</v>
      </c>
      <c r="E18" s="229">
        <v>1434246</v>
      </c>
      <c r="F18" s="229">
        <v>0</v>
      </c>
      <c r="G18" s="212">
        <f>SUM(D18:F18)</f>
        <v>143424707</v>
      </c>
    </row>
    <row r="19" spans="1:7" ht="13.8" x14ac:dyDescent="0.3">
      <c r="A19" s="230"/>
      <c r="B19" s="231" t="s">
        <v>30</v>
      </c>
      <c r="C19" s="232"/>
      <c r="D19" s="233">
        <f>SUM(D18:D18)</f>
        <v>141990461</v>
      </c>
      <c r="E19" s="233">
        <f>SUM(E18:E18)</f>
        <v>1434246</v>
      </c>
      <c r="F19" s="233">
        <f>SUM(F18:F18)</f>
        <v>0</v>
      </c>
      <c r="G19" s="233">
        <f>SUM(G18:G18)</f>
        <v>143424707</v>
      </c>
    </row>
    <row r="20" spans="1:7" ht="13.8" x14ac:dyDescent="0.25">
      <c r="A20" s="221"/>
      <c r="B20" s="214"/>
      <c r="C20" s="214"/>
      <c r="D20" s="214"/>
      <c r="E20" s="214"/>
      <c r="F20" s="214"/>
      <c r="G20" s="222"/>
    </row>
    <row r="21" spans="1:7" ht="26.4" x14ac:dyDescent="0.25">
      <c r="A21" s="223">
        <v>3</v>
      </c>
      <c r="B21" s="224" t="s">
        <v>208</v>
      </c>
      <c r="C21" s="225" t="s">
        <v>452</v>
      </c>
      <c r="D21" s="214"/>
      <c r="E21" s="214"/>
      <c r="F21" s="214"/>
      <c r="G21" s="222"/>
    </row>
    <row r="22" spans="1:7" ht="13.8" x14ac:dyDescent="0.25">
      <c r="A22" s="221"/>
      <c r="B22" s="226" t="s">
        <v>36</v>
      </c>
      <c r="C22" s="214"/>
      <c r="D22" s="214"/>
      <c r="E22" s="214"/>
      <c r="F22" s="214"/>
      <c r="G22" s="222"/>
    </row>
    <row r="23" spans="1:7" ht="13.8" x14ac:dyDescent="0.25">
      <c r="A23" s="221"/>
      <c r="B23" s="227" t="s">
        <v>205</v>
      </c>
      <c r="C23" s="228"/>
      <c r="D23" s="229">
        <v>66918831</v>
      </c>
      <c r="E23" s="229">
        <v>344948</v>
      </c>
      <c r="F23" s="229">
        <v>0</v>
      </c>
      <c r="G23" s="212">
        <f>SUM(D23:F23)</f>
        <v>67263779</v>
      </c>
    </row>
    <row r="24" spans="1:7" ht="13.8" x14ac:dyDescent="0.3">
      <c r="A24" s="230"/>
      <c r="B24" s="231" t="s">
        <v>30</v>
      </c>
      <c r="C24" s="232"/>
      <c r="D24" s="233">
        <f>SUM(D23:D23)</f>
        <v>66918831</v>
      </c>
      <c r="E24" s="233">
        <f>SUM(E23:E23)</f>
        <v>344948</v>
      </c>
      <c r="F24" s="233">
        <f>SUM(F23:F23)</f>
        <v>0</v>
      </c>
      <c r="G24" s="233">
        <f>SUM(G23:G23)</f>
        <v>67263779</v>
      </c>
    </row>
    <row r="25" spans="1:7" ht="13.8" x14ac:dyDescent="0.25">
      <c r="A25" s="221"/>
      <c r="B25" s="214"/>
      <c r="C25" s="214"/>
      <c r="D25" s="214"/>
      <c r="E25" s="214"/>
      <c r="F25" s="214"/>
      <c r="G25" s="222"/>
    </row>
    <row r="26" spans="1:7" ht="39.6" x14ac:dyDescent="0.25">
      <c r="A26" s="223">
        <v>4</v>
      </c>
      <c r="B26" s="224" t="s">
        <v>209</v>
      </c>
      <c r="C26" s="225" t="s">
        <v>210</v>
      </c>
      <c r="D26" s="214"/>
      <c r="E26" s="214"/>
      <c r="F26" s="214"/>
      <c r="G26" s="222"/>
    </row>
    <row r="27" spans="1:7" ht="13.8" x14ac:dyDescent="0.25">
      <c r="A27" s="221"/>
      <c r="B27" s="226" t="s">
        <v>36</v>
      </c>
      <c r="C27" s="214"/>
      <c r="D27" s="214"/>
      <c r="E27" s="214"/>
      <c r="F27" s="214"/>
      <c r="G27" s="222"/>
    </row>
    <row r="28" spans="1:7" ht="13.8" x14ac:dyDescent="0.25">
      <c r="A28" s="221"/>
      <c r="B28" s="227" t="s">
        <v>205</v>
      </c>
      <c r="C28" s="228"/>
      <c r="D28" s="229">
        <v>8474064</v>
      </c>
      <c r="E28" s="229">
        <v>0</v>
      </c>
      <c r="F28" s="229">
        <v>720596</v>
      </c>
      <c r="G28" s="212">
        <f>SUM(D28:F28)</f>
        <v>9194660</v>
      </c>
    </row>
    <row r="29" spans="1:7" s="246" customFormat="1" ht="13.8" x14ac:dyDescent="0.3">
      <c r="A29" s="253"/>
      <c r="B29" s="249" t="s">
        <v>30</v>
      </c>
      <c r="C29" s="248"/>
      <c r="D29" s="251">
        <f>SUM(D28:D28)</f>
        <v>8474064</v>
      </c>
      <c r="E29" s="251">
        <f>SUM(E28:E28)</f>
        <v>0</v>
      </c>
      <c r="F29" s="251">
        <f>SUM(F28:F28)</f>
        <v>720596</v>
      </c>
      <c r="G29" s="251">
        <f>SUM(G28:G28)</f>
        <v>9194660</v>
      </c>
    </row>
    <row r="30" spans="1:7" ht="13.8" x14ac:dyDescent="0.25">
      <c r="A30" s="221"/>
      <c r="B30" s="214"/>
      <c r="C30" s="214"/>
      <c r="D30" s="214"/>
      <c r="E30" s="214"/>
      <c r="F30" s="214"/>
      <c r="G30" s="222"/>
    </row>
    <row r="31" spans="1:7" ht="39.6" x14ac:dyDescent="0.25">
      <c r="A31" s="223">
        <v>5</v>
      </c>
      <c r="B31" s="224" t="s">
        <v>211</v>
      </c>
      <c r="C31" s="225" t="s">
        <v>212</v>
      </c>
      <c r="D31" s="214"/>
      <c r="E31" s="214"/>
      <c r="F31" s="214"/>
      <c r="G31" s="222"/>
    </row>
    <row r="32" spans="1:7" ht="13.8" x14ac:dyDescent="0.25">
      <c r="A32" s="221"/>
      <c r="B32" s="226" t="s">
        <v>36</v>
      </c>
      <c r="C32" s="214"/>
      <c r="D32" s="214"/>
      <c r="E32" s="214"/>
      <c r="F32" s="214"/>
      <c r="G32" s="222"/>
    </row>
    <row r="33" spans="1:7" ht="13.8" x14ac:dyDescent="0.25">
      <c r="A33" s="221"/>
      <c r="B33" s="227" t="s">
        <v>205</v>
      </c>
      <c r="C33" s="228"/>
      <c r="D33" s="229">
        <v>12798978</v>
      </c>
      <c r="E33" s="229">
        <v>0</v>
      </c>
      <c r="F33" s="229">
        <v>3939282</v>
      </c>
      <c r="G33" s="229">
        <f>SUM(D33:F33)</f>
        <v>16738260</v>
      </c>
    </row>
    <row r="34" spans="1:7" ht="13.8" x14ac:dyDescent="0.3">
      <c r="A34" s="253"/>
      <c r="B34" s="249" t="s">
        <v>30</v>
      </c>
      <c r="C34" s="248"/>
      <c r="D34" s="251">
        <f>SUM(D33:D33)</f>
        <v>12798978</v>
      </c>
      <c r="E34" s="251">
        <f>SUM(E33:E33)</f>
        <v>0</v>
      </c>
      <c r="F34" s="251">
        <f>SUM(F33:F33)</f>
        <v>3939282</v>
      </c>
      <c r="G34" s="251">
        <f>SUM(G33:G33)</f>
        <v>16738260</v>
      </c>
    </row>
    <row r="35" spans="1:7" ht="13.8" x14ac:dyDescent="0.25">
      <c r="A35" s="221"/>
      <c r="B35" s="214"/>
      <c r="C35" s="214"/>
      <c r="D35" s="214"/>
      <c r="E35" s="214"/>
      <c r="F35" s="214"/>
      <c r="G35" s="222"/>
    </row>
    <row r="36" spans="1:7" ht="39.6" x14ac:dyDescent="0.25">
      <c r="A36" s="223">
        <v>6</v>
      </c>
      <c r="B36" s="224" t="s">
        <v>213</v>
      </c>
      <c r="C36" s="225" t="s">
        <v>214</v>
      </c>
      <c r="D36" s="214"/>
      <c r="E36" s="214"/>
      <c r="F36" s="214"/>
      <c r="G36" s="222"/>
    </row>
    <row r="37" spans="1:7" ht="13.8" x14ac:dyDescent="0.25">
      <c r="A37" s="221"/>
      <c r="B37" s="226" t="s">
        <v>36</v>
      </c>
      <c r="C37" s="214"/>
      <c r="D37" s="214"/>
      <c r="E37" s="214"/>
      <c r="F37" s="214"/>
      <c r="G37" s="222"/>
    </row>
    <row r="38" spans="1:7" ht="13.8" x14ac:dyDescent="0.25">
      <c r="A38" s="221"/>
      <c r="B38" s="227" t="s">
        <v>205</v>
      </c>
      <c r="C38" s="228"/>
      <c r="D38" s="229">
        <v>6255276</v>
      </c>
      <c r="E38" s="229">
        <v>0</v>
      </c>
      <c r="F38" s="229">
        <v>1587184</v>
      </c>
      <c r="G38" s="212">
        <f>SUM(D38:F38)</f>
        <v>7842460</v>
      </c>
    </row>
    <row r="39" spans="1:7" ht="13.8" x14ac:dyDescent="0.3">
      <c r="A39" s="253"/>
      <c r="B39" s="249" t="s">
        <v>30</v>
      </c>
      <c r="C39" s="248"/>
      <c r="D39" s="251">
        <f>SUM(D38:D38)</f>
        <v>6255276</v>
      </c>
      <c r="E39" s="251">
        <f>SUM(E38:E38)</f>
        <v>0</v>
      </c>
      <c r="F39" s="251">
        <f>SUM(F38:F38)</f>
        <v>1587184</v>
      </c>
      <c r="G39" s="251">
        <f>SUM(G38:G38)</f>
        <v>7842460</v>
      </c>
    </row>
    <row r="40" spans="1:7" ht="13.8" x14ac:dyDescent="0.25">
      <c r="A40" s="221"/>
      <c r="B40" s="214"/>
      <c r="C40" s="214"/>
      <c r="D40" s="214"/>
      <c r="E40" s="214"/>
      <c r="F40" s="214"/>
      <c r="G40" s="222"/>
    </row>
    <row r="41" spans="1:7" ht="26.4" x14ac:dyDescent="0.25">
      <c r="A41" s="223">
        <v>7</v>
      </c>
      <c r="B41" s="224" t="s">
        <v>224</v>
      </c>
      <c r="C41" s="225" t="s">
        <v>225</v>
      </c>
      <c r="D41" s="214"/>
      <c r="E41" s="214"/>
      <c r="F41" s="214"/>
      <c r="G41" s="222"/>
    </row>
    <row r="42" spans="1:7" ht="13.8" x14ac:dyDescent="0.25">
      <c r="A42" s="221"/>
      <c r="B42" s="226" t="s">
        <v>36</v>
      </c>
      <c r="C42" s="214"/>
      <c r="D42" s="214"/>
      <c r="E42" s="214"/>
      <c r="F42" s="214"/>
      <c r="G42" s="222"/>
    </row>
    <row r="43" spans="1:7" ht="13.8" x14ac:dyDescent="0.25">
      <c r="A43" s="221"/>
      <c r="B43" s="227" t="s">
        <v>205</v>
      </c>
      <c r="C43" s="228"/>
      <c r="D43" s="229">
        <v>21453020</v>
      </c>
      <c r="E43" s="229">
        <v>0</v>
      </c>
      <c r="F43" s="229">
        <v>0</v>
      </c>
      <c r="G43" s="229">
        <f>SUM(D43:F43)</f>
        <v>21453020</v>
      </c>
    </row>
    <row r="44" spans="1:7" ht="13.8" x14ac:dyDescent="0.3">
      <c r="A44" s="253"/>
      <c r="B44" s="249" t="s">
        <v>30</v>
      </c>
      <c r="C44" s="248"/>
      <c r="D44" s="251">
        <f>SUM(D43:D43)</f>
        <v>21453020</v>
      </c>
      <c r="E44" s="251">
        <f>SUM(E43:E43)</f>
        <v>0</v>
      </c>
      <c r="F44" s="251">
        <f>SUM(F43:F43)</f>
        <v>0</v>
      </c>
      <c r="G44" s="251">
        <f>SUM(G43:G43)</f>
        <v>21453020</v>
      </c>
    </row>
    <row r="45" spans="1:7" ht="13.8" x14ac:dyDescent="0.3">
      <c r="A45" s="213"/>
      <c r="B45" s="281"/>
      <c r="C45" s="214"/>
      <c r="D45" s="216"/>
      <c r="E45" s="216"/>
      <c r="F45" s="216"/>
      <c r="G45" s="216"/>
    </row>
    <row r="46" spans="1:7" ht="13.8" x14ac:dyDescent="0.25">
      <c r="A46" s="223">
        <v>8</v>
      </c>
      <c r="B46" s="224" t="s">
        <v>555</v>
      </c>
      <c r="C46" s="225" t="s">
        <v>556</v>
      </c>
      <c r="D46" s="214"/>
      <c r="E46" s="214"/>
      <c r="F46" s="214"/>
      <c r="G46" s="222"/>
    </row>
    <row r="47" spans="1:7" ht="13.8" x14ac:dyDescent="0.25">
      <c r="A47" s="221"/>
      <c r="B47" s="226" t="s">
        <v>36</v>
      </c>
      <c r="C47" s="214"/>
      <c r="D47" s="214"/>
      <c r="E47" s="214"/>
      <c r="F47" s="214"/>
      <c r="G47" s="222"/>
    </row>
    <row r="48" spans="1:7" ht="13.8" x14ac:dyDescent="0.25">
      <c r="A48" s="221"/>
      <c r="B48" s="227" t="s">
        <v>205</v>
      </c>
      <c r="C48" s="228"/>
      <c r="D48" s="229">
        <v>0</v>
      </c>
      <c r="E48" s="229">
        <v>78366300</v>
      </c>
      <c r="F48" s="229">
        <v>80684700</v>
      </c>
      <c r="G48" s="229">
        <f>SUM(D48:F48)</f>
        <v>159051000</v>
      </c>
    </row>
    <row r="49" spans="1:7" ht="13.8" x14ac:dyDescent="0.3">
      <c r="A49" s="253"/>
      <c r="B49" s="249" t="s">
        <v>30</v>
      </c>
      <c r="C49" s="248"/>
      <c r="D49" s="251">
        <f>SUM(D48:D48)</f>
        <v>0</v>
      </c>
      <c r="E49" s="251">
        <f>SUM(E48:E48)</f>
        <v>78366300</v>
      </c>
      <c r="F49" s="251">
        <f>SUM(F48:F48)</f>
        <v>80684700</v>
      </c>
      <c r="G49" s="251">
        <f>SUM(G48:G48)</f>
        <v>159051000</v>
      </c>
    </row>
    <row r="50" spans="1:7" ht="13.8" x14ac:dyDescent="0.3">
      <c r="A50" s="213"/>
      <c r="B50" s="281"/>
      <c r="C50" s="214"/>
      <c r="D50" s="216"/>
      <c r="E50" s="216"/>
      <c r="F50" s="216"/>
      <c r="G50" s="216"/>
    </row>
    <row r="51" spans="1:7" ht="26.4" x14ac:dyDescent="0.25">
      <c r="A51" s="223">
        <v>9</v>
      </c>
      <c r="B51" s="224" t="s">
        <v>557</v>
      </c>
      <c r="C51" s="225" t="s">
        <v>558</v>
      </c>
      <c r="D51" s="214"/>
      <c r="E51" s="214"/>
      <c r="F51" s="214"/>
      <c r="G51" s="222"/>
    </row>
    <row r="52" spans="1:7" ht="13.8" x14ac:dyDescent="0.25">
      <c r="A52" s="221"/>
      <c r="B52" s="226" t="s">
        <v>36</v>
      </c>
      <c r="C52" s="214"/>
      <c r="D52" s="214"/>
      <c r="E52" s="214"/>
      <c r="F52" s="214"/>
      <c r="G52" s="222"/>
    </row>
    <row r="53" spans="1:7" ht="13.8" x14ac:dyDescent="0.25">
      <c r="A53" s="221"/>
      <c r="B53" s="227" t="s">
        <v>205</v>
      </c>
      <c r="C53" s="228"/>
      <c r="D53" s="229">
        <v>0</v>
      </c>
      <c r="E53" s="229">
        <v>41933060</v>
      </c>
      <c r="F53" s="229">
        <v>92182985</v>
      </c>
      <c r="G53" s="229">
        <f>SUM(D53:F53)</f>
        <v>134116045</v>
      </c>
    </row>
    <row r="54" spans="1:7" ht="13.8" x14ac:dyDescent="0.3">
      <c r="A54" s="253"/>
      <c r="B54" s="249" t="s">
        <v>30</v>
      </c>
      <c r="C54" s="248"/>
      <c r="D54" s="251">
        <f>SUM(D53:D53)</f>
        <v>0</v>
      </c>
      <c r="E54" s="251">
        <f>SUM(E53:E53)</f>
        <v>41933060</v>
      </c>
      <c r="F54" s="251">
        <f>SUM(F53:F53)</f>
        <v>92182985</v>
      </c>
      <c r="G54" s="251">
        <f>SUM(G53:G53)</f>
        <v>134116045</v>
      </c>
    </row>
    <row r="55" spans="1:7" ht="13.8" x14ac:dyDescent="0.3">
      <c r="A55" s="213"/>
      <c r="B55" s="281"/>
      <c r="C55" s="214"/>
      <c r="D55" s="216"/>
      <c r="E55" s="216"/>
      <c r="F55" s="216"/>
      <c r="G55" s="216"/>
    </row>
    <row r="56" spans="1:7" ht="26.4" x14ac:dyDescent="0.25">
      <c r="A56" s="223">
        <v>10</v>
      </c>
      <c r="B56" s="224" t="s">
        <v>559</v>
      </c>
      <c r="C56" s="225" t="s">
        <v>560</v>
      </c>
      <c r="D56" s="214"/>
      <c r="E56" s="214"/>
      <c r="F56" s="214"/>
      <c r="G56" s="222"/>
    </row>
    <row r="57" spans="1:7" ht="13.8" x14ac:dyDescent="0.25">
      <c r="A57" s="221"/>
      <c r="B57" s="226" t="s">
        <v>36</v>
      </c>
      <c r="C57" s="214"/>
      <c r="D57" s="214"/>
      <c r="E57" s="214"/>
      <c r="F57" s="214"/>
      <c r="G57" s="222"/>
    </row>
    <row r="58" spans="1:7" ht="13.8" x14ac:dyDescent="0.25">
      <c r="A58" s="221"/>
      <c r="B58" s="227" t="s">
        <v>205</v>
      </c>
      <c r="C58" s="228"/>
      <c r="D58" s="229">
        <v>0</v>
      </c>
      <c r="E58" s="229">
        <v>183273300</v>
      </c>
      <c r="F58" s="229">
        <v>3851245</v>
      </c>
      <c r="G58" s="229">
        <f>SUM(D58:F58)</f>
        <v>187124545</v>
      </c>
    </row>
    <row r="59" spans="1:7" ht="13.8" x14ac:dyDescent="0.3">
      <c r="A59" s="253"/>
      <c r="B59" s="249" t="s">
        <v>30</v>
      </c>
      <c r="C59" s="248"/>
      <c r="D59" s="251">
        <f>SUM(D58:D58)</f>
        <v>0</v>
      </c>
      <c r="E59" s="251">
        <f>SUM(E58:E58)</f>
        <v>183273300</v>
      </c>
      <c r="F59" s="251">
        <f>SUM(F58:F58)</f>
        <v>3851245</v>
      </c>
      <c r="G59" s="251">
        <f>SUM(G58:G58)</f>
        <v>187124545</v>
      </c>
    </row>
    <row r="60" spans="1:7" ht="13.8" x14ac:dyDescent="0.3">
      <c r="A60" s="213"/>
      <c r="B60" s="281"/>
      <c r="C60" s="214"/>
      <c r="D60" s="216"/>
      <c r="E60" s="216"/>
      <c r="F60" s="216"/>
      <c r="G60" s="216"/>
    </row>
    <row r="61" spans="1:7" ht="13.8" x14ac:dyDescent="0.25">
      <c r="A61" s="221"/>
      <c r="B61" s="214"/>
      <c r="C61" s="214"/>
      <c r="D61" s="214"/>
      <c r="E61" s="214"/>
      <c r="F61" s="214"/>
      <c r="G61" s="222"/>
    </row>
    <row r="62" spans="1:7" ht="15.6" x14ac:dyDescent="0.3">
      <c r="A62" s="234"/>
      <c r="B62" s="305" t="s">
        <v>215</v>
      </c>
      <c r="C62" s="305"/>
      <c r="D62" s="235">
        <f>+D14+D19+D24+D29+D34+D44+D39+D49+D54+D59</f>
        <v>266854366</v>
      </c>
      <c r="E62" s="235">
        <f t="shared" ref="E62:G62" si="0">+E14+E19+E24+E29+E34+E44+E39+E49+E54+E59</f>
        <v>305351854</v>
      </c>
      <c r="F62" s="235">
        <f t="shared" si="0"/>
        <v>182965992</v>
      </c>
      <c r="G62" s="235">
        <f t="shared" si="0"/>
        <v>755172212</v>
      </c>
    </row>
    <row r="63" spans="1:7" x14ac:dyDescent="0.25">
      <c r="A63" s="213"/>
      <c r="B63" s="236"/>
      <c r="C63" s="213"/>
      <c r="D63" s="237"/>
      <c r="E63" s="211"/>
      <c r="F63" s="237"/>
      <c r="G63" s="212"/>
    </row>
    <row r="64" spans="1:7" ht="15.6" x14ac:dyDescent="0.3">
      <c r="A64" s="308" t="s">
        <v>191</v>
      </c>
      <c r="B64" s="308"/>
      <c r="C64" s="308"/>
      <c r="D64" s="308"/>
      <c r="E64" s="308"/>
      <c r="F64" s="308"/>
      <c r="G64" s="308"/>
    </row>
    <row r="65" spans="1:7" ht="13.8" x14ac:dyDescent="0.3">
      <c r="A65" s="309" t="s">
        <v>188</v>
      </c>
      <c r="B65" s="309"/>
      <c r="C65" s="309"/>
      <c r="D65" s="309"/>
      <c r="E65" s="309"/>
      <c r="F65" s="309"/>
      <c r="G65" s="309"/>
    </row>
    <row r="66" spans="1:7" ht="13.8" x14ac:dyDescent="0.3">
      <c r="A66" s="221" t="s">
        <v>200</v>
      </c>
      <c r="B66" s="280" t="s">
        <v>201</v>
      </c>
      <c r="C66" s="214" t="s">
        <v>202</v>
      </c>
      <c r="D66" s="214" t="s">
        <v>450</v>
      </c>
      <c r="E66" s="214" t="s">
        <v>189</v>
      </c>
      <c r="F66" s="214" t="s">
        <v>451</v>
      </c>
      <c r="G66" s="222" t="s">
        <v>155</v>
      </c>
    </row>
    <row r="67" spans="1:7" x14ac:dyDescent="0.25">
      <c r="A67" s="213"/>
      <c r="B67" s="238"/>
      <c r="C67" s="213"/>
      <c r="D67" s="239"/>
      <c r="E67" s="211"/>
      <c r="F67" s="239"/>
      <c r="G67" s="212"/>
    </row>
    <row r="68" spans="1:7" ht="26.4" x14ac:dyDescent="0.3">
      <c r="A68" s="223">
        <v>1</v>
      </c>
      <c r="B68" s="224" t="s">
        <v>203</v>
      </c>
      <c r="C68" s="225" t="s">
        <v>204</v>
      </c>
      <c r="D68" s="216"/>
      <c r="E68" s="217"/>
      <c r="F68" s="216"/>
      <c r="G68" s="217"/>
    </row>
    <row r="69" spans="1:7" x14ac:dyDescent="0.25">
      <c r="A69" s="213"/>
      <c r="B69" s="226" t="s">
        <v>36</v>
      </c>
      <c r="C69" s="213"/>
      <c r="D69" s="229"/>
      <c r="E69" s="212"/>
      <c r="F69" s="229"/>
      <c r="G69" s="212"/>
    </row>
    <row r="70" spans="1:7" x14ac:dyDescent="0.25">
      <c r="A70" s="213"/>
      <c r="B70" s="227" t="s">
        <v>216</v>
      </c>
      <c r="C70" s="228" t="s">
        <v>217</v>
      </c>
      <c r="D70" s="229">
        <v>120000</v>
      </c>
      <c r="E70" s="212">
        <v>285376</v>
      </c>
      <c r="F70" s="229">
        <v>0</v>
      </c>
      <c r="G70" s="212">
        <f>SUM(D70:F70)</f>
        <v>405376</v>
      </c>
    </row>
    <row r="71" spans="1:7" x14ac:dyDescent="0.25">
      <c r="A71" s="213"/>
      <c r="B71" s="227"/>
      <c r="C71" s="228" t="s">
        <v>218</v>
      </c>
      <c r="D71" s="229">
        <v>23760</v>
      </c>
      <c r="E71" s="229">
        <v>56504</v>
      </c>
      <c r="F71" s="229">
        <v>0</v>
      </c>
      <c r="G71" s="212">
        <f t="shared" ref="G71:G73" si="1">SUM(D71:F71)</f>
        <v>80264</v>
      </c>
    </row>
    <row r="72" spans="1:7" x14ac:dyDescent="0.25">
      <c r="A72" s="213"/>
      <c r="B72" s="227"/>
      <c r="C72" s="228" t="s">
        <v>219</v>
      </c>
      <c r="D72" s="229">
        <v>0</v>
      </c>
      <c r="E72" s="212">
        <f>43000+269999+1440000+1799998+2609991+180000</f>
        <v>6342988</v>
      </c>
      <c r="F72" s="229">
        <v>0</v>
      </c>
      <c r="G72" s="212">
        <f t="shared" si="1"/>
        <v>6342988</v>
      </c>
    </row>
    <row r="73" spans="1:7" x14ac:dyDescent="0.25">
      <c r="A73" s="213"/>
      <c r="B73" s="227"/>
      <c r="C73" s="228" t="s">
        <v>220</v>
      </c>
      <c r="D73" s="229">
        <v>2135108</v>
      </c>
      <c r="E73" s="212">
        <v>0</v>
      </c>
      <c r="F73" s="229">
        <v>0</v>
      </c>
      <c r="G73" s="212">
        <f t="shared" si="1"/>
        <v>2135108</v>
      </c>
    </row>
    <row r="74" spans="1:7" ht="13.8" x14ac:dyDescent="0.3">
      <c r="A74" s="230"/>
      <c r="B74" s="231" t="s">
        <v>30</v>
      </c>
      <c r="C74" s="232"/>
      <c r="D74" s="233">
        <f>SUM(D70:D73)</f>
        <v>2278868</v>
      </c>
      <c r="E74" s="233">
        <f>SUM(E70:E73)</f>
        <v>6684868</v>
      </c>
      <c r="F74" s="233">
        <f>SUM(F70:F73)</f>
        <v>0</v>
      </c>
      <c r="G74" s="233">
        <f>SUM(G70:G73)</f>
        <v>8963736</v>
      </c>
    </row>
    <row r="75" spans="1:7" ht="13.8" x14ac:dyDescent="0.3">
      <c r="A75" s="213"/>
      <c r="B75" s="281"/>
      <c r="C75" s="214"/>
      <c r="D75" s="216"/>
      <c r="E75" s="216"/>
      <c r="F75" s="216"/>
      <c r="G75" s="216"/>
    </row>
    <row r="76" spans="1:7" ht="26.4" x14ac:dyDescent="0.3">
      <c r="A76" s="223">
        <v>2</v>
      </c>
      <c r="B76" s="224" t="s">
        <v>206</v>
      </c>
      <c r="C76" s="225" t="s">
        <v>207</v>
      </c>
      <c r="D76" s="216"/>
      <c r="E76" s="217"/>
      <c r="F76" s="216"/>
      <c r="G76" s="217"/>
    </row>
    <row r="77" spans="1:7" x14ac:dyDescent="0.25">
      <c r="A77" s="213"/>
      <c r="B77" s="226" t="s">
        <v>36</v>
      </c>
      <c r="C77" s="213"/>
      <c r="D77" s="229"/>
      <c r="E77" s="212"/>
      <c r="F77" s="229"/>
      <c r="G77" s="212"/>
    </row>
    <row r="78" spans="1:7" x14ac:dyDescent="0.25">
      <c r="A78" s="213"/>
      <c r="B78" s="227" t="s">
        <v>216</v>
      </c>
      <c r="C78" s="228" t="s">
        <v>221</v>
      </c>
      <c r="D78" s="229">
        <v>0</v>
      </c>
      <c r="E78" s="212">
        <f>21545550+96103821+23262336</f>
        <v>140911707</v>
      </c>
      <c r="F78" s="229">
        <v>0</v>
      </c>
      <c r="G78" s="212">
        <f>SUM(E78:F78)</f>
        <v>140911707</v>
      </c>
    </row>
    <row r="79" spans="1:7" x14ac:dyDescent="0.25">
      <c r="A79" s="213"/>
      <c r="B79" s="227"/>
      <c r="C79" s="228" t="s">
        <v>219</v>
      </c>
      <c r="D79" s="229">
        <v>0</v>
      </c>
      <c r="E79" s="212">
        <f>1524000+319000+543000+127000</f>
        <v>2513000</v>
      </c>
      <c r="F79" s="229">
        <v>0</v>
      </c>
      <c r="G79" s="212">
        <f>SUM(E79:F79)</f>
        <v>2513000</v>
      </c>
    </row>
    <row r="80" spans="1:7" ht="13.8" x14ac:dyDescent="0.3">
      <c r="A80" s="230"/>
      <c r="B80" s="231" t="s">
        <v>30</v>
      </c>
      <c r="C80" s="232"/>
      <c r="D80" s="233">
        <f>SUM(D78:D79)</f>
        <v>0</v>
      </c>
      <c r="E80" s="233">
        <f>SUM(E78:E79)</f>
        <v>143424707</v>
      </c>
      <c r="F80" s="233">
        <f>SUM(F78:F79)</f>
        <v>0</v>
      </c>
      <c r="G80" s="233">
        <f>SUM(G78:G79)</f>
        <v>143424707</v>
      </c>
    </row>
    <row r="81" spans="1:7" ht="13.8" x14ac:dyDescent="0.3">
      <c r="A81" s="213"/>
      <c r="B81" s="281"/>
      <c r="C81" s="214"/>
      <c r="D81" s="216"/>
      <c r="E81" s="216"/>
      <c r="F81" s="216"/>
      <c r="G81" s="216"/>
    </row>
    <row r="82" spans="1:7" ht="26.4" x14ac:dyDescent="0.3">
      <c r="A82" s="223">
        <v>3</v>
      </c>
      <c r="B82" s="224" t="s">
        <v>208</v>
      </c>
      <c r="C82" s="225" t="s">
        <v>452</v>
      </c>
      <c r="D82" s="216"/>
      <c r="E82" s="217"/>
      <c r="F82" s="216"/>
      <c r="G82" s="217"/>
    </row>
    <row r="83" spans="1:7" x14ac:dyDescent="0.25">
      <c r="A83" s="213"/>
      <c r="B83" s="226" t="s">
        <v>36</v>
      </c>
      <c r="C83" s="213"/>
      <c r="D83" s="229"/>
      <c r="E83" s="212"/>
      <c r="F83" s="229"/>
      <c r="G83" s="212"/>
    </row>
    <row r="84" spans="1:7" x14ac:dyDescent="0.25">
      <c r="A84" s="213"/>
      <c r="B84" s="227" t="s">
        <v>216</v>
      </c>
      <c r="C84" s="228" t="s">
        <v>221</v>
      </c>
      <c r="D84" s="229">
        <v>0</v>
      </c>
      <c r="E84" s="212">
        <v>66226779</v>
      </c>
      <c r="F84" s="229">
        <v>0</v>
      </c>
      <c r="G84" s="212">
        <f>SUM(E84:E84)</f>
        <v>66226779</v>
      </c>
    </row>
    <row r="85" spans="1:7" x14ac:dyDescent="0.25">
      <c r="A85" s="213"/>
      <c r="B85" s="227"/>
      <c r="C85" s="228" t="s">
        <v>219</v>
      </c>
      <c r="D85" s="229">
        <v>0</v>
      </c>
      <c r="E85" s="212">
        <f>210000+127000+700000</f>
        <v>1037000</v>
      </c>
      <c r="F85" s="229">
        <v>0</v>
      </c>
      <c r="G85" s="212">
        <f>SUM(E85:E85)</f>
        <v>1037000</v>
      </c>
    </row>
    <row r="86" spans="1:7" ht="13.8" x14ac:dyDescent="0.3">
      <c r="A86" s="230"/>
      <c r="B86" s="231" t="s">
        <v>30</v>
      </c>
      <c r="C86" s="232"/>
      <c r="D86" s="233">
        <f>SUM(D84:D85)</f>
        <v>0</v>
      </c>
      <c r="E86" s="233">
        <f>SUM(E84:E85)</f>
        <v>67263779</v>
      </c>
      <c r="F86" s="233">
        <f>SUM(F84:F85)</f>
        <v>0</v>
      </c>
      <c r="G86" s="233">
        <f>SUM(G84:G85)</f>
        <v>67263779</v>
      </c>
    </row>
    <row r="87" spans="1:7" ht="13.8" x14ac:dyDescent="0.3">
      <c r="A87" s="213"/>
      <c r="B87" s="281"/>
      <c r="C87" s="214"/>
      <c r="D87" s="216"/>
      <c r="E87" s="216"/>
      <c r="F87" s="216"/>
      <c r="G87" s="216"/>
    </row>
    <row r="88" spans="1:7" ht="39.6" x14ac:dyDescent="0.3">
      <c r="A88" s="223">
        <v>4</v>
      </c>
      <c r="B88" s="224" t="s">
        <v>209</v>
      </c>
      <c r="C88" s="225" t="s">
        <v>210</v>
      </c>
      <c r="D88" s="216"/>
      <c r="E88" s="217"/>
      <c r="F88" s="216"/>
      <c r="G88" s="217"/>
    </row>
    <row r="89" spans="1:7" x14ac:dyDescent="0.25">
      <c r="A89" s="213"/>
      <c r="B89" s="226" t="s">
        <v>36</v>
      </c>
      <c r="C89" s="213"/>
      <c r="D89" s="229"/>
      <c r="E89" s="212"/>
      <c r="F89" s="229"/>
      <c r="G89" s="212"/>
    </row>
    <row r="90" spans="1:7" x14ac:dyDescent="0.25">
      <c r="A90" s="213"/>
      <c r="B90" s="227" t="s">
        <v>216</v>
      </c>
      <c r="C90" s="228" t="s">
        <v>217</v>
      </c>
      <c r="D90" s="229">
        <v>0</v>
      </c>
      <c r="E90" s="212">
        <v>1399956</v>
      </c>
      <c r="F90" s="229">
        <v>1599956</v>
      </c>
      <c r="G90" s="212">
        <f>SUM(D90:F90)</f>
        <v>2999912</v>
      </c>
    </row>
    <row r="91" spans="1:7" x14ac:dyDescent="0.25">
      <c r="A91" s="213"/>
      <c r="B91" s="227"/>
      <c r="C91" s="228" t="s">
        <v>218</v>
      </c>
      <c r="D91" s="229">
        <v>0</v>
      </c>
      <c r="E91" s="212">
        <v>378044</v>
      </c>
      <c r="F91" s="229">
        <v>432044</v>
      </c>
      <c r="G91" s="212">
        <f t="shared" ref="G91:G94" si="2">SUM(D91:F91)</f>
        <v>810088</v>
      </c>
    </row>
    <row r="92" spans="1:7" x14ac:dyDescent="0.25">
      <c r="A92" s="213"/>
      <c r="B92" s="227"/>
      <c r="C92" s="228" t="s">
        <v>219</v>
      </c>
      <c r="D92" s="229">
        <v>0</v>
      </c>
      <c r="E92" s="212">
        <v>1511330</v>
      </c>
      <c r="F92" s="229">
        <v>1638330</v>
      </c>
      <c r="G92" s="212">
        <f t="shared" si="2"/>
        <v>3149660</v>
      </c>
    </row>
    <row r="93" spans="1:7" x14ac:dyDescent="0.25">
      <c r="A93" s="213"/>
      <c r="B93" s="227"/>
      <c r="C93" s="228" t="s">
        <v>220</v>
      </c>
      <c r="D93" s="229">
        <v>0</v>
      </c>
      <c r="E93" s="212">
        <v>800000</v>
      </c>
      <c r="F93" s="229">
        <v>800000</v>
      </c>
      <c r="G93" s="212">
        <f t="shared" si="2"/>
        <v>1600000</v>
      </c>
    </row>
    <row r="94" spans="1:7" s="247" customFormat="1" x14ac:dyDescent="0.25">
      <c r="A94" s="213"/>
      <c r="B94" s="254"/>
      <c r="C94" s="228" t="s">
        <v>222</v>
      </c>
      <c r="D94" s="229">
        <v>0</v>
      </c>
      <c r="E94" s="212">
        <v>0</v>
      </c>
      <c r="F94" s="229">
        <v>635000</v>
      </c>
      <c r="G94" s="212">
        <f t="shared" si="2"/>
        <v>635000</v>
      </c>
    </row>
    <row r="95" spans="1:7" s="252" customFormat="1" ht="13.8" x14ac:dyDescent="0.3">
      <c r="A95" s="248"/>
      <c r="B95" s="249" t="s">
        <v>30</v>
      </c>
      <c r="C95" s="250"/>
      <c r="D95" s="251">
        <f>SUM(D90:D94)</f>
        <v>0</v>
      </c>
      <c r="E95" s="251">
        <f>SUM(E90:E94)</f>
        <v>4089330</v>
      </c>
      <c r="F95" s="251">
        <f>SUM(F90:F94)</f>
        <v>5105330</v>
      </c>
      <c r="G95" s="251">
        <f>SUM(G90:G94)</f>
        <v>9194660</v>
      </c>
    </row>
    <row r="96" spans="1:7" ht="13.8" x14ac:dyDescent="0.3">
      <c r="A96" s="213"/>
      <c r="B96" s="281"/>
      <c r="C96" s="214"/>
      <c r="D96" s="216"/>
      <c r="E96" s="216"/>
      <c r="F96" s="216"/>
      <c r="G96" s="216"/>
    </row>
    <row r="97" spans="1:7" ht="52.8" x14ac:dyDescent="0.3">
      <c r="A97" s="223">
        <v>5</v>
      </c>
      <c r="B97" s="224" t="s">
        <v>211</v>
      </c>
      <c r="C97" s="225" t="s">
        <v>212</v>
      </c>
      <c r="D97" s="216"/>
      <c r="E97" s="217"/>
      <c r="F97" s="216"/>
      <c r="G97" s="217"/>
    </row>
    <row r="98" spans="1:7" x14ac:dyDescent="0.25">
      <c r="A98" s="213"/>
      <c r="B98" s="226" t="s">
        <v>36</v>
      </c>
      <c r="C98" s="213"/>
      <c r="D98" s="229"/>
      <c r="E98" s="212"/>
      <c r="F98" s="229"/>
      <c r="G98" s="212"/>
    </row>
    <row r="99" spans="1:7" x14ac:dyDescent="0.25">
      <c r="A99" s="213"/>
      <c r="B99" s="227" t="s">
        <v>216</v>
      </c>
      <c r="C99" s="228" t="s">
        <v>217</v>
      </c>
      <c r="D99" s="229">
        <v>0</v>
      </c>
      <c r="E99" s="212">
        <v>1325114</v>
      </c>
      <c r="F99" s="229">
        <v>1325114</v>
      </c>
      <c r="G99" s="212">
        <f>SUM(D99:F99)</f>
        <v>2650228</v>
      </c>
    </row>
    <row r="100" spans="1:7" x14ac:dyDescent="0.25">
      <c r="A100" s="213"/>
      <c r="B100" s="227"/>
      <c r="C100" s="228" t="s">
        <v>218</v>
      </c>
      <c r="D100" s="229">
        <v>0</v>
      </c>
      <c r="E100" s="212">
        <v>357886</v>
      </c>
      <c r="F100" s="229">
        <v>357886</v>
      </c>
      <c r="G100" s="212">
        <f t="shared" ref="G100:G102" si="3">SUM(D100:F100)</f>
        <v>715772</v>
      </c>
    </row>
    <row r="101" spans="1:7" x14ac:dyDescent="0.25">
      <c r="A101" s="213"/>
      <c r="B101" s="227"/>
      <c r="C101" s="228" t="s">
        <v>219</v>
      </c>
      <c r="D101" s="229">
        <v>0</v>
      </c>
      <c r="E101" s="212">
        <v>3781130</v>
      </c>
      <c r="F101" s="229">
        <v>5781130</v>
      </c>
      <c r="G101" s="212">
        <f t="shared" si="3"/>
        <v>9562260</v>
      </c>
    </row>
    <row r="102" spans="1:7" x14ac:dyDescent="0.25">
      <c r="A102" s="213"/>
      <c r="B102" s="227"/>
      <c r="C102" s="228" t="s">
        <v>222</v>
      </c>
      <c r="D102" s="229">
        <v>0</v>
      </c>
      <c r="E102" s="212">
        <v>0</v>
      </c>
      <c r="F102" s="229">
        <v>3810000</v>
      </c>
      <c r="G102" s="212">
        <f t="shared" si="3"/>
        <v>3810000</v>
      </c>
    </row>
    <row r="103" spans="1:7" ht="13.8" x14ac:dyDescent="0.3">
      <c r="A103" s="253"/>
      <c r="B103" s="249" t="s">
        <v>30</v>
      </c>
      <c r="C103" s="248"/>
      <c r="D103" s="251">
        <f>SUM(D99:D102)</f>
        <v>0</v>
      </c>
      <c r="E103" s="251">
        <f>SUM(E99:E102)</f>
        <v>5464130</v>
      </c>
      <c r="F103" s="251">
        <f>SUM(F99:F102)</f>
        <v>11274130</v>
      </c>
      <c r="G103" s="251">
        <f>SUM(G99:G102)</f>
        <v>16738260</v>
      </c>
    </row>
    <row r="104" spans="1:7" ht="13.8" x14ac:dyDescent="0.3">
      <c r="A104" s="213"/>
      <c r="B104" s="281"/>
      <c r="C104" s="214"/>
      <c r="D104" s="216"/>
      <c r="E104" s="216"/>
      <c r="F104" s="216"/>
      <c r="G104" s="216"/>
    </row>
    <row r="105" spans="1:7" ht="39.6" x14ac:dyDescent="0.3">
      <c r="A105" s="223">
        <v>6</v>
      </c>
      <c r="B105" s="224" t="s">
        <v>213</v>
      </c>
      <c r="C105" s="225" t="s">
        <v>214</v>
      </c>
      <c r="D105" s="216"/>
      <c r="E105" s="217"/>
      <c r="F105" s="216"/>
      <c r="G105" s="217"/>
    </row>
    <row r="106" spans="1:7" x14ac:dyDescent="0.25">
      <c r="A106" s="213"/>
      <c r="B106" s="226" t="s">
        <v>36</v>
      </c>
      <c r="C106" s="213"/>
      <c r="D106" s="229"/>
      <c r="E106" s="212"/>
      <c r="F106" s="229"/>
      <c r="G106" s="212"/>
    </row>
    <row r="107" spans="1:7" x14ac:dyDescent="0.25">
      <c r="A107" s="213"/>
      <c r="B107" s="227" t="s">
        <v>216</v>
      </c>
      <c r="C107" s="228" t="s">
        <v>217</v>
      </c>
      <c r="D107" s="229">
        <v>0</v>
      </c>
      <c r="E107" s="212">
        <v>1192834</v>
      </c>
      <c r="F107" s="229">
        <v>1192834</v>
      </c>
      <c r="G107" s="212">
        <f>SUM(D107:F107)</f>
        <v>2385668</v>
      </c>
    </row>
    <row r="108" spans="1:7" x14ac:dyDescent="0.25">
      <c r="A108" s="213"/>
      <c r="B108" s="227"/>
      <c r="C108" s="228" t="s">
        <v>218</v>
      </c>
      <c r="D108" s="229">
        <v>0</v>
      </c>
      <c r="E108" s="212">
        <v>322166</v>
      </c>
      <c r="F108" s="229">
        <v>322166</v>
      </c>
      <c r="G108" s="212">
        <f t="shared" ref="G108:G110" si="4">SUM(D108:F108)</f>
        <v>644332</v>
      </c>
    </row>
    <row r="109" spans="1:7" x14ac:dyDescent="0.25">
      <c r="A109" s="213"/>
      <c r="B109" s="227"/>
      <c r="C109" s="228" t="s">
        <v>219</v>
      </c>
      <c r="D109" s="229">
        <v>0</v>
      </c>
      <c r="E109" s="212">
        <v>1644230</v>
      </c>
      <c r="F109" s="229">
        <v>1644230</v>
      </c>
      <c r="G109" s="212">
        <f t="shared" si="4"/>
        <v>3288460</v>
      </c>
    </row>
    <row r="110" spans="1:7" x14ac:dyDescent="0.25">
      <c r="A110" s="213"/>
      <c r="B110" s="227"/>
      <c r="C110" s="228" t="s">
        <v>222</v>
      </c>
      <c r="D110" s="229">
        <v>0</v>
      </c>
      <c r="E110" s="212">
        <v>0</v>
      </c>
      <c r="F110" s="229">
        <v>1524000</v>
      </c>
      <c r="G110" s="212">
        <f t="shared" si="4"/>
        <v>1524000</v>
      </c>
    </row>
    <row r="111" spans="1:7" ht="13.8" x14ac:dyDescent="0.3">
      <c r="A111" s="253"/>
      <c r="B111" s="249" t="s">
        <v>30</v>
      </c>
      <c r="C111" s="248"/>
      <c r="D111" s="251">
        <f>SUM(D107:D110)</f>
        <v>0</v>
      </c>
      <c r="E111" s="251">
        <f>SUM(E107:E110)</f>
        <v>3159230</v>
      </c>
      <c r="F111" s="251">
        <f>SUM(F107:F110)</f>
        <v>4683230</v>
      </c>
      <c r="G111" s="251">
        <f>SUM(G107:G110)</f>
        <v>7842460</v>
      </c>
    </row>
    <row r="112" spans="1:7" ht="13.8" x14ac:dyDescent="0.3">
      <c r="A112" s="213"/>
      <c r="B112" s="281"/>
      <c r="C112" s="214"/>
      <c r="D112" s="216"/>
      <c r="E112" s="216"/>
      <c r="F112" s="216"/>
      <c r="G112" s="216"/>
    </row>
    <row r="113" spans="1:7" ht="26.4" x14ac:dyDescent="0.3">
      <c r="A113" s="223">
        <v>7</v>
      </c>
      <c r="B113" s="224" t="s">
        <v>224</v>
      </c>
      <c r="C113" s="225" t="s">
        <v>225</v>
      </c>
      <c r="D113" s="216"/>
      <c r="E113" s="217"/>
      <c r="F113" s="216"/>
      <c r="G113" s="217"/>
    </row>
    <row r="114" spans="1:7" x14ac:dyDescent="0.25">
      <c r="A114" s="213"/>
      <c r="B114" s="226" t="s">
        <v>36</v>
      </c>
      <c r="C114" s="213"/>
      <c r="D114" s="229"/>
      <c r="E114" s="212"/>
      <c r="F114" s="229"/>
      <c r="G114" s="212"/>
    </row>
    <row r="115" spans="1:7" x14ac:dyDescent="0.25">
      <c r="A115" s="213"/>
      <c r="B115" s="227" t="s">
        <v>216</v>
      </c>
      <c r="C115" s="228" t="s">
        <v>219</v>
      </c>
      <c r="D115" s="229">
        <v>14342895</v>
      </c>
      <c r="E115" s="212">
        <v>4679563</v>
      </c>
      <c r="F115" s="229">
        <v>2430562</v>
      </c>
      <c r="G115" s="212">
        <f>SUM(D115:F115)</f>
        <v>21453020</v>
      </c>
    </row>
    <row r="116" spans="1:7" ht="13.8" x14ac:dyDescent="0.3">
      <c r="A116" s="230"/>
      <c r="B116" s="231" t="s">
        <v>30</v>
      </c>
      <c r="C116" s="232"/>
      <c r="D116" s="233">
        <f>SUM(D115:D115)</f>
        <v>14342895</v>
      </c>
      <c r="E116" s="233">
        <f>SUM(E115:E115)</f>
        <v>4679563</v>
      </c>
      <c r="F116" s="233">
        <f>SUM(F115:F115)</f>
        <v>2430562</v>
      </c>
      <c r="G116" s="233">
        <f>SUM(G115:G115)</f>
        <v>21453020</v>
      </c>
    </row>
    <row r="117" spans="1:7" ht="13.8" x14ac:dyDescent="0.3">
      <c r="A117" s="213"/>
      <c r="B117" s="281"/>
      <c r="C117" s="214"/>
      <c r="D117" s="216"/>
      <c r="E117" s="216"/>
      <c r="F117" s="216"/>
      <c r="G117" s="216"/>
    </row>
    <row r="118" spans="1:7" ht="13.8" x14ac:dyDescent="0.3">
      <c r="A118" s="223">
        <v>8</v>
      </c>
      <c r="B118" s="224" t="s">
        <v>555</v>
      </c>
      <c r="C118" s="225" t="s">
        <v>556</v>
      </c>
      <c r="D118" s="216"/>
      <c r="E118" s="217"/>
      <c r="F118" s="216"/>
      <c r="G118" s="217"/>
    </row>
    <row r="119" spans="1:7" x14ac:dyDescent="0.25">
      <c r="A119" s="213"/>
      <c r="B119" s="226" t="s">
        <v>36</v>
      </c>
      <c r="C119" s="213"/>
      <c r="D119" s="229"/>
      <c r="E119" s="212"/>
      <c r="F119" s="229"/>
      <c r="G119" s="212"/>
    </row>
    <row r="120" spans="1:7" x14ac:dyDescent="0.25">
      <c r="A120" s="213"/>
      <c r="B120" s="227" t="s">
        <v>216</v>
      </c>
      <c r="C120" s="228" t="s">
        <v>217</v>
      </c>
      <c r="D120" s="229">
        <v>0</v>
      </c>
      <c r="E120" s="212">
        <v>16518000</v>
      </c>
      <c r="F120" s="229">
        <v>19504000</v>
      </c>
      <c r="G120" s="212">
        <f>SUM(D120:F120)</f>
        <v>36022000</v>
      </c>
    </row>
    <row r="121" spans="1:7" x14ac:dyDescent="0.25">
      <c r="A121" s="213"/>
      <c r="B121" s="227"/>
      <c r="C121" s="228" t="s">
        <v>218</v>
      </c>
      <c r="D121" s="229">
        <v>0</v>
      </c>
      <c r="E121" s="212">
        <v>2699000</v>
      </c>
      <c r="F121" s="229">
        <v>3309000</v>
      </c>
      <c r="G121" s="212">
        <f t="shared" ref="G121:G123" si="5">SUM(D121:F121)</f>
        <v>6008000</v>
      </c>
    </row>
    <row r="122" spans="1:7" x14ac:dyDescent="0.25">
      <c r="A122" s="213"/>
      <c r="B122" s="227"/>
      <c r="C122" s="228" t="s">
        <v>219</v>
      </c>
      <c r="D122" s="229">
        <v>0</v>
      </c>
      <c r="E122" s="212">
        <v>57984000</v>
      </c>
      <c r="F122" s="229">
        <v>56779000</v>
      </c>
      <c r="G122" s="212">
        <f t="shared" si="5"/>
        <v>114763000</v>
      </c>
    </row>
    <row r="123" spans="1:7" x14ac:dyDescent="0.25">
      <c r="A123" s="213"/>
      <c r="B123" s="227"/>
      <c r="C123" s="228" t="s">
        <v>220</v>
      </c>
      <c r="D123" s="229">
        <v>0</v>
      </c>
      <c r="E123" s="212">
        <v>2258000</v>
      </c>
      <c r="F123" s="229">
        <v>0</v>
      </c>
      <c r="G123" s="212">
        <f t="shared" si="5"/>
        <v>2258000</v>
      </c>
    </row>
    <row r="124" spans="1:7" s="252" customFormat="1" ht="13.8" x14ac:dyDescent="0.3">
      <c r="A124" s="248"/>
      <c r="B124" s="249" t="s">
        <v>30</v>
      </c>
      <c r="C124" s="250"/>
      <c r="D124" s="251">
        <f>SUM(D120:D123)</f>
        <v>0</v>
      </c>
      <c r="E124" s="251">
        <f>SUM(E120:E123)</f>
        <v>79459000</v>
      </c>
      <c r="F124" s="251">
        <f>SUM(F120:F123)</f>
        <v>79592000</v>
      </c>
      <c r="G124" s="251">
        <f>SUM(G120:G123)</f>
        <v>159051000</v>
      </c>
    </row>
    <row r="125" spans="1:7" ht="13.8" x14ac:dyDescent="0.3">
      <c r="A125" s="213"/>
      <c r="B125" s="281"/>
      <c r="C125" s="214"/>
      <c r="D125" s="216"/>
      <c r="E125" s="216"/>
      <c r="F125" s="216"/>
      <c r="G125" s="216"/>
    </row>
    <row r="126" spans="1:7" ht="26.4" x14ac:dyDescent="0.3">
      <c r="A126" s="223">
        <v>9</v>
      </c>
      <c r="B126" s="224" t="s">
        <v>557</v>
      </c>
      <c r="C126" s="225" t="s">
        <v>558</v>
      </c>
      <c r="D126" s="216"/>
      <c r="E126" s="217"/>
      <c r="F126" s="216"/>
      <c r="G126" s="217"/>
    </row>
    <row r="127" spans="1:7" x14ac:dyDescent="0.25">
      <c r="A127" s="213"/>
      <c r="B127" s="226" t="s">
        <v>36</v>
      </c>
      <c r="C127" s="213"/>
      <c r="D127" s="229"/>
      <c r="E127" s="212"/>
      <c r="F127" s="229"/>
      <c r="G127" s="212"/>
    </row>
    <row r="128" spans="1:7" x14ac:dyDescent="0.25">
      <c r="A128" s="213"/>
      <c r="B128" s="227" t="s">
        <v>216</v>
      </c>
      <c r="C128" s="228" t="s">
        <v>217</v>
      </c>
      <c r="D128" s="229">
        <v>0</v>
      </c>
      <c r="E128" s="212">
        <v>25466312</v>
      </c>
      <c r="F128" s="229">
        <v>36287100</v>
      </c>
      <c r="G128" s="212">
        <f>SUM(D128:F128)</f>
        <v>61753412</v>
      </c>
    </row>
    <row r="129" spans="1:7" x14ac:dyDescent="0.25">
      <c r="A129" s="213"/>
      <c r="B129" s="227"/>
      <c r="C129" s="228" t="s">
        <v>218</v>
      </c>
      <c r="D129" s="229">
        <v>0</v>
      </c>
      <c r="E129" s="212">
        <v>2163418</v>
      </c>
      <c r="F129" s="229">
        <v>3186090</v>
      </c>
      <c r="G129" s="212">
        <f t="shared" ref="G129:G131" si="6">SUM(D129:F129)</f>
        <v>5349508</v>
      </c>
    </row>
    <row r="130" spans="1:7" x14ac:dyDescent="0.25">
      <c r="A130" s="213"/>
      <c r="B130" s="227"/>
      <c r="C130" s="228" t="s">
        <v>219</v>
      </c>
      <c r="D130" s="229">
        <v>0</v>
      </c>
      <c r="E130" s="212">
        <v>13550855</v>
      </c>
      <c r="F130" s="229">
        <v>52709795</v>
      </c>
      <c r="G130" s="212">
        <f t="shared" si="6"/>
        <v>66260650</v>
      </c>
    </row>
    <row r="131" spans="1:7" x14ac:dyDescent="0.25">
      <c r="A131" s="213"/>
      <c r="B131" s="227"/>
      <c r="C131" s="228" t="s">
        <v>220</v>
      </c>
      <c r="D131" s="229">
        <v>0</v>
      </c>
      <c r="E131" s="212">
        <v>752475</v>
      </c>
      <c r="F131" s="229">
        <v>0</v>
      </c>
      <c r="G131" s="212">
        <f t="shared" si="6"/>
        <v>752475</v>
      </c>
    </row>
    <row r="132" spans="1:7" s="252" customFormat="1" ht="13.8" x14ac:dyDescent="0.3">
      <c r="A132" s="248"/>
      <c r="B132" s="249" t="s">
        <v>30</v>
      </c>
      <c r="C132" s="250"/>
      <c r="D132" s="251">
        <f>SUM(D128:D131)</f>
        <v>0</v>
      </c>
      <c r="E132" s="251">
        <f>SUM(E128:E131)</f>
        <v>41933060</v>
      </c>
      <c r="F132" s="251">
        <f>SUM(F128:F131)</f>
        <v>92182985</v>
      </c>
      <c r="G132" s="251">
        <f>SUM(G128:G131)</f>
        <v>134116045</v>
      </c>
    </row>
    <row r="133" spans="1:7" ht="13.8" x14ac:dyDescent="0.3">
      <c r="A133" s="213"/>
      <c r="B133" s="281"/>
      <c r="C133" s="214"/>
      <c r="D133" s="216"/>
      <c r="E133" s="216"/>
      <c r="F133" s="216"/>
      <c r="G133" s="216"/>
    </row>
    <row r="134" spans="1:7" ht="26.4" x14ac:dyDescent="0.3">
      <c r="A134" s="223">
        <v>10</v>
      </c>
      <c r="B134" s="224" t="s">
        <v>559</v>
      </c>
      <c r="C134" s="225" t="s">
        <v>560</v>
      </c>
      <c r="D134" s="216"/>
      <c r="E134" s="217"/>
      <c r="F134" s="216"/>
      <c r="G134" s="217"/>
    </row>
    <row r="135" spans="1:7" x14ac:dyDescent="0.25">
      <c r="A135" s="213"/>
      <c r="B135" s="226" t="s">
        <v>36</v>
      </c>
      <c r="C135" s="213"/>
      <c r="D135" s="229"/>
      <c r="E135" s="212"/>
      <c r="F135" s="229"/>
      <c r="G135" s="212"/>
    </row>
    <row r="136" spans="1:7" x14ac:dyDescent="0.25">
      <c r="A136" s="213"/>
      <c r="B136" s="227" t="s">
        <v>216</v>
      </c>
      <c r="C136" s="228" t="s">
        <v>217</v>
      </c>
      <c r="D136" s="229">
        <v>0</v>
      </c>
      <c r="E136" s="212">
        <v>0</v>
      </c>
      <c r="F136" s="229">
        <v>0</v>
      </c>
      <c r="G136" s="212">
        <f>SUM(D136:F136)</f>
        <v>0</v>
      </c>
    </row>
    <row r="137" spans="1:7" x14ac:dyDescent="0.25">
      <c r="A137" s="213"/>
      <c r="B137" s="227"/>
      <c r="C137" s="228" t="s">
        <v>218</v>
      </c>
      <c r="D137" s="229">
        <v>0</v>
      </c>
      <c r="E137" s="212">
        <v>0</v>
      </c>
      <c r="F137" s="229">
        <f>F136*0.21</f>
        <v>0</v>
      </c>
      <c r="G137" s="212">
        <f t="shared" ref="G137:G142" si="7">SUM(D137:F137)</f>
        <v>0</v>
      </c>
    </row>
    <row r="138" spans="1:7" x14ac:dyDescent="0.25">
      <c r="A138" s="213"/>
      <c r="B138" s="227"/>
      <c r="C138" s="228" t="s">
        <v>219</v>
      </c>
      <c r="D138" s="229">
        <v>0</v>
      </c>
      <c r="E138" s="212">
        <v>5124546</v>
      </c>
      <c r="F138" s="229"/>
      <c r="G138" s="212">
        <f t="shared" si="7"/>
        <v>5124546</v>
      </c>
    </row>
    <row r="139" spans="1:7" x14ac:dyDescent="0.25">
      <c r="A139" s="213"/>
      <c r="B139" s="227"/>
      <c r="C139" s="228" t="s">
        <v>561</v>
      </c>
      <c r="D139" s="229"/>
      <c r="E139" s="212">
        <v>3000000</v>
      </c>
      <c r="F139" s="229"/>
      <c r="G139" s="212">
        <f t="shared" si="7"/>
        <v>3000000</v>
      </c>
    </row>
    <row r="140" spans="1:7" x14ac:dyDescent="0.25">
      <c r="A140" s="213"/>
      <c r="B140" s="227"/>
      <c r="C140" s="228" t="s">
        <v>562</v>
      </c>
      <c r="D140" s="229"/>
      <c r="E140" s="212">
        <v>40000000</v>
      </c>
      <c r="F140" s="229">
        <v>120000000</v>
      </c>
      <c r="G140" s="212">
        <f t="shared" si="7"/>
        <v>160000000</v>
      </c>
    </row>
    <row r="141" spans="1:7" x14ac:dyDescent="0.25">
      <c r="A141" s="213"/>
      <c r="B141" s="227"/>
      <c r="C141" s="228" t="s">
        <v>220</v>
      </c>
      <c r="D141" s="229">
        <v>0</v>
      </c>
      <c r="E141" s="212">
        <v>16999999</v>
      </c>
      <c r="F141" s="229">
        <v>0</v>
      </c>
      <c r="G141" s="212">
        <f t="shared" si="7"/>
        <v>16999999</v>
      </c>
    </row>
    <row r="142" spans="1:7" s="247" customFormat="1" x14ac:dyDescent="0.25">
      <c r="A142" s="213"/>
      <c r="B142" s="254"/>
      <c r="C142" s="228" t="s">
        <v>222</v>
      </c>
      <c r="D142" s="229">
        <v>0</v>
      </c>
      <c r="E142" s="212">
        <v>2000000</v>
      </c>
      <c r="F142" s="229">
        <v>0</v>
      </c>
      <c r="G142" s="212">
        <f t="shared" si="7"/>
        <v>2000000</v>
      </c>
    </row>
    <row r="143" spans="1:7" s="252" customFormat="1" ht="13.8" x14ac:dyDescent="0.3">
      <c r="A143" s="248"/>
      <c r="B143" s="249" t="s">
        <v>30</v>
      </c>
      <c r="C143" s="250"/>
      <c r="D143" s="251">
        <f>SUM(D136:D142)</f>
        <v>0</v>
      </c>
      <c r="E143" s="251">
        <f>SUM(E136:E142)</f>
        <v>67124545</v>
      </c>
      <c r="F143" s="251">
        <f>SUM(F136:F142)</f>
        <v>120000000</v>
      </c>
      <c r="G143" s="251">
        <f>SUM(G136:G142)</f>
        <v>187124545</v>
      </c>
    </row>
    <row r="144" spans="1:7" ht="13.8" x14ac:dyDescent="0.3">
      <c r="A144" s="213"/>
      <c r="B144" s="281"/>
      <c r="C144" s="214"/>
      <c r="D144" s="216"/>
      <c r="E144" s="216"/>
      <c r="F144" s="216"/>
      <c r="G144" s="216"/>
    </row>
    <row r="145" spans="1:7" ht="15.6" x14ac:dyDescent="0.3">
      <c r="A145" s="305" t="s">
        <v>192</v>
      </c>
      <c r="B145" s="305"/>
      <c r="C145" s="305"/>
      <c r="D145" s="235">
        <f>+D74+D80+D86+D111+D116+D95+D103+D124+D132+D143</f>
        <v>16621763</v>
      </c>
      <c r="E145" s="235">
        <f>+E74+E80+E86+E111+E116+E95+E103+E124+E132+E143</f>
        <v>423282212</v>
      </c>
      <c r="F145" s="235">
        <f>+F74+F80+F86+F111+F116+F95+F103+F124+F132+F143</f>
        <v>315268237</v>
      </c>
      <c r="G145" s="235">
        <f>+G74+G80+G86+G111+G116+G95+G103+G124+G132+G143</f>
        <v>755172212</v>
      </c>
    </row>
    <row r="146" spans="1:7" x14ac:dyDescent="0.25">
      <c r="A146" s="209"/>
      <c r="B146" s="211"/>
      <c r="C146" s="209"/>
      <c r="D146" s="212"/>
      <c r="E146" s="211"/>
      <c r="F146" s="212"/>
      <c r="G146" s="212"/>
    </row>
    <row r="147" spans="1:7" x14ac:dyDescent="0.25">
      <c r="A147" s="209"/>
      <c r="B147" s="211"/>
      <c r="C147" s="209"/>
      <c r="D147" s="212"/>
      <c r="E147" s="211"/>
      <c r="F147" s="212"/>
      <c r="G147" s="212"/>
    </row>
    <row r="148" spans="1:7" x14ac:dyDescent="0.25">
      <c r="A148" s="209"/>
      <c r="B148" s="211"/>
      <c r="C148" s="209"/>
      <c r="D148" s="212"/>
      <c r="E148" s="211"/>
      <c r="F148" s="212"/>
      <c r="G148" s="212"/>
    </row>
  </sheetData>
  <mergeCells count="7">
    <mergeCell ref="A145:C145"/>
    <mergeCell ref="A2:G2"/>
    <mergeCell ref="A4:G4"/>
    <mergeCell ref="A7:G7"/>
    <mergeCell ref="B62:C62"/>
    <mergeCell ref="A64:G64"/>
    <mergeCell ref="A65:G65"/>
  </mergeCells>
  <pageMargins left="0.7" right="0.7" top="0.75" bottom="0.75" header="0.3" footer="0.3"/>
  <pageSetup paperSize="9" scale="93" fitToHeight="0" orientation="landscape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m. bevételek 2018 (3)</vt:lpstr>
      <vt:lpstr>2. m. kiadások 2018 (3)</vt:lpstr>
      <vt:lpstr>2.a KÖH 2018 (3)</vt:lpstr>
      <vt:lpstr>4. melléklet 2018 (3)</vt:lpstr>
      <vt:lpstr>10. melléklet 2018 (2)</vt:lpstr>
      <vt:lpstr>'1. m. bevételek 2018 (3)'!Nyomtatási_cím</vt:lpstr>
      <vt:lpstr>'2. m. kiadások 2018 (3)'!Nyomtatási_cím</vt:lpstr>
      <vt:lpstr>'2.a KÖH 2018 (3)'!Nyomtatási_cím</vt:lpstr>
      <vt:lpstr>'1. m. bevételek 2018 (3)'!Nyomtatási_terület</vt:lpstr>
      <vt:lpstr>'2. m. kiadások 2018 (3)'!Nyomtatási_terület</vt:lpstr>
      <vt:lpstr>'2.a KÖH 2018 (3)'!Nyomtatási_terület</vt:lpstr>
      <vt:lpstr>'4. melléklet 2018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2018-09-28T11:34:07Z</cp:lastPrinted>
  <dcterms:created xsi:type="dcterms:W3CDTF">2009-01-15T09:14:34Z</dcterms:created>
  <dcterms:modified xsi:type="dcterms:W3CDTF">2018-09-28T12:11:59Z</dcterms:modified>
</cp:coreProperties>
</file>