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00" yWindow="990" windowWidth="15480" windowHeight="10500" tabRatio="510" activeTab="16"/>
  </bookViews>
  <sheets>
    <sheet name="1" sheetId="53" r:id="rId1"/>
    <sheet name="2" sheetId="49" r:id="rId2"/>
    <sheet name="2a" sheetId="46" r:id="rId3"/>
    <sheet name="2b" sheetId="41" r:id="rId4"/>
    <sheet name="3" sheetId="57" r:id="rId5"/>
    <sheet name="4" sheetId="48" r:id="rId6"/>
    <sheet name="4önk" sheetId="43" r:id="rId7"/>
    <sheet name="4ovi" sheetId="45" r:id="rId8"/>
    <sheet name="5" sheetId="50" r:id="rId9"/>
    <sheet name="6" sheetId="52" r:id="rId10"/>
    <sheet name="7" sheetId="59" r:id="rId11"/>
    <sheet name="8" sheetId="54" r:id="rId12"/>
    <sheet name="9" sheetId="58" r:id="rId13"/>
    <sheet name="10" sheetId="44" r:id="rId14"/>
    <sheet name="11" sheetId="55" r:id="rId15"/>
    <sheet name="12" sheetId="42" r:id="rId16"/>
    <sheet name="13" sheetId="51" r:id="rId17"/>
    <sheet name="Fin" sheetId="56" r:id="rId18"/>
  </sheets>
  <externalReferences>
    <externalReference r:id="rId19"/>
    <externalReference r:id="rId20"/>
  </externalReferences>
  <definedNames>
    <definedName name="beruh">'[1]4.1. táj.'!#REF!</definedName>
    <definedName name="intézmények">'[2]4.1. táj.'!#REF!</definedName>
    <definedName name="_xlnm.Print_Titles" localSheetId="13">'10'!$1:$6</definedName>
    <definedName name="_xlnm.Print_Titles" localSheetId="2">'2a'!$1:$8</definedName>
    <definedName name="_xlnm.Print_Area" localSheetId="13">'10'!$A$1:$D$49</definedName>
    <definedName name="_xlnm.Print_Area" localSheetId="16">'13'!$A$1:$E$10</definedName>
    <definedName name="_xlnm.Print_Area" localSheetId="1">'2'!$A$1:$D$47</definedName>
    <definedName name="_xlnm.Print_Area" localSheetId="2">'2a'!$A$1:$M$17</definedName>
    <definedName name="_xlnm.Print_Area" localSheetId="3">'2b'!$A$1:$C$16</definedName>
    <definedName name="_xlnm.Print_Area" localSheetId="5">'4'!$A$1:$G$47</definedName>
    <definedName name="_xlnm.Print_Area" localSheetId="7">'4ovi'!$A$1:$E$47</definedName>
    <definedName name="_xlnm.Print_Area" localSheetId="6">'4önk'!$A$1:$F$47</definedName>
    <definedName name="_xlnm.Print_Area" localSheetId="9">'6'!$A$1:$C$13</definedName>
    <definedName name="_xlnm.Print_Area" localSheetId="10">'7'!$A$1:$N$24</definedName>
    <definedName name="_xlnm.Print_Area" localSheetId="11">'8'!$A$1:$C$30</definedName>
  </definedNames>
  <calcPr calcId="162913"/>
</workbook>
</file>

<file path=xl/calcChain.xml><?xml version="1.0" encoding="utf-8"?>
<calcChain xmlns="http://schemas.openxmlformats.org/spreadsheetml/2006/main">
  <c r="C43" i="49" l="1"/>
  <c r="D43" i="49"/>
  <c r="B43" i="49"/>
  <c r="H15" i="45" l="1"/>
  <c r="I15" i="45"/>
  <c r="J15" i="45"/>
  <c r="G15" i="45"/>
  <c r="G50" i="58" l="1"/>
  <c r="E50" i="58"/>
  <c r="C24" i="54"/>
  <c r="C12" i="41" l="1"/>
  <c r="F10" i="46"/>
  <c r="C32" i="49"/>
  <c r="B32" i="49"/>
  <c r="C36" i="49" l="1"/>
  <c r="C35" i="49" s="1"/>
  <c r="C20" i="56" l="1"/>
  <c r="C12" i="56" s="1"/>
  <c r="D9" i="44"/>
  <c r="D50" i="58"/>
  <c r="D59" i="58" s="1"/>
  <c r="F50" i="58"/>
  <c r="F59" i="58" s="1"/>
  <c r="H50" i="58"/>
  <c r="J50" i="58"/>
  <c r="I59" i="58"/>
  <c r="J59" i="58"/>
  <c r="H17" i="58"/>
  <c r="I17" i="58"/>
  <c r="J17" i="58"/>
  <c r="C25" i="54"/>
  <c r="F41" i="48"/>
  <c r="F40" i="48"/>
  <c r="F39" i="48"/>
  <c r="F37" i="48"/>
  <c r="F36" i="48"/>
  <c r="F33" i="48"/>
  <c r="F32" i="48"/>
  <c r="F30" i="48"/>
  <c r="F28" i="48"/>
  <c r="F27" i="48"/>
  <c r="F25" i="48"/>
  <c r="F24" i="48"/>
  <c r="F21" i="48"/>
  <c r="F20" i="48"/>
  <c r="F19" i="48"/>
  <c r="F17" i="48"/>
  <c r="F16" i="48"/>
  <c r="F14" i="48"/>
  <c r="F15" i="48"/>
  <c r="E41" i="43"/>
  <c r="E41" i="48" s="1"/>
  <c r="E40" i="43"/>
  <c r="E40" i="48" s="1"/>
  <c r="E39" i="43"/>
  <c r="E39" i="48" s="1"/>
  <c r="E37" i="43"/>
  <c r="E37" i="48" s="1"/>
  <c r="E36" i="43"/>
  <c r="E36" i="48" s="1"/>
  <c r="E33" i="43"/>
  <c r="E33" i="48" s="1"/>
  <c r="E32" i="43"/>
  <c r="E32" i="48" s="1"/>
  <c r="E30" i="43"/>
  <c r="E30" i="48" s="1"/>
  <c r="E28" i="43"/>
  <c r="E28" i="48" s="1"/>
  <c r="E27" i="43"/>
  <c r="E27" i="48" s="1"/>
  <c r="E25" i="43"/>
  <c r="E25" i="48" s="1"/>
  <c r="E24" i="43"/>
  <c r="E24" i="48" s="1"/>
  <c r="E21" i="43"/>
  <c r="E21" i="48" s="1"/>
  <c r="E20" i="43"/>
  <c r="E20" i="48" s="1"/>
  <c r="E19" i="43"/>
  <c r="E19" i="48" s="1"/>
  <c r="E12" i="43"/>
  <c r="E12" i="48" s="1"/>
  <c r="E13" i="43"/>
  <c r="E13" i="48" s="1"/>
  <c r="E14" i="43"/>
  <c r="E14" i="48" s="1"/>
  <c r="E15" i="43"/>
  <c r="E15" i="48" s="1"/>
  <c r="E16" i="43"/>
  <c r="E16" i="48" s="1"/>
  <c r="E17" i="43"/>
  <c r="E17" i="48" s="1"/>
  <c r="E11" i="43"/>
  <c r="E11" i="48" s="1"/>
  <c r="I43" i="43"/>
  <c r="J43" i="43"/>
  <c r="K43" i="43"/>
  <c r="L43" i="43"/>
  <c r="M43" i="43"/>
  <c r="N43" i="43"/>
  <c r="O43" i="43"/>
  <c r="P43" i="43"/>
  <c r="Q43" i="43"/>
  <c r="R43" i="43"/>
  <c r="S43" i="43"/>
  <c r="T43" i="43"/>
  <c r="U43" i="43"/>
  <c r="V43" i="43"/>
  <c r="W43" i="43"/>
  <c r="X43" i="43"/>
  <c r="Y43" i="43"/>
  <c r="Z43" i="43"/>
  <c r="H43" i="43"/>
  <c r="D12" i="45"/>
  <c r="E12" i="45" s="1"/>
  <c r="D35" i="44" s="1"/>
  <c r="D13" i="45"/>
  <c r="E13" i="45" s="1"/>
  <c r="D36" i="44" s="1"/>
  <c r="D11" i="45"/>
  <c r="E11" i="45" s="1"/>
  <c r="D34" i="44" s="1"/>
  <c r="G8" i="55"/>
  <c r="G9" i="55"/>
  <c r="G7" i="55"/>
  <c r="C10" i="55"/>
  <c r="D10" i="55"/>
  <c r="E10" i="55"/>
  <c r="F10" i="55"/>
  <c r="B10" i="55"/>
  <c r="D17" i="58"/>
  <c r="B20" i="50"/>
  <c r="B13" i="50"/>
  <c r="D17" i="44"/>
  <c r="H59" i="58"/>
  <c r="D25" i="58"/>
  <c r="E25" i="58"/>
  <c r="F25" i="58"/>
  <c r="G25" i="58"/>
  <c r="H25" i="58"/>
  <c r="I25" i="58"/>
  <c r="J25" i="58"/>
  <c r="C25" i="58"/>
  <c r="C29" i="54"/>
  <c r="E14" i="45"/>
  <c r="E15" i="45"/>
  <c r="E16" i="45"/>
  <c r="E17" i="45"/>
  <c r="E19" i="45"/>
  <c r="E20" i="45"/>
  <c r="E21" i="45"/>
  <c r="E24" i="45"/>
  <c r="E25" i="45"/>
  <c r="E26" i="45"/>
  <c r="E27" i="45"/>
  <c r="E28" i="45"/>
  <c r="E30" i="45"/>
  <c r="E32" i="45"/>
  <c r="E33" i="45"/>
  <c r="E35" i="45"/>
  <c r="E36" i="45"/>
  <c r="E37" i="45"/>
  <c r="E39" i="45"/>
  <c r="E40" i="45"/>
  <c r="E41" i="45"/>
  <c r="E44" i="45"/>
  <c r="D38" i="45"/>
  <c r="D42" i="45" s="1"/>
  <c r="E42" i="45" s="1"/>
  <c r="D35" i="45"/>
  <c r="D31" i="45"/>
  <c r="E31" i="45" s="1"/>
  <c r="D26" i="45"/>
  <c r="D23" i="45"/>
  <c r="D18" i="45"/>
  <c r="D46" i="45" s="1"/>
  <c r="E46" i="45" s="1"/>
  <c r="C19" i="56" l="1"/>
  <c r="C15" i="56"/>
  <c r="C11" i="56"/>
  <c r="G10" i="55"/>
  <c r="C30" i="54"/>
  <c r="F12" i="48"/>
  <c r="D10" i="45"/>
  <c r="E10" i="45" s="1"/>
  <c r="D22" i="45"/>
  <c r="E22" i="45" s="1"/>
  <c r="E38" i="45"/>
  <c r="F13" i="48"/>
  <c r="G13" i="48" s="1"/>
  <c r="C18" i="56"/>
  <c r="C14" i="56"/>
  <c r="C10" i="56"/>
  <c r="C17" i="56"/>
  <c r="C13" i="56"/>
  <c r="C9" i="56"/>
  <c r="E18" i="45"/>
  <c r="D29" i="45"/>
  <c r="E29" i="45" s="1"/>
  <c r="E23" i="45"/>
  <c r="F11" i="48"/>
  <c r="C8" i="56"/>
  <c r="C16" i="56"/>
  <c r="D9" i="45"/>
  <c r="D45" i="45" s="1"/>
  <c r="D47" i="45" s="1"/>
  <c r="E47" i="45" s="1"/>
  <c r="E35" i="43"/>
  <c r="E38" i="43"/>
  <c r="F38" i="43" s="1"/>
  <c r="D38" i="43"/>
  <c r="D35" i="43"/>
  <c r="D42" i="43" s="1"/>
  <c r="D31" i="43"/>
  <c r="D23" i="43"/>
  <c r="D26" i="43"/>
  <c r="E26" i="43"/>
  <c r="E23" i="43"/>
  <c r="D38" i="48"/>
  <c r="D42" i="48" s="1"/>
  <c r="E38" i="48"/>
  <c r="F38" i="48"/>
  <c r="F42" i="48" s="1"/>
  <c r="D35" i="48"/>
  <c r="E35" i="48"/>
  <c r="F35" i="48"/>
  <c r="D31" i="48"/>
  <c r="D29" i="48" s="1"/>
  <c r="F26" i="48"/>
  <c r="E26" i="48"/>
  <c r="D26" i="48"/>
  <c r="E23" i="48"/>
  <c r="F23" i="48"/>
  <c r="D23" i="48"/>
  <c r="D32" i="57"/>
  <c r="M16" i="46"/>
  <c r="G23" i="57" s="1"/>
  <c r="D36" i="49"/>
  <c r="D35" i="49" s="1"/>
  <c r="B36" i="49"/>
  <c r="B35" i="49" s="1"/>
  <c r="D14" i="49"/>
  <c r="J11" i="46"/>
  <c r="M11" i="46" s="1"/>
  <c r="G9" i="57" s="1"/>
  <c r="E17" i="46"/>
  <c r="B17" i="50" s="1"/>
  <c r="B21" i="50" s="1"/>
  <c r="F17" i="46"/>
  <c r="B10" i="50" s="1"/>
  <c r="G17" i="46"/>
  <c r="B11" i="50" s="1"/>
  <c r="H17" i="46"/>
  <c r="I17" i="46"/>
  <c r="K17" i="46"/>
  <c r="L17" i="46"/>
  <c r="C17" i="46"/>
  <c r="B8" i="50" s="1"/>
  <c r="D41" i="44"/>
  <c r="D39" i="44" s="1"/>
  <c r="D24" i="44"/>
  <c r="D8" i="44"/>
  <c r="D29" i="44" s="1"/>
  <c r="C13" i="52"/>
  <c r="F11" i="43"/>
  <c r="F12" i="43"/>
  <c r="F13" i="43"/>
  <c r="F14" i="43"/>
  <c r="F15" i="43"/>
  <c r="F16" i="43"/>
  <c r="F17" i="43"/>
  <c r="F19" i="43"/>
  <c r="F20" i="43"/>
  <c r="F21" i="43"/>
  <c r="F24" i="43"/>
  <c r="F25" i="43"/>
  <c r="F27" i="43"/>
  <c r="F28" i="43"/>
  <c r="F30" i="43"/>
  <c r="F32" i="43"/>
  <c r="F33" i="43"/>
  <c r="F36" i="43"/>
  <c r="F37" i="43"/>
  <c r="F39" i="43"/>
  <c r="F40" i="43"/>
  <c r="F41" i="43"/>
  <c r="E31" i="43"/>
  <c r="E29" i="43" s="1"/>
  <c r="E18" i="43"/>
  <c r="D18" i="43"/>
  <c r="D46" i="43" s="1"/>
  <c r="E10" i="43"/>
  <c r="D10" i="43"/>
  <c r="D9" i="43" s="1"/>
  <c r="F31" i="48"/>
  <c r="E31" i="48"/>
  <c r="E29" i="48" s="1"/>
  <c r="E18" i="48"/>
  <c r="E46" i="48" s="1"/>
  <c r="F18" i="48"/>
  <c r="D18" i="48"/>
  <c r="E10" i="48"/>
  <c r="D10" i="48"/>
  <c r="D9" i="48" s="1"/>
  <c r="G12" i="48"/>
  <c r="G15" i="48"/>
  <c r="G16" i="48"/>
  <c r="G17" i="48"/>
  <c r="G19" i="48"/>
  <c r="G20" i="48"/>
  <c r="G21" i="48"/>
  <c r="G27" i="48"/>
  <c r="G28" i="48"/>
  <c r="G32" i="48"/>
  <c r="G36" i="48"/>
  <c r="G37" i="48"/>
  <c r="G39" i="48"/>
  <c r="G40" i="48"/>
  <c r="G41" i="48"/>
  <c r="C10" i="41"/>
  <c r="C5" i="41"/>
  <c r="C14" i="49"/>
  <c r="C9" i="49"/>
  <c r="C7" i="49" s="1"/>
  <c r="B9" i="49"/>
  <c r="B14" i="49"/>
  <c r="C10" i="51"/>
  <c r="D10" i="51"/>
  <c r="D9" i="49"/>
  <c r="D7" i="49" s="1"/>
  <c r="G24" i="48"/>
  <c r="G25" i="48"/>
  <c r="G30" i="48"/>
  <c r="G33" i="48"/>
  <c r="M10" i="46"/>
  <c r="G27" i="57" s="1"/>
  <c r="M12" i="46"/>
  <c r="G20" i="57" s="1"/>
  <c r="M13" i="46"/>
  <c r="G28" i="57" s="1"/>
  <c r="M14" i="46"/>
  <c r="G29" i="57" s="1"/>
  <c r="M15" i="46"/>
  <c r="G22" i="57" s="1"/>
  <c r="J17" i="46" l="1"/>
  <c r="O13" i="59" s="1"/>
  <c r="C17" i="58" s="1"/>
  <c r="D34" i="45"/>
  <c r="D43" i="45" s="1"/>
  <c r="E43" i="45" s="1"/>
  <c r="F10" i="48"/>
  <c r="F9" i="48" s="1"/>
  <c r="F45" i="48" s="1"/>
  <c r="G11" i="48"/>
  <c r="C42" i="58" s="1"/>
  <c r="C41" i="49"/>
  <c r="C47" i="49" s="1"/>
  <c r="C46" i="58"/>
  <c r="O20" i="59"/>
  <c r="D20" i="59" s="1"/>
  <c r="N20" i="59" s="1"/>
  <c r="D12" i="50"/>
  <c r="F10" i="43"/>
  <c r="D15" i="58"/>
  <c r="O12" i="59"/>
  <c r="D41" i="49"/>
  <c r="D47" i="49" s="1"/>
  <c r="E42" i="48"/>
  <c r="G42" i="48" s="1"/>
  <c r="D47" i="58"/>
  <c r="F47" i="58" s="1"/>
  <c r="H47" i="58" s="1"/>
  <c r="J47" i="58" s="1"/>
  <c r="D13" i="50"/>
  <c r="B7" i="49"/>
  <c r="B41" i="49" s="1"/>
  <c r="B47" i="49" s="1"/>
  <c r="D9" i="46"/>
  <c r="D14" i="50"/>
  <c r="C48" i="58"/>
  <c r="D11" i="50"/>
  <c r="C45" i="58"/>
  <c r="O19" i="59"/>
  <c r="F35" i="43"/>
  <c r="D14" i="58"/>
  <c r="F14" i="58" s="1"/>
  <c r="H14" i="58" s="1"/>
  <c r="J14" i="58" s="1"/>
  <c r="O11" i="59"/>
  <c r="D9" i="50"/>
  <c r="C43" i="58"/>
  <c r="O17" i="59"/>
  <c r="O22" i="59"/>
  <c r="H22" i="59" s="1"/>
  <c r="N22" i="59" s="1"/>
  <c r="D17" i="50"/>
  <c r="C50" i="58"/>
  <c r="O18" i="59"/>
  <c r="C44" i="58"/>
  <c r="D10" i="50"/>
  <c r="O9" i="59"/>
  <c r="D12" i="58"/>
  <c r="F23" i="43"/>
  <c r="G14" i="48"/>
  <c r="E45" i="45"/>
  <c r="E9" i="45"/>
  <c r="G35" i="48"/>
  <c r="F31" i="43"/>
  <c r="D46" i="48"/>
  <c r="E22" i="43"/>
  <c r="D22" i="43"/>
  <c r="E42" i="43"/>
  <c r="F42" i="43" s="1"/>
  <c r="D29" i="43"/>
  <c r="D34" i="43" s="1"/>
  <c r="E9" i="43"/>
  <c r="E45" i="43" s="1"/>
  <c r="F18" i="43"/>
  <c r="F26" i="43"/>
  <c r="F29" i="43"/>
  <c r="E34" i="43"/>
  <c r="F22" i="43"/>
  <c r="E46" i="43"/>
  <c r="F46" i="43" s="1"/>
  <c r="D45" i="43"/>
  <c r="G38" i="48"/>
  <c r="F29" i="48"/>
  <c r="G31" i="48"/>
  <c r="G26" i="48"/>
  <c r="D18" i="50" s="1"/>
  <c r="E22" i="48"/>
  <c r="F46" i="48"/>
  <c r="G46" i="48" s="1"/>
  <c r="D22" i="48"/>
  <c r="F22" i="48"/>
  <c r="G23" i="48"/>
  <c r="G18" i="48"/>
  <c r="E9" i="48"/>
  <c r="D45" i="48"/>
  <c r="D34" i="48"/>
  <c r="C15" i="41"/>
  <c r="D33" i="44"/>
  <c r="D46" i="44" s="1"/>
  <c r="B13" i="59" l="1"/>
  <c r="N13" i="59" s="1"/>
  <c r="D8" i="50"/>
  <c r="D15" i="50" s="1"/>
  <c r="G9" i="48"/>
  <c r="G10" i="48"/>
  <c r="F34" i="48"/>
  <c r="F43" i="48" s="1"/>
  <c r="E34" i="45"/>
  <c r="O16" i="59"/>
  <c r="F16" i="59" s="1"/>
  <c r="E19" i="59"/>
  <c r="C19" i="59"/>
  <c r="H19" i="59"/>
  <c r="B19" i="59"/>
  <c r="L19" i="59"/>
  <c r="D19" i="59"/>
  <c r="J19" i="59"/>
  <c r="F19" i="59"/>
  <c r="K19" i="59"/>
  <c r="G19" i="59"/>
  <c r="M19" i="59"/>
  <c r="I19" i="59"/>
  <c r="C12" i="58"/>
  <c r="F9" i="59"/>
  <c r="J9" i="59"/>
  <c r="B9" i="59"/>
  <c r="C9" i="59"/>
  <c r="G9" i="59"/>
  <c r="K9" i="59"/>
  <c r="M9" i="59"/>
  <c r="D9" i="59"/>
  <c r="H9" i="59"/>
  <c r="L9" i="59"/>
  <c r="E9" i="59"/>
  <c r="I9" i="59"/>
  <c r="C59" i="58"/>
  <c r="E43" i="58"/>
  <c r="G43" i="58" s="1"/>
  <c r="I43" i="58" s="1"/>
  <c r="D43" i="58"/>
  <c r="F43" i="58" s="1"/>
  <c r="H43" i="58" s="1"/>
  <c r="J43" i="58" s="1"/>
  <c r="E45" i="58"/>
  <c r="G45" i="58" s="1"/>
  <c r="I45" i="58" s="1"/>
  <c r="D45" i="58"/>
  <c r="F45" i="58" s="1"/>
  <c r="H45" i="58" s="1"/>
  <c r="J45" i="58" s="1"/>
  <c r="M9" i="46"/>
  <c r="G26" i="57" s="1"/>
  <c r="G32" i="57" s="1"/>
  <c r="D17" i="46"/>
  <c r="C17" i="59"/>
  <c r="F17" i="59"/>
  <c r="B17" i="59"/>
  <c r="J17" i="59"/>
  <c r="D17" i="59"/>
  <c r="E17" i="59"/>
  <c r="M17" i="59"/>
  <c r="I17" i="59"/>
  <c r="H17" i="59"/>
  <c r="G17" i="59"/>
  <c r="L17" i="59"/>
  <c r="K17" i="59"/>
  <c r="D21" i="50"/>
  <c r="B12" i="59"/>
  <c r="C15" i="58"/>
  <c r="C12" i="59"/>
  <c r="D42" i="58"/>
  <c r="E42" i="58"/>
  <c r="G42" i="58" s="1"/>
  <c r="C18" i="59"/>
  <c r="J18" i="59"/>
  <c r="M18" i="59"/>
  <c r="H18" i="59"/>
  <c r="K18" i="59"/>
  <c r="F18" i="59"/>
  <c r="I18" i="59"/>
  <c r="D18" i="59"/>
  <c r="B18" i="59"/>
  <c r="G18" i="59"/>
  <c r="L18" i="59"/>
  <c r="E18" i="59"/>
  <c r="E44" i="58"/>
  <c r="G44" i="58" s="1"/>
  <c r="I44" i="58" s="1"/>
  <c r="D44" i="58"/>
  <c r="F44" i="58" s="1"/>
  <c r="H44" i="58" s="1"/>
  <c r="J44" i="58" s="1"/>
  <c r="D11" i="59"/>
  <c r="H11" i="59"/>
  <c r="L11" i="59"/>
  <c r="E11" i="59"/>
  <c r="I11" i="59"/>
  <c r="M11" i="59"/>
  <c r="C14" i="58"/>
  <c r="E14" i="58" s="1"/>
  <c r="G14" i="58" s="1"/>
  <c r="I14" i="58" s="1"/>
  <c r="F11" i="59"/>
  <c r="J11" i="59"/>
  <c r="B11" i="59"/>
  <c r="C11" i="59"/>
  <c r="G11" i="59"/>
  <c r="K11" i="59"/>
  <c r="E17" i="58"/>
  <c r="D48" i="58"/>
  <c r="F17" i="58" s="1"/>
  <c r="D46" i="58"/>
  <c r="F46" i="58" s="1"/>
  <c r="H46" i="58" s="1"/>
  <c r="J46" i="58" s="1"/>
  <c r="E46" i="58"/>
  <c r="G46" i="58" s="1"/>
  <c r="I46" i="58" s="1"/>
  <c r="E43" i="43"/>
  <c r="F9" i="43"/>
  <c r="E47" i="43"/>
  <c r="F34" i="43"/>
  <c r="D43" i="43"/>
  <c r="D47" i="43"/>
  <c r="F45" i="43"/>
  <c r="G29" i="48"/>
  <c r="O23" i="59" s="1"/>
  <c r="M23" i="59" s="1"/>
  <c r="N23" i="59" s="1"/>
  <c r="G22" i="48"/>
  <c r="F47" i="48"/>
  <c r="E34" i="48"/>
  <c r="E43" i="48" s="1"/>
  <c r="E45" i="48"/>
  <c r="E47" i="48" s="1"/>
  <c r="D47" i="48"/>
  <c r="D43" i="48"/>
  <c r="G16" i="59" l="1"/>
  <c r="G24" i="59" s="1"/>
  <c r="F43" i="43"/>
  <c r="M16" i="59"/>
  <c r="M24" i="59" s="1"/>
  <c r="D16" i="59"/>
  <c r="E16" i="59"/>
  <c r="E24" i="59" s="1"/>
  <c r="J16" i="59"/>
  <c r="I16" i="59"/>
  <c r="I24" i="59" s="1"/>
  <c r="K16" i="59"/>
  <c r="K24" i="59" s="1"/>
  <c r="B16" i="59"/>
  <c r="B24" i="59" s="1"/>
  <c r="C16" i="59"/>
  <c r="C24" i="59" s="1"/>
  <c r="L16" i="59"/>
  <c r="L24" i="59" s="1"/>
  <c r="H16" i="59"/>
  <c r="H24" i="59" s="1"/>
  <c r="N17" i="59"/>
  <c r="J24" i="59"/>
  <c r="N12" i="59"/>
  <c r="H14" i="59"/>
  <c r="G14" i="59"/>
  <c r="F14" i="59"/>
  <c r="N11" i="59"/>
  <c r="N18" i="59"/>
  <c r="I42" i="58"/>
  <c r="F24" i="59"/>
  <c r="B9" i="50"/>
  <c r="M17" i="46"/>
  <c r="I14" i="59"/>
  <c r="C14" i="59"/>
  <c r="E12" i="58"/>
  <c r="G59" i="58"/>
  <c r="E59" i="58"/>
  <c r="F42" i="58"/>
  <c r="D49" i="58"/>
  <c r="D61" i="58" s="1"/>
  <c r="E14" i="59"/>
  <c r="M14" i="59"/>
  <c r="N9" i="59"/>
  <c r="B14" i="59"/>
  <c r="N19" i="59"/>
  <c r="O21" i="59"/>
  <c r="C47" i="58"/>
  <c r="L14" i="59"/>
  <c r="K14" i="59"/>
  <c r="D22" i="50"/>
  <c r="F47" i="43"/>
  <c r="G43" i="48"/>
  <c r="G34" i="48"/>
  <c r="G45" i="48"/>
  <c r="G47" i="48"/>
  <c r="G17" i="58"/>
  <c r="N16" i="59" l="1"/>
  <c r="O10" i="59"/>
  <c r="D13" i="58"/>
  <c r="B15" i="50"/>
  <c r="B22" i="50" s="1"/>
  <c r="C49" i="58"/>
  <c r="C61" i="58" s="1"/>
  <c r="E47" i="58"/>
  <c r="H42" i="58"/>
  <c r="F49" i="58"/>
  <c r="F61" i="58" s="1"/>
  <c r="D21" i="59"/>
  <c r="O24" i="59"/>
  <c r="J42" i="58" l="1"/>
  <c r="J49" i="58" s="1"/>
  <c r="J61" i="58" s="1"/>
  <c r="H49" i="58"/>
  <c r="H61" i="58" s="1"/>
  <c r="N21" i="59"/>
  <c r="D24" i="59"/>
  <c r="N24" i="59" s="1"/>
  <c r="G47" i="58"/>
  <c r="E49" i="58"/>
  <c r="E61" i="58" s="1"/>
  <c r="F13" i="58"/>
  <c r="D18" i="58"/>
  <c r="D27" i="58" s="1"/>
  <c r="J10" i="59"/>
  <c r="J14" i="59" s="1"/>
  <c r="C13" i="58"/>
  <c r="D10" i="59"/>
  <c r="O14" i="59"/>
  <c r="N10" i="59" l="1"/>
  <c r="D14" i="59"/>
  <c r="N14" i="59" s="1"/>
  <c r="E13" i="58"/>
  <c r="C18" i="58"/>
  <c r="C27" i="58" s="1"/>
  <c r="C62" i="58" s="1"/>
  <c r="H13" i="58"/>
  <c r="F18" i="58"/>
  <c r="F27" i="58" s="1"/>
  <c r="I47" i="58"/>
  <c r="I49" i="58" s="1"/>
  <c r="I61" i="58" s="1"/>
  <c r="G49" i="58"/>
  <c r="G61" i="58" s="1"/>
  <c r="G13" i="58" l="1"/>
  <c r="E18" i="58"/>
  <c r="E27" i="58" s="1"/>
  <c r="E62" i="58" s="1"/>
  <c r="J13" i="58"/>
  <c r="J18" i="58" s="1"/>
  <c r="J27" i="58" s="1"/>
  <c r="H18" i="58"/>
  <c r="H27" i="58" s="1"/>
  <c r="I13" i="58" l="1"/>
  <c r="I18" i="58" s="1"/>
  <c r="I27" i="58" s="1"/>
  <c r="I62" i="58" s="1"/>
  <c r="G18" i="58"/>
  <c r="G27" i="58" s="1"/>
  <c r="G62" i="58" s="1"/>
</calcChain>
</file>

<file path=xl/sharedStrings.xml><?xml version="1.0" encoding="utf-8"?>
<sst xmlns="http://schemas.openxmlformats.org/spreadsheetml/2006/main" count="778" uniqueCount="445">
  <si>
    <t xml:space="preserve">Helyi iparűzési adó            </t>
  </si>
  <si>
    <t xml:space="preserve">Gépjárműadó           </t>
  </si>
  <si>
    <t>Összesen:</t>
  </si>
  <si>
    <t xml:space="preserve">Építményadó                                                                        </t>
  </si>
  <si>
    <t xml:space="preserve">Telekadó                 </t>
  </si>
  <si>
    <t>Pótlékok</t>
  </si>
  <si>
    <t xml:space="preserve">Helyi adók </t>
  </si>
  <si>
    <t xml:space="preserve">Átengedett központi adók </t>
  </si>
  <si>
    <t>Kommunális adó</t>
  </si>
  <si>
    <t>Bírságok, egyéb pótlékok</t>
  </si>
  <si>
    <t>Nemesbük község Önkormányzata</t>
  </si>
  <si>
    <t>Adott kedvezmény</t>
  </si>
  <si>
    <t>Bevétel</t>
  </si>
  <si>
    <t xml:space="preserve">Gépjárműadó </t>
  </si>
  <si>
    <t>Adókedvezmények</t>
  </si>
  <si>
    <t>Önkormányzat</t>
  </si>
  <si>
    <t>Megnevezés</t>
  </si>
  <si>
    <t>Önkorm.</t>
  </si>
  <si>
    <t>Mind-összesen</t>
  </si>
  <si>
    <t>Önként vállalt feladat</t>
  </si>
  <si>
    <t>Kötelező feladat</t>
  </si>
  <si>
    <t>Működési kiadások</t>
  </si>
  <si>
    <t>1.</t>
  </si>
  <si>
    <t>Személyi juttatások</t>
  </si>
  <si>
    <t>2.</t>
  </si>
  <si>
    <t>Munkaadókat terh. járulékok és szoc. hozzájár. adó</t>
  </si>
  <si>
    <t>3.</t>
  </si>
  <si>
    <t>Dologi kiadások</t>
  </si>
  <si>
    <t>4.</t>
  </si>
  <si>
    <t>Egyéb folyó kiadások</t>
  </si>
  <si>
    <t>5.</t>
  </si>
  <si>
    <t>Ellátottak pénzbeli juttatásai</t>
  </si>
  <si>
    <t>Működési célú támogatásértékű kiadások</t>
  </si>
  <si>
    <t>Működési célú pénzeszközátadások</t>
  </si>
  <si>
    <t>Felhalmozási kiadások</t>
  </si>
  <si>
    <t>Felújítás</t>
  </si>
  <si>
    <t>Felhalmozási célú támogatásértékű kiadások</t>
  </si>
  <si>
    <t>Felhalmozási célú péneszközátadások</t>
  </si>
  <si>
    <t>Kölcsönök</t>
  </si>
  <si>
    <t>Működési célú kölcsönök</t>
  </si>
  <si>
    <t>Kölcsön nyújtása</t>
  </si>
  <si>
    <t>Kölcsön törlesztése</t>
  </si>
  <si>
    <t>Felhalmozási célú kölcsönök</t>
  </si>
  <si>
    <t>Tartalék előirányzatok</t>
  </si>
  <si>
    <t>Általános tartalék</t>
  </si>
  <si>
    <t>Céltartalék</t>
  </si>
  <si>
    <t>Működési célú céltartalékok</t>
  </si>
  <si>
    <t>Felhalmozási célú céltartalékok</t>
  </si>
  <si>
    <t>Költségvetési kiadások összesen:</t>
  </si>
  <si>
    <t>Értékpapírok vásárlásának kiadása</t>
  </si>
  <si>
    <t>Értékpapírok vás. - Működési célú kiadások</t>
  </si>
  <si>
    <t>Értékpapírok vás. - Felhalmozási célú kiadások</t>
  </si>
  <si>
    <t>Hitelek törlesztése és kötvénybeváltás kiadásai</t>
  </si>
  <si>
    <t>Műk. célú hitel törlesztése és kötvénybevált.</t>
  </si>
  <si>
    <t>Felhalm. célú hitel törlesztése és kötvénybevált.</t>
  </si>
  <si>
    <t>Előző évei rövid lej. kötvénykib. visszafiz., rend.</t>
  </si>
  <si>
    <t>Finanszírozási kiadások összesen</t>
  </si>
  <si>
    <t xml:space="preserve"> KIADÁSOK ÖSSZESEN</t>
  </si>
  <si>
    <t>Működési célú kiadások</t>
  </si>
  <si>
    <t>Felhalmozási célú kiadások</t>
  </si>
  <si>
    <t>Költségvetési szerv megnevezése</t>
  </si>
  <si>
    <t>Nemesbüki Óvoda</t>
  </si>
  <si>
    <t>Feladat megnevezése</t>
  </si>
  <si>
    <t>Száma</t>
  </si>
  <si>
    <t>Előirányzat-csoport, kiemelt előirányzat megnevezése</t>
  </si>
  <si>
    <t>Eredeti előirányzat</t>
  </si>
  <si>
    <t>Bevételek</t>
  </si>
  <si>
    <t>I. Intézményi működési bevételek (1.1.+…+1.8.)</t>
  </si>
  <si>
    <t>1.1.</t>
  </si>
  <si>
    <t>Áru- és készletértékesítés</t>
  </si>
  <si>
    <t>1.2.</t>
  </si>
  <si>
    <t>Nyújtott szolgáltatások ellenértéke</t>
  </si>
  <si>
    <t>1.3.</t>
  </si>
  <si>
    <t>Bérleti díj</t>
  </si>
  <si>
    <t>1.4.</t>
  </si>
  <si>
    <t>Intézményi ellátási díjak</t>
  </si>
  <si>
    <t>1.5.</t>
  </si>
  <si>
    <t>Alkalmazottak térítése</t>
  </si>
  <si>
    <t>1.6.</t>
  </si>
  <si>
    <t>Általános forgalmi adó bevétel</t>
  </si>
  <si>
    <t>1.7.</t>
  </si>
  <si>
    <t>Osztalék, hozambevétel</t>
  </si>
  <si>
    <t>1.8.</t>
  </si>
  <si>
    <t>Kamatbevétel</t>
  </si>
  <si>
    <t>II. Véglegesen átvett pénzeszközök (2.1.+…+2.4.)</t>
  </si>
  <si>
    <t>2.1.</t>
  </si>
  <si>
    <t>Támogatásértékű működési bevételek</t>
  </si>
  <si>
    <t>2.2.</t>
  </si>
  <si>
    <t>Támogatásértékű felhalmozási bevételek</t>
  </si>
  <si>
    <t>2.3.</t>
  </si>
  <si>
    <t>EU-s forrásból származó bevételek</t>
  </si>
  <si>
    <t>2.4.</t>
  </si>
  <si>
    <t>Működési célú pénzeszközátvétel</t>
  </si>
  <si>
    <t>III. Felhalmozási célú egyéb bevételek</t>
  </si>
  <si>
    <t>IV. Kölcsön</t>
  </si>
  <si>
    <t>V. Pénzmaradvány, vállalk. tev. maradványa (5.1.+5.2.)</t>
  </si>
  <si>
    <t>5.1.</t>
  </si>
  <si>
    <t>Előző évi pénzmaradvány igénybevétele</t>
  </si>
  <si>
    <t>5.2.</t>
  </si>
  <si>
    <t>Előző évi vállalkozási maradvány igénybevétele</t>
  </si>
  <si>
    <t>6.</t>
  </si>
  <si>
    <t>VI. Önkormányzati támogatás</t>
  </si>
  <si>
    <t>7.</t>
  </si>
  <si>
    <t>VII. Függő, átfutó, kiegyenlítő bevételek</t>
  </si>
  <si>
    <t>8.</t>
  </si>
  <si>
    <t>BEVÉTELEK ÖSSZESEN (1+2+3+4+5+6+7)</t>
  </si>
  <si>
    <t>Kiadások</t>
  </si>
  <si>
    <t>Személyi  juttatások</t>
  </si>
  <si>
    <t>Munkaadókat terhelő járulékok és szociális hozzájárulási adó</t>
  </si>
  <si>
    <t>Dologi  kiadások</t>
  </si>
  <si>
    <t>1.5</t>
  </si>
  <si>
    <t>Egyéb működési célú kiadások</t>
  </si>
  <si>
    <t>Intézményi beruházási kiadások</t>
  </si>
  <si>
    <t>Felújítások</t>
  </si>
  <si>
    <t>2.5.</t>
  </si>
  <si>
    <t>2.7.</t>
  </si>
  <si>
    <t>Egyéb fejlesztési célú kiadások</t>
  </si>
  <si>
    <t>III. Kölcsön</t>
  </si>
  <si>
    <t>IV. Függő, átfutó, kiegyenlítő kiadások</t>
  </si>
  <si>
    <t>KIADÁSOK ÖSSZESEN: (1+2+3+4)</t>
  </si>
  <si>
    <t>Éves engedélyezett létszám előirányzat (fő)</t>
  </si>
  <si>
    <t>Közfoglalkoztatottak létszáma (fő)</t>
  </si>
  <si>
    <r>
      <t xml:space="preserve">I. Működési költségvetés kiadásai </t>
    </r>
    <r>
      <rPr>
        <sz val="8"/>
        <rFont val="Times New Roman CE"/>
        <charset val="238"/>
      </rPr>
      <t>(1.1+…+1.5.)</t>
    </r>
  </si>
  <si>
    <r>
      <t xml:space="preserve">II. Felhalmozási költségvetés kiadásai </t>
    </r>
    <r>
      <rPr>
        <sz val="8"/>
        <rFont val="Times New Roman CE"/>
        <charset val="238"/>
      </rPr>
      <t>(2.1+…+2.4)</t>
    </r>
  </si>
  <si>
    <t>Óvoda</t>
  </si>
  <si>
    <t>Szak-feladat</t>
  </si>
  <si>
    <t>Működési bevételek</t>
  </si>
  <si>
    <t>Költségvetési bevételek</t>
  </si>
  <si>
    <t>Felhal-mozási bevételek</t>
  </si>
  <si>
    <t>Kapott támogatás</t>
  </si>
  <si>
    <t>Támog.ért. bevét.</t>
  </si>
  <si>
    <t>Pénzeszköz-átvételek</t>
  </si>
  <si>
    <t>Tartósan adott kölcsönök</t>
  </si>
  <si>
    <t>Pénzma-radvány</t>
  </si>
  <si>
    <t>Hosszú lejáratú kötelez.</t>
  </si>
  <si>
    <t>Rövid lejáratú hitel</t>
  </si>
  <si>
    <t>Összesen</t>
  </si>
  <si>
    <t>Adó,illeték kiszabása,beszedése</t>
  </si>
  <si>
    <t>Önkormányzatok,valamint többcélú kistérségi társulások elszámolásai</t>
  </si>
  <si>
    <t>Önkormányzatok és többcélú kistérségi társulások igazgatási tevékenysége</t>
  </si>
  <si>
    <t>Könyvtári állomány gyarapítása</t>
  </si>
  <si>
    <t>Óvodához hozzájárulás</t>
  </si>
  <si>
    <t>ÖNKORM. BEVÉT. ÖSSZESEN</t>
  </si>
  <si>
    <t>Önkorm</t>
  </si>
  <si>
    <t>Mindösszesen</t>
  </si>
  <si>
    <t>Bevételi forrás megnevezése</t>
  </si>
  <si>
    <t>eredeti előirányzat</t>
  </si>
  <si>
    <t>működési bevétel</t>
  </si>
  <si>
    <t>felhalmozási bevétel</t>
  </si>
  <si>
    <t>I.Működési bevételek összesen</t>
  </si>
  <si>
    <t>1.Intézményi működési bevételek</t>
  </si>
  <si>
    <t>2.Közhatalmi bevételek</t>
  </si>
  <si>
    <t xml:space="preserve">   2.2 Helyi adók</t>
  </si>
  <si>
    <t xml:space="preserve">   2.3 Átengedett központi adó</t>
  </si>
  <si>
    <t xml:space="preserve">   2.4 Pótlék, bírságok egyéb sajátos bevételek</t>
  </si>
  <si>
    <t xml:space="preserve">   2.5 Talajterhelési díj</t>
  </si>
  <si>
    <t>1.Önkormányzati hivatal működésnek támogatása</t>
  </si>
  <si>
    <t>5.Közutak fenntartásának támogatása</t>
  </si>
  <si>
    <t>7.Egyéb kötelező önkormányzati feladatok támogatása</t>
  </si>
  <si>
    <t>8.Óvodapedagógusok bér támogatása</t>
  </si>
  <si>
    <t>10.Óvodaműködtetési támogatás</t>
  </si>
  <si>
    <t>11.Óvodapedagógusok pótlólagos összeg</t>
  </si>
  <si>
    <t>13.Hozzájárulás a pénzbeli szociális ellátásokhoz</t>
  </si>
  <si>
    <t>15.Lakott külterülettel kapcsolatos feladatok támogatása</t>
  </si>
  <si>
    <t>16.Nyilvános könyvtár támogatása</t>
  </si>
  <si>
    <t>17.Üdülőhelyi feladatok támogatása</t>
  </si>
  <si>
    <t>III.Egyéb működési bevételek</t>
  </si>
  <si>
    <t>1.Felhalmozási és tőke jellegű bevételek</t>
  </si>
  <si>
    <t>1.1 Tárgyi eszközök,immateriális javak értékesítése</t>
  </si>
  <si>
    <t>3.Felhalmozási célú pénzeszköz átvétel ÁHT-n kívülről</t>
  </si>
  <si>
    <t>Költségvetési bevételek összesen:</t>
  </si>
  <si>
    <t>Előző év pénzmaradványának igénybevétele</t>
  </si>
  <si>
    <t>1.működési célra</t>
  </si>
  <si>
    <t>2.felhalmozási célra</t>
  </si>
  <si>
    <t>Bevételek összesn: (A+B)</t>
  </si>
  <si>
    <t>Kiadás</t>
  </si>
  <si>
    <t>Intézményi működési bevételek</t>
  </si>
  <si>
    <t>Közhatalmi bevételek</t>
  </si>
  <si>
    <t>Munkaadói járulékok</t>
  </si>
  <si>
    <t>Kapott támogtások</t>
  </si>
  <si>
    <t>Központosított előirányzat</t>
  </si>
  <si>
    <t>Ellátottak pénzbeli juttatása</t>
  </si>
  <si>
    <t>Előző évi működési célú pénzmaradvány igénybevétel</t>
  </si>
  <si>
    <t>Tartalék</t>
  </si>
  <si>
    <t>Működési bevétel összesen:</t>
  </si>
  <si>
    <t>Működési költségvetés összesen:</t>
  </si>
  <si>
    <t>Felhalmozási és tőkejellegű bevétel</t>
  </si>
  <si>
    <t>Felhalmozás célú pénzeszköz átv. ÁHT-n kívülről</t>
  </si>
  <si>
    <t>Támogatásértésű felhalmozási bevételek</t>
  </si>
  <si>
    <t>Előző évi felhalmozási célú pénzmaradvány igénybevétel</t>
  </si>
  <si>
    <t>Felhalmozási bevétel összesen:</t>
  </si>
  <si>
    <t>Felhalmozási költségvetés összesen:</t>
  </si>
  <si>
    <t>NEMESBÜK KÖZSÉG ÖNKORMÁNYZAT</t>
  </si>
  <si>
    <t>Létszám</t>
  </si>
  <si>
    <t>Intézmény megnevezése</t>
  </si>
  <si>
    <t>Polgármester</t>
  </si>
  <si>
    <t>Közalkalmazott</t>
  </si>
  <si>
    <t>Egyéb</t>
  </si>
  <si>
    <t>Nemesbük Község Önkormányzata</t>
  </si>
  <si>
    <t>Közfoglalkoztatottak</t>
  </si>
  <si>
    <t>Költségvetési szervek összesen:</t>
  </si>
  <si>
    <t>Szakfeladat</t>
  </si>
  <si>
    <t>Megnevezése</t>
  </si>
  <si>
    <t>Társadalmi és szociálpolitikai juttatások összesen:</t>
  </si>
  <si>
    <t xml:space="preserve">Várható kiadások jogcímenként  </t>
  </si>
  <si>
    <t xml:space="preserve">Várható kiadások jogcímenként </t>
  </si>
  <si>
    <t>14.Szociális étkeztetés</t>
  </si>
  <si>
    <t>Beruházás, felújítás</t>
  </si>
  <si>
    <t>Energiatámogatás</t>
  </si>
  <si>
    <t>Bursa Hungarica</t>
  </si>
  <si>
    <t>Települési támogatás</t>
  </si>
  <si>
    <t>Gyógyszertámogatás</t>
  </si>
  <si>
    <t>Hulladékszállítás térítése</t>
  </si>
  <si>
    <t>Lakásépítési támogatás</t>
  </si>
  <si>
    <t>EU-s társfinanszírozott programok, projektek kiadásai</t>
  </si>
  <si>
    <t>Helyi adónál, gépjárműadónál biztosított kedvezmény, mentesség összege adónemenként</t>
  </si>
  <si>
    <t>Bevétel kedvezmény nélkül</t>
  </si>
  <si>
    <t>106020</t>
  </si>
  <si>
    <t>094260</t>
  </si>
  <si>
    <t>107060</t>
  </si>
  <si>
    <t>101150</t>
  </si>
  <si>
    <t>061030</t>
  </si>
  <si>
    <t>018010</t>
  </si>
  <si>
    <t>011130</t>
  </si>
  <si>
    <t>082044</t>
  </si>
  <si>
    <t>Óvodai intézményi étkeztetés</t>
  </si>
  <si>
    <t>082092</t>
  </si>
  <si>
    <t>041233</t>
  </si>
  <si>
    <t xml:space="preserve">II. Kapott támogatások (önkorm.ktgvetési támogatása) összesen </t>
  </si>
  <si>
    <t>Nemesbük Község Önkormányzatának címrendje</t>
  </si>
  <si>
    <t>Címszám:</t>
  </si>
  <si>
    <t>Címnév</t>
  </si>
  <si>
    <t>1.)</t>
  </si>
  <si>
    <t>2.)</t>
  </si>
  <si>
    <t>Zöldterület</t>
  </si>
  <si>
    <t>Áfa</t>
  </si>
  <si>
    <t>Felhalmozási kiadások összesen</t>
  </si>
  <si>
    <t>Beruházás</t>
  </si>
  <si>
    <t>Több éves kihatással járó feladatok</t>
  </si>
  <si>
    <t>2018.év</t>
  </si>
  <si>
    <t>2019.év</t>
  </si>
  <si>
    <t>2020.év</t>
  </si>
  <si>
    <t>Vagyonbiztosítás</t>
  </si>
  <si>
    <t>Települési hulladék 50% egyedülállók</t>
  </si>
  <si>
    <t>Háziorvosi ügyeleti díj</t>
  </si>
  <si>
    <t>Több éves feladatok összesen</t>
  </si>
  <si>
    <t>Sorszám</t>
  </si>
  <si>
    <t>Hónap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</si>
  <si>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</si>
  <si>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</si>
  <si>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</si>
  <si>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</si>
  <si>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</si>
  <si>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</si>
  <si>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</si>
  <si>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</si>
  <si>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9.</t>
  </si>
  <si>
    <t>Szeptember</t>
  </si>
  <si>
    <t>10.</t>
  </si>
  <si>
    <t>Október</t>
  </si>
  <si>
    <t>11.</t>
  </si>
  <si>
    <t>November</t>
  </si>
  <si>
    <t>12.</t>
  </si>
  <si>
    <t>December</t>
  </si>
  <si>
    <t>Kiadási előirányzat</t>
  </si>
  <si>
    <t>Bevételi előirányzat</t>
  </si>
  <si>
    <t>Feladat</t>
  </si>
  <si>
    <t>Eredeti</t>
  </si>
  <si>
    <t>Módosított</t>
  </si>
  <si>
    <t>Teljesítés</t>
  </si>
  <si>
    <t>jellege</t>
  </si>
  <si>
    <t>Önkormányzati költségvetési szervhez nem tartozó feladat</t>
  </si>
  <si>
    <t>Önk. Igazg. Tev.</t>
  </si>
  <si>
    <t>Köztemető</t>
  </si>
  <si>
    <t>Közvilágítás</t>
  </si>
  <si>
    <t>Háziorvosi alapell.</t>
  </si>
  <si>
    <t>Település hulladék</t>
  </si>
  <si>
    <t>Közművelődési int.</t>
  </si>
  <si>
    <t>Szennyvíz gyűjtése</t>
  </si>
  <si>
    <t>Közfoglalkoztatás</t>
  </si>
  <si>
    <t>Közutak, hídak</t>
  </si>
  <si>
    <t>Adók, illeték beszedése, kiszabása</t>
  </si>
  <si>
    <t>Önkormányzatok és társ. Elszámolásai</t>
  </si>
  <si>
    <t>Óvodai nevelés</t>
  </si>
  <si>
    <t>Óvodai étkeztetés</t>
  </si>
  <si>
    <t>Szociális étkeztetés</t>
  </si>
  <si>
    <t>Munkahelyi étkeztetés</t>
  </si>
  <si>
    <t>013320</t>
  </si>
  <si>
    <t>066010</t>
  </si>
  <si>
    <t>064010</t>
  </si>
  <si>
    <t>072112</t>
  </si>
  <si>
    <t>051030</t>
  </si>
  <si>
    <t>052020</t>
  </si>
  <si>
    <t>096015</t>
  </si>
  <si>
    <t>045160</t>
  </si>
  <si>
    <t>900020</t>
  </si>
  <si>
    <t>091110</t>
  </si>
  <si>
    <t>107051</t>
  </si>
  <si>
    <t>096025</t>
  </si>
  <si>
    <t>Nemesbüki Önkormányzata</t>
  </si>
  <si>
    <t>Gördülő tervezés</t>
  </si>
  <si>
    <t>Működési</t>
  </si>
  <si>
    <t>Intézményi működési bevétel</t>
  </si>
  <si>
    <t>Önkormányzat működési támogatása</t>
  </si>
  <si>
    <t>Támogatásértékű bevételek</t>
  </si>
  <si>
    <t>Működési célú pénzeszközátvétel, Központosított előirányzat</t>
  </si>
  <si>
    <t>Értékpapír kibocsátása, értékesítése</t>
  </si>
  <si>
    <t>Hitelek felvétele</t>
  </si>
  <si>
    <t>Kapott kölcsön, nyújtott kölcsön visszatér.</t>
  </si>
  <si>
    <t>Forgatási célú belf.,külf. Értékpapírok kibocsátása, értékesítése</t>
  </si>
  <si>
    <t>13.</t>
  </si>
  <si>
    <t>Betét visszavonásából származó bevétel</t>
  </si>
  <si>
    <t>14.</t>
  </si>
  <si>
    <t>Egyéb működési finanszírozási célú bevétel</t>
  </si>
  <si>
    <t>15.</t>
  </si>
  <si>
    <t>Finanszírozási célú bevételek</t>
  </si>
  <si>
    <t>16.</t>
  </si>
  <si>
    <t>Függő, átfutó, kiegyenlítő bevételek</t>
  </si>
  <si>
    <t>17.</t>
  </si>
  <si>
    <t>BEVÉTELEK ÖSSZESEN</t>
  </si>
  <si>
    <t>9. melléklet a 5/2016. (II.12) önkormányzati rendelethez</t>
  </si>
  <si>
    <t>Munkaadókat terhelő járulék</t>
  </si>
  <si>
    <t>ÁHT kívüli pénzeszköz átadás</t>
  </si>
  <si>
    <t>Szociális juttatások</t>
  </si>
  <si>
    <t>Likviditási hitelek törlesztése</t>
  </si>
  <si>
    <t>Rövid lejáratú hitelek törlesztése</t>
  </si>
  <si>
    <t>Hosszú lejáratú hitelek törlesztése</t>
  </si>
  <si>
    <t>Kölcsön törlesztése, adott kölcsön</t>
  </si>
  <si>
    <t>Befektetési célú belf., külf. Értékpapírok vásárlása</t>
  </si>
  <si>
    <t>Forgatási célú belföldi, külföldi étékpapírok vásárlása</t>
  </si>
  <si>
    <t>Betét elhelyezése</t>
  </si>
  <si>
    <t>18.</t>
  </si>
  <si>
    <t>Finanszírozási célú kiadások</t>
  </si>
  <si>
    <t>19.</t>
  </si>
  <si>
    <t>Függő, átfutó, kiegyenlítő kiadások</t>
  </si>
  <si>
    <t>20.</t>
  </si>
  <si>
    <t>KIADÁSOK ÖSSZESEN</t>
  </si>
  <si>
    <t>21.</t>
  </si>
  <si>
    <t>Költségvetési többlet:</t>
  </si>
  <si>
    <t>Előirányzat-felhasználási ütemterv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</si>
  <si>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</si>
  <si>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</si>
  <si>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</si>
  <si>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</si>
  <si>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</si>
  <si>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</si>
  <si>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</si>
  <si>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</si>
  <si>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</si>
  <si>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</si>
  <si>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</si>
  <si>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</si>
  <si>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Össz.:</t>
  </si>
  <si>
    <t>BEVÉTELEK</t>
  </si>
  <si>
    <t>Intézményi műk. bevételek</t>
  </si>
  <si>
    <t>Műk. Célú tám. Ért. bevételek</t>
  </si>
  <si>
    <t>Pénzmaradvány</t>
  </si>
  <si>
    <t>Bevételek összesen</t>
  </si>
  <si>
    <t> KIADÁSOK</t>
  </si>
  <si>
    <t>Munkaadókat terhelő járulékok</t>
  </si>
  <si>
    <t>Ellátottak pénzbeni juttatásai</t>
  </si>
  <si>
    <t>Támogatásértékű kiadás</t>
  </si>
  <si>
    <t>PE átadás</t>
  </si>
  <si>
    <t>Kiadások összesen:</t>
  </si>
  <si>
    <t>2.Zöldterülettel kapcs. Támogatások</t>
  </si>
  <si>
    <t>3.Közvilágítás fenntartásának támogatása</t>
  </si>
  <si>
    <t>9.Óvodapedagógusok munkáját közvetlenül segítők támogatása</t>
  </si>
  <si>
    <t>12.Ingyenes és kedvezményes gyermekétkeztetés támogatása</t>
  </si>
  <si>
    <t>A. Költségvetési bevételek összesen:(I.+II.+III.+IV)</t>
  </si>
  <si>
    <t>B. Finanszírozási bevételek</t>
  </si>
  <si>
    <t>V.Költségvetési hiány belső finanszírozására szolgáló pénzforgalom nélküli bevételek</t>
  </si>
  <si>
    <t>4.Köztemető fenntartásával kapcs. feladatok tám.</t>
  </si>
  <si>
    <t>1.2 Önkormányzatok sajátos felhalmozási és tőke bevételei</t>
  </si>
  <si>
    <t>Víz- és szennyvízkezelés</t>
  </si>
  <si>
    <t>Támogatásértékű bevételek, pe. átvételek</t>
  </si>
  <si>
    <t>2021.év</t>
  </si>
  <si>
    <t>063020</t>
  </si>
  <si>
    <t>Vízellátás</t>
  </si>
  <si>
    <t>nev</t>
  </si>
  <si>
    <t>gyerek</t>
  </si>
  <si>
    <t>alkalmazott</t>
  </si>
  <si>
    <t>szoc</t>
  </si>
  <si>
    <t>ig</t>
  </si>
  <si>
    <t>temető</t>
  </si>
  <si>
    <t>utak</t>
  </si>
  <si>
    <t>zöldter</t>
  </si>
  <si>
    <t>közvil</t>
  </si>
  <si>
    <t>háziorvos</t>
  </si>
  <si>
    <t>műv</t>
  </si>
  <si>
    <t>energia</t>
  </si>
  <si>
    <t>bursa</t>
  </si>
  <si>
    <t xml:space="preserve">települési </t>
  </si>
  <si>
    <t>gyógyszer</t>
  </si>
  <si>
    <t>lakástám</t>
  </si>
  <si>
    <t>hulladék</t>
  </si>
  <si>
    <t>könyvtár</t>
  </si>
  <si>
    <t>szennyvíz</t>
  </si>
  <si>
    <t>víz</t>
  </si>
  <si>
    <t>közfogl</t>
  </si>
  <si>
    <t>Támogatásértékű kiadások</t>
  </si>
  <si>
    <t>Működési célú pe. átadások</t>
  </si>
  <si>
    <t>Rendezési terv</t>
  </si>
  <si>
    <t>Bükkösi u. vízellátása</t>
  </si>
  <si>
    <t>Várható kiadások jogcímenként</t>
  </si>
  <si>
    <t>6.Polgármester tiszteletdíja</t>
  </si>
  <si>
    <t>1.Bérleti díjak</t>
  </si>
  <si>
    <t>2.Működési célú pénzeszköz átvétel ÁHT-n belülről</t>
  </si>
  <si>
    <t xml:space="preserve">IV.Felhalmozási bevételek              </t>
  </si>
  <si>
    <t>2.Felhalmozási c. támogatás</t>
  </si>
  <si>
    <t>Talajterhelési díj</t>
  </si>
  <si>
    <t>Vis maior</t>
  </si>
  <si>
    <t>Közpark</t>
  </si>
  <si>
    <t>Riasztórendszer</t>
  </si>
  <si>
    <t>Ravatalozó</t>
  </si>
  <si>
    <t>Parkoló</t>
  </si>
  <si>
    <t>Pavilon</t>
  </si>
  <si>
    <t>Garázs</t>
  </si>
  <si>
    <t>Szennyvíz felújítások (koncessziós díj)</t>
  </si>
  <si>
    <t>2022.év</t>
  </si>
  <si>
    <t>KIMUTATÁS A KÖZVETETT TÁMOGATÁSOKRÓL</t>
  </si>
  <si>
    <t>Óvoda finanszírozási ütemterv</t>
  </si>
  <si>
    <t>Várható kiadásai és bevételei kiemelt előirányzatonként</t>
  </si>
  <si>
    <t>Társadalom és szociálpolitikai juttatások előirányzata</t>
  </si>
  <si>
    <t>Az önkormányzat működési és felhalmozás célú bevételei és kiadásai tájékoztató jelleggel mérlegszerűen</t>
  </si>
  <si>
    <t>NEMESBÜK ÖNKORMÁNYZAT KÖLTSÉGVETÉSE</t>
  </si>
  <si>
    <t xml:space="preserve">Önkormányzati feladathoz tartozó feladatok cím előirányzatai </t>
  </si>
  <si>
    <t>helyi adó bevétel</t>
  </si>
  <si>
    <t>NEMESBÜK KÖZSÉG ÖNKORMÁNYZAT KÖLTSÉGVETÉSE</t>
  </si>
  <si>
    <t xml:space="preserve"> Az önkormányzati költségvetési szervhez nem tartozó feladatok cím tervezett bevételei forrásonként</t>
  </si>
  <si>
    <t>1. melléklet a 6/2018.( II.20. ) önkormányzati rendelethez</t>
  </si>
  <si>
    <t>2. melléklet a 6/2018.( II.20. ) önkormányzati rendelethez</t>
  </si>
  <si>
    <t>2/a melléklet  a 6/2018.( II.20. ) önkormányzati rendelethez</t>
  </si>
  <si>
    <t>2/b melléklet  a 6/2018.( II.20. ) önkormányzati rendelethez</t>
  </si>
  <si>
    <t>3. melléklet  a 6/2018.( II.20. ) önkormányzati rendelethez</t>
  </si>
  <si>
    <t xml:space="preserve"> 4.melléklet a 6/2018.( II.20. ) önkormányzati rendelethez</t>
  </si>
  <si>
    <t>4. melléklet a 6/2018.( II.20. ) önkormányzati rendelethez</t>
  </si>
  <si>
    <t>5. melléklet a 6/2018.( II.20. ) önkormányzati rendelethez</t>
  </si>
  <si>
    <t>6. melléklet a 6/2018.( II.20. ) önkormányzati rendelethez</t>
  </si>
  <si>
    <t>7. melléklet a 6/2018.( II.20. ) önkormányzati rendelethez</t>
  </si>
  <si>
    <t>8. melléklet a 6/2018.( II.20. ) önkormányzati rendelethez</t>
  </si>
  <si>
    <t>9. mellékleta 6/2018.( II.20. ) önkormányzati rendelethez</t>
  </si>
  <si>
    <t>10. melléklet a 6/2018.( II.20. ) önkormányzati rendelethez</t>
  </si>
  <si>
    <t>11. melléklet a 6/2018.( II.20. ) önkormányzati rendelethez</t>
  </si>
  <si>
    <t>12. melléklet a 6/2018.( II.20. ) önkormányzati rendelethez</t>
  </si>
  <si>
    <t>13. melléklet a 6/2018.( II.20. 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</si>
</sst>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6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4"/>
      <name val="Arial"/>
      <charset val="238"/>
    </font>
    <font>
      <b/>
      <sz val="14"/>
      <name val="Arial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sz val="12"/>
      <name val="Times New Roman CE"/>
      <charset val="238"/>
    </font>
    <font>
      <sz val="8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8"/>
      <name val="Times New Roman CE"/>
      <charset val="238"/>
    </font>
    <font>
      <i/>
      <sz val="11"/>
      <name val="Times New Roman CE"/>
      <family val="1"/>
      <charset val="238"/>
    </font>
    <font>
      <sz val="8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0"/>
      <name val="Times New Roman CE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.5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rgb="FFCCCCCC"/>
        <bgColor indexed="64"/>
      </patternFill>
    </fill>
    <fill>
      <patternFill patternType="solid">
        <fgColor rgb="FFC0C0C0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</cellStyleXfs>
  <cellXfs count="60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3" fillId="0" borderId="0" xfId="42" applyFont="1"/>
    <xf numFmtId="0" fontId="21" fillId="0" borderId="0" xfId="42"/>
    <xf numFmtId="0" fontId="21" fillId="0" borderId="0" xfId="42" applyAlignment="1"/>
    <xf numFmtId="0" fontId="23" fillId="0" borderId="0" xfId="42" applyFont="1" applyBorder="1" applyAlignment="1"/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24" borderId="17" xfId="0" applyNumberFormat="1" applyFont="1" applyFill="1" applyBorder="1" applyAlignment="1">
      <alignment vertical="center" wrapText="1"/>
    </xf>
    <xf numFmtId="3" fontId="2" fillId="24" borderId="11" xfId="0" applyNumberFormat="1" applyFont="1" applyFill="1" applyBorder="1" applyAlignment="1">
      <alignment vertical="center" wrapText="1"/>
    </xf>
    <xf numFmtId="3" fontId="2" fillId="24" borderId="18" xfId="0" applyNumberFormat="1" applyFont="1" applyFill="1" applyBorder="1" applyAlignment="1">
      <alignment horizontal="center" vertical="center" wrapText="1"/>
    </xf>
    <xf numFmtId="0" fontId="2" fillId="24" borderId="19" xfId="0" applyFont="1" applyFill="1" applyBorder="1" applyAlignment="1">
      <alignment horizontal="center" vertical="center" wrapText="1"/>
    </xf>
    <xf numFmtId="3" fontId="2" fillId="24" borderId="20" xfId="0" applyNumberFormat="1" applyFont="1" applyFill="1" applyBorder="1" applyAlignment="1">
      <alignment horizontal="center" vertical="center" wrapText="1"/>
    </xf>
    <xf numFmtId="3" fontId="2" fillId="24" borderId="2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3" fontId="3" fillId="0" borderId="26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" fillId="1" borderId="2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/>
    </xf>
    <xf numFmtId="0" fontId="2" fillId="24" borderId="2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24" borderId="28" xfId="0" applyFont="1" applyFill="1" applyBorder="1" applyAlignment="1">
      <alignment horizontal="center" vertical="center"/>
    </xf>
    <xf numFmtId="3" fontId="2" fillId="24" borderId="34" xfId="0" applyNumberFormat="1" applyFont="1" applyFill="1" applyBorder="1" applyAlignment="1">
      <alignment horizontal="right" vertical="center" wrapText="1"/>
    </xf>
    <xf numFmtId="164" fontId="29" fillId="0" borderId="0" xfId="38" applyNumberFormat="1" applyFont="1" applyFill="1" applyAlignment="1" applyProtection="1">
      <alignment horizontal="left" vertical="center" wrapText="1"/>
    </xf>
    <xf numFmtId="164" fontId="29" fillId="0" borderId="0" xfId="38" applyNumberFormat="1" applyFont="1" applyFill="1" applyAlignment="1" applyProtection="1">
      <alignment vertical="center" wrapText="1"/>
    </xf>
    <xf numFmtId="164" fontId="29" fillId="0" borderId="0" xfId="38" applyNumberFormat="1" applyFont="1" applyFill="1" applyAlignment="1">
      <alignment vertical="center" wrapText="1"/>
    </xf>
    <xf numFmtId="0" fontId="32" fillId="0" borderId="0" xfId="38" applyFont="1" applyFill="1" applyAlignment="1">
      <alignment vertical="center"/>
    </xf>
    <xf numFmtId="0" fontId="31" fillId="0" borderId="35" xfId="38" applyFont="1" applyFill="1" applyBorder="1" applyAlignment="1" applyProtection="1">
      <alignment vertical="center"/>
    </xf>
    <xf numFmtId="0" fontId="31" fillId="0" borderId="36" xfId="38" applyFont="1" applyFill="1" applyBorder="1" applyAlignment="1" applyProtection="1">
      <alignment vertical="center"/>
    </xf>
    <xf numFmtId="0" fontId="31" fillId="0" borderId="0" xfId="38" applyFont="1" applyFill="1" applyAlignment="1" applyProtection="1">
      <alignment vertical="center"/>
    </xf>
    <xf numFmtId="0" fontId="33" fillId="0" borderId="0" xfId="38" applyFont="1" applyFill="1" applyAlignment="1">
      <alignment vertical="center"/>
    </xf>
    <xf numFmtId="0" fontId="31" fillId="0" borderId="37" xfId="38" applyFont="1" applyFill="1" applyBorder="1" applyAlignment="1" applyProtection="1">
      <alignment horizontal="center" vertical="center" wrapText="1"/>
    </xf>
    <xf numFmtId="0" fontId="31" fillId="0" borderId="38" xfId="38" applyFont="1" applyFill="1" applyBorder="1" applyAlignment="1" applyProtection="1">
      <alignment horizontal="center" vertical="center" wrapText="1"/>
    </xf>
    <xf numFmtId="0" fontId="31" fillId="0" borderId="34" xfId="38" applyFont="1" applyFill="1" applyBorder="1" applyAlignment="1" applyProtection="1">
      <alignment horizontal="center" vertical="center" wrapText="1"/>
    </xf>
    <xf numFmtId="0" fontId="26" fillId="0" borderId="0" xfId="38" applyFill="1" applyAlignment="1">
      <alignment horizontal="center" vertical="center" wrapText="1"/>
    </xf>
    <xf numFmtId="0" fontId="26" fillId="0" borderId="0" xfId="38" applyFill="1" applyAlignment="1">
      <alignment vertical="center" wrapText="1"/>
    </xf>
    <xf numFmtId="0" fontId="34" fillId="0" borderId="28" xfId="38" applyFont="1" applyFill="1" applyBorder="1" applyAlignment="1" applyProtection="1">
      <alignment horizontal="center" vertical="center" wrapText="1"/>
    </xf>
    <xf numFmtId="0" fontId="34" fillId="0" borderId="38" xfId="38" applyFont="1" applyFill="1" applyBorder="1" applyAlignment="1" applyProtection="1">
      <alignment horizontal="center" vertical="center" wrapText="1"/>
    </xf>
    <xf numFmtId="0" fontId="34" fillId="0" borderId="39" xfId="38" applyFont="1" applyFill="1" applyBorder="1" applyAlignment="1" applyProtection="1">
      <alignment horizontal="center" vertical="center" wrapText="1"/>
    </xf>
    <xf numFmtId="0" fontId="32" fillId="0" borderId="0" xfId="38" applyFont="1" applyFill="1" applyAlignment="1">
      <alignment horizontal="center" vertical="center" wrapText="1"/>
    </xf>
    <xf numFmtId="0" fontId="31" fillId="0" borderId="40" xfId="38" applyFont="1" applyFill="1" applyBorder="1" applyAlignment="1" applyProtection="1">
      <alignment horizontal="center" vertical="center" wrapText="1"/>
    </xf>
    <xf numFmtId="0" fontId="35" fillId="0" borderId="41" xfId="38" applyFont="1" applyFill="1" applyBorder="1" applyAlignment="1" applyProtection="1">
      <alignment horizontal="center" vertical="center" wrapText="1"/>
    </xf>
    <xf numFmtId="0" fontId="36" fillId="0" borderId="37" xfId="38" applyFont="1" applyFill="1" applyBorder="1" applyAlignment="1" applyProtection="1">
      <alignment horizontal="center" vertical="center" wrapText="1"/>
    </xf>
    <xf numFmtId="0" fontId="37" fillId="0" borderId="0" xfId="38" applyFont="1" applyFill="1" applyAlignment="1">
      <alignment vertical="center" wrapText="1"/>
    </xf>
    <xf numFmtId="0" fontId="34" fillId="0" borderId="32" xfId="38" applyFont="1" applyFill="1" applyBorder="1" applyAlignment="1" applyProtection="1">
      <alignment horizontal="center" vertical="center" wrapText="1"/>
    </xf>
    <xf numFmtId="49" fontId="38" fillId="0" borderId="33" xfId="38" applyNumberFormat="1" applyFont="1" applyFill="1" applyBorder="1" applyAlignment="1" applyProtection="1">
      <alignment horizontal="center" vertical="center" wrapText="1"/>
    </xf>
    <xf numFmtId="0" fontId="38" fillId="0" borderId="33" xfId="43" applyFont="1" applyFill="1" applyBorder="1" applyAlignment="1" applyProtection="1">
      <alignment horizontal="left" vertical="center" wrapText="1" indent="1"/>
    </xf>
    <xf numFmtId="164" fontId="28" fillId="0" borderId="42" xfId="38" applyNumberFormat="1" applyFont="1" applyFill="1" applyBorder="1" applyAlignment="1" applyProtection="1">
      <alignment vertical="center" wrapText="1"/>
      <protection locked="0"/>
    </xf>
    <xf numFmtId="0" fontId="34" fillId="0" borderId="10" xfId="38" applyFont="1" applyFill="1" applyBorder="1" applyAlignment="1" applyProtection="1">
      <alignment horizontal="center" vertical="center" wrapText="1"/>
    </xf>
    <xf numFmtId="49" fontId="38" fillId="0" borderId="11" xfId="38" applyNumberFormat="1" applyFont="1" applyFill="1" applyBorder="1" applyAlignment="1" applyProtection="1">
      <alignment horizontal="center" vertical="center" wrapText="1"/>
    </xf>
    <xf numFmtId="0" fontId="38" fillId="0" borderId="11" xfId="43" applyFont="1" applyFill="1" applyBorder="1" applyAlignment="1" applyProtection="1">
      <alignment horizontal="left" vertical="center" wrapText="1" indent="1"/>
    </xf>
    <xf numFmtId="164" fontId="28" fillId="0" borderId="43" xfId="38" applyNumberFormat="1" applyFont="1" applyFill="1" applyBorder="1" applyAlignment="1" applyProtection="1">
      <alignment vertical="center" wrapText="1"/>
      <protection locked="0"/>
    </xf>
    <xf numFmtId="0" fontId="38" fillId="0" borderId="19" xfId="43" applyFont="1" applyFill="1" applyBorder="1" applyAlignment="1" applyProtection="1">
      <alignment horizontal="left" vertical="center" wrapText="1" indent="1"/>
    </xf>
    <xf numFmtId="0" fontId="34" fillId="0" borderId="29" xfId="38" applyFont="1" applyFill="1" applyBorder="1" applyAlignment="1" applyProtection="1">
      <alignment horizontal="center" vertical="center" wrapText="1"/>
    </xf>
    <xf numFmtId="164" fontId="28" fillId="0" borderId="21" xfId="38" applyNumberFormat="1" applyFont="1" applyFill="1" applyBorder="1" applyAlignment="1" applyProtection="1">
      <alignment vertical="center" wrapText="1"/>
      <protection locked="0"/>
    </xf>
    <xf numFmtId="0" fontId="39" fillId="0" borderId="0" xfId="38" applyFont="1" applyFill="1" applyAlignment="1">
      <alignment vertical="center" wrapText="1"/>
    </xf>
    <xf numFmtId="0" fontId="34" fillId="0" borderId="24" xfId="38" applyFont="1" applyFill="1" applyBorder="1" applyAlignment="1" applyProtection="1">
      <alignment horizontal="center" vertical="center" wrapText="1"/>
    </xf>
    <xf numFmtId="49" fontId="38" fillId="0" borderId="30" xfId="38" applyNumberFormat="1" applyFont="1" applyFill="1" applyBorder="1" applyAlignment="1" applyProtection="1">
      <alignment horizontal="center" vertical="center" wrapText="1"/>
    </xf>
    <xf numFmtId="164" fontId="28" fillId="0" borderId="18" xfId="38" applyNumberFormat="1" applyFont="1" applyFill="1" applyBorder="1" applyAlignment="1" applyProtection="1">
      <alignment vertical="center" wrapText="1"/>
      <protection locked="0"/>
    </xf>
    <xf numFmtId="0" fontId="35" fillId="0" borderId="38" xfId="38" applyFont="1" applyFill="1" applyBorder="1" applyAlignment="1" applyProtection="1">
      <alignment horizontal="center" vertical="center" wrapText="1"/>
    </xf>
    <xf numFmtId="0" fontId="36" fillId="0" borderId="38" xfId="38" applyFont="1" applyFill="1" applyBorder="1" applyAlignment="1" applyProtection="1">
      <alignment horizontal="left" vertical="center" wrapText="1" indent="1"/>
    </xf>
    <xf numFmtId="164" fontId="36" fillId="0" borderId="34" xfId="38" applyNumberFormat="1" applyFont="1" applyFill="1" applyBorder="1" applyAlignment="1" applyProtection="1">
      <alignment vertical="center" wrapText="1"/>
    </xf>
    <xf numFmtId="0" fontId="34" fillId="0" borderId="25" xfId="38" applyFont="1" applyFill="1" applyBorder="1" applyAlignment="1" applyProtection="1">
      <alignment horizontal="center" vertical="center" wrapText="1"/>
    </xf>
    <xf numFmtId="49" fontId="38" fillId="0" borderId="26" xfId="38" applyNumberFormat="1" applyFont="1" applyFill="1" applyBorder="1" applyAlignment="1" applyProtection="1">
      <alignment horizontal="center" vertical="center" wrapText="1"/>
    </xf>
    <xf numFmtId="0" fontId="38" fillId="0" borderId="26" xfId="43" applyFont="1" applyFill="1" applyBorder="1" applyAlignment="1" applyProtection="1">
      <alignment horizontal="left" vertical="center" wrapText="1" indent="1"/>
    </xf>
    <xf numFmtId="164" fontId="28" fillId="0" borderId="44" xfId="38" applyNumberFormat="1" applyFont="1" applyFill="1" applyBorder="1" applyAlignment="1" applyProtection="1">
      <alignment vertical="center" wrapText="1"/>
      <protection locked="0"/>
    </xf>
    <xf numFmtId="0" fontId="38" fillId="0" borderId="30" xfId="43" applyFont="1" applyFill="1" applyBorder="1" applyAlignment="1" applyProtection="1">
      <alignment horizontal="left" vertical="center" wrapText="1" indent="1"/>
    </xf>
    <xf numFmtId="0" fontId="36" fillId="0" borderId="28" xfId="38" applyFont="1" applyFill="1" applyBorder="1" applyAlignment="1" applyProtection="1">
      <alignment horizontal="center" vertical="center" wrapText="1"/>
    </xf>
    <xf numFmtId="0" fontId="36" fillId="0" borderId="38" xfId="43" applyFont="1" applyFill="1" applyBorder="1" applyAlignment="1" applyProtection="1">
      <alignment horizontal="left" vertical="center" wrapText="1" indent="1"/>
    </xf>
    <xf numFmtId="164" fontId="36" fillId="0" borderId="34" xfId="38" applyNumberFormat="1" applyFont="1" applyFill="1" applyBorder="1" applyAlignment="1" applyProtection="1">
      <alignment vertical="center" wrapText="1"/>
      <protection locked="0"/>
    </xf>
    <xf numFmtId="0" fontId="35" fillId="0" borderId="45" xfId="38" applyFont="1" applyFill="1" applyBorder="1" applyAlignment="1" applyProtection="1">
      <alignment horizontal="center" vertical="center" wrapText="1"/>
    </xf>
    <xf numFmtId="49" fontId="36" fillId="0" borderId="38" xfId="43" applyNumberFormat="1" applyFont="1" applyFill="1" applyBorder="1" applyAlignment="1" applyProtection="1">
      <alignment horizontal="left" vertical="center" wrapText="1" indent="1"/>
    </xf>
    <xf numFmtId="49" fontId="38" fillId="0" borderId="26" xfId="43" applyNumberFormat="1" applyFont="1" applyFill="1" applyBorder="1" applyAlignment="1" applyProtection="1">
      <alignment horizontal="left" vertical="center" wrapText="1" indent="1"/>
    </xf>
    <xf numFmtId="0" fontId="28" fillId="0" borderId="26" xfId="43" applyFont="1" applyFill="1" applyBorder="1" applyAlignment="1" applyProtection="1">
      <alignment horizontal="left" vertical="center" wrapText="1" indent="1"/>
    </xf>
    <xf numFmtId="164" fontId="36" fillId="0" borderId="21" xfId="38" applyNumberFormat="1" applyFont="1" applyFill="1" applyBorder="1" applyAlignment="1" applyProtection="1">
      <alignment vertical="center" wrapText="1"/>
      <protection locked="0"/>
    </xf>
    <xf numFmtId="49" fontId="38" fillId="0" borderId="30" xfId="43" applyNumberFormat="1" applyFont="1" applyFill="1" applyBorder="1" applyAlignment="1" applyProtection="1">
      <alignment horizontal="left" vertical="center" wrapText="1" indent="1"/>
    </xf>
    <xf numFmtId="0" fontId="28" fillId="0" borderId="19" xfId="43" applyFont="1" applyFill="1" applyBorder="1" applyAlignment="1" applyProtection="1">
      <alignment horizontal="left" vertical="center" wrapText="1" indent="1"/>
    </xf>
    <xf numFmtId="164" fontId="36" fillId="0" borderId="18" xfId="38" applyNumberFormat="1" applyFont="1" applyFill="1" applyBorder="1" applyAlignment="1" applyProtection="1">
      <alignment vertical="center" wrapText="1"/>
      <protection locked="0"/>
    </xf>
    <xf numFmtId="0" fontId="40" fillId="0" borderId="28" xfId="38" applyFont="1" applyBorder="1" applyAlignment="1" applyProtection="1">
      <alignment horizontal="center" vertical="center" wrapText="1"/>
    </xf>
    <xf numFmtId="0" fontId="41" fillId="0" borderId="38" xfId="38" applyFont="1" applyBorder="1" applyAlignment="1" applyProtection="1">
      <alignment horizontal="center" wrapText="1"/>
    </xf>
    <xf numFmtId="0" fontId="41" fillId="0" borderId="45" xfId="38" applyFont="1" applyBorder="1" applyAlignment="1" applyProtection="1">
      <alignment horizontal="center" wrapText="1"/>
    </xf>
    <xf numFmtId="0" fontId="36" fillId="0" borderId="45" xfId="43" applyFont="1" applyFill="1" applyBorder="1" applyAlignment="1" applyProtection="1">
      <alignment horizontal="left" vertical="center" wrapText="1" indent="1"/>
    </xf>
    <xf numFmtId="0" fontId="42" fillId="0" borderId="45" xfId="38" applyFont="1" applyBorder="1" applyAlignment="1" applyProtection="1">
      <alignment horizontal="center" wrapText="1"/>
    </xf>
    <xf numFmtId="0" fontId="43" fillId="0" borderId="45" xfId="38" applyFont="1" applyBorder="1" applyAlignment="1" applyProtection="1">
      <alignment horizontal="left" wrapText="1" indent="1"/>
    </xf>
    <xf numFmtId="0" fontId="38" fillId="0" borderId="15" xfId="38" applyFont="1" applyFill="1" applyBorder="1" applyAlignment="1" applyProtection="1">
      <alignment horizontal="center" vertical="center" wrapText="1"/>
    </xf>
    <xf numFmtId="0" fontId="38" fillId="0" borderId="0" xfId="38" applyFont="1" applyFill="1" applyBorder="1" applyAlignment="1" applyProtection="1">
      <alignment horizontal="center" vertical="center" wrapText="1"/>
    </xf>
    <xf numFmtId="0" fontId="31" fillId="0" borderId="0" xfId="38" applyFont="1" applyFill="1" applyBorder="1" applyAlignment="1" applyProtection="1">
      <alignment horizontal="left" vertical="center" wrapText="1" indent="1"/>
    </xf>
    <xf numFmtId="0" fontId="31" fillId="0" borderId="16" xfId="38" applyFont="1" applyFill="1" applyBorder="1" applyAlignment="1" applyProtection="1">
      <alignment horizontal="left" vertical="center" wrapText="1" indent="1"/>
    </xf>
    <xf numFmtId="0" fontId="38" fillId="0" borderId="15" xfId="38" applyFont="1" applyFill="1" applyBorder="1" applyAlignment="1" applyProtection="1">
      <alignment horizontal="left" vertical="center" wrapText="1"/>
    </xf>
    <xf numFmtId="0" fontId="38" fillId="0" borderId="0" xfId="38" applyFont="1" applyFill="1" applyBorder="1" applyAlignment="1" applyProtection="1">
      <alignment vertical="center" wrapText="1"/>
    </xf>
    <xf numFmtId="0" fontId="38" fillId="0" borderId="16" xfId="38" applyFont="1" applyFill="1" applyBorder="1" applyAlignment="1" applyProtection="1">
      <alignment vertical="center" wrapText="1"/>
    </xf>
    <xf numFmtId="0" fontId="34" fillId="0" borderId="38" xfId="43" applyFont="1" applyFill="1" applyBorder="1" applyAlignment="1" applyProtection="1">
      <alignment horizontal="left" vertical="center" wrapText="1" indent="1"/>
    </xf>
    <xf numFmtId="0" fontId="34" fillId="0" borderId="38" xfId="43" applyFont="1" applyFill="1" applyBorder="1" applyAlignment="1" applyProtection="1">
      <alignment vertical="center" wrapText="1"/>
    </xf>
    <xf numFmtId="0" fontId="44" fillId="0" borderId="0" xfId="38" applyFont="1" applyFill="1" applyAlignment="1">
      <alignment vertical="center" wrapText="1"/>
    </xf>
    <xf numFmtId="0" fontId="36" fillId="0" borderId="25" xfId="38" applyFont="1" applyFill="1" applyBorder="1" applyAlignment="1" applyProtection="1">
      <alignment horizontal="center" vertical="center" wrapText="1"/>
    </xf>
    <xf numFmtId="0" fontId="36" fillId="0" borderId="10" xfId="38" applyFont="1" applyFill="1" applyBorder="1" applyAlignment="1" applyProtection="1">
      <alignment horizontal="center" vertical="center" wrapText="1"/>
    </xf>
    <xf numFmtId="49" fontId="38" fillId="0" borderId="11" xfId="43" applyNumberFormat="1" applyFont="1" applyFill="1" applyBorder="1" applyAlignment="1" applyProtection="1">
      <alignment horizontal="left" vertical="center" wrapText="1" indent="1"/>
    </xf>
    <xf numFmtId="0" fontId="36" fillId="0" borderId="24" xfId="38" applyFont="1" applyFill="1" applyBorder="1" applyAlignment="1" applyProtection="1">
      <alignment horizontal="center" vertical="center" wrapText="1"/>
    </xf>
    <xf numFmtId="0" fontId="34" fillId="0" borderId="28" xfId="43" applyFont="1" applyFill="1" applyBorder="1" applyAlignment="1" applyProtection="1">
      <alignment horizontal="left" vertical="center" wrapText="1" indent="1"/>
    </xf>
    <xf numFmtId="0" fontId="38" fillId="0" borderId="38" xfId="38" applyFont="1" applyFill="1" applyBorder="1" applyAlignment="1" applyProtection="1">
      <alignment horizontal="center" vertical="center" wrapText="1"/>
    </xf>
    <xf numFmtId="0" fontId="31" fillId="0" borderId="38" xfId="38" applyFont="1" applyFill="1" applyBorder="1" applyAlignment="1" applyProtection="1">
      <alignment horizontal="left" vertical="center" wrapText="1" indent="1"/>
    </xf>
    <xf numFmtId="0" fontId="26" fillId="0" borderId="15" xfId="38" applyFill="1" applyBorder="1" applyAlignment="1" applyProtection="1">
      <alignment horizontal="left" vertical="center" wrapText="1"/>
    </xf>
    <xf numFmtId="0" fontId="26" fillId="0" borderId="0" xfId="38" applyFill="1" applyBorder="1" applyAlignment="1" applyProtection="1">
      <alignment vertical="center" wrapText="1"/>
    </xf>
    <xf numFmtId="0" fontId="26" fillId="0" borderId="16" xfId="38" applyFill="1" applyBorder="1" applyAlignment="1" applyProtection="1">
      <alignment vertical="center" wrapText="1"/>
    </xf>
    <xf numFmtId="0" fontId="33" fillId="0" borderId="37" xfId="38" applyFont="1" applyFill="1" applyBorder="1" applyAlignment="1" applyProtection="1">
      <alignment horizontal="left" vertical="center"/>
    </xf>
    <xf numFmtId="0" fontId="45" fillId="0" borderId="37" xfId="38" applyFont="1" applyFill="1" applyBorder="1" applyAlignment="1" applyProtection="1">
      <alignment vertical="center" wrapText="1"/>
    </xf>
    <xf numFmtId="0" fontId="33" fillId="0" borderId="45" xfId="38" applyFont="1" applyFill="1" applyBorder="1" applyAlignment="1" applyProtection="1">
      <alignment vertical="center" wrapText="1"/>
    </xf>
    <xf numFmtId="0" fontId="34" fillId="0" borderId="34" xfId="38" applyFont="1" applyFill="1" applyBorder="1" applyAlignment="1" applyProtection="1">
      <alignment horizontal="right" vertical="center" wrapText="1"/>
    </xf>
    <xf numFmtId="0" fontId="33" fillId="0" borderId="28" xfId="38" applyFont="1" applyFill="1" applyBorder="1" applyAlignment="1" applyProtection="1">
      <alignment horizontal="left" vertical="center"/>
    </xf>
    <xf numFmtId="0" fontId="45" fillId="0" borderId="40" xfId="38" applyFont="1" applyFill="1" applyBorder="1" applyAlignment="1" applyProtection="1">
      <alignment vertical="center" wrapText="1"/>
    </xf>
    <xf numFmtId="0" fontId="33" fillId="0" borderId="34" xfId="38" applyFont="1" applyFill="1" applyBorder="1" applyAlignment="1" applyProtection="1">
      <alignment horizontal="center" vertical="center" wrapText="1"/>
    </xf>
    <xf numFmtId="0" fontId="26" fillId="0" borderId="0" xfId="38" applyFill="1" applyAlignment="1">
      <alignment horizontal="left" vertical="center" wrapText="1"/>
    </xf>
    <xf numFmtId="3" fontId="2" fillId="24" borderId="46" xfId="0" applyNumberFormat="1" applyFont="1" applyFill="1" applyBorder="1" applyAlignment="1">
      <alignment horizontal="center" vertical="center" wrapText="1"/>
    </xf>
    <xf numFmtId="3" fontId="2" fillId="24" borderId="47" xfId="0" applyNumberFormat="1" applyFont="1" applyFill="1" applyBorder="1" applyAlignment="1">
      <alignment horizontal="center" vertical="center" wrapText="1"/>
    </xf>
    <xf numFmtId="3" fontId="2" fillId="0" borderId="48" xfId="0" applyNumberFormat="1" applyFont="1" applyFill="1" applyBorder="1" applyAlignment="1">
      <alignment horizontal="right" vertical="center" wrapText="1"/>
    </xf>
    <xf numFmtId="0" fontId="2" fillId="1" borderId="37" xfId="0" applyFont="1" applyFill="1" applyBorder="1" applyAlignment="1">
      <alignment horizontal="center" vertical="center" wrapText="1"/>
    </xf>
    <xf numFmtId="0" fontId="2" fillId="24" borderId="3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24" borderId="3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3" fontId="2" fillId="0" borderId="42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 wrapText="1"/>
    </xf>
    <xf numFmtId="3" fontId="3" fillId="0" borderId="15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horizontal="left" vertical="center" wrapText="1"/>
    </xf>
    <xf numFmtId="3" fontId="3" fillId="0" borderId="29" xfId="0" applyNumberFormat="1" applyFont="1" applyFill="1" applyBorder="1" applyAlignment="1">
      <alignment horizontal="left" vertical="center" wrapText="1"/>
    </xf>
    <xf numFmtId="3" fontId="3" fillId="0" borderId="19" xfId="0" applyNumberFormat="1" applyFont="1" applyFill="1" applyBorder="1" applyAlignment="1">
      <alignment vertical="center"/>
    </xf>
    <xf numFmtId="3" fontId="2" fillId="24" borderId="28" xfId="0" applyNumberFormat="1" applyFont="1" applyFill="1" applyBorder="1" applyAlignment="1">
      <alignment vertical="center" wrapText="1"/>
    </xf>
    <xf numFmtId="3" fontId="2" fillId="24" borderId="38" xfId="0" applyNumberFormat="1" applyFont="1" applyFill="1" applyBorder="1" applyAlignment="1">
      <alignment horizontal="center" vertical="center"/>
    </xf>
    <xf numFmtId="3" fontId="2" fillId="24" borderId="38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2" fillId="24" borderId="49" xfId="0" applyNumberFormat="1" applyFont="1" applyFill="1" applyBorder="1" applyAlignment="1">
      <alignment vertical="center" wrapText="1"/>
    </xf>
    <xf numFmtId="0" fontId="2" fillId="24" borderId="50" xfId="0" applyFont="1" applyFill="1" applyBorder="1" applyAlignment="1">
      <alignment horizontal="center" vertical="center" wrapText="1"/>
    </xf>
    <xf numFmtId="0" fontId="21" fillId="0" borderId="0" xfId="39"/>
    <xf numFmtId="0" fontId="21" fillId="0" borderId="0" xfId="4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Border="1" applyAlignment="1">
      <alignment vertical="center"/>
    </xf>
    <xf numFmtId="0" fontId="21" fillId="0" borderId="0" xfId="41"/>
    <xf numFmtId="0" fontId="48" fillId="0" borderId="0" xfId="41" applyFont="1"/>
    <xf numFmtId="0" fontId="21" fillId="0" borderId="0" xfId="41" applyAlignment="1"/>
    <xf numFmtId="3" fontId="3" fillId="0" borderId="11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right" vertical="center"/>
    </xf>
    <xf numFmtId="3" fontId="2" fillId="0" borderId="26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3" fontId="3" fillId="0" borderId="30" xfId="0" applyNumberFormat="1" applyFont="1" applyFill="1" applyBorder="1" applyAlignment="1">
      <alignment horizontal="right" vertical="center"/>
    </xf>
    <xf numFmtId="0" fontId="2" fillId="24" borderId="38" xfId="0" applyFont="1" applyFill="1" applyBorder="1" applyAlignment="1">
      <alignment horizontal="right" vertical="center"/>
    </xf>
    <xf numFmtId="0" fontId="2" fillId="0" borderId="33" xfId="0" applyFont="1" applyFill="1" applyBorder="1" applyAlignment="1">
      <alignment horizontal="right" vertical="center" wrapText="1"/>
    </xf>
    <xf numFmtId="0" fontId="2" fillId="0" borderId="47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horizontal="right" vertical="center"/>
    </xf>
    <xf numFmtId="0" fontId="3" fillId="0" borderId="52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25" fillId="0" borderId="11" xfId="0" applyFont="1" applyBorder="1" applyAlignment="1">
      <alignment horizontal="right"/>
    </xf>
    <xf numFmtId="0" fontId="3" fillId="0" borderId="11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3" fontId="2" fillId="0" borderId="33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 wrapText="1"/>
    </xf>
    <xf numFmtId="3" fontId="3" fillId="0" borderId="26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 wrapText="1"/>
    </xf>
    <xf numFmtId="3" fontId="3" fillId="0" borderId="27" xfId="0" applyNumberFormat="1" applyFont="1" applyFill="1" applyBorder="1" applyAlignment="1">
      <alignment horizontal="right" vertical="center"/>
    </xf>
    <xf numFmtId="0" fontId="2" fillId="1" borderId="38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0" fontId="2" fillId="1" borderId="45" xfId="0" applyFont="1" applyFill="1" applyBorder="1" applyAlignment="1">
      <alignment horizontal="right" vertical="center"/>
    </xf>
    <xf numFmtId="3" fontId="2" fillId="1" borderId="3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2" fillId="24" borderId="28" xfId="0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 wrapText="1"/>
    </xf>
    <xf numFmtId="0" fontId="36" fillId="0" borderId="37" xfId="38" applyFont="1" applyFill="1" applyBorder="1" applyAlignment="1" applyProtection="1">
      <alignment vertical="center" wrapText="1"/>
    </xf>
    <xf numFmtId="0" fontId="34" fillId="0" borderId="22" xfId="38" applyFont="1" applyFill="1" applyBorder="1" applyAlignment="1" applyProtection="1">
      <alignment horizontal="center" vertical="center" wrapText="1"/>
    </xf>
    <xf numFmtId="49" fontId="38" fillId="0" borderId="20" xfId="38" applyNumberFormat="1" applyFont="1" applyFill="1" applyBorder="1" applyAlignment="1" applyProtection="1">
      <alignment horizontal="center" vertical="center" wrapText="1"/>
    </xf>
    <xf numFmtId="0" fontId="38" fillId="0" borderId="27" xfId="43" applyFont="1" applyFill="1" applyBorder="1" applyAlignment="1" applyProtection="1">
      <alignment horizontal="left" vertical="center" wrapText="1" indent="1"/>
    </xf>
    <xf numFmtId="164" fontId="28" fillId="0" borderId="51" xfId="38" applyNumberFormat="1" applyFont="1" applyFill="1" applyBorder="1" applyAlignment="1" applyProtection="1">
      <alignment vertical="center" wrapText="1"/>
      <protection locked="0"/>
    </xf>
    <xf numFmtId="0" fontId="53" fillId="0" borderId="0" xfId="0" applyFont="1" applyBorder="1" applyAlignment="1">
      <alignment horizontal="right" vertical="center" wrapText="1"/>
    </xf>
    <xf numFmtId="0" fontId="54" fillId="0" borderId="0" xfId="0" applyFont="1" applyBorder="1" applyAlignment="1">
      <alignment horizontal="right" vertical="center" wrapText="1"/>
    </xf>
    <xf numFmtId="0" fontId="48" fillId="0" borderId="58" xfId="40" applyFont="1" applyBorder="1" applyAlignment="1">
      <alignment horizontal="center"/>
    </xf>
    <xf numFmtId="0" fontId="48" fillId="0" borderId="56" xfId="40" applyFont="1" applyBorder="1" applyAlignment="1">
      <alignment horizontal="center"/>
    </xf>
    <xf numFmtId="0" fontId="21" fillId="0" borderId="17" xfId="40" applyBorder="1" applyAlignment="1">
      <alignment horizontal="center"/>
    </xf>
    <xf numFmtId="0" fontId="21" fillId="0" borderId="0" xfId="40" applyAlignment="1">
      <alignment horizontal="center"/>
    </xf>
    <xf numFmtId="0" fontId="21" fillId="0" borderId="43" xfId="40" applyBorder="1" applyAlignment="1">
      <alignment horizontal="center"/>
    </xf>
    <xf numFmtId="43" fontId="2" fillId="0" borderId="30" xfId="0" applyNumberFormat="1" applyFont="1" applyFill="1" applyBorder="1" applyAlignment="1">
      <alignment horizontal="center" vertical="center" wrapText="1"/>
    </xf>
    <xf numFmtId="43" fontId="2" fillId="24" borderId="51" xfId="0" applyNumberFormat="1" applyFont="1" applyFill="1" applyBorder="1" applyAlignment="1">
      <alignment horizontal="center" vertical="center" wrapText="1"/>
    </xf>
    <xf numFmtId="43" fontId="2" fillId="24" borderId="2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49" fontId="2" fillId="24" borderId="12" xfId="0" applyNumberFormat="1" applyFont="1" applyFill="1" applyBorder="1" applyAlignment="1">
      <alignment vertical="center" wrapText="1"/>
    </xf>
    <xf numFmtId="43" fontId="2" fillId="24" borderId="60" xfId="0" applyNumberFormat="1" applyFont="1" applyFill="1" applyBorder="1" applyAlignment="1">
      <alignment vertical="center" wrapText="1"/>
    </xf>
    <xf numFmtId="43" fontId="2" fillId="24" borderId="46" xfId="0" applyNumberFormat="1" applyFont="1" applyFill="1" applyBorder="1" applyAlignment="1">
      <alignment vertical="center" wrapText="1"/>
    </xf>
    <xf numFmtId="49" fontId="2" fillId="0" borderId="75" xfId="0" applyNumberFormat="1" applyFont="1" applyBorder="1" applyAlignment="1">
      <alignment vertical="center"/>
    </xf>
    <xf numFmtId="0" fontId="2" fillId="24" borderId="35" xfId="0" applyFont="1" applyFill="1" applyBorder="1" applyAlignment="1">
      <alignment vertical="center" wrapText="1"/>
    </xf>
    <xf numFmtId="43" fontId="2" fillId="0" borderId="60" xfId="0" applyNumberFormat="1" applyFont="1" applyFill="1" applyBorder="1" applyAlignment="1">
      <alignment horizontal="center" vertical="center" wrapText="1"/>
    </xf>
    <xf numFmtId="43" fontId="2" fillId="0" borderId="46" xfId="0" applyNumberFormat="1" applyFont="1" applyFill="1" applyBorder="1" applyAlignment="1">
      <alignment horizontal="center" vertical="center" wrapText="1"/>
    </xf>
    <xf numFmtId="43" fontId="2" fillId="0" borderId="18" xfId="0" applyNumberFormat="1" applyFont="1" applyFill="1" applyBorder="1" applyAlignment="1">
      <alignment horizontal="center" vertical="center" wrapText="1"/>
    </xf>
    <xf numFmtId="0" fontId="52" fillId="0" borderId="12" xfId="42" applyFont="1" applyBorder="1" applyAlignment="1">
      <alignment vertical="top" wrapText="1"/>
    </xf>
    <xf numFmtId="0" fontId="24" fillId="0" borderId="12" xfId="42" applyFont="1" applyBorder="1" applyAlignment="1">
      <alignment vertical="top" wrapText="1"/>
    </xf>
    <xf numFmtId="0" fontId="24" fillId="0" borderId="77" xfId="42" applyFont="1" applyBorder="1" applyAlignment="1">
      <alignment vertical="top" wrapText="1"/>
    </xf>
    <xf numFmtId="0" fontId="23" fillId="0" borderId="75" xfId="42" applyFont="1" applyBorder="1" applyAlignment="1">
      <alignment vertical="center" wrapText="1"/>
    </xf>
    <xf numFmtId="0" fontId="23" fillId="0" borderId="58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4" fillId="0" borderId="35" xfId="42" applyFont="1" applyBorder="1" applyAlignment="1">
      <alignment vertical="center" wrapText="1"/>
    </xf>
    <xf numFmtId="0" fontId="24" fillId="0" borderId="63" xfId="42" applyFont="1" applyBorder="1" applyAlignment="1">
      <alignment horizontal="center" vertical="center" wrapText="1"/>
    </xf>
    <xf numFmtId="0" fontId="24" fillId="0" borderId="51" xfId="42" applyFont="1" applyBorder="1" applyAlignment="1">
      <alignment horizontal="center" vertical="center" wrapText="1"/>
    </xf>
    <xf numFmtId="0" fontId="48" fillId="0" borderId="0" xfId="41" applyFont="1" applyAlignment="1"/>
    <xf numFmtId="0" fontId="48" fillId="0" borderId="66" xfId="41" applyFont="1" applyBorder="1" applyAlignment="1"/>
    <xf numFmtId="0" fontId="48" fillId="0" borderId="67" xfId="41" applyFont="1" applyBorder="1" applyAlignment="1"/>
    <xf numFmtId="0" fontId="48" fillId="0" borderId="35" xfId="41" applyFont="1" applyBorder="1" applyAlignment="1"/>
    <xf numFmtId="0" fontId="48" fillId="0" borderId="36" xfId="41" applyFont="1" applyBorder="1" applyAlignment="1"/>
    <xf numFmtId="0" fontId="50" fillId="0" borderId="39" xfId="41" applyFont="1" applyBorder="1" applyAlignment="1"/>
    <xf numFmtId="0" fontId="50" fillId="0" borderId="58" xfId="41" applyFont="1" applyBorder="1" applyAlignment="1"/>
    <xf numFmtId="0" fontId="48" fillId="0" borderId="42" xfId="41" applyFont="1" applyBorder="1" applyAlignment="1"/>
    <xf numFmtId="0" fontId="48" fillId="0" borderId="51" xfId="41" applyFont="1" applyBorder="1" applyAlignment="1"/>
    <xf numFmtId="49" fontId="50" fillId="0" borderId="12" xfId="41" applyNumberFormat="1" applyFont="1" applyBorder="1" applyAlignment="1"/>
    <xf numFmtId="49" fontId="50" fillId="0" borderId="75" xfId="41" applyNumberFormat="1" applyFont="1" applyBorder="1" applyAlignment="1"/>
    <xf numFmtId="0" fontId="48" fillId="0" borderId="75" xfId="40" applyFont="1" applyBorder="1" applyAlignment="1"/>
    <xf numFmtId="0" fontId="48" fillId="0" borderId="58" xfId="40" applyFont="1" applyBorder="1" applyAlignment="1"/>
    <xf numFmtId="0" fontId="48" fillId="0" borderId="76" xfId="40" applyFont="1" applyBorder="1" applyAlignment="1"/>
    <xf numFmtId="0" fontId="48" fillId="0" borderId="56" xfId="40" applyFont="1" applyBorder="1" applyAlignment="1"/>
    <xf numFmtId="0" fontId="21" fillId="0" borderId="49" xfId="40" applyBorder="1" applyAlignment="1"/>
    <xf numFmtId="0" fontId="21" fillId="0" borderId="17" xfId="40" applyBorder="1" applyAlignment="1"/>
    <xf numFmtId="0" fontId="50" fillId="0" borderId="17" xfId="40" applyFont="1" applyBorder="1" applyAlignment="1"/>
    <xf numFmtId="0" fontId="48" fillId="0" borderId="18" xfId="40" applyFont="1" applyBorder="1" applyAlignment="1"/>
    <xf numFmtId="0" fontId="48" fillId="0" borderId="44" xfId="40" applyFont="1" applyBorder="1" applyAlignment="1"/>
    <xf numFmtId="0" fontId="48" fillId="0" borderId="18" xfId="40" applyFont="1" applyBorder="1" applyAlignment="1">
      <alignment horizontal="center"/>
    </xf>
    <xf numFmtId="0" fontId="48" fillId="0" borderId="44" xfId="40" applyFont="1" applyBorder="1" applyAlignment="1">
      <alignment horizontal="center"/>
    </xf>
    <xf numFmtId="3" fontId="2" fillId="24" borderId="66" xfId="0" applyNumberFormat="1" applyFont="1" applyFill="1" applyBorder="1" applyAlignment="1">
      <alignment vertical="center" wrapText="1"/>
    </xf>
    <xf numFmtId="3" fontId="2" fillId="24" borderId="35" xfId="0" applyNumberFormat="1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/>
    </xf>
    <xf numFmtId="0" fontId="21" fillId="0" borderId="69" xfId="39" applyBorder="1" applyAlignment="1"/>
    <xf numFmtId="0" fontId="21" fillId="0" borderId="12" xfId="39" applyBorder="1" applyAlignment="1"/>
    <xf numFmtId="0" fontId="21" fillId="0" borderId="39" xfId="39" applyBorder="1" applyAlignment="1"/>
    <xf numFmtId="0" fontId="21" fillId="0" borderId="76" xfId="39" applyBorder="1" applyAlignment="1"/>
    <xf numFmtId="0" fontId="21" fillId="0" borderId="56" xfId="39" applyBorder="1" applyAlignment="1"/>
    <xf numFmtId="0" fontId="21" fillId="0" borderId="46" xfId="39" applyBorder="1" applyAlignment="1"/>
    <xf numFmtId="0" fontId="21" fillId="0" borderId="44" xfId="39" applyBorder="1" applyAlignment="1"/>
    <xf numFmtId="0" fontId="48" fillId="0" borderId="49" xfId="39" applyFont="1" applyBorder="1" applyAlignment="1"/>
    <xf numFmtId="0" fontId="49" fillId="0" borderId="49" xfId="39" applyFont="1" applyBorder="1" applyAlignment="1"/>
    <xf numFmtId="0" fontId="21" fillId="0" borderId="49" xfId="39" applyBorder="1" applyAlignment="1"/>
    <xf numFmtId="0" fontId="48" fillId="0" borderId="49" xfId="39" applyFont="1" applyBorder="1" applyAlignment="1">
      <alignment wrapText="1"/>
    </xf>
    <xf numFmtId="0" fontId="48" fillId="0" borderId="76" xfId="39" applyFont="1" applyBorder="1" applyAlignment="1"/>
    <xf numFmtId="0" fontId="48" fillId="0" borderId="35" xfId="39" applyFont="1" applyBorder="1" applyAlignment="1"/>
    <xf numFmtId="0" fontId="56" fillId="0" borderId="79" xfId="0" applyFont="1" applyBorder="1" applyAlignment="1">
      <alignment vertical="center" wrapText="1"/>
    </xf>
    <xf numFmtId="0" fontId="55" fillId="0" borderId="78" xfId="0" applyFont="1" applyBorder="1" applyAlignment="1">
      <alignment vertical="center" wrapText="1"/>
    </xf>
    <xf numFmtId="0" fontId="56" fillId="0" borderId="16" xfId="0" applyFont="1" applyBorder="1" applyAlignment="1">
      <alignment vertical="center" wrapText="1"/>
    </xf>
    <xf numFmtId="0" fontId="55" fillId="0" borderId="74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3" fillId="0" borderId="74" xfId="0" applyFont="1" applyBorder="1" applyAlignment="1">
      <alignment horizontal="right" vertical="center" wrapText="1"/>
    </xf>
    <xf numFmtId="0" fontId="2" fillId="27" borderId="16" xfId="0" applyFont="1" applyFill="1" applyBorder="1" applyAlignment="1">
      <alignment horizontal="right" vertical="center" wrapText="1"/>
    </xf>
    <xf numFmtId="0" fontId="3" fillId="0" borderId="78" xfId="0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0" fontId="3" fillId="0" borderId="43" xfId="0" applyFont="1" applyBorder="1" applyAlignment="1">
      <alignment horizontal="right" vertical="center" wrapText="1"/>
    </xf>
    <xf numFmtId="0" fontId="3" fillId="26" borderId="77" xfId="0" applyFont="1" applyFill="1" applyBorder="1" applyAlignment="1">
      <alignment horizontal="center" vertical="center" wrapText="1"/>
    </xf>
    <xf numFmtId="0" fontId="2" fillId="27" borderId="72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6" borderId="74" xfId="0" applyFont="1" applyFill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3" fillId="0" borderId="55" xfId="0" applyFont="1" applyBorder="1" applyAlignment="1">
      <alignment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6" fillId="0" borderId="80" xfId="0" applyFont="1" applyBorder="1" applyAlignment="1">
      <alignment vertical="center" wrapText="1"/>
    </xf>
    <xf numFmtId="0" fontId="56" fillId="0" borderId="82" xfId="0" applyFont="1" applyBorder="1" applyAlignment="1">
      <alignment vertical="center" wrapText="1"/>
    </xf>
    <xf numFmtId="0" fontId="56" fillId="0" borderId="83" xfId="0" applyFont="1" applyBorder="1" applyAlignment="1">
      <alignment horizontal="center" vertical="center" wrapText="1"/>
    </xf>
    <xf numFmtId="0" fontId="55" fillId="0" borderId="81" xfId="0" applyFont="1" applyBorder="1" applyAlignment="1">
      <alignment vertical="center" wrapText="1"/>
    </xf>
    <xf numFmtId="0" fontId="55" fillId="0" borderId="74" xfId="0" applyFont="1" applyBorder="1" applyAlignment="1">
      <alignment horizontal="center" vertical="center" wrapText="1"/>
    </xf>
    <xf numFmtId="0" fontId="56" fillId="0" borderId="85" xfId="0" applyFont="1" applyBorder="1" applyAlignment="1">
      <alignment vertical="center" wrapText="1"/>
    </xf>
    <xf numFmtId="0" fontId="55" fillId="0" borderId="86" xfId="0" applyFont="1" applyBorder="1" applyAlignment="1">
      <alignment vertical="center" wrapText="1"/>
    </xf>
    <xf numFmtId="0" fontId="56" fillId="0" borderId="87" xfId="0" applyFont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3" fillId="0" borderId="8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9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8" xfId="0" applyFont="1" applyBorder="1" applyAlignment="1">
      <alignment vertical="center" wrapText="1"/>
    </xf>
    <xf numFmtId="0" fontId="55" fillId="0" borderId="3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92" xfId="0" applyFont="1" applyBorder="1" applyAlignment="1">
      <alignment horizontal="center" vertical="center" wrapText="1"/>
    </xf>
    <xf numFmtId="0" fontId="59" fillId="0" borderId="88" xfId="0" applyFont="1" applyBorder="1" applyAlignment="1">
      <alignment vertical="center" wrapText="1"/>
    </xf>
    <xf numFmtId="0" fontId="59" fillId="0" borderId="74" xfId="0" applyFont="1" applyBorder="1" applyAlignment="1">
      <alignment vertical="center" wrapText="1"/>
    </xf>
    <xf numFmtId="49" fontId="3" fillId="0" borderId="74" xfId="0" applyNumberFormat="1" applyFont="1" applyBorder="1" applyAlignment="1">
      <alignment horizontal="center" vertical="center" wrapText="1"/>
    </xf>
    <xf numFmtId="49" fontId="3" fillId="0" borderId="86" xfId="0" applyNumberFormat="1" applyFont="1" applyBorder="1" applyAlignment="1">
      <alignment horizontal="center" vertical="center" wrapText="1"/>
    </xf>
    <xf numFmtId="0" fontId="59" fillId="0" borderId="89" xfId="0" applyFont="1" applyBorder="1" applyAlignment="1">
      <alignment vertical="center"/>
    </xf>
    <xf numFmtId="0" fontId="59" fillId="0" borderId="88" xfId="0" applyFont="1" applyBorder="1" applyAlignment="1">
      <alignment vertical="center"/>
    </xf>
    <xf numFmtId="0" fontId="60" fillId="0" borderId="0" xfId="0" applyFont="1" applyAlignment="1">
      <alignment horizontal="right" vertical="center"/>
    </xf>
    <xf numFmtId="0" fontId="47" fillId="0" borderId="11" xfId="0" applyFont="1" applyBorder="1" applyAlignment="1">
      <alignment vertical="center" wrapText="1"/>
    </xf>
    <xf numFmtId="0" fontId="47" fillId="0" borderId="11" xfId="0" applyFont="1" applyBorder="1" applyAlignment="1">
      <alignment horizontal="center" vertical="center" wrapText="1"/>
    </xf>
    <xf numFmtId="0" fontId="61" fillId="0" borderId="11" xfId="0" applyFont="1" applyBorder="1" applyAlignment="1">
      <alignment vertical="center" wrapText="1"/>
    </xf>
    <xf numFmtId="0" fontId="53" fillId="0" borderId="11" xfId="0" applyFont="1" applyBorder="1" applyAlignment="1">
      <alignment horizontal="right" vertical="center" wrapText="1"/>
    </xf>
    <xf numFmtId="0" fontId="53" fillId="0" borderId="11" xfId="0" applyFont="1" applyBorder="1" applyAlignment="1">
      <alignment vertical="center" wrapText="1"/>
    </xf>
    <xf numFmtId="0" fontId="54" fillId="0" borderId="11" xfId="0" applyFont="1" applyBorder="1" applyAlignment="1">
      <alignment horizontal="right" vertical="center" wrapText="1"/>
    </xf>
    <xf numFmtId="0" fontId="54" fillId="0" borderId="11" xfId="0" applyFont="1" applyBorder="1" applyAlignment="1">
      <alignment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43" xfId="0" applyFont="1" applyBorder="1" applyAlignment="1">
      <alignment vertical="center" wrapText="1"/>
    </xf>
    <xf numFmtId="0" fontId="61" fillId="0" borderId="10" xfId="0" applyFont="1" applyBorder="1" applyAlignment="1">
      <alignment horizontal="center" vertical="center" wrapText="1"/>
    </xf>
    <xf numFmtId="0" fontId="53" fillId="0" borderId="43" xfId="0" applyFont="1" applyBorder="1" applyAlignment="1">
      <alignment horizontal="right" vertical="center" wrapText="1"/>
    </xf>
    <xf numFmtId="0" fontId="53" fillId="0" borderId="43" xfId="0" applyFont="1" applyBorder="1" applyAlignment="1">
      <alignment vertical="center" wrapText="1"/>
    </xf>
    <xf numFmtId="0" fontId="54" fillId="0" borderId="43" xfId="0" applyFont="1" applyBorder="1" applyAlignment="1">
      <alignment horizontal="right" vertical="center" wrapText="1"/>
    </xf>
    <xf numFmtId="0" fontId="54" fillId="0" borderId="43" xfId="0" applyFont="1" applyBorder="1" applyAlignment="1">
      <alignment vertical="center" wrapText="1"/>
    </xf>
    <xf numFmtId="0" fontId="47" fillId="0" borderId="25" xfId="0" applyFont="1" applyBorder="1" applyAlignment="1">
      <alignment vertical="center" wrapText="1"/>
    </xf>
    <xf numFmtId="0" fontId="47" fillId="0" borderId="26" xfId="0" applyFont="1" applyBorder="1" applyAlignment="1">
      <alignment horizontal="center" vertical="center" wrapText="1"/>
    </xf>
    <xf numFmtId="0" fontId="61" fillId="0" borderId="24" xfId="0" applyFont="1" applyBorder="1" applyAlignment="1">
      <alignment horizontal="center" vertical="center" wrapText="1"/>
    </xf>
    <xf numFmtId="0" fontId="61" fillId="0" borderId="30" xfId="0" applyFont="1" applyBorder="1" applyAlignment="1">
      <alignment vertical="center" wrapText="1"/>
    </xf>
    <xf numFmtId="0" fontId="53" fillId="0" borderId="30" xfId="0" applyFont="1" applyBorder="1" applyAlignment="1">
      <alignment horizontal="right" vertical="center" wrapText="1"/>
    </xf>
    <xf numFmtId="0" fontId="53" fillId="0" borderId="18" xfId="0" applyFont="1" applyBorder="1" applyAlignment="1">
      <alignment horizontal="right" vertical="center" wrapText="1"/>
    </xf>
    <xf numFmtId="0" fontId="61" fillId="0" borderId="25" xfId="0" applyFont="1" applyBorder="1" applyAlignment="1">
      <alignment horizontal="center" vertical="center" wrapText="1"/>
    </xf>
    <xf numFmtId="0" fontId="61" fillId="0" borderId="26" xfId="0" applyFont="1" applyBorder="1" applyAlignment="1">
      <alignment vertical="center" wrapText="1"/>
    </xf>
    <xf numFmtId="0" fontId="53" fillId="0" borderId="26" xfId="0" applyFont="1" applyBorder="1" applyAlignment="1">
      <alignment vertical="center" wrapText="1"/>
    </xf>
    <xf numFmtId="0" fontId="53" fillId="0" borderId="44" xfId="0" applyFont="1" applyBorder="1" applyAlignment="1">
      <alignment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38" xfId="0" applyFont="1" applyBorder="1" applyAlignment="1">
      <alignment vertical="center" wrapText="1"/>
    </xf>
    <xf numFmtId="0" fontId="54" fillId="0" borderId="38" xfId="0" applyFont="1" applyBorder="1" applyAlignment="1">
      <alignment horizontal="right" vertical="center" wrapText="1"/>
    </xf>
    <xf numFmtId="0" fontId="54" fillId="0" borderId="34" xfId="0" applyFont="1" applyBorder="1" applyAlignment="1">
      <alignment horizontal="right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30" xfId="0" applyFont="1" applyBorder="1" applyAlignment="1">
      <alignment vertical="center" wrapText="1"/>
    </xf>
    <xf numFmtId="0" fontId="54" fillId="0" borderId="30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53" fillId="0" borderId="26" xfId="0" applyFont="1" applyBorder="1" applyAlignment="1">
      <alignment horizontal="right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27" xfId="0" applyFont="1" applyBorder="1" applyAlignment="1">
      <alignment vertical="center" wrapText="1"/>
    </xf>
    <xf numFmtId="0" fontId="47" fillId="0" borderId="64" xfId="0" applyFont="1" applyBorder="1" applyAlignment="1">
      <alignment vertical="center" wrapText="1"/>
    </xf>
    <xf numFmtId="0" fontId="55" fillId="0" borderId="0" xfId="0" applyFont="1" applyAlignment="1">
      <alignment horizontal="left" vertical="center" indent="15"/>
    </xf>
    <xf numFmtId="0" fontId="3" fillId="0" borderId="94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62" fillId="0" borderId="87" xfId="0" applyFont="1" applyBorder="1" applyAlignment="1">
      <alignment horizontal="center" vertical="center" wrapText="1"/>
    </xf>
    <xf numFmtId="0" fontId="63" fillId="0" borderId="85" xfId="0" applyFont="1" applyBorder="1" applyAlignment="1">
      <alignment horizontal="center" vertical="center" wrapText="1"/>
    </xf>
    <xf numFmtId="0" fontId="48" fillId="0" borderId="75" xfId="39" applyFont="1" applyBorder="1" applyAlignment="1">
      <alignment horizontal="left" wrapText="1"/>
    </xf>
    <xf numFmtId="0" fontId="50" fillId="0" borderId="49" xfId="39" applyFont="1" applyBorder="1" applyAlignment="1"/>
    <xf numFmtId="0" fontId="50" fillId="0" borderId="75" xfId="39" applyFont="1" applyBorder="1" applyAlignment="1">
      <alignment wrapText="1"/>
    </xf>
    <xf numFmtId="0" fontId="3" fillId="0" borderId="55" xfId="0" applyFont="1" applyBorder="1" applyAlignment="1">
      <alignment horizontal="right" vertical="center" wrapText="1"/>
    </xf>
    <xf numFmtId="0" fontId="59" fillId="0" borderId="55" xfId="0" applyFont="1" applyBorder="1" applyAlignment="1">
      <alignment horizontal="right" vertical="center" wrapText="1"/>
    </xf>
    <xf numFmtId="0" fontId="2" fillId="0" borderId="55" xfId="0" applyFont="1" applyBorder="1" applyAlignment="1">
      <alignment vertical="center" wrapText="1"/>
    </xf>
    <xf numFmtId="3" fontId="3" fillId="0" borderId="33" xfId="0" applyNumberFormat="1" applyFont="1" applyFill="1" applyBorder="1" applyAlignment="1">
      <alignment horizontal="right" vertical="center"/>
    </xf>
    <xf numFmtId="3" fontId="2" fillId="1" borderId="45" xfId="0" applyNumberFormat="1" applyFont="1" applyFill="1" applyBorder="1" applyAlignment="1">
      <alignment horizontal="right" vertical="center"/>
    </xf>
    <xf numFmtId="3" fontId="21" fillId="0" borderId="17" xfId="39" applyNumberFormat="1" applyBorder="1" applyAlignment="1"/>
    <xf numFmtId="3" fontId="21" fillId="0" borderId="43" xfId="39" applyNumberFormat="1" applyBorder="1" applyAlignment="1"/>
    <xf numFmtId="3" fontId="21" fillId="0" borderId="58" xfId="39" applyNumberFormat="1" applyBorder="1" applyAlignment="1"/>
    <xf numFmtId="3" fontId="21" fillId="0" borderId="18" xfId="39" applyNumberFormat="1" applyBorder="1" applyAlignment="1"/>
    <xf numFmtId="3" fontId="21" fillId="0" borderId="63" xfId="39" applyNumberFormat="1" applyBorder="1" applyAlignment="1"/>
    <xf numFmtId="3" fontId="2" fillId="1" borderId="42" xfId="0" applyNumberFormat="1" applyFont="1" applyFill="1" applyBorder="1" applyAlignment="1">
      <alignment vertical="center"/>
    </xf>
    <xf numFmtId="3" fontId="2" fillId="1" borderId="43" xfId="0" applyNumberFormat="1" applyFont="1" applyFill="1" applyBorder="1" applyAlignment="1">
      <alignment vertical="center"/>
    </xf>
    <xf numFmtId="3" fontId="2" fillId="24" borderId="51" xfId="0" applyNumberFormat="1" applyFont="1" applyFill="1" applyBorder="1" applyAlignment="1">
      <alignment vertical="center"/>
    </xf>
    <xf numFmtId="3" fontId="21" fillId="0" borderId="17" xfId="40" applyNumberFormat="1" applyBorder="1" applyAlignment="1">
      <alignment horizontal="center"/>
    </xf>
    <xf numFmtId="3" fontId="3" fillId="0" borderId="11" xfId="0" applyNumberFormat="1" applyFont="1" applyFill="1" applyBorder="1" applyAlignment="1">
      <alignment vertical="center"/>
    </xf>
    <xf numFmtId="3" fontId="2" fillId="0" borderId="61" xfId="0" applyNumberFormat="1" applyFont="1" applyBorder="1" applyAlignment="1">
      <alignment vertical="center"/>
    </xf>
    <xf numFmtId="3" fontId="3" fillId="0" borderId="30" xfId="0" applyNumberFormat="1" applyFont="1" applyFill="1" applyBorder="1" applyAlignment="1">
      <alignment vertical="center"/>
    </xf>
    <xf numFmtId="3" fontId="2" fillId="24" borderId="34" xfId="0" applyNumberFormat="1" applyFont="1" applyFill="1" applyBorder="1" applyAlignment="1">
      <alignment vertical="center"/>
    </xf>
    <xf numFmtId="3" fontId="3" fillId="0" borderId="25" xfId="0" applyNumberFormat="1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/>
    </xf>
    <xf numFmtId="3" fontId="3" fillId="0" borderId="26" xfId="0" applyNumberFormat="1" applyFont="1" applyBorder="1" applyAlignment="1">
      <alignment vertical="center"/>
    </xf>
    <xf numFmtId="3" fontId="2" fillId="0" borderId="44" xfId="0" applyNumberFormat="1" applyFont="1" applyBorder="1" applyAlignment="1">
      <alignment vertical="center"/>
    </xf>
    <xf numFmtId="0" fontId="50" fillId="0" borderId="49" xfId="40" applyFont="1" applyBorder="1" applyAlignment="1"/>
    <xf numFmtId="3" fontId="0" fillId="0" borderId="0" xfId="0" applyNumberFormat="1"/>
    <xf numFmtId="3" fontId="53" fillId="0" borderId="11" xfId="0" applyNumberFormat="1" applyFont="1" applyBorder="1" applyAlignment="1">
      <alignment horizontal="right" vertical="center" wrapText="1"/>
    </xf>
    <xf numFmtId="3" fontId="53" fillId="0" borderId="11" xfId="0" applyNumberFormat="1" applyFont="1" applyBorder="1" applyAlignment="1">
      <alignment vertical="center" wrapText="1"/>
    </xf>
    <xf numFmtId="3" fontId="53" fillId="0" borderId="30" xfId="0" applyNumberFormat="1" applyFont="1" applyBorder="1" applyAlignment="1">
      <alignment horizontal="right" vertical="center" wrapText="1"/>
    </xf>
    <xf numFmtId="0" fontId="3" fillId="0" borderId="77" xfId="0" applyFont="1" applyBorder="1" applyAlignment="1">
      <alignment vertical="center" wrapText="1"/>
    </xf>
    <xf numFmtId="3" fontId="3" fillId="0" borderId="74" xfId="0" applyNumberFormat="1" applyFont="1" applyBorder="1" applyAlignment="1">
      <alignment horizontal="right" vertical="center" wrapText="1"/>
    </xf>
    <xf numFmtId="3" fontId="2" fillId="0" borderId="33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61" xfId="0" applyNumberFormat="1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3" fontId="25" fillId="0" borderId="11" xfId="0" applyNumberFormat="1" applyFont="1" applyBorder="1" applyAlignment="1">
      <alignment horizontal="right"/>
    </xf>
    <xf numFmtId="3" fontId="2" fillId="24" borderId="38" xfId="0" applyNumberFormat="1" applyFont="1" applyFill="1" applyBorder="1" applyAlignment="1">
      <alignment horizontal="right" vertical="center"/>
    </xf>
    <xf numFmtId="3" fontId="2" fillId="24" borderId="28" xfId="0" applyNumberFormat="1" applyFont="1" applyFill="1" applyBorder="1" applyAlignment="1">
      <alignment horizontal="right" vertical="center"/>
    </xf>
    <xf numFmtId="3" fontId="3" fillId="0" borderId="48" xfId="0" applyNumberFormat="1" applyFont="1" applyFill="1" applyBorder="1" applyAlignment="1">
      <alignment horizontal="right" vertical="center" wrapText="1"/>
    </xf>
    <xf numFmtId="0" fontId="48" fillId="0" borderId="37" xfId="40" applyFont="1" applyBorder="1" applyAlignment="1"/>
    <xf numFmtId="0" fontId="48" fillId="0" borderId="41" xfId="40" applyFont="1" applyBorder="1" applyAlignment="1">
      <alignment horizontal="center"/>
    </xf>
    <xf numFmtId="0" fontId="48" fillId="0" borderId="34" xfId="40" applyFont="1" applyBorder="1" applyAlignment="1">
      <alignment horizontal="center"/>
    </xf>
    <xf numFmtId="3" fontId="50" fillId="0" borderId="46" xfId="41" applyNumberFormat="1" applyFont="1" applyBorder="1" applyAlignment="1"/>
    <xf numFmtId="3" fontId="50" fillId="0" borderId="18" xfId="41" applyNumberFormat="1" applyFont="1" applyBorder="1" applyAlignment="1"/>
    <xf numFmtId="3" fontId="21" fillId="0" borderId="18" xfId="41" applyNumberFormat="1" applyBorder="1" applyAlignment="1"/>
    <xf numFmtId="3" fontId="48" fillId="0" borderId="51" xfId="41" applyNumberFormat="1" applyFont="1" applyBorder="1" applyAlignment="1"/>
    <xf numFmtId="0" fontId="62" fillId="0" borderId="11" xfId="0" applyFont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 wrapText="1"/>
    </xf>
    <xf numFmtId="1" fontId="62" fillId="0" borderId="11" xfId="0" applyNumberFormat="1" applyFont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1" fontId="63" fillId="0" borderId="86" xfId="0" applyNumberFormat="1" applyFont="1" applyBorder="1" applyAlignment="1">
      <alignment horizontal="center" vertical="center" wrapText="1"/>
    </xf>
    <xf numFmtId="0" fontId="3" fillId="0" borderId="97" xfId="0" applyFont="1" applyBorder="1" applyAlignment="1">
      <alignment vertical="center" wrapText="1"/>
    </xf>
    <xf numFmtId="0" fontId="2" fillId="26" borderId="62" xfId="0" applyFont="1" applyFill="1" applyBorder="1" applyAlignment="1">
      <alignment horizontal="right" vertical="center" wrapText="1"/>
    </xf>
    <xf numFmtId="1" fontId="47" fillId="0" borderId="27" xfId="0" applyNumberFormat="1" applyFont="1" applyBorder="1" applyAlignment="1">
      <alignment vertical="center" wrapText="1"/>
    </xf>
    <xf numFmtId="1" fontId="55" fillId="0" borderId="84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/>
    </xf>
    <xf numFmtId="0" fontId="3" fillId="0" borderId="98" xfId="0" applyFont="1" applyBorder="1" applyAlignment="1">
      <alignment vertical="center" wrapText="1"/>
    </xf>
    <xf numFmtId="0" fontId="56" fillId="0" borderId="0" xfId="0" applyFont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69" xfId="0" applyFont="1" applyBorder="1" applyAlignment="1">
      <alignment horizontal="center" vertical="center" wrapText="1"/>
    </xf>
    <xf numFmtId="0" fontId="56" fillId="0" borderId="77" xfId="0" applyFont="1" applyBorder="1" applyAlignment="1">
      <alignment vertical="center" wrapText="1"/>
    </xf>
    <xf numFmtId="0" fontId="56" fillId="0" borderId="78" xfId="0" applyFont="1" applyBorder="1" applyAlignment="1">
      <alignment vertical="center" wrapText="1"/>
    </xf>
    <xf numFmtId="0" fontId="21" fillId="0" borderId="0" xfId="39" applyAlignment="1">
      <alignment horizontal="center"/>
    </xf>
    <xf numFmtId="0" fontId="21" fillId="0" borderId="0" xfId="39" applyFont="1" applyAlignment="1">
      <alignment horizontal="right"/>
    </xf>
    <xf numFmtId="0" fontId="50" fillId="0" borderId="0" xfId="39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2" fillId="24" borderId="33" xfId="0" applyNumberFormat="1" applyFont="1" applyFill="1" applyBorder="1" applyAlignment="1">
      <alignment horizontal="center" vertical="center"/>
    </xf>
    <xf numFmtId="3" fontId="2" fillId="24" borderId="42" xfId="0" applyNumberFormat="1" applyFont="1" applyFill="1" applyBorder="1" applyAlignment="1">
      <alignment horizontal="center" vertical="center"/>
    </xf>
    <xf numFmtId="3" fontId="2" fillId="24" borderId="32" xfId="0" applyNumberFormat="1" applyFont="1" applyFill="1" applyBorder="1" applyAlignment="1">
      <alignment horizontal="center" vertical="center"/>
    </xf>
    <xf numFmtId="3" fontId="2" fillId="24" borderId="10" xfId="0" applyNumberFormat="1" applyFont="1" applyFill="1" applyBorder="1" applyAlignment="1">
      <alignment horizontal="center" vertical="center"/>
    </xf>
    <xf numFmtId="3" fontId="2" fillId="24" borderId="22" xfId="0" applyNumberFormat="1" applyFont="1" applyFill="1" applyBorder="1" applyAlignment="1">
      <alignment horizontal="center" vertical="center"/>
    </xf>
    <xf numFmtId="3" fontId="2" fillId="24" borderId="60" xfId="0" applyNumberFormat="1" applyFont="1" applyFill="1" applyBorder="1" applyAlignment="1">
      <alignment horizontal="center" vertical="center" wrapText="1"/>
    </xf>
    <xf numFmtId="3" fontId="2" fillId="24" borderId="19" xfId="0" applyNumberFormat="1" applyFont="1" applyFill="1" applyBorder="1" applyAlignment="1">
      <alignment horizontal="center" vertical="center" wrapText="1"/>
    </xf>
    <xf numFmtId="3" fontId="2" fillId="24" borderId="27" xfId="0" applyNumberFormat="1" applyFont="1" applyFill="1" applyBorder="1" applyAlignment="1">
      <alignment horizontal="center" vertical="center" wrapText="1"/>
    </xf>
    <xf numFmtId="3" fontId="2" fillId="24" borderId="43" xfId="0" applyNumberFormat="1" applyFont="1" applyFill="1" applyBorder="1" applyAlignment="1">
      <alignment horizontal="center" vertical="center" wrapText="1"/>
    </xf>
    <xf numFmtId="3" fontId="2" fillId="24" borderId="51" xfId="0" applyNumberFormat="1" applyFont="1" applyFill="1" applyBorder="1" applyAlignment="1">
      <alignment horizontal="center" vertical="center" wrapText="1"/>
    </xf>
    <xf numFmtId="3" fontId="2" fillId="24" borderId="30" xfId="0" applyNumberFormat="1" applyFont="1" applyFill="1" applyBorder="1" applyAlignment="1">
      <alignment horizontal="center" vertical="center" wrapText="1"/>
    </xf>
    <xf numFmtId="0" fontId="2" fillId="24" borderId="22" xfId="0" applyFont="1" applyFill="1" applyBorder="1" applyAlignment="1">
      <alignment horizontal="left" vertical="center"/>
    </xf>
    <xf numFmtId="0" fontId="2" fillId="24" borderId="2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1" borderId="10" xfId="0" applyFont="1" applyFill="1" applyBorder="1" applyAlignment="1">
      <alignment horizontal="left" vertical="center"/>
    </xf>
    <xf numFmtId="0" fontId="2" fillId="1" borderId="11" xfId="0" applyFont="1" applyFill="1" applyBorder="1" applyAlignment="1">
      <alignment horizontal="left" vertical="center"/>
    </xf>
    <xf numFmtId="0" fontId="2" fillId="1" borderId="64" xfId="0" applyFont="1" applyFill="1" applyBorder="1" applyAlignment="1">
      <alignment horizontal="left" vertical="center"/>
    </xf>
    <xf numFmtId="0" fontId="2" fillId="1" borderId="60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/>
    </xf>
    <xf numFmtId="0" fontId="2" fillId="24" borderId="38" xfId="0" applyFont="1" applyFill="1" applyBorder="1" applyAlignment="1">
      <alignment horizontal="left" vertical="center"/>
    </xf>
    <xf numFmtId="0" fontId="2" fillId="24" borderId="4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5" fillId="0" borderId="11" xfId="0" applyFont="1" applyBorder="1"/>
    <xf numFmtId="0" fontId="2" fillId="0" borderId="11" xfId="0" applyFont="1" applyFill="1" applyBorder="1" applyAlignment="1">
      <alignment horizontal="left" vertical="center"/>
    </xf>
    <xf numFmtId="0" fontId="2" fillId="1" borderId="41" xfId="0" applyFont="1" applyFill="1" applyBorder="1" applyAlignment="1">
      <alignment horizontal="left" vertical="center"/>
    </xf>
    <xf numFmtId="0" fontId="2" fillId="1" borderId="4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50" xfId="0" applyFont="1" applyFill="1" applyBorder="1" applyAlignment="1">
      <alignment horizontal="center" vertical="top" wrapText="1"/>
    </xf>
    <xf numFmtId="3" fontId="47" fillId="24" borderId="11" xfId="0" applyNumberFormat="1" applyFont="1" applyFill="1" applyBorder="1" applyAlignment="1">
      <alignment horizontal="center" vertical="center" wrapText="1"/>
    </xf>
    <xf numFmtId="0" fontId="2" fillId="1" borderId="3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3" fontId="2" fillId="24" borderId="63" xfId="0" applyNumberFormat="1" applyFont="1" applyFill="1" applyBorder="1" applyAlignment="1">
      <alignment horizontal="center" vertical="center" wrapText="1"/>
    </xf>
    <xf numFmtId="3" fontId="2" fillId="24" borderId="65" xfId="0" applyNumberFormat="1" applyFont="1" applyFill="1" applyBorder="1" applyAlignment="1">
      <alignment horizontal="center" vertical="center" wrapText="1"/>
    </xf>
    <xf numFmtId="0" fontId="2" fillId="24" borderId="12" xfId="0" applyFont="1" applyFill="1" applyBorder="1" applyAlignment="1">
      <alignment horizontal="center" vertical="center" wrapText="1"/>
    </xf>
    <xf numFmtId="0" fontId="2" fillId="24" borderId="13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0" xfId="0" applyFont="1" applyFill="1" applyBorder="1" applyAlignment="1">
      <alignment horizontal="center" vertical="center" wrapText="1"/>
    </xf>
    <xf numFmtId="0" fontId="2" fillId="24" borderId="68" xfId="0" applyFont="1" applyFill="1" applyBorder="1" applyAlignment="1">
      <alignment horizontal="center" vertical="center" wrapText="1"/>
    </xf>
    <xf numFmtId="0" fontId="2" fillId="24" borderId="69" xfId="0" applyFont="1" applyFill="1" applyBorder="1" applyAlignment="1">
      <alignment horizontal="center" vertical="center" wrapText="1"/>
    </xf>
    <xf numFmtId="3" fontId="2" fillId="24" borderId="66" xfId="0" applyNumberFormat="1" applyFont="1" applyFill="1" applyBorder="1" applyAlignment="1">
      <alignment horizontal="center" vertical="center"/>
    </xf>
    <xf numFmtId="3" fontId="2" fillId="24" borderId="67" xfId="0" applyNumberFormat="1" applyFont="1" applyFill="1" applyBorder="1" applyAlignment="1">
      <alignment horizontal="center" vertical="center"/>
    </xf>
    <xf numFmtId="3" fontId="2" fillId="24" borderId="61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top" wrapText="1"/>
    </xf>
    <xf numFmtId="0" fontId="2" fillId="24" borderId="70" xfId="0" applyFont="1" applyFill="1" applyBorder="1" applyAlignment="1">
      <alignment horizontal="center" vertical="center" wrapText="1"/>
    </xf>
    <xf numFmtId="0" fontId="2" fillId="24" borderId="59" xfId="0" applyFont="1" applyFill="1" applyBorder="1" applyAlignment="1">
      <alignment horizontal="center" vertical="center" wrapText="1"/>
    </xf>
    <xf numFmtId="0" fontId="2" fillId="24" borderId="71" xfId="0" applyFont="1" applyFill="1" applyBorder="1" applyAlignment="1">
      <alignment horizontal="center" vertical="center" wrapText="1"/>
    </xf>
    <xf numFmtId="3" fontId="2" fillId="24" borderId="48" xfId="0" applyNumberFormat="1" applyFont="1" applyFill="1" applyBorder="1" applyAlignment="1">
      <alignment horizontal="center" vertical="center"/>
    </xf>
    <xf numFmtId="3" fontId="2" fillId="24" borderId="37" xfId="0" applyNumberFormat="1" applyFont="1" applyFill="1" applyBorder="1" applyAlignment="1">
      <alignment horizontal="center" vertical="center" shrinkToFit="1"/>
    </xf>
    <xf numFmtId="3" fontId="2" fillId="24" borderId="72" xfId="0" applyNumberFormat="1" applyFont="1" applyFill="1" applyBorder="1" applyAlignment="1">
      <alignment horizontal="center" vertical="center" shrinkToFit="1"/>
    </xf>
    <xf numFmtId="0" fontId="2" fillId="1" borderId="37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0" fontId="2" fillId="24" borderId="72" xfId="0" applyFont="1" applyFill="1" applyBorder="1" applyAlignment="1">
      <alignment horizontal="left" vertical="center"/>
    </xf>
    <xf numFmtId="0" fontId="2" fillId="24" borderId="37" xfId="0" applyFont="1" applyFill="1" applyBorder="1" applyAlignment="1">
      <alignment horizontal="left" vertical="center"/>
    </xf>
    <xf numFmtId="0" fontId="2" fillId="24" borderId="45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25" borderId="41" xfId="0" applyFont="1" applyFill="1" applyBorder="1" applyAlignment="1">
      <alignment horizontal="left" vertical="center"/>
    </xf>
    <xf numFmtId="0" fontId="2" fillId="25" borderId="45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top" wrapText="1"/>
    </xf>
    <xf numFmtId="0" fontId="50" fillId="0" borderId="0" xfId="40" applyFont="1" applyAlignment="1">
      <alignment horizontal="right"/>
    </xf>
    <xf numFmtId="0" fontId="50" fillId="0" borderId="0" xfId="40" applyFont="1" applyAlignment="1">
      <alignment horizontal="center"/>
    </xf>
    <xf numFmtId="0" fontId="48" fillId="0" borderId="66" xfId="40" applyFont="1" applyBorder="1" applyAlignment="1">
      <alignment horizontal="center"/>
    </xf>
    <xf numFmtId="0" fontId="48" fillId="0" borderId="67" xfId="40" applyFont="1" applyBorder="1" applyAlignment="1">
      <alignment horizontal="center"/>
    </xf>
    <xf numFmtId="0" fontId="48" fillId="0" borderId="61" xfId="40" applyFont="1" applyBorder="1" applyAlignment="1">
      <alignment horizontal="center"/>
    </xf>
    <xf numFmtId="0" fontId="48" fillId="0" borderId="0" xfId="41" applyFont="1" applyAlignment="1">
      <alignment horizontal="center"/>
    </xf>
    <xf numFmtId="0" fontId="50" fillId="0" borderId="0" xfId="41" applyFont="1" applyAlignment="1">
      <alignment horizontal="right"/>
    </xf>
    <xf numFmtId="0" fontId="55" fillId="0" borderId="0" xfId="0" applyFont="1" applyAlignment="1">
      <alignment horizontal="right" vertical="center"/>
    </xf>
    <xf numFmtId="0" fontId="2" fillId="0" borderId="95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2" fillId="27" borderId="15" xfId="0" applyFont="1" applyFill="1" applyBorder="1" applyAlignment="1">
      <alignment horizontal="center" vertical="center" wrapText="1"/>
    </xf>
    <xf numFmtId="0" fontId="2" fillId="27" borderId="16" xfId="0" applyFont="1" applyFill="1" applyBorder="1" applyAlignment="1">
      <alignment horizontal="center" vertical="center" wrapText="1"/>
    </xf>
    <xf numFmtId="0" fontId="2" fillId="27" borderId="37" xfId="0" applyFont="1" applyFill="1" applyBorder="1" applyAlignment="1">
      <alignment horizontal="center" vertical="center" wrapText="1"/>
    </xf>
    <xf numFmtId="0" fontId="2" fillId="27" borderId="72" xfId="0" applyFont="1" applyFill="1" applyBorder="1" applyAlignment="1">
      <alignment horizontal="center" vertical="center" wrapText="1"/>
    </xf>
    <xf numFmtId="0" fontId="2" fillId="26" borderId="49" xfId="0" applyFont="1" applyFill="1" applyBorder="1" applyAlignment="1">
      <alignment horizontal="center" vertical="center" wrapText="1"/>
    </xf>
    <xf numFmtId="0" fontId="2" fillId="26" borderId="62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4" xfId="0" applyFont="1" applyFill="1" applyBorder="1" applyAlignment="1">
      <alignment horizontal="center" vertical="center" wrapText="1"/>
    </xf>
    <xf numFmtId="0" fontId="55" fillId="26" borderId="68" xfId="0" applyFont="1" applyFill="1" applyBorder="1" applyAlignment="1">
      <alignment vertical="center" wrapText="1"/>
    </xf>
    <xf numFmtId="0" fontId="55" fillId="26" borderId="74" xfId="0" applyFont="1" applyFill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wrapText="1"/>
    </xf>
    <xf numFmtId="0" fontId="47" fillId="0" borderId="44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164" fontId="30" fillId="0" borderId="0" xfId="38" applyNumberFormat="1" applyFont="1" applyFill="1" applyBorder="1" applyAlignment="1" applyProtection="1">
      <alignment horizontal="right" vertical="center" wrapText="1"/>
      <protection locked="0"/>
    </xf>
    <xf numFmtId="0" fontId="46" fillId="0" borderId="0" xfId="38" applyFont="1" applyFill="1" applyBorder="1" applyAlignment="1">
      <alignment horizontal="left" vertical="top" wrapText="1"/>
    </xf>
    <xf numFmtId="0" fontId="31" fillId="0" borderId="66" xfId="38" applyFont="1" applyFill="1" applyBorder="1" applyAlignment="1" applyProtection="1">
      <alignment horizontal="center" vertical="center" wrapText="1"/>
    </xf>
    <xf numFmtId="0" fontId="31" fillId="0" borderId="67" xfId="38" applyFont="1" applyFill="1" applyBorder="1" applyAlignment="1" applyProtection="1">
      <alignment horizontal="center" vertical="center" wrapText="1"/>
    </xf>
    <xf numFmtId="0" fontId="31" fillId="0" borderId="37" xfId="38" applyFont="1" applyFill="1" applyBorder="1" applyAlignment="1" applyProtection="1">
      <alignment horizontal="center" vertical="center" wrapText="1"/>
    </xf>
    <xf numFmtId="0" fontId="31" fillId="0" borderId="45" xfId="38" applyFont="1" applyFill="1" applyBorder="1" applyAlignment="1" applyProtection="1">
      <alignment horizontal="center" vertical="center" wrapText="1"/>
    </xf>
    <xf numFmtId="0" fontId="31" fillId="0" borderId="72" xfId="38" applyFont="1" applyFill="1" applyBorder="1" applyAlignment="1" applyProtection="1">
      <alignment horizontal="center" vertical="center" wrapText="1"/>
    </xf>
    <xf numFmtId="0" fontId="31" fillId="0" borderId="40" xfId="38" applyFont="1" applyFill="1" applyBorder="1" applyAlignment="1" applyProtection="1">
      <alignment horizontal="center" vertical="center" wrapText="1"/>
    </xf>
    <xf numFmtId="0" fontId="31" fillId="0" borderId="66" xfId="38" applyFont="1" applyFill="1" applyBorder="1" applyAlignment="1" applyProtection="1">
      <alignment horizontal="center" vertical="center"/>
      <protection locked="0"/>
    </xf>
    <xf numFmtId="0" fontId="31" fillId="0" borderId="61" xfId="38" applyFont="1" applyFill="1" applyBorder="1" applyAlignment="1" applyProtection="1">
      <alignment horizontal="center" vertical="center"/>
      <protection locked="0"/>
    </xf>
    <xf numFmtId="0" fontId="31" fillId="0" borderId="68" xfId="38" applyFont="1" applyFill="1" applyBorder="1" applyAlignment="1" applyProtection="1">
      <alignment horizontal="center" vertical="center"/>
      <protection locked="0"/>
    </xf>
    <xf numFmtId="0" fontId="31" fillId="0" borderId="74" xfId="38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horizontal="center" vertical="center"/>
    </xf>
    <xf numFmtId="0" fontId="52" fillId="0" borderId="0" xfId="42" applyFont="1" applyAlignment="1">
      <alignment horizontal="center"/>
    </xf>
    <xf numFmtId="0" fontId="51" fillId="0" borderId="0" xfId="42" applyFont="1" applyAlignment="1">
      <alignment horizontal="right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 builtinId="29" customBuiltin="1"/>
    <cellStyle name="Jelölőszín (2)" xfId="30" builtinId="33" customBuiltin="1"/>
    <cellStyle name="Jelölőszín (3)" xfId="31" builtinId="37" customBuiltin="1"/>
    <cellStyle name="Jelölőszín (4)" xfId="32" builtinId="41" customBuiltin="1"/>
    <cellStyle name="Jelölőszín (5)" xfId="33" builtinId="45" customBuiltin="1"/>
    <cellStyle name="Jelölőszín (6)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10 Nemesbüki Óvoda Óvoda ki-be" xfId="38"/>
    <cellStyle name="Normál_15 2.melléklet-bevételek" xfId="39"/>
    <cellStyle name="Normál_16 2015 működése" xfId="40"/>
    <cellStyle name="Normál_19 Szoc.pol juttatások-2015" xfId="41"/>
    <cellStyle name="Normál_5. 2015-közvetett támogatás" xfId="42"/>
    <cellStyle name="Normál_KVRENMUNKA" xfId="43"/>
    <cellStyle name="Összesen" xfId="44" builtinId="25" customBuiltin="1"/>
    <cellStyle name="Rossz" xfId="45" builtinId="27" customBuiltin="1"/>
    <cellStyle name="Semleges" xfId="46" builtinId="28" customBuiltin="1"/>
    <cellStyle name="Számítás" xfId="47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5.%20&#233;vi%20k&#246;lt&#233;sgvet&#233;s\Mell&#233;kletek\&#214;sszes%20t&#225;bla%20egyb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5.%20&#233;vi%20k&#246;lt&#233;sgvet&#233;s\Mell&#233;kletek\&#214;sszes%20t&#225;bla%20egy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view="pageBreakPreview" zoomScale="175" zoomScaleNormal="100" zoomScaleSheetLayoutView="175" workbookViewId="0">
      <selection sqref="A1:B1"/>
    </sheetView>
  </sheetViews>
  <sheetFormatPr defaultRowHeight="12.75" x14ac:dyDescent="0.2"/>
  <cols>
    <col min="1" max="1" width="11" customWidth="1"/>
    <col min="2" max="2" width="76.140625" customWidth="1"/>
  </cols>
  <sheetData>
    <row r="1" spans="1:2" ht="15.75" x14ac:dyDescent="0.2">
      <c r="A1" s="447" t="s">
        <v>429</v>
      </c>
      <c r="B1" s="447"/>
    </row>
    <row r="2" spans="1:2" ht="112.5" customHeight="1" x14ac:dyDescent="0.2">
      <c r="A2" s="448" t="s">
        <v>229</v>
      </c>
      <c r="B2" s="448"/>
    </row>
    <row r="3" spans="1:2" ht="13.5" customHeight="1" thickBot="1" x14ac:dyDescent="0.25">
      <c r="A3" s="449"/>
      <c r="B3" s="449"/>
    </row>
    <row r="4" spans="1:2" ht="18" customHeight="1" x14ac:dyDescent="0.2">
      <c r="A4" s="450" t="s">
        <v>230</v>
      </c>
      <c r="B4" s="450" t="s">
        <v>231</v>
      </c>
    </row>
    <row r="5" spans="1:2" ht="13.5" thickBot="1" x14ac:dyDescent="0.25">
      <c r="A5" s="451"/>
      <c r="B5" s="451"/>
    </row>
    <row r="6" spans="1:2" ht="65.25" customHeight="1" x14ac:dyDescent="0.2">
      <c r="A6" s="450" t="s">
        <v>232</v>
      </c>
      <c r="B6" s="450" t="s">
        <v>10</v>
      </c>
    </row>
    <row r="7" spans="1:2" ht="13.5" thickBot="1" x14ac:dyDescent="0.25">
      <c r="A7" s="451"/>
      <c r="B7" s="451"/>
    </row>
    <row r="8" spans="1:2" ht="15.75" x14ac:dyDescent="0.2">
      <c r="A8" s="291"/>
      <c r="B8" s="293"/>
    </row>
    <row r="9" spans="1:2" ht="15.75" x14ac:dyDescent="0.2">
      <c r="A9" s="291" t="s">
        <v>233</v>
      </c>
      <c r="B9" s="293" t="s">
        <v>61</v>
      </c>
    </row>
    <row r="10" spans="1:2" ht="16.5" thickBot="1" x14ac:dyDescent="0.25">
      <c r="A10" s="292"/>
      <c r="B10" s="294"/>
    </row>
    <row r="11" spans="1:2" ht="15.75" x14ac:dyDescent="0.2">
      <c r="A11" s="295"/>
    </row>
    <row r="12" spans="1:2" ht="18.75" x14ac:dyDescent="0.2">
      <c r="A12" s="296"/>
    </row>
  </sheetData>
  <mergeCells count="6">
    <mergeCell ref="A1:B1"/>
    <mergeCell ref="A2:B3"/>
    <mergeCell ref="A4:A5"/>
    <mergeCell ref="B4:B5"/>
    <mergeCell ref="A6:A7"/>
    <mergeCell ref="B6:B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view="pageBreakPreview" zoomScale="145" zoomScaleNormal="100" zoomScaleSheetLayoutView="145" workbookViewId="0">
      <selection activeCell="A2" sqref="A2:C2"/>
    </sheetView>
  </sheetViews>
  <sheetFormatPr defaultRowHeight="12.75" x14ac:dyDescent="0.2"/>
  <cols>
    <col min="1" max="1" width="14.42578125" style="179" customWidth="1"/>
    <col min="2" max="2" width="36.5703125" style="179" customWidth="1"/>
    <col min="3" max="3" width="18.42578125" style="179" customWidth="1"/>
    <col min="4" max="16384" width="9.140625" style="179"/>
  </cols>
  <sheetData>
    <row r="1" spans="1:6" x14ac:dyDescent="0.2">
      <c r="A1" s="552" t="s">
        <v>437</v>
      </c>
      <c r="B1" s="552"/>
      <c r="C1" s="552"/>
      <c r="D1" s="181"/>
      <c r="E1" s="181"/>
      <c r="F1" s="181"/>
    </row>
    <row r="2" spans="1:6" x14ac:dyDescent="0.2">
      <c r="A2" s="551" t="s">
        <v>198</v>
      </c>
      <c r="B2" s="551"/>
      <c r="C2" s="551"/>
      <c r="D2" s="249"/>
      <c r="E2" s="180"/>
      <c r="F2" s="180"/>
    </row>
    <row r="3" spans="1:6" x14ac:dyDescent="0.2">
      <c r="A3" s="551" t="s">
        <v>422</v>
      </c>
      <c r="B3" s="551"/>
      <c r="C3" s="551"/>
      <c r="D3" s="249"/>
      <c r="E3" s="249"/>
      <c r="F3" s="249"/>
    </row>
    <row r="4" spans="1:6" ht="13.5" thickBot="1" x14ac:dyDescent="0.25"/>
    <row r="5" spans="1:6" x14ac:dyDescent="0.2">
      <c r="A5" s="250" t="s">
        <v>201</v>
      </c>
      <c r="B5" s="251"/>
      <c r="C5" s="256"/>
    </row>
    <row r="6" spans="1:6" ht="13.5" thickBot="1" x14ac:dyDescent="0.25">
      <c r="A6" s="252" t="s">
        <v>63</v>
      </c>
      <c r="B6" s="252" t="s">
        <v>202</v>
      </c>
      <c r="C6" s="257" t="s">
        <v>65</v>
      </c>
    </row>
    <row r="7" spans="1:6" ht="27" customHeight="1" x14ac:dyDescent="0.2">
      <c r="A7" s="258" t="s">
        <v>219</v>
      </c>
      <c r="B7" s="254" t="s">
        <v>208</v>
      </c>
      <c r="C7" s="432">
        <v>2220000</v>
      </c>
    </row>
    <row r="8" spans="1:6" ht="27" customHeight="1" x14ac:dyDescent="0.2">
      <c r="A8" s="259" t="s">
        <v>218</v>
      </c>
      <c r="B8" s="255" t="s">
        <v>209</v>
      </c>
      <c r="C8" s="433">
        <v>250000</v>
      </c>
    </row>
    <row r="9" spans="1:6" ht="27" customHeight="1" x14ac:dyDescent="0.2">
      <c r="A9" s="259" t="s">
        <v>219</v>
      </c>
      <c r="B9" s="255" t="s">
        <v>210</v>
      </c>
      <c r="C9" s="433">
        <v>2040000</v>
      </c>
    </row>
    <row r="10" spans="1:6" ht="27" customHeight="1" x14ac:dyDescent="0.2">
      <c r="A10" s="259" t="s">
        <v>219</v>
      </c>
      <c r="B10" s="255" t="s">
        <v>211</v>
      </c>
      <c r="C10" s="433">
        <v>50000</v>
      </c>
    </row>
    <row r="11" spans="1:6" ht="27" customHeight="1" x14ac:dyDescent="0.2">
      <c r="A11" s="259" t="s">
        <v>219</v>
      </c>
      <c r="B11" s="255" t="s">
        <v>212</v>
      </c>
      <c r="C11" s="433">
        <v>550000</v>
      </c>
    </row>
    <row r="12" spans="1:6" ht="27" customHeight="1" x14ac:dyDescent="0.2">
      <c r="A12" s="259" t="s">
        <v>221</v>
      </c>
      <c r="B12" s="255" t="s">
        <v>213</v>
      </c>
      <c r="C12" s="434">
        <v>180000</v>
      </c>
    </row>
    <row r="13" spans="1:6" ht="27" customHeight="1" thickBot="1" x14ac:dyDescent="0.25">
      <c r="A13" s="252" t="s">
        <v>203</v>
      </c>
      <c r="B13" s="253"/>
      <c r="C13" s="435">
        <f>SUM(C7:C12)</f>
        <v>5290000</v>
      </c>
    </row>
  </sheetData>
  <mergeCells count="3">
    <mergeCell ref="A3:C3"/>
    <mergeCell ref="A2:C2"/>
    <mergeCell ref="A1:C1"/>
  </mergeCells>
  <phoneticPr fontId="22" type="noConversion"/>
  <pageMargins left="0.75" right="0.75" top="1" bottom="1" header="0.5" footer="0.5"/>
  <pageSetup paperSize="9" scale="87" orientation="portrait" r:id="rId1"/>
  <headerFooter alignWithMargins="0"/>
  <colBreaks count="1" manualBreakCount="1">
    <brk id="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130" zoomScaleNormal="100" zoomScaleSheetLayoutView="130" workbookViewId="0">
      <selection activeCell="A2" sqref="A2"/>
    </sheetView>
  </sheetViews>
  <sheetFormatPr defaultRowHeight="12.75" x14ac:dyDescent="0.2"/>
  <cols>
    <col min="1" max="1" width="31" customWidth="1"/>
    <col min="2" max="14" width="9.7109375" customWidth="1"/>
    <col min="15" max="15" width="12" customWidth="1"/>
  </cols>
  <sheetData>
    <row r="1" spans="1:15" ht="15.75" x14ac:dyDescent="0.2">
      <c r="A1" s="553" t="s">
        <v>438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</row>
    <row r="2" spans="1:15" ht="15.75" x14ac:dyDescent="0.2">
      <c r="A2" s="295"/>
    </row>
    <row r="3" spans="1:15" ht="15.75" x14ac:dyDescent="0.2">
      <c r="A3" s="557" t="s">
        <v>10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</row>
    <row r="4" spans="1:15" ht="15.75" x14ac:dyDescent="0.2">
      <c r="A4" s="557"/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</row>
    <row r="5" spans="1:15" ht="15.75" x14ac:dyDescent="0.2">
      <c r="A5" s="557" t="s">
        <v>339</v>
      </c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</row>
    <row r="6" spans="1:15" ht="16.5" thickBot="1" x14ac:dyDescent="0.25">
      <c r="A6" s="383"/>
    </row>
    <row r="7" spans="1:15" ht="18.75" customHeight="1" thickTop="1" thickBot="1" x14ac:dyDescent="0.25">
      <c r="A7" s="384" t="s">
        <v>16</v>
      </c>
      <c r="B7" s="385" t="s">
        <v>340</v>
      </c>
      <c r="C7" s="385" t="s">
        <v>341</v>
      </c>
      <c r="D7" s="385" t="s">
        <v>342</v>
      </c>
      <c r="E7" s="385" t="s">
        <v>343</v>
      </c>
      <c r="F7" s="385" t="s">
        <v>344</v>
      </c>
      <c r="G7" s="385" t="s">
        <v>345</v>
      </c>
      <c r="H7" s="385" t="s">
        <v>346</v>
      </c>
      <c r="I7" s="385" t="s">
        <v>347</v>
      </c>
      <c r="J7" s="385" t="s">
        <v>348</v>
      </c>
      <c r="K7" s="385" t="s">
        <v>349</v>
      </c>
      <c r="L7" s="385" t="s">
        <v>350</v>
      </c>
      <c r="M7" s="386" t="s">
        <v>351</v>
      </c>
      <c r="N7" s="386" t="s">
        <v>352</v>
      </c>
    </row>
    <row r="8" spans="1:15" ht="18.75" customHeight="1" thickTop="1" thickBot="1" x14ac:dyDescent="0.25">
      <c r="A8" s="554" t="s">
        <v>353</v>
      </c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6"/>
    </row>
    <row r="9" spans="1:15" ht="18.75" customHeight="1" thickTop="1" thickBot="1" x14ac:dyDescent="0.25">
      <c r="A9" s="436" t="s">
        <v>354</v>
      </c>
      <c r="B9" s="438">
        <f>$O9/12</f>
        <v>8436246.333333334</v>
      </c>
      <c r="C9" s="438">
        <f t="shared" ref="C9:M9" si="0">$O9/12</f>
        <v>8436246.333333334</v>
      </c>
      <c r="D9" s="438">
        <f t="shared" si="0"/>
        <v>8436246.333333334</v>
      </c>
      <c r="E9" s="438">
        <f t="shared" si="0"/>
        <v>8436246.333333334</v>
      </c>
      <c r="F9" s="438">
        <f t="shared" si="0"/>
        <v>8436246.333333334</v>
      </c>
      <c r="G9" s="438">
        <f t="shared" si="0"/>
        <v>8436246.333333334</v>
      </c>
      <c r="H9" s="438">
        <f t="shared" si="0"/>
        <v>8436246.333333334</v>
      </c>
      <c r="I9" s="438">
        <f t="shared" si="0"/>
        <v>8436246.333333334</v>
      </c>
      <c r="J9" s="438">
        <f t="shared" si="0"/>
        <v>8436246.333333334</v>
      </c>
      <c r="K9" s="438">
        <f t="shared" si="0"/>
        <v>8436246.333333334</v>
      </c>
      <c r="L9" s="438">
        <f t="shared" si="0"/>
        <v>8436246.333333334</v>
      </c>
      <c r="M9" s="438">
        <f t="shared" si="0"/>
        <v>8436246.333333334</v>
      </c>
      <c r="N9" s="387">
        <f>SUM(B9:M9)</f>
        <v>101234955.99999999</v>
      </c>
      <c r="O9" s="415">
        <f>'5'!B8+'5'!B17</f>
        <v>101234956</v>
      </c>
    </row>
    <row r="10" spans="1:15" ht="18.75" customHeight="1" thickTop="1" thickBot="1" x14ac:dyDescent="0.25">
      <c r="A10" s="436" t="s">
        <v>177</v>
      </c>
      <c r="B10" s="438"/>
      <c r="C10" s="438"/>
      <c r="D10" s="438">
        <f>$O10/2</f>
        <v>7700000</v>
      </c>
      <c r="E10" s="438"/>
      <c r="F10" s="438"/>
      <c r="G10" s="438"/>
      <c r="H10" s="438"/>
      <c r="I10" s="438"/>
      <c r="J10" s="438">
        <f>$O10/2</f>
        <v>7700000</v>
      </c>
      <c r="K10" s="438"/>
      <c r="L10" s="438"/>
      <c r="M10" s="438"/>
      <c r="N10" s="387">
        <f t="shared" ref="N10:N14" si="1">SUM(B10:M10)</f>
        <v>15400000</v>
      </c>
      <c r="O10" s="415">
        <f>'5'!B9</f>
        <v>15400000</v>
      </c>
    </row>
    <row r="11" spans="1:15" ht="18.75" customHeight="1" thickTop="1" thickBot="1" x14ac:dyDescent="0.25">
      <c r="A11" s="436" t="s">
        <v>129</v>
      </c>
      <c r="B11" s="438">
        <f>$O11/12</f>
        <v>5368437.666666667</v>
      </c>
      <c r="C11" s="438">
        <f t="shared" ref="C11:M11" si="2">$O11/12</f>
        <v>5368437.666666667</v>
      </c>
      <c r="D11" s="438">
        <f t="shared" si="2"/>
        <v>5368437.666666667</v>
      </c>
      <c r="E11" s="438">
        <f t="shared" si="2"/>
        <v>5368437.666666667</v>
      </c>
      <c r="F11" s="438">
        <f t="shared" si="2"/>
        <v>5368437.666666667</v>
      </c>
      <c r="G11" s="438">
        <f t="shared" si="2"/>
        <v>5368437.666666667</v>
      </c>
      <c r="H11" s="438">
        <f t="shared" si="2"/>
        <v>5368437.666666667</v>
      </c>
      <c r="I11" s="438">
        <f t="shared" si="2"/>
        <v>5368437.666666667</v>
      </c>
      <c r="J11" s="438">
        <f t="shared" si="2"/>
        <v>5368437.666666667</v>
      </c>
      <c r="K11" s="438">
        <f t="shared" si="2"/>
        <v>5368437.666666667</v>
      </c>
      <c r="L11" s="438">
        <f t="shared" si="2"/>
        <v>5368437.666666667</v>
      </c>
      <c r="M11" s="438">
        <f t="shared" si="2"/>
        <v>5368437.666666667</v>
      </c>
      <c r="N11" s="387">
        <f t="shared" si="1"/>
        <v>64421251.999999993</v>
      </c>
      <c r="O11" s="415">
        <f>'5'!B10</f>
        <v>64421252</v>
      </c>
    </row>
    <row r="12" spans="1:15" ht="18.75" customHeight="1" thickTop="1" thickBot="1" x14ac:dyDescent="0.25">
      <c r="A12" s="436" t="s">
        <v>355</v>
      </c>
      <c r="B12" s="438">
        <f>O12/2</f>
        <v>661210</v>
      </c>
      <c r="C12" s="438">
        <f>O12/2</f>
        <v>661210</v>
      </c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387">
        <f t="shared" si="1"/>
        <v>1322420</v>
      </c>
      <c r="O12" s="415">
        <f>'5'!B11</f>
        <v>1322420</v>
      </c>
    </row>
    <row r="13" spans="1:15" ht="18.75" customHeight="1" thickTop="1" thickBot="1" x14ac:dyDescent="0.25">
      <c r="A13" s="436" t="s">
        <v>356</v>
      </c>
      <c r="B13" s="438">
        <f>O13</f>
        <v>37277905</v>
      </c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387">
        <f t="shared" si="1"/>
        <v>37277905</v>
      </c>
      <c r="O13" s="415">
        <f>'2a'!J17</f>
        <v>37277905</v>
      </c>
    </row>
    <row r="14" spans="1:15" ht="18.75" customHeight="1" thickTop="1" thickBot="1" x14ac:dyDescent="0.25">
      <c r="A14" s="388" t="s">
        <v>357</v>
      </c>
      <c r="B14" s="440">
        <f>SUM(B9:B13)</f>
        <v>51743799</v>
      </c>
      <c r="C14" s="440">
        <f t="shared" ref="C14:M14" si="3">SUM(C9:C13)</f>
        <v>14465894</v>
      </c>
      <c r="D14" s="440">
        <f t="shared" si="3"/>
        <v>21504684</v>
      </c>
      <c r="E14" s="440">
        <f t="shared" si="3"/>
        <v>13804684</v>
      </c>
      <c r="F14" s="440">
        <f t="shared" si="3"/>
        <v>13804684</v>
      </c>
      <c r="G14" s="440">
        <f t="shared" si="3"/>
        <v>13804684</v>
      </c>
      <c r="H14" s="440">
        <f t="shared" si="3"/>
        <v>13804684</v>
      </c>
      <c r="I14" s="440">
        <f t="shared" si="3"/>
        <v>13804684</v>
      </c>
      <c r="J14" s="440">
        <f t="shared" si="3"/>
        <v>21504684</v>
      </c>
      <c r="K14" s="440">
        <f t="shared" si="3"/>
        <v>13804684</v>
      </c>
      <c r="L14" s="440">
        <f t="shared" si="3"/>
        <v>13804684</v>
      </c>
      <c r="M14" s="440">
        <f t="shared" si="3"/>
        <v>13804684</v>
      </c>
      <c r="N14" s="387">
        <f t="shared" si="1"/>
        <v>219656533</v>
      </c>
      <c r="O14" s="415">
        <f>SUM(O9:O13)</f>
        <v>219656533</v>
      </c>
    </row>
    <row r="15" spans="1:15" ht="18.75" customHeight="1" thickTop="1" thickBot="1" x14ac:dyDescent="0.25">
      <c r="A15" s="554" t="s">
        <v>358</v>
      </c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6"/>
    </row>
    <row r="16" spans="1:15" ht="18.75" customHeight="1" thickTop="1" thickBot="1" x14ac:dyDescent="0.25">
      <c r="A16" s="436" t="s">
        <v>23</v>
      </c>
      <c r="B16" s="438">
        <f>$O16/12</f>
        <v>3106653.0833333335</v>
      </c>
      <c r="C16" s="438">
        <f t="shared" ref="C16:M17" si="4">$O16/12</f>
        <v>3106653.0833333335</v>
      </c>
      <c r="D16" s="438">
        <f t="shared" si="4"/>
        <v>3106653.0833333335</v>
      </c>
      <c r="E16" s="438">
        <f t="shared" si="4"/>
        <v>3106653.0833333335</v>
      </c>
      <c r="F16" s="438">
        <f t="shared" si="4"/>
        <v>3106653.0833333335</v>
      </c>
      <c r="G16" s="438">
        <f t="shared" si="4"/>
        <v>3106653.0833333335</v>
      </c>
      <c r="H16" s="438">
        <f t="shared" si="4"/>
        <v>3106653.0833333335</v>
      </c>
      <c r="I16" s="438">
        <f t="shared" si="4"/>
        <v>3106653.0833333335</v>
      </c>
      <c r="J16" s="438">
        <f t="shared" si="4"/>
        <v>3106653.0833333335</v>
      </c>
      <c r="K16" s="438">
        <f t="shared" si="4"/>
        <v>3106653.0833333335</v>
      </c>
      <c r="L16" s="438">
        <f t="shared" si="4"/>
        <v>3106653.0833333335</v>
      </c>
      <c r="M16" s="438">
        <f t="shared" si="4"/>
        <v>3106653.0833333335</v>
      </c>
      <c r="N16" s="387">
        <f>SUM(B16:M16)</f>
        <v>37279837</v>
      </c>
      <c r="O16">
        <f>'4'!G11</f>
        <v>37279837</v>
      </c>
    </row>
    <row r="17" spans="1:15" ht="18.75" customHeight="1" thickTop="1" thickBot="1" x14ac:dyDescent="0.25">
      <c r="A17" s="436" t="s">
        <v>359</v>
      </c>
      <c r="B17" s="438">
        <f>$O17/12</f>
        <v>629915.83333333337</v>
      </c>
      <c r="C17" s="438">
        <f t="shared" si="4"/>
        <v>629915.83333333337</v>
      </c>
      <c r="D17" s="438">
        <f t="shared" si="4"/>
        <v>629915.83333333337</v>
      </c>
      <c r="E17" s="438">
        <f t="shared" si="4"/>
        <v>629915.83333333337</v>
      </c>
      <c r="F17" s="438">
        <f t="shared" si="4"/>
        <v>629915.83333333337</v>
      </c>
      <c r="G17" s="438">
        <f t="shared" si="4"/>
        <v>629915.83333333337</v>
      </c>
      <c r="H17" s="438">
        <f t="shared" si="4"/>
        <v>629915.83333333337</v>
      </c>
      <c r="I17" s="438">
        <f t="shared" si="4"/>
        <v>629915.83333333337</v>
      </c>
      <c r="J17" s="438">
        <f t="shared" si="4"/>
        <v>629915.83333333337</v>
      </c>
      <c r="K17" s="438">
        <f t="shared" si="4"/>
        <v>629915.83333333337</v>
      </c>
      <c r="L17" s="438">
        <f t="shared" si="4"/>
        <v>629915.83333333337</v>
      </c>
      <c r="M17" s="438">
        <f t="shared" si="4"/>
        <v>629915.83333333337</v>
      </c>
      <c r="N17" s="387">
        <f t="shared" ref="N17:N24" si="5">SUM(B17:M17)</f>
        <v>7558989.9999999991</v>
      </c>
      <c r="O17">
        <f>'4'!G12</f>
        <v>7558990</v>
      </c>
    </row>
    <row r="18" spans="1:15" ht="18.75" customHeight="1" thickTop="1" thickBot="1" x14ac:dyDescent="0.25">
      <c r="A18" s="436" t="s">
        <v>27</v>
      </c>
      <c r="B18" s="438">
        <f t="shared" ref="B18:M19" si="6">$O18/12</f>
        <v>3326638.4166666665</v>
      </c>
      <c r="C18" s="438">
        <f t="shared" si="6"/>
        <v>3326638.4166666665</v>
      </c>
      <c r="D18" s="438">
        <f t="shared" si="6"/>
        <v>3326638.4166666665</v>
      </c>
      <c r="E18" s="438">
        <f t="shared" si="6"/>
        <v>3326638.4166666665</v>
      </c>
      <c r="F18" s="438">
        <f t="shared" si="6"/>
        <v>3326638.4166666665</v>
      </c>
      <c r="G18" s="438">
        <f t="shared" si="6"/>
        <v>3326638.4166666665</v>
      </c>
      <c r="H18" s="438">
        <f t="shared" si="6"/>
        <v>3326638.4166666665</v>
      </c>
      <c r="I18" s="438">
        <f t="shared" si="6"/>
        <v>3326638.4166666665</v>
      </c>
      <c r="J18" s="438">
        <f t="shared" si="6"/>
        <v>3326638.4166666665</v>
      </c>
      <c r="K18" s="438">
        <f t="shared" si="6"/>
        <v>3326638.4166666665</v>
      </c>
      <c r="L18" s="438">
        <f t="shared" si="6"/>
        <v>3326638.4166666665</v>
      </c>
      <c r="M18" s="438">
        <f t="shared" si="6"/>
        <v>3326638.4166666665</v>
      </c>
      <c r="N18" s="387">
        <f t="shared" si="5"/>
        <v>39919661</v>
      </c>
      <c r="O18">
        <f>'4'!G13</f>
        <v>39919661</v>
      </c>
    </row>
    <row r="19" spans="1:15" ht="18.75" customHeight="1" thickTop="1" thickBot="1" x14ac:dyDescent="0.25">
      <c r="A19" s="436" t="s">
        <v>360</v>
      </c>
      <c r="B19" s="438">
        <f t="shared" si="6"/>
        <v>359166.66666666669</v>
      </c>
      <c r="C19" s="438">
        <f t="shared" si="6"/>
        <v>359166.66666666669</v>
      </c>
      <c r="D19" s="438">
        <f t="shared" si="6"/>
        <v>359166.66666666669</v>
      </c>
      <c r="E19" s="438">
        <f t="shared" si="6"/>
        <v>359166.66666666669</v>
      </c>
      <c r="F19" s="438">
        <f t="shared" si="6"/>
        <v>359166.66666666669</v>
      </c>
      <c r="G19" s="438">
        <f t="shared" si="6"/>
        <v>359166.66666666669</v>
      </c>
      <c r="H19" s="438">
        <f t="shared" si="6"/>
        <v>359166.66666666669</v>
      </c>
      <c r="I19" s="438">
        <f t="shared" si="6"/>
        <v>359166.66666666669</v>
      </c>
      <c r="J19" s="438">
        <f t="shared" si="6"/>
        <v>359166.66666666669</v>
      </c>
      <c r="K19" s="438">
        <f t="shared" si="6"/>
        <v>359166.66666666669</v>
      </c>
      <c r="L19" s="438">
        <f t="shared" si="6"/>
        <v>359166.66666666669</v>
      </c>
      <c r="M19" s="438">
        <f t="shared" si="6"/>
        <v>359166.66666666669</v>
      </c>
      <c r="N19" s="387">
        <f t="shared" si="5"/>
        <v>4309999.9999999991</v>
      </c>
      <c r="O19">
        <f>'4'!G15</f>
        <v>4310000</v>
      </c>
    </row>
    <row r="20" spans="1:15" ht="18.75" customHeight="1" thickTop="1" thickBot="1" x14ac:dyDescent="0.25">
      <c r="A20" s="436" t="s">
        <v>361</v>
      </c>
      <c r="B20" s="438"/>
      <c r="C20" s="438"/>
      <c r="D20" s="438">
        <f>O20</f>
        <v>5369381</v>
      </c>
      <c r="E20" s="438"/>
      <c r="F20" s="438"/>
      <c r="G20" s="438"/>
      <c r="H20" s="438"/>
      <c r="I20" s="438"/>
      <c r="J20" s="438"/>
      <c r="K20" s="438"/>
      <c r="L20" s="438"/>
      <c r="M20" s="438"/>
      <c r="N20" s="387">
        <f t="shared" si="5"/>
        <v>5369381</v>
      </c>
      <c r="O20">
        <f>'4'!G16</f>
        <v>5369381</v>
      </c>
    </row>
    <row r="21" spans="1:15" ht="18.75" customHeight="1" thickTop="1" thickBot="1" x14ac:dyDescent="0.25">
      <c r="A21" s="436" t="s">
        <v>362</v>
      </c>
      <c r="B21" s="438"/>
      <c r="C21" s="438"/>
      <c r="D21" s="438">
        <f>O21</f>
        <v>416000</v>
      </c>
      <c r="E21" s="438"/>
      <c r="F21" s="438"/>
      <c r="G21" s="438"/>
      <c r="H21" s="438"/>
      <c r="I21" s="438"/>
      <c r="J21" s="438"/>
      <c r="K21" s="438"/>
      <c r="L21" s="438"/>
      <c r="M21" s="438"/>
      <c r="N21" s="387">
        <f t="shared" si="5"/>
        <v>416000</v>
      </c>
      <c r="O21">
        <f>'4'!G17+'4'!G22</f>
        <v>416000</v>
      </c>
    </row>
    <row r="22" spans="1:15" ht="18.75" customHeight="1" thickTop="1" thickBot="1" x14ac:dyDescent="0.25">
      <c r="A22" s="437" t="s">
        <v>207</v>
      </c>
      <c r="B22" s="438"/>
      <c r="C22" s="438"/>
      <c r="D22" s="438"/>
      <c r="E22" s="438"/>
      <c r="F22" s="438"/>
      <c r="G22" s="438"/>
      <c r="H22" s="438">
        <f>O22</f>
        <v>122036517</v>
      </c>
      <c r="I22" s="438"/>
      <c r="J22" s="438"/>
      <c r="K22" s="438"/>
      <c r="L22" s="438"/>
      <c r="M22" s="438"/>
      <c r="N22" s="387">
        <f t="shared" si="5"/>
        <v>122036517</v>
      </c>
      <c r="O22">
        <f>'4'!G19</f>
        <v>122036517</v>
      </c>
    </row>
    <row r="23" spans="1:15" ht="18.75" customHeight="1" thickTop="1" thickBot="1" x14ac:dyDescent="0.25">
      <c r="A23" s="436" t="s">
        <v>183</v>
      </c>
      <c r="B23" s="438"/>
      <c r="C23" s="438"/>
      <c r="D23" s="438"/>
      <c r="E23" s="438"/>
      <c r="F23" s="438"/>
      <c r="G23" s="438"/>
      <c r="H23" s="438"/>
      <c r="I23" s="438"/>
      <c r="J23" s="438"/>
      <c r="K23" s="438"/>
      <c r="L23" s="438"/>
      <c r="M23" s="438">
        <f>O23</f>
        <v>2766147</v>
      </c>
      <c r="N23" s="387">
        <f t="shared" si="5"/>
        <v>2766147</v>
      </c>
      <c r="O23">
        <f>'4'!G29</f>
        <v>2766147</v>
      </c>
    </row>
    <row r="24" spans="1:15" ht="18.75" customHeight="1" thickTop="1" thickBot="1" x14ac:dyDescent="0.25">
      <c r="A24" s="388" t="s">
        <v>363</v>
      </c>
      <c r="B24" s="440">
        <f>SUM(B16:B23)</f>
        <v>7422374.0000000009</v>
      </c>
      <c r="C24" s="440">
        <f t="shared" ref="C24:M24" si="7">SUM(C16:C23)</f>
        <v>7422374.0000000009</v>
      </c>
      <c r="D24" s="440">
        <f t="shared" si="7"/>
        <v>13207755</v>
      </c>
      <c r="E24" s="440">
        <f t="shared" si="7"/>
        <v>7422374.0000000009</v>
      </c>
      <c r="F24" s="440">
        <f t="shared" si="7"/>
        <v>7422374.0000000009</v>
      </c>
      <c r="G24" s="440">
        <f t="shared" si="7"/>
        <v>7422374.0000000009</v>
      </c>
      <c r="H24" s="440">
        <f t="shared" si="7"/>
        <v>129458891</v>
      </c>
      <c r="I24" s="440">
        <f t="shared" si="7"/>
        <v>7422374.0000000009</v>
      </c>
      <c r="J24" s="440">
        <f t="shared" si="7"/>
        <v>7422374.0000000009</v>
      </c>
      <c r="K24" s="440">
        <f t="shared" si="7"/>
        <v>7422374.0000000009</v>
      </c>
      <c r="L24" s="440">
        <f t="shared" si="7"/>
        <v>7422374.0000000009</v>
      </c>
      <c r="M24" s="440">
        <f t="shared" si="7"/>
        <v>10188521</v>
      </c>
      <c r="N24" s="387">
        <f t="shared" si="5"/>
        <v>219656533</v>
      </c>
      <c r="O24" s="439">
        <f>SUM(O16:O23)</f>
        <v>219656533</v>
      </c>
    </row>
    <row r="25" spans="1:15" ht="16.5" thickTop="1" x14ac:dyDescent="0.2">
      <c r="A25" s="295"/>
    </row>
  </sheetData>
  <mergeCells count="6">
    <mergeCell ref="A1:N1"/>
    <mergeCell ref="A8:N8"/>
    <mergeCell ref="A15:N15"/>
    <mergeCell ref="A5:N5"/>
    <mergeCell ref="A4:N4"/>
    <mergeCell ref="A3:N3"/>
  </mergeCells>
  <pageMargins left="0.7" right="0.7" top="0.75" bottom="0.75" header="0.3" footer="0.3"/>
  <pageSetup paperSize="9" scale="85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topLeftCell="A22" zoomScale="130" zoomScaleNormal="100" zoomScaleSheetLayoutView="130" workbookViewId="0">
      <selection activeCell="A2" sqref="A2"/>
    </sheetView>
  </sheetViews>
  <sheetFormatPr defaultRowHeight="12.75" x14ac:dyDescent="0.2"/>
  <cols>
    <col min="2" max="2" width="57" customWidth="1"/>
    <col min="3" max="3" width="13.7109375" customWidth="1"/>
  </cols>
  <sheetData>
    <row r="1" spans="1:3" x14ac:dyDescent="0.2">
      <c r="A1" s="572" t="s">
        <v>439</v>
      </c>
      <c r="B1" s="572"/>
      <c r="C1" s="572"/>
    </row>
    <row r="2" spans="1:3" x14ac:dyDescent="0.2">
      <c r="A2" s="298"/>
    </row>
    <row r="3" spans="1:3" x14ac:dyDescent="0.2">
      <c r="A3" s="298"/>
    </row>
    <row r="4" spans="1:3" x14ac:dyDescent="0.2">
      <c r="A4" s="571" t="s">
        <v>192</v>
      </c>
      <c r="B4" s="571"/>
      <c r="C4" s="571"/>
    </row>
    <row r="5" spans="1:3" x14ac:dyDescent="0.2">
      <c r="A5" s="300"/>
    </row>
    <row r="6" spans="1:3" x14ac:dyDescent="0.2">
      <c r="A6" s="479" t="s">
        <v>34</v>
      </c>
      <c r="B6" s="479"/>
      <c r="C6" s="479"/>
    </row>
    <row r="7" spans="1:3" x14ac:dyDescent="0.2">
      <c r="A7" s="479"/>
      <c r="B7" s="479"/>
      <c r="C7" s="479"/>
    </row>
    <row r="8" spans="1:3" ht="15.75" x14ac:dyDescent="0.2">
      <c r="A8" s="295"/>
    </row>
    <row r="9" spans="1:3" ht="15.75" x14ac:dyDescent="0.2">
      <c r="A9" s="295"/>
    </row>
    <row r="10" spans="1:3" ht="16.5" thickBot="1" x14ac:dyDescent="0.25">
      <c r="A10" s="295"/>
    </row>
    <row r="11" spans="1:3" ht="24.75" customHeight="1" x14ac:dyDescent="0.2">
      <c r="A11" s="564" t="s">
        <v>16</v>
      </c>
      <c r="B11" s="565"/>
      <c r="C11" s="308" t="s">
        <v>65</v>
      </c>
    </row>
    <row r="12" spans="1:3" ht="16.5" thickBot="1" x14ac:dyDescent="0.25">
      <c r="A12" s="566"/>
      <c r="B12" s="567"/>
      <c r="C12" s="311" t="s">
        <v>15</v>
      </c>
    </row>
    <row r="13" spans="1:3" ht="21.75" customHeight="1" x14ac:dyDescent="0.2">
      <c r="A13" s="575" t="s">
        <v>15</v>
      </c>
      <c r="B13" s="576"/>
      <c r="C13" s="577"/>
    </row>
    <row r="14" spans="1:3" ht="24.75" customHeight="1" x14ac:dyDescent="0.2">
      <c r="A14" s="568">
        <v>1</v>
      </c>
      <c r="B14" s="446" t="s">
        <v>401</v>
      </c>
      <c r="C14" s="307">
        <v>2350000</v>
      </c>
    </row>
    <row r="15" spans="1:3" ht="24.75" customHeight="1" x14ac:dyDescent="0.2">
      <c r="A15" s="569"/>
      <c r="B15" s="446" t="s">
        <v>412</v>
      </c>
      <c r="C15" s="307">
        <v>200000</v>
      </c>
    </row>
    <row r="16" spans="1:3" ht="24.75" customHeight="1" x14ac:dyDescent="0.2">
      <c r="A16" s="569"/>
      <c r="B16" s="441" t="s">
        <v>411</v>
      </c>
      <c r="C16" s="307">
        <v>3973615</v>
      </c>
    </row>
    <row r="17" spans="1:11" ht="24.75" customHeight="1" x14ac:dyDescent="0.2">
      <c r="A17" s="569"/>
      <c r="B17" s="441" t="s">
        <v>413</v>
      </c>
      <c r="C17" s="307">
        <v>3348828</v>
      </c>
    </row>
    <row r="18" spans="1:11" ht="24.75" customHeight="1" x14ac:dyDescent="0.2">
      <c r="A18" s="569"/>
      <c r="B18" s="441" t="s">
        <v>414</v>
      </c>
      <c r="C18" s="307">
        <v>800000</v>
      </c>
    </row>
    <row r="19" spans="1:11" ht="24.75" customHeight="1" x14ac:dyDescent="0.2">
      <c r="A19" s="569"/>
      <c r="B19" s="441" t="s">
        <v>415</v>
      </c>
      <c r="C19" s="307">
        <v>500000</v>
      </c>
    </row>
    <row r="20" spans="1:11" ht="24.75" customHeight="1" x14ac:dyDescent="0.2">
      <c r="A20" s="569"/>
      <c r="B20" s="441" t="s">
        <v>416</v>
      </c>
      <c r="C20" s="307">
        <v>400000</v>
      </c>
    </row>
    <row r="21" spans="1:11" ht="24.75" customHeight="1" x14ac:dyDescent="0.2">
      <c r="A21" s="569"/>
      <c r="B21" s="441" t="s">
        <v>410</v>
      </c>
      <c r="C21" s="307">
        <v>72763003</v>
      </c>
    </row>
    <row r="22" spans="1:11" ht="24.75" customHeight="1" x14ac:dyDescent="0.2">
      <c r="A22" s="569"/>
      <c r="B22" s="441" t="s">
        <v>402</v>
      </c>
      <c r="C22" s="307">
        <v>9000000</v>
      </c>
    </row>
    <row r="23" spans="1:11" ht="24.75" customHeight="1" x14ac:dyDescent="0.2">
      <c r="A23" s="569"/>
      <c r="B23" s="441" t="s">
        <v>417</v>
      </c>
      <c r="C23" s="307">
        <v>2925984</v>
      </c>
    </row>
    <row r="24" spans="1:11" ht="24.75" customHeight="1" x14ac:dyDescent="0.2">
      <c r="A24" s="570"/>
      <c r="B24" s="441" t="s">
        <v>235</v>
      </c>
      <c r="C24" s="307">
        <f>SUM(D24:K24)</f>
        <v>25775087</v>
      </c>
      <c r="D24">
        <v>634500</v>
      </c>
      <c r="E24">
        <v>50000</v>
      </c>
      <c r="F24">
        <v>1072876</v>
      </c>
      <c r="G24">
        <v>904184</v>
      </c>
      <c r="H24">
        <v>19443511</v>
      </c>
      <c r="I24">
        <v>450000</v>
      </c>
      <c r="J24">
        <v>2430000</v>
      </c>
      <c r="K24">
        <v>790016</v>
      </c>
    </row>
    <row r="25" spans="1:11" ht="28.5" customHeight="1" x14ac:dyDescent="0.2">
      <c r="A25" s="562" t="s">
        <v>236</v>
      </c>
      <c r="B25" s="563"/>
      <c r="C25" s="442">
        <f>SUM(C14:C24)</f>
        <v>122036517</v>
      </c>
    </row>
    <row r="26" spans="1:11" ht="24.75" customHeight="1" x14ac:dyDescent="0.2">
      <c r="A26" s="575" t="s">
        <v>124</v>
      </c>
      <c r="B26" s="576"/>
      <c r="C26" s="577"/>
    </row>
    <row r="27" spans="1:11" ht="52.5" customHeight="1" x14ac:dyDescent="0.2">
      <c r="A27" s="573">
        <v>2</v>
      </c>
      <c r="B27" s="306" t="s">
        <v>237</v>
      </c>
      <c r="C27" s="307">
        <v>0</v>
      </c>
    </row>
    <row r="28" spans="1:11" ht="52.5" customHeight="1" x14ac:dyDescent="0.2">
      <c r="A28" s="574"/>
      <c r="B28" s="306" t="s">
        <v>235</v>
      </c>
      <c r="C28" s="307">
        <v>0</v>
      </c>
    </row>
    <row r="29" spans="1:11" ht="25.5" customHeight="1" thickBot="1" x14ac:dyDescent="0.25">
      <c r="A29" s="558" t="s">
        <v>236</v>
      </c>
      <c r="B29" s="559"/>
      <c r="C29" s="304">
        <f>SUM(C27:C28)</f>
        <v>0</v>
      </c>
    </row>
    <row r="30" spans="1:11" ht="25.5" customHeight="1" thickBot="1" x14ac:dyDescent="0.25">
      <c r="A30" s="560" t="s">
        <v>236</v>
      </c>
      <c r="B30" s="561"/>
      <c r="C30" s="309">
        <f>C29+C25</f>
        <v>122036517</v>
      </c>
    </row>
  </sheetData>
  <mergeCells count="13">
    <mergeCell ref="A4:C4"/>
    <mergeCell ref="A1:C1"/>
    <mergeCell ref="A27:A28"/>
    <mergeCell ref="A26:C26"/>
    <mergeCell ref="A13:C13"/>
    <mergeCell ref="A29:B29"/>
    <mergeCell ref="A30:B30"/>
    <mergeCell ref="A6:C6"/>
    <mergeCell ref="A7:C7"/>
    <mergeCell ref="A25:B25"/>
    <mergeCell ref="A11:B11"/>
    <mergeCell ref="A12:B12"/>
    <mergeCell ref="A14:A2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view="pageBreakPreview" topLeftCell="A34" zoomScale="130" zoomScaleNormal="115" zoomScaleSheetLayoutView="130" workbookViewId="0">
      <selection activeCell="A2" sqref="A2"/>
    </sheetView>
  </sheetViews>
  <sheetFormatPr defaultRowHeight="12.75" x14ac:dyDescent="0.2"/>
  <cols>
    <col min="1" max="1" width="9.28515625" bestFit="1" customWidth="1"/>
    <col min="2" max="2" width="32.28515625" customWidth="1"/>
    <col min="3" max="4" width="9.7109375" bestFit="1" customWidth="1"/>
    <col min="5" max="5" width="11.140625" bestFit="1" customWidth="1"/>
    <col min="6" max="6" width="9.7109375" bestFit="1" customWidth="1"/>
    <col min="7" max="10" width="11.140625" bestFit="1" customWidth="1"/>
  </cols>
  <sheetData>
    <row r="1" spans="1:10" x14ac:dyDescent="0.2">
      <c r="A1" s="572" t="s">
        <v>440</v>
      </c>
      <c r="B1" s="572"/>
      <c r="C1" s="572"/>
      <c r="D1" s="572"/>
      <c r="E1" s="572"/>
      <c r="F1" s="572"/>
      <c r="G1" s="572"/>
      <c r="H1" s="572"/>
      <c r="I1" s="572"/>
      <c r="J1" s="572"/>
    </row>
    <row r="2" spans="1:10" ht="15.75" x14ac:dyDescent="0.2">
      <c r="A2" s="295"/>
    </row>
    <row r="3" spans="1:10" ht="15.75" x14ac:dyDescent="0.2">
      <c r="A3" s="557" t="s">
        <v>299</v>
      </c>
      <c r="B3" s="557"/>
      <c r="C3" s="557"/>
      <c r="D3" s="557"/>
      <c r="E3" s="557"/>
      <c r="F3" s="557"/>
      <c r="G3" s="557"/>
      <c r="H3" s="557"/>
      <c r="I3" s="557"/>
      <c r="J3" s="557"/>
    </row>
    <row r="4" spans="1:10" ht="15.75" x14ac:dyDescent="0.2">
      <c r="A4" s="557" t="s">
        <v>300</v>
      </c>
      <c r="B4" s="557"/>
      <c r="C4" s="557"/>
      <c r="D4" s="557"/>
      <c r="E4" s="557"/>
      <c r="F4" s="557"/>
      <c r="G4" s="557"/>
      <c r="H4" s="557"/>
      <c r="I4" s="557"/>
      <c r="J4" s="557"/>
    </row>
    <row r="5" spans="1:10" ht="15.75" x14ac:dyDescent="0.2">
      <c r="A5" s="297"/>
    </row>
    <row r="6" spans="1:10" ht="15.75" x14ac:dyDescent="0.2">
      <c r="A6" s="557" t="s">
        <v>66</v>
      </c>
      <c r="B6" s="557"/>
      <c r="C6" s="557"/>
      <c r="D6" s="557"/>
      <c r="E6" s="557"/>
      <c r="F6" s="557"/>
      <c r="G6" s="557"/>
      <c r="H6" s="557"/>
      <c r="I6" s="557"/>
      <c r="J6" s="557"/>
    </row>
    <row r="8" spans="1:10" ht="13.5" thickBot="1" x14ac:dyDescent="0.25">
      <c r="A8" s="346"/>
    </row>
    <row r="9" spans="1:10" ht="13.5" thickBot="1" x14ac:dyDescent="0.25">
      <c r="A9" s="585" t="s">
        <v>66</v>
      </c>
      <c r="B9" s="586"/>
      <c r="C9" s="586"/>
      <c r="D9" s="586"/>
      <c r="E9" s="586"/>
      <c r="F9" s="586"/>
      <c r="G9" s="586"/>
      <c r="H9" s="586"/>
      <c r="I9" s="586"/>
      <c r="J9" s="587"/>
    </row>
    <row r="10" spans="1:10" x14ac:dyDescent="0.2">
      <c r="A10" s="361" t="s">
        <v>246</v>
      </c>
      <c r="B10" s="362" t="s">
        <v>16</v>
      </c>
      <c r="C10" s="580">
        <v>2017</v>
      </c>
      <c r="D10" s="580"/>
      <c r="E10" s="580">
        <v>2018</v>
      </c>
      <c r="F10" s="580"/>
      <c r="G10" s="580">
        <v>2019</v>
      </c>
      <c r="H10" s="580"/>
      <c r="I10" s="580">
        <v>2020</v>
      </c>
      <c r="J10" s="581"/>
    </row>
    <row r="11" spans="1:10" x14ac:dyDescent="0.2">
      <c r="A11" s="354">
        <v>1</v>
      </c>
      <c r="B11" s="348">
        <v>2</v>
      </c>
      <c r="C11" s="347" t="s">
        <v>136</v>
      </c>
      <c r="D11" s="347" t="s">
        <v>301</v>
      </c>
      <c r="E11" s="347" t="s">
        <v>136</v>
      </c>
      <c r="F11" s="347" t="s">
        <v>301</v>
      </c>
      <c r="G11" s="347" t="s">
        <v>136</v>
      </c>
      <c r="H11" s="347" t="s">
        <v>301</v>
      </c>
      <c r="I11" s="347" t="s">
        <v>136</v>
      </c>
      <c r="J11" s="355" t="s">
        <v>301</v>
      </c>
    </row>
    <row r="12" spans="1:10" x14ac:dyDescent="0.2">
      <c r="A12" s="356" t="s">
        <v>22</v>
      </c>
      <c r="B12" s="349" t="s">
        <v>302</v>
      </c>
      <c r="C12" s="416">
        <f>'7'!O9</f>
        <v>101234956</v>
      </c>
      <c r="D12" s="416">
        <f>'5'!B8</f>
        <v>11675966</v>
      </c>
      <c r="E12" s="350">
        <f>C12*1.05</f>
        <v>106296703.80000001</v>
      </c>
      <c r="F12" s="350">
        <v>15000</v>
      </c>
      <c r="G12" s="350">
        <v>15000</v>
      </c>
      <c r="H12" s="350">
        <v>15000</v>
      </c>
      <c r="I12" s="350">
        <v>15000</v>
      </c>
      <c r="J12" s="357">
        <v>15000</v>
      </c>
    </row>
    <row r="13" spans="1:10" x14ac:dyDescent="0.2">
      <c r="A13" s="356" t="s">
        <v>24</v>
      </c>
      <c r="B13" s="349" t="s">
        <v>177</v>
      </c>
      <c r="C13" s="416">
        <f>'7'!O10</f>
        <v>15400000</v>
      </c>
      <c r="D13" s="416">
        <f>'5'!B9</f>
        <v>15400000</v>
      </c>
      <c r="E13" s="350">
        <f>C13*1.05</f>
        <v>16170000</v>
      </c>
      <c r="F13" s="350">
        <f t="shared" ref="F13:J14" si="0">D13*1.05</f>
        <v>16170000</v>
      </c>
      <c r="G13" s="350">
        <f t="shared" si="0"/>
        <v>16978500</v>
      </c>
      <c r="H13" s="350">
        <f t="shared" si="0"/>
        <v>16978500</v>
      </c>
      <c r="I13" s="350">
        <f t="shared" si="0"/>
        <v>17827425</v>
      </c>
      <c r="J13" s="357">
        <f t="shared" si="0"/>
        <v>17827425</v>
      </c>
    </row>
    <row r="14" spans="1:10" x14ac:dyDescent="0.2">
      <c r="A14" s="356" t="s">
        <v>26</v>
      </c>
      <c r="B14" s="349" t="s">
        <v>303</v>
      </c>
      <c r="C14" s="416">
        <f>'7'!O11</f>
        <v>64421252</v>
      </c>
      <c r="D14" s="416">
        <f>'5'!B10</f>
        <v>64421252</v>
      </c>
      <c r="E14" s="350">
        <f>C14*1.05</f>
        <v>67642314.600000009</v>
      </c>
      <c r="F14" s="350">
        <f t="shared" si="0"/>
        <v>67642314.600000009</v>
      </c>
      <c r="G14" s="350">
        <f t="shared" si="0"/>
        <v>71024430.330000013</v>
      </c>
      <c r="H14" s="350">
        <f t="shared" si="0"/>
        <v>71024430.330000013</v>
      </c>
      <c r="I14" s="350">
        <f t="shared" si="0"/>
        <v>74575651.846500024</v>
      </c>
      <c r="J14" s="357">
        <f t="shared" si="0"/>
        <v>74575651.846500024</v>
      </c>
    </row>
    <row r="15" spans="1:10" x14ac:dyDescent="0.2">
      <c r="A15" s="356" t="s">
        <v>28</v>
      </c>
      <c r="B15" s="349" t="s">
        <v>304</v>
      </c>
      <c r="C15" s="417">
        <f>'7'!O12</f>
        <v>1322420</v>
      </c>
      <c r="D15" s="417">
        <f>'5'!B11</f>
        <v>1322420</v>
      </c>
      <c r="E15" s="351">
        <v>6200000</v>
      </c>
      <c r="F15" s="351">
        <v>6200000</v>
      </c>
      <c r="G15" s="351">
        <v>6300000</v>
      </c>
      <c r="H15" s="351">
        <v>6300000</v>
      </c>
      <c r="I15" s="351">
        <v>6400000</v>
      </c>
      <c r="J15" s="358">
        <v>6400000</v>
      </c>
    </row>
    <row r="16" spans="1:10" ht="24" x14ac:dyDescent="0.2">
      <c r="A16" s="356" t="s">
        <v>30</v>
      </c>
      <c r="B16" s="349" t="s">
        <v>305</v>
      </c>
      <c r="C16" s="350"/>
      <c r="D16" s="350"/>
      <c r="E16" s="350"/>
      <c r="F16" s="350"/>
      <c r="G16" s="350"/>
      <c r="H16" s="350"/>
      <c r="I16" s="350"/>
      <c r="J16" s="357"/>
    </row>
    <row r="17" spans="1:10" ht="13.5" thickBot="1" x14ac:dyDescent="0.25">
      <c r="A17" s="363" t="s">
        <v>102</v>
      </c>
      <c r="B17" s="364" t="s">
        <v>97</v>
      </c>
      <c r="C17" s="418">
        <f>'7'!O13</f>
        <v>37277905</v>
      </c>
      <c r="D17" s="418">
        <f>'5'!B13</f>
        <v>4800378</v>
      </c>
      <c r="E17" s="365">
        <f>C48</f>
        <v>2766147</v>
      </c>
      <c r="F17" s="365">
        <f>D48</f>
        <v>2766147</v>
      </c>
      <c r="G17" s="365">
        <f t="shared" ref="G17:J17" si="1">E48</f>
        <v>16814128</v>
      </c>
      <c r="H17" s="365">
        <f t="shared" si="1"/>
        <v>16814128</v>
      </c>
      <c r="I17" s="365">
        <f t="shared" si="1"/>
        <v>2827661</v>
      </c>
      <c r="J17" s="365">
        <f t="shared" si="1"/>
        <v>2827661</v>
      </c>
    </row>
    <row r="18" spans="1:10" ht="13.5" thickBot="1" x14ac:dyDescent="0.25">
      <c r="A18" s="371" t="s">
        <v>104</v>
      </c>
      <c r="B18" s="372" t="s">
        <v>170</v>
      </c>
      <c r="C18" s="373">
        <f t="shared" ref="C18:J18" si="2">SUM(C12:C17)</f>
        <v>219656533</v>
      </c>
      <c r="D18" s="373">
        <f t="shared" si="2"/>
        <v>97620016</v>
      </c>
      <c r="E18" s="373">
        <f t="shared" si="2"/>
        <v>199075165.40000004</v>
      </c>
      <c r="F18" s="373">
        <f t="shared" si="2"/>
        <v>92793461.600000009</v>
      </c>
      <c r="G18" s="373">
        <f t="shared" si="2"/>
        <v>111132058.33000001</v>
      </c>
      <c r="H18" s="373">
        <f t="shared" si="2"/>
        <v>111132058.33000001</v>
      </c>
      <c r="I18" s="373">
        <f t="shared" si="2"/>
        <v>101645737.84650002</v>
      </c>
      <c r="J18" s="374">
        <f t="shared" si="2"/>
        <v>101645737.84650002</v>
      </c>
    </row>
    <row r="19" spans="1:10" x14ac:dyDescent="0.2">
      <c r="A19" s="367" t="s">
        <v>256</v>
      </c>
      <c r="B19" s="368" t="s">
        <v>306</v>
      </c>
      <c r="C19" s="369"/>
      <c r="D19" s="369"/>
      <c r="E19" s="369"/>
      <c r="F19" s="369"/>
      <c r="G19" s="369"/>
      <c r="H19" s="369"/>
      <c r="I19" s="369"/>
      <c r="J19" s="370"/>
    </row>
    <row r="20" spans="1:10" x14ac:dyDescent="0.2">
      <c r="A20" s="356" t="s">
        <v>258</v>
      </c>
      <c r="B20" s="349" t="s">
        <v>307</v>
      </c>
      <c r="C20" s="351"/>
      <c r="D20" s="351"/>
      <c r="E20" s="351"/>
      <c r="F20" s="351"/>
      <c r="G20" s="351"/>
      <c r="H20" s="351"/>
      <c r="I20" s="351"/>
      <c r="J20" s="358"/>
    </row>
    <row r="21" spans="1:10" x14ac:dyDescent="0.2">
      <c r="A21" s="356" t="s">
        <v>260</v>
      </c>
      <c r="B21" s="349" t="s">
        <v>308</v>
      </c>
      <c r="C21" s="351"/>
      <c r="D21" s="351"/>
      <c r="E21" s="351"/>
      <c r="F21" s="351"/>
      <c r="G21" s="351"/>
      <c r="H21" s="351"/>
      <c r="I21" s="351"/>
      <c r="J21" s="358"/>
    </row>
    <row r="22" spans="1:10" ht="24" x14ac:dyDescent="0.2">
      <c r="A22" s="356" t="s">
        <v>262</v>
      </c>
      <c r="B22" s="349" t="s">
        <v>309</v>
      </c>
      <c r="C22" s="351"/>
      <c r="D22" s="351"/>
      <c r="E22" s="351"/>
      <c r="F22" s="351"/>
      <c r="G22" s="351"/>
      <c r="H22" s="351"/>
      <c r="I22" s="351"/>
      <c r="J22" s="358"/>
    </row>
    <row r="23" spans="1:10" x14ac:dyDescent="0.2">
      <c r="A23" s="356" t="s">
        <v>310</v>
      </c>
      <c r="B23" s="349" t="s">
        <v>311</v>
      </c>
      <c r="C23" s="351"/>
      <c r="D23" s="351"/>
      <c r="E23" s="351"/>
      <c r="F23" s="351"/>
      <c r="G23" s="351"/>
      <c r="H23" s="351"/>
      <c r="I23" s="351"/>
      <c r="J23" s="358"/>
    </row>
    <row r="24" spans="1:10" x14ac:dyDescent="0.2">
      <c r="A24" s="356" t="s">
        <v>312</v>
      </c>
      <c r="B24" s="349" t="s">
        <v>313</v>
      </c>
      <c r="C24" s="351"/>
      <c r="D24" s="351"/>
      <c r="E24" s="351"/>
      <c r="F24" s="351"/>
      <c r="G24" s="351"/>
      <c r="H24" s="351"/>
      <c r="I24" s="351"/>
      <c r="J24" s="358"/>
    </row>
    <row r="25" spans="1:10" x14ac:dyDescent="0.2">
      <c r="A25" s="354" t="s">
        <v>314</v>
      </c>
      <c r="B25" s="347" t="s">
        <v>315</v>
      </c>
      <c r="C25" s="353">
        <f>SUM(C19:C24)</f>
        <v>0</v>
      </c>
      <c r="D25" s="353">
        <f t="shared" ref="D25:J25" si="3">SUM(D19:D24)</f>
        <v>0</v>
      </c>
      <c r="E25" s="353">
        <f t="shared" si="3"/>
        <v>0</v>
      </c>
      <c r="F25" s="353">
        <f t="shared" si="3"/>
        <v>0</v>
      </c>
      <c r="G25" s="353">
        <f t="shared" si="3"/>
        <v>0</v>
      </c>
      <c r="H25" s="353">
        <f t="shared" si="3"/>
        <v>0</v>
      </c>
      <c r="I25" s="353">
        <f t="shared" si="3"/>
        <v>0</v>
      </c>
      <c r="J25" s="360">
        <f t="shared" si="3"/>
        <v>0</v>
      </c>
    </row>
    <row r="26" spans="1:10" ht="13.5" thickBot="1" x14ac:dyDescent="0.25">
      <c r="A26" s="375" t="s">
        <v>316</v>
      </c>
      <c r="B26" s="376" t="s">
        <v>317</v>
      </c>
      <c r="C26" s="377"/>
      <c r="D26" s="377"/>
      <c r="E26" s="377"/>
      <c r="F26" s="377"/>
      <c r="G26" s="377"/>
      <c r="H26" s="377"/>
      <c r="I26" s="377"/>
      <c r="J26" s="378"/>
    </row>
    <row r="27" spans="1:10" ht="13.5" thickBot="1" x14ac:dyDescent="0.25">
      <c r="A27" s="371" t="s">
        <v>318</v>
      </c>
      <c r="B27" s="372" t="s">
        <v>319</v>
      </c>
      <c r="C27" s="373">
        <f>C26+C25+C18</f>
        <v>219656533</v>
      </c>
      <c r="D27" s="373">
        <f t="shared" ref="D27:J27" si="4">D26+D25+D18</f>
        <v>97620016</v>
      </c>
      <c r="E27" s="373">
        <f t="shared" si="4"/>
        <v>199075165.40000004</v>
      </c>
      <c r="F27" s="373">
        <f t="shared" si="4"/>
        <v>92793461.600000009</v>
      </c>
      <c r="G27" s="373">
        <f t="shared" si="4"/>
        <v>111132058.33000001</v>
      </c>
      <c r="H27" s="373">
        <f t="shared" si="4"/>
        <v>111132058.33000001</v>
      </c>
      <c r="I27" s="373">
        <f t="shared" si="4"/>
        <v>101645737.84650002</v>
      </c>
      <c r="J27" s="374">
        <f t="shared" si="4"/>
        <v>101645737.84650002</v>
      </c>
    </row>
    <row r="28" spans="1:10" ht="15.75" x14ac:dyDescent="0.2">
      <c r="A28" s="295"/>
    </row>
    <row r="29" spans="1:10" ht="18.75" x14ac:dyDescent="0.2">
      <c r="A29" s="296"/>
    </row>
    <row r="30" spans="1:10" x14ac:dyDescent="0.2">
      <c r="A30" s="298"/>
    </row>
    <row r="31" spans="1:10" x14ac:dyDescent="0.2">
      <c r="A31" s="572" t="s">
        <v>320</v>
      </c>
      <c r="B31" s="572"/>
      <c r="C31" s="572"/>
      <c r="D31" s="572"/>
      <c r="E31" s="572"/>
      <c r="F31" s="572"/>
      <c r="G31" s="572"/>
      <c r="H31" s="572"/>
      <c r="I31" s="572"/>
      <c r="J31" s="572"/>
    </row>
    <row r="32" spans="1:10" ht="15.75" x14ac:dyDescent="0.2">
      <c r="A32" s="295"/>
    </row>
    <row r="33" spans="1:10" ht="15.75" x14ac:dyDescent="0.2">
      <c r="A33" s="557" t="s">
        <v>299</v>
      </c>
      <c r="B33" s="557"/>
      <c r="C33" s="557"/>
      <c r="D33" s="557"/>
      <c r="E33" s="557"/>
      <c r="F33" s="557"/>
      <c r="G33" s="557"/>
      <c r="H33" s="557"/>
      <c r="I33" s="557"/>
      <c r="J33" s="557"/>
    </row>
    <row r="34" spans="1:10" ht="15.75" x14ac:dyDescent="0.2">
      <c r="A34" s="557" t="s">
        <v>300</v>
      </c>
      <c r="B34" s="557"/>
      <c r="C34" s="557"/>
      <c r="D34" s="557"/>
      <c r="E34" s="557"/>
      <c r="F34" s="557"/>
      <c r="G34" s="557"/>
      <c r="H34" s="557"/>
      <c r="I34" s="557"/>
      <c r="J34" s="557"/>
    </row>
    <row r="35" spans="1:10" ht="15.75" x14ac:dyDescent="0.2">
      <c r="A35" s="297"/>
    </row>
    <row r="36" spans="1:10" ht="15.75" x14ac:dyDescent="0.2">
      <c r="A36" s="557" t="s">
        <v>106</v>
      </c>
      <c r="B36" s="557"/>
      <c r="C36" s="557"/>
      <c r="D36" s="557"/>
      <c r="E36" s="557"/>
      <c r="F36" s="557"/>
      <c r="G36" s="557"/>
      <c r="H36" s="557"/>
      <c r="I36" s="557"/>
      <c r="J36" s="557"/>
    </row>
    <row r="38" spans="1:10" ht="13.5" thickBot="1" x14ac:dyDescent="0.25">
      <c r="A38" s="346"/>
    </row>
    <row r="39" spans="1:10" ht="13.5" thickBot="1" x14ac:dyDescent="0.25">
      <c r="A39" s="582" t="s">
        <v>106</v>
      </c>
      <c r="B39" s="583"/>
      <c r="C39" s="583"/>
      <c r="D39" s="583"/>
      <c r="E39" s="583"/>
      <c r="F39" s="583"/>
      <c r="G39" s="583"/>
      <c r="H39" s="583"/>
      <c r="I39" s="583"/>
      <c r="J39" s="584"/>
    </row>
    <row r="40" spans="1:10" x14ac:dyDescent="0.2">
      <c r="A40" s="382" t="s">
        <v>246</v>
      </c>
      <c r="B40" s="348" t="s">
        <v>16</v>
      </c>
      <c r="C40" s="578">
        <v>2017</v>
      </c>
      <c r="D40" s="578"/>
      <c r="E40" s="578">
        <v>2018</v>
      </c>
      <c r="F40" s="578"/>
      <c r="G40" s="578">
        <v>2019</v>
      </c>
      <c r="H40" s="578"/>
      <c r="I40" s="578">
        <v>2020</v>
      </c>
      <c r="J40" s="579"/>
    </row>
    <row r="41" spans="1:10" x14ac:dyDescent="0.2">
      <c r="A41" s="354">
        <v>1</v>
      </c>
      <c r="B41" s="348">
        <v>2</v>
      </c>
      <c r="C41" s="347" t="s">
        <v>136</v>
      </c>
      <c r="D41" s="347" t="s">
        <v>301</v>
      </c>
      <c r="E41" s="347" t="s">
        <v>136</v>
      </c>
      <c r="F41" s="347" t="s">
        <v>301</v>
      </c>
      <c r="G41" s="347" t="s">
        <v>136</v>
      </c>
      <c r="H41" s="347" t="s">
        <v>301</v>
      </c>
      <c r="I41" s="347" t="s">
        <v>136</v>
      </c>
      <c r="J41" s="355" t="s">
        <v>301</v>
      </c>
    </row>
    <row r="42" spans="1:10" x14ac:dyDescent="0.2">
      <c r="A42" s="356" t="s">
        <v>22</v>
      </c>
      <c r="B42" s="349" t="s">
        <v>23</v>
      </c>
      <c r="C42" s="350">
        <f>'4'!G11</f>
        <v>37279837</v>
      </c>
      <c r="D42" s="350">
        <f>C42</f>
        <v>37279837</v>
      </c>
      <c r="E42" s="350">
        <f>C42*1.05</f>
        <v>39143828.850000001</v>
      </c>
      <c r="F42" s="350">
        <f t="shared" ref="F42:J45" si="5">D42*1.05</f>
        <v>39143828.850000001</v>
      </c>
      <c r="G42" s="350">
        <f t="shared" si="5"/>
        <v>41101020.292500004</v>
      </c>
      <c r="H42" s="350">
        <f t="shared" si="5"/>
        <v>41101020.292500004</v>
      </c>
      <c r="I42" s="350">
        <f t="shared" si="5"/>
        <v>43156071.30712501</v>
      </c>
      <c r="J42" s="350">
        <f t="shared" si="5"/>
        <v>43156071.30712501</v>
      </c>
    </row>
    <row r="43" spans="1:10" x14ac:dyDescent="0.2">
      <c r="A43" s="356" t="s">
        <v>24</v>
      </c>
      <c r="B43" s="349" t="s">
        <v>321</v>
      </c>
      <c r="C43" s="350">
        <f>'4'!G12</f>
        <v>7558990</v>
      </c>
      <c r="D43" s="350">
        <f t="shared" ref="D43:D48" si="6">C43</f>
        <v>7558990</v>
      </c>
      <c r="E43" s="350">
        <f t="shared" ref="E43:E45" si="7">C43*1.05</f>
        <v>7936939.5</v>
      </c>
      <c r="F43" s="350">
        <f t="shared" si="5"/>
        <v>7936939.5</v>
      </c>
      <c r="G43" s="350">
        <f t="shared" si="5"/>
        <v>8333786.4750000006</v>
      </c>
      <c r="H43" s="350">
        <f t="shared" si="5"/>
        <v>8333786.4750000006</v>
      </c>
      <c r="I43" s="350">
        <f t="shared" si="5"/>
        <v>8750475.7987500001</v>
      </c>
      <c r="J43" s="350">
        <f t="shared" si="5"/>
        <v>8750475.7987500001</v>
      </c>
    </row>
    <row r="44" spans="1:10" x14ac:dyDescent="0.2">
      <c r="A44" s="356" t="s">
        <v>26</v>
      </c>
      <c r="B44" s="349" t="s">
        <v>27</v>
      </c>
      <c r="C44" s="350">
        <f>'4'!G13</f>
        <v>39919661</v>
      </c>
      <c r="D44" s="350">
        <f t="shared" si="6"/>
        <v>39919661</v>
      </c>
      <c r="E44" s="350">
        <f t="shared" si="7"/>
        <v>41915644.050000004</v>
      </c>
      <c r="F44" s="350">
        <f t="shared" si="5"/>
        <v>41915644.050000004</v>
      </c>
      <c r="G44" s="350">
        <f t="shared" si="5"/>
        <v>44011426.252500005</v>
      </c>
      <c r="H44" s="350">
        <f t="shared" si="5"/>
        <v>44011426.252500005</v>
      </c>
      <c r="I44" s="350">
        <f t="shared" si="5"/>
        <v>46211997.565125011</v>
      </c>
      <c r="J44" s="350">
        <f t="shared" si="5"/>
        <v>46211997.565125011</v>
      </c>
    </row>
    <row r="45" spans="1:10" x14ac:dyDescent="0.2">
      <c r="A45" s="356" t="s">
        <v>28</v>
      </c>
      <c r="B45" s="349" t="s">
        <v>323</v>
      </c>
      <c r="C45" s="416">
        <f>'4'!G15</f>
        <v>4310000</v>
      </c>
      <c r="D45" s="350">
        <f t="shared" si="6"/>
        <v>4310000</v>
      </c>
      <c r="E45" s="350">
        <f t="shared" si="7"/>
        <v>4525500</v>
      </c>
      <c r="F45" s="350">
        <f t="shared" si="5"/>
        <v>4525500</v>
      </c>
      <c r="G45" s="350">
        <f t="shared" si="5"/>
        <v>4751775</v>
      </c>
      <c r="H45" s="350">
        <f t="shared" si="5"/>
        <v>4751775</v>
      </c>
      <c r="I45" s="350">
        <f t="shared" si="5"/>
        <v>4989363.75</v>
      </c>
      <c r="J45" s="350">
        <f t="shared" si="5"/>
        <v>4989363.75</v>
      </c>
    </row>
    <row r="46" spans="1:10" x14ac:dyDescent="0.2">
      <c r="A46" s="356" t="s">
        <v>30</v>
      </c>
      <c r="B46" s="349" t="s">
        <v>361</v>
      </c>
      <c r="C46" s="416">
        <f>'4'!G16</f>
        <v>5369381</v>
      </c>
      <c r="D46" s="350">
        <f t="shared" si="6"/>
        <v>5369381</v>
      </c>
      <c r="E46" s="416">
        <f>C46</f>
        <v>5369381</v>
      </c>
      <c r="F46" s="416">
        <f t="shared" ref="F46:J47" si="8">D46</f>
        <v>5369381</v>
      </c>
      <c r="G46" s="416">
        <f t="shared" si="8"/>
        <v>5369381</v>
      </c>
      <c r="H46" s="416">
        <f t="shared" si="8"/>
        <v>5369381</v>
      </c>
      <c r="I46" s="416">
        <f t="shared" si="8"/>
        <v>5369381</v>
      </c>
      <c r="J46" s="416">
        <f t="shared" si="8"/>
        <v>5369381</v>
      </c>
    </row>
    <row r="47" spans="1:10" x14ac:dyDescent="0.2">
      <c r="A47" s="356" t="s">
        <v>100</v>
      </c>
      <c r="B47" s="349" t="s">
        <v>322</v>
      </c>
      <c r="C47" s="416">
        <f>'4'!G17+'4'!G22</f>
        <v>416000</v>
      </c>
      <c r="D47" s="350">
        <f>'4'!G17</f>
        <v>416000</v>
      </c>
      <c r="E47" s="416">
        <f>C47</f>
        <v>416000</v>
      </c>
      <c r="F47" s="416">
        <f t="shared" si="8"/>
        <v>416000</v>
      </c>
      <c r="G47" s="416">
        <f t="shared" si="8"/>
        <v>416000</v>
      </c>
      <c r="H47" s="416">
        <f t="shared" si="8"/>
        <v>416000</v>
      </c>
      <c r="I47" s="416">
        <f t="shared" si="8"/>
        <v>416000</v>
      </c>
      <c r="J47" s="416">
        <f t="shared" si="8"/>
        <v>416000</v>
      </c>
    </row>
    <row r="48" spans="1:10" ht="13.5" thickBot="1" x14ac:dyDescent="0.25">
      <c r="A48" s="363" t="s">
        <v>102</v>
      </c>
      <c r="B48" s="364" t="s">
        <v>183</v>
      </c>
      <c r="C48" s="365">
        <f>'4'!G32</f>
        <v>2766147</v>
      </c>
      <c r="D48" s="350">
        <f t="shared" si="6"/>
        <v>2766147</v>
      </c>
      <c r="E48" s="365">
        <v>16814128</v>
      </c>
      <c r="F48" s="365">
        <v>16814128</v>
      </c>
      <c r="G48" s="365">
        <v>2827661</v>
      </c>
      <c r="H48" s="365">
        <v>2827661</v>
      </c>
      <c r="I48" s="365">
        <v>980470</v>
      </c>
      <c r="J48" s="366">
        <v>980470</v>
      </c>
    </row>
    <row r="49" spans="1:10" ht="13.5" thickBot="1" x14ac:dyDescent="0.25">
      <c r="A49" s="371" t="s">
        <v>104</v>
      </c>
      <c r="B49" s="372" t="s">
        <v>48</v>
      </c>
      <c r="C49" s="373">
        <f>SUM(C42:C48)</f>
        <v>97620016</v>
      </c>
      <c r="D49" s="373">
        <f t="shared" ref="D49:J49" si="9">SUM(D42:D48)</f>
        <v>97620016</v>
      </c>
      <c r="E49" s="373">
        <f t="shared" si="9"/>
        <v>116121421.40000001</v>
      </c>
      <c r="F49" s="373">
        <f t="shared" si="9"/>
        <v>116121421.40000001</v>
      </c>
      <c r="G49" s="373">
        <f t="shared" si="9"/>
        <v>106811050.02000001</v>
      </c>
      <c r="H49" s="373">
        <f t="shared" si="9"/>
        <v>106811050.02000001</v>
      </c>
      <c r="I49" s="373">
        <f t="shared" si="9"/>
        <v>109873759.42100002</v>
      </c>
      <c r="J49" s="374">
        <f t="shared" si="9"/>
        <v>109873759.42100002</v>
      </c>
    </row>
    <row r="50" spans="1:10" x14ac:dyDescent="0.2">
      <c r="A50" s="367" t="s">
        <v>256</v>
      </c>
      <c r="B50" s="368" t="s">
        <v>207</v>
      </c>
      <c r="C50" s="379">
        <f>'4'!G19</f>
        <v>122036517</v>
      </c>
      <c r="D50" s="379">
        <f>'4'!H19</f>
        <v>0</v>
      </c>
      <c r="E50" s="379">
        <f>C50-92206514</f>
        <v>29830003</v>
      </c>
      <c r="F50" s="379">
        <f>'4'!J19</f>
        <v>0</v>
      </c>
      <c r="G50" s="379">
        <f>E50</f>
        <v>29830003</v>
      </c>
      <c r="H50" s="379">
        <f>'4'!L19</f>
        <v>0</v>
      </c>
      <c r="I50" s="379">
        <v>0</v>
      </c>
      <c r="J50" s="379">
        <f>'4'!N19</f>
        <v>0</v>
      </c>
    </row>
    <row r="51" spans="1:10" x14ac:dyDescent="0.2">
      <c r="A51" s="356" t="s">
        <v>258</v>
      </c>
      <c r="B51" s="349" t="s">
        <v>324</v>
      </c>
      <c r="C51" s="351"/>
      <c r="D51" s="351"/>
      <c r="E51" s="351"/>
      <c r="F51" s="351"/>
      <c r="G51" s="351"/>
      <c r="H51" s="351"/>
      <c r="I51" s="351"/>
      <c r="J51" s="358"/>
    </row>
    <row r="52" spans="1:10" x14ac:dyDescent="0.2">
      <c r="A52" s="356" t="s">
        <v>260</v>
      </c>
      <c r="B52" s="349" t="s">
        <v>325</v>
      </c>
      <c r="C52" s="351"/>
      <c r="D52" s="351"/>
      <c r="E52" s="351"/>
      <c r="F52" s="351"/>
      <c r="G52" s="351"/>
      <c r="H52" s="351"/>
      <c r="I52" s="351"/>
      <c r="J52" s="358"/>
    </row>
    <row r="53" spans="1:10" x14ac:dyDescent="0.2">
      <c r="A53" s="356" t="s">
        <v>262</v>
      </c>
      <c r="B53" s="349" t="s">
        <v>326</v>
      </c>
      <c r="C53" s="351"/>
      <c r="D53" s="351"/>
      <c r="E53" s="351"/>
      <c r="F53" s="351"/>
      <c r="G53" s="351"/>
      <c r="H53" s="351"/>
      <c r="I53" s="351"/>
      <c r="J53" s="358"/>
    </row>
    <row r="54" spans="1:10" x14ac:dyDescent="0.2">
      <c r="A54" s="356" t="s">
        <v>310</v>
      </c>
      <c r="B54" s="349" t="s">
        <v>327</v>
      </c>
      <c r="C54" s="351"/>
      <c r="D54" s="351"/>
      <c r="E54" s="351"/>
      <c r="F54" s="351"/>
      <c r="G54" s="351"/>
      <c r="H54" s="351"/>
      <c r="I54" s="351"/>
      <c r="J54" s="358"/>
    </row>
    <row r="55" spans="1:10" ht="24" x14ac:dyDescent="0.2">
      <c r="A55" s="356" t="s">
        <v>312</v>
      </c>
      <c r="B55" s="349" t="s">
        <v>328</v>
      </c>
      <c r="C55" s="351"/>
      <c r="D55" s="351"/>
      <c r="E55" s="351"/>
      <c r="F55" s="351"/>
      <c r="G55" s="351"/>
      <c r="H55" s="351"/>
      <c r="I55" s="351"/>
      <c r="J55" s="358"/>
    </row>
    <row r="56" spans="1:10" ht="24" x14ac:dyDescent="0.2">
      <c r="A56" s="356" t="s">
        <v>314</v>
      </c>
      <c r="B56" s="349" t="s">
        <v>329</v>
      </c>
      <c r="C56" s="351"/>
      <c r="D56" s="351"/>
      <c r="E56" s="351"/>
      <c r="F56" s="351"/>
      <c r="G56" s="351"/>
      <c r="H56" s="351"/>
      <c r="I56" s="351"/>
      <c r="J56" s="358"/>
    </row>
    <row r="57" spans="1:10" x14ac:dyDescent="0.2">
      <c r="A57" s="356" t="s">
        <v>316</v>
      </c>
      <c r="B57" s="349" t="s">
        <v>330</v>
      </c>
      <c r="C57" s="351"/>
      <c r="D57" s="351"/>
      <c r="E57" s="351"/>
      <c r="F57" s="351"/>
      <c r="G57" s="351"/>
      <c r="H57" s="351"/>
      <c r="I57" s="351"/>
      <c r="J57" s="358"/>
    </row>
    <row r="58" spans="1:10" x14ac:dyDescent="0.2">
      <c r="A58" s="356" t="s">
        <v>318</v>
      </c>
      <c r="B58" s="349" t="s">
        <v>197</v>
      </c>
      <c r="C58" s="351"/>
      <c r="D58" s="351"/>
      <c r="E58" s="351"/>
      <c r="F58" s="351"/>
      <c r="G58" s="351"/>
      <c r="H58" s="351"/>
      <c r="I58" s="351"/>
      <c r="J58" s="358"/>
    </row>
    <row r="59" spans="1:10" x14ac:dyDescent="0.2">
      <c r="A59" s="354" t="s">
        <v>331</v>
      </c>
      <c r="B59" s="347" t="s">
        <v>332</v>
      </c>
      <c r="C59" s="352">
        <f>SUM(C50:C58)</f>
        <v>122036517</v>
      </c>
      <c r="D59" s="352">
        <f t="shared" ref="D59:J59" si="10">SUM(D50:D58)</f>
        <v>0</v>
      </c>
      <c r="E59" s="352">
        <f t="shared" si="10"/>
        <v>29830003</v>
      </c>
      <c r="F59" s="352">
        <f t="shared" si="10"/>
        <v>0</v>
      </c>
      <c r="G59" s="352">
        <f t="shared" si="10"/>
        <v>29830003</v>
      </c>
      <c r="H59" s="352">
        <f t="shared" si="10"/>
        <v>0</v>
      </c>
      <c r="I59" s="352">
        <f t="shared" si="10"/>
        <v>0</v>
      </c>
      <c r="J59" s="359">
        <f t="shared" si="10"/>
        <v>0</v>
      </c>
    </row>
    <row r="60" spans="1:10" ht="13.5" thickBot="1" x14ac:dyDescent="0.25">
      <c r="A60" s="375" t="s">
        <v>333</v>
      </c>
      <c r="B60" s="376" t="s">
        <v>334</v>
      </c>
      <c r="C60" s="377"/>
      <c r="D60" s="377"/>
      <c r="E60" s="377"/>
      <c r="F60" s="377"/>
      <c r="G60" s="377"/>
      <c r="H60" s="377"/>
      <c r="I60" s="377"/>
      <c r="J60" s="378"/>
    </row>
    <row r="61" spans="1:10" ht="13.5" thickBot="1" x14ac:dyDescent="0.25">
      <c r="A61" s="371" t="s">
        <v>335</v>
      </c>
      <c r="B61" s="372" t="s">
        <v>336</v>
      </c>
      <c r="C61" s="373">
        <f>C49+C59+C60</f>
        <v>219656533</v>
      </c>
      <c r="D61" s="373">
        <f t="shared" ref="D61:J61" si="11">D49+D59+D60</f>
        <v>97620016</v>
      </c>
      <c r="E61" s="373">
        <f t="shared" si="11"/>
        <v>145951424.40000001</v>
      </c>
      <c r="F61" s="373">
        <f t="shared" si="11"/>
        <v>116121421.40000001</v>
      </c>
      <c r="G61" s="373">
        <f t="shared" si="11"/>
        <v>136641053.02000001</v>
      </c>
      <c r="H61" s="373">
        <f t="shared" si="11"/>
        <v>106811050.02000001</v>
      </c>
      <c r="I61" s="373">
        <f t="shared" si="11"/>
        <v>109873759.42100002</v>
      </c>
      <c r="J61" s="374">
        <f t="shared" si="11"/>
        <v>109873759.42100002</v>
      </c>
    </row>
    <row r="62" spans="1:10" ht="13.5" thickBot="1" x14ac:dyDescent="0.25">
      <c r="A62" s="380" t="s">
        <v>337</v>
      </c>
      <c r="B62" s="381" t="s">
        <v>338</v>
      </c>
      <c r="C62" s="443">
        <f>C27-C61</f>
        <v>0</v>
      </c>
      <c r="D62" s="443"/>
      <c r="E62" s="443">
        <f t="shared" ref="E62:I62" si="12">E27-E61</f>
        <v>53123741.00000003</v>
      </c>
      <c r="F62" s="443"/>
      <c r="G62" s="443">
        <f t="shared" si="12"/>
        <v>-25508994.689999998</v>
      </c>
      <c r="H62" s="443"/>
      <c r="I62" s="443">
        <f t="shared" si="12"/>
        <v>-8228021.5744999945</v>
      </c>
      <c r="J62" s="443"/>
    </row>
    <row r="63" spans="1:10" ht="15.75" x14ac:dyDescent="0.2">
      <c r="A63" s="295"/>
    </row>
    <row r="64" spans="1:10" ht="15.75" x14ac:dyDescent="0.2">
      <c r="A64" s="295"/>
    </row>
    <row r="65" spans="1:1" ht="15.75" x14ac:dyDescent="0.2">
      <c r="A65" s="295"/>
    </row>
  </sheetData>
  <mergeCells count="18">
    <mergeCell ref="A4:J4"/>
    <mergeCell ref="A6:J6"/>
    <mergeCell ref="A3:J3"/>
    <mergeCell ref="A1:J1"/>
    <mergeCell ref="A9:J9"/>
    <mergeCell ref="C40:D40"/>
    <mergeCell ref="E40:F40"/>
    <mergeCell ref="G40:H40"/>
    <mergeCell ref="I40:J40"/>
    <mergeCell ref="C10:D10"/>
    <mergeCell ref="E10:F10"/>
    <mergeCell ref="G10:H10"/>
    <mergeCell ref="I10:J10"/>
    <mergeCell ref="A39:J39"/>
    <mergeCell ref="A31:J31"/>
    <mergeCell ref="A33:J33"/>
    <mergeCell ref="A36:J36"/>
    <mergeCell ref="A34:J34"/>
  </mergeCells>
  <pageMargins left="0.7" right="0.7" top="0.75" bottom="0.75" header="0.3" footer="0.3"/>
  <pageSetup paperSize="9" orientation="landscape" r:id="rId1"/>
  <rowBreaks count="1" manualBreakCount="1">
    <brk id="3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view="pageBreakPreview" topLeftCell="A16" zoomScale="145" zoomScaleNormal="100" zoomScaleSheetLayoutView="145" workbookViewId="0">
      <selection activeCell="C2" sqref="C2:D2"/>
    </sheetView>
  </sheetViews>
  <sheetFormatPr defaultColWidth="8" defaultRowHeight="12.75" x14ac:dyDescent="0.2"/>
  <cols>
    <col min="1" max="1" width="8.28515625" style="140" customWidth="1"/>
    <col min="2" max="2" width="8.28515625" style="64" customWidth="1"/>
    <col min="3" max="3" width="57.140625" style="64" customWidth="1"/>
    <col min="4" max="4" width="11.42578125" style="64" customWidth="1"/>
    <col min="5" max="16384" width="8" style="64"/>
  </cols>
  <sheetData>
    <row r="1" spans="1:5" s="54" customFormat="1" ht="21" customHeight="1" thickBot="1" x14ac:dyDescent="0.25">
      <c r="A1" s="52"/>
      <c r="B1" s="53"/>
      <c r="C1" s="588" t="s">
        <v>441</v>
      </c>
      <c r="D1" s="588"/>
    </row>
    <row r="2" spans="1:5" s="55" customFormat="1" ht="25.5" customHeight="1" x14ac:dyDescent="0.2">
      <c r="A2" s="590" t="s">
        <v>60</v>
      </c>
      <c r="B2" s="591"/>
      <c r="C2" s="596" t="s">
        <v>61</v>
      </c>
      <c r="D2" s="597"/>
    </row>
    <row r="3" spans="1:5" s="55" customFormat="1" ht="16.5" thickBot="1" x14ac:dyDescent="0.25">
      <c r="A3" s="56" t="s">
        <v>62</v>
      </c>
      <c r="B3" s="57"/>
      <c r="C3" s="598" t="s">
        <v>421</v>
      </c>
      <c r="D3" s="599"/>
    </row>
    <row r="4" spans="1:5" s="59" customFormat="1" ht="15.95" customHeight="1" thickBot="1" x14ac:dyDescent="0.25">
      <c r="A4" s="58"/>
      <c r="B4" s="58"/>
      <c r="C4" s="58"/>
      <c r="D4" s="58"/>
    </row>
    <row r="5" spans="1:5" ht="30" customHeight="1" thickBot="1" x14ac:dyDescent="0.25">
      <c r="A5" s="592" t="s">
        <v>63</v>
      </c>
      <c r="B5" s="593"/>
      <c r="C5" s="61" t="s">
        <v>64</v>
      </c>
      <c r="D5" s="62" t="s">
        <v>65</v>
      </c>
      <c r="E5" s="63"/>
    </row>
    <row r="6" spans="1:5" s="68" customFormat="1" ht="12.95" customHeight="1" thickBot="1" x14ac:dyDescent="0.25">
      <c r="A6" s="65">
        <v>1</v>
      </c>
      <c r="B6" s="66">
        <v>2</v>
      </c>
      <c r="C6" s="66">
        <v>3</v>
      </c>
      <c r="D6" s="67"/>
    </row>
    <row r="7" spans="1:5" s="68" customFormat="1" ht="15.95" customHeight="1" thickBot="1" x14ac:dyDescent="0.25">
      <c r="A7" s="60"/>
      <c r="B7" s="69"/>
      <c r="C7" s="592" t="s">
        <v>66</v>
      </c>
      <c r="D7" s="594"/>
    </row>
    <row r="8" spans="1:5" s="72" customFormat="1" ht="12" customHeight="1" thickBot="1" x14ac:dyDescent="0.25">
      <c r="A8" s="65" t="s">
        <v>22</v>
      </c>
      <c r="B8" s="70"/>
      <c r="C8" s="216" t="s">
        <v>67</v>
      </c>
      <c r="D8" s="90">
        <f>SUM(D9:D16)</f>
        <v>7675966</v>
      </c>
    </row>
    <row r="9" spans="1:5" s="72" customFormat="1" ht="12" customHeight="1" x14ac:dyDescent="0.2">
      <c r="A9" s="73"/>
      <c r="B9" s="74" t="s">
        <v>68</v>
      </c>
      <c r="C9" s="75" t="s">
        <v>69</v>
      </c>
      <c r="D9" s="76">
        <f>'2'!B8</f>
        <v>7675966</v>
      </c>
    </row>
    <row r="10" spans="1:5" s="72" customFormat="1" ht="12" customHeight="1" x14ac:dyDescent="0.2">
      <c r="A10" s="77"/>
      <c r="B10" s="78" t="s">
        <v>70</v>
      </c>
      <c r="C10" s="79" t="s">
        <v>71</v>
      </c>
      <c r="D10" s="80"/>
    </row>
    <row r="11" spans="1:5" s="72" customFormat="1" ht="12" customHeight="1" x14ac:dyDescent="0.2">
      <c r="A11" s="77"/>
      <c r="B11" s="78" t="s">
        <v>72</v>
      </c>
      <c r="C11" s="79" t="s">
        <v>73</v>
      </c>
      <c r="D11" s="80"/>
    </row>
    <row r="12" spans="1:5" s="72" customFormat="1" ht="12" customHeight="1" x14ac:dyDescent="0.2">
      <c r="A12" s="77"/>
      <c r="B12" s="78" t="s">
        <v>74</v>
      </c>
      <c r="C12" s="79" t="s">
        <v>75</v>
      </c>
      <c r="D12" s="80"/>
    </row>
    <row r="13" spans="1:5" s="72" customFormat="1" ht="12" customHeight="1" x14ac:dyDescent="0.2">
      <c r="A13" s="77"/>
      <c r="B13" s="78" t="s">
        <v>76</v>
      </c>
      <c r="C13" s="81" t="s">
        <v>77</v>
      </c>
      <c r="D13" s="80"/>
    </row>
    <row r="14" spans="1:5" s="72" customFormat="1" ht="12" customHeight="1" x14ac:dyDescent="0.2">
      <c r="A14" s="82"/>
      <c r="B14" s="78" t="s">
        <v>78</v>
      </c>
      <c r="C14" s="79" t="s">
        <v>79</v>
      </c>
      <c r="D14" s="83"/>
    </row>
    <row r="15" spans="1:5" s="84" customFormat="1" ht="12" customHeight="1" x14ac:dyDescent="0.2">
      <c r="A15" s="77"/>
      <c r="B15" s="78" t="s">
        <v>80</v>
      </c>
      <c r="C15" s="79" t="s">
        <v>81</v>
      </c>
      <c r="D15" s="80"/>
    </row>
    <row r="16" spans="1:5" s="84" customFormat="1" ht="12" customHeight="1" thickBot="1" x14ac:dyDescent="0.25">
      <c r="A16" s="217"/>
      <c r="B16" s="218" t="s">
        <v>82</v>
      </c>
      <c r="C16" s="219" t="s">
        <v>83</v>
      </c>
      <c r="D16" s="220"/>
    </row>
    <row r="17" spans="1:4" s="72" customFormat="1" ht="12" customHeight="1" thickBot="1" x14ac:dyDescent="0.25">
      <c r="A17" s="65" t="s">
        <v>24</v>
      </c>
      <c r="B17" s="88"/>
      <c r="C17" s="89" t="s">
        <v>84</v>
      </c>
      <c r="D17" s="90">
        <f>SUM(D18:D21)</f>
        <v>0</v>
      </c>
    </row>
    <row r="18" spans="1:4" s="84" customFormat="1" ht="12" customHeight="1" x14ac:dyDescent="0.2">
      <c r="A18" s="91"/>
      <c r="B18" s="92" t="s">
        <v>85</v>
      </c>
      <c r="C18" s="93" t="s">
        <v>86</v>
      </c>
      <c r="D18" s="94"/>
    </row>
    <row r="19" spans="1:4" s="84" customFormat="1" ht="12" customHeight="1" x14ac:dyDescent="0.2">
      <c r="A19" s="77"/>
      <c r="B19" s="78" t="s">
        <v>87</v>
      </c>
      <c r="C19" s="79" t="s">
        <v>88</v>
      </c>
      <c r="D19" s="80"/>
    </row>
    <row r="20" spans="1:4" s="84" customFormat="1" ht="12" customHeight="1" x14ac:dyDescent="0.2">
      <c r="A20" s="77"/>
      <c r="B20" s="78" t="s">
        <v>89</v>
      </c>
      <c r="C20" s="79" t="s">
        <v>90</v>
      </c>
      <c r="D20" s="80"/>
    </row>
    <row r="21" spans="1:4" s="84" customFormat="1" ht="12" customHeight="1" thickBot="1" x14ac:dyDescent="0.25">
      <c r="A21" s="85"/>
      <c r="B21" s="86" t="s">
        <v>91</v>
      </c>
      <c r="C21" s="95" t="s">
        <v>92</v>
      </c>
      <c r="D21" s="87"/>
    </row>
    <row r="22" spans="1:4" s="84" customFormat="1" ht="12" customHeight="1" thickBot="1" x14ac:dyDescent="0.25">
      <c r="A22" s="96" t="s">
        <v>26</v>
      </c>
      <c r="B22" s="97"/>
      <c r="C22" s="97" t="s">
        <v>93</v>
      </c>
      <c r="D22" s="98"/>
    </row>
    <row r="23" spans="1:4" s="72" customFormat="1" ht="12" customHeight="1" thickBot="1" x14ac:dyDescent="0.25">
      <c r="A23" s="96" t="s">
        <v>28</v>
      </c>
      <c r="B23" s="99"/>
      <c r="C23" s="97" t="s">
        <v>94</v>
      </c>
      <c r="D23" s="98"/>
    </row>
    <row r="24" spans="1:4" s="72" customFormat="1" ht="12" customHeight="1" thickBot="1" x14ac:dyDescent="0.25">
      <c r="A24" s="65" t="s">
        <v>30</v>
      </c>
      <c r="B24" s="100"/>
      <c r="C24" s="97" t="s">
        <v>95</v>
      </c>
      <c r="D24" s="90">
        <f>SUM(D25:D26)</f>
        <v>650880</v>
      </c>
    </row>
    <row r="25" spans="1:4" s="72" customFormat="1" ht="12" customHeight="1" x14ac:dyDescent="0.2">
      <c r="A25" s="91"/>
      <c r="B25" s="101" t="s">
        <v>96</v>
      </c>
      <c r="C25" s="102" t="s">
        <v>97</v>
      </c>
      <c r="D25" s="103">
        <v>0</v>
      </c>
    </row>
    <row r="26" spans="1:4" s="72" customFormat="1" ht="12" customHeight="1" thickBot="1" x14ac:dyDescent="0.25">
      <c r="A26" s="85"/>
      <c r="B26" s="104" t="s">
        <v>98</v>
      </c>
      <c r="C26" s="105" t="s">
        <v>99</v>
      </c>
      <c r="D26" s="106">
        <v>650880</v>
      </c>
    </row>
    <row r="27" spans="1:4" s="84" customFormat="1" ht="12" customHeight="1" thickBot="1" x14ac:dyDescent="0.25">
      <c r="A27" s="107" t="s">
        <v>100</v>
      </c>
      <c r="B27" s="108"/>
      <c r="C27" s="97" t="s">
        <v>101</v>
      </c>
      <c r="D27" s="98">
        <v>39976929</v>
      </c>
    </row>
    <row r="28" spans="1:4" s="84" customFormat="1" ht="12" customHeight="1" thickBot="1" x14ac:dyDescent="0.25">
      <c r="A28" s="107" t="s">
        <v>102</v>
      </c>
      <c r="B28" s="109"/>
      <c r="C28" s="110" t="s">
        <v>103</v>
      </c>
      <c r="D28" s="98"/>
    </row>
    <row r="29" spans="1:4" s="84" customFormat="1" ht="15" customHeight="1" thickBot="1" x14ac:dyDescent="0.25">
      <c r="A29" s="107" t="s">
        <v>104</v>
      </c>
      <c r="B29" s="111"/>
      <c r="C29" s="112" t="s">
        <v>105</v>
      </c>
      <c r="D29" s="90">
        <f>SUM(D8,D17,D22,D23,D24,D27,D28)</f>
        <v>48303775</v>
      </c>
    </row>
    <row r="30" spans="1:4" s="84" customFormat="1" ht="15" customHeight="1" x14ac:dyDescent="0.2">
      <c r="A30" s="113"/>
      <c r="B30" s="114"/>
      <c r="C30" s="115"/>
      <c r="D30" s="116"/>
    </row>
    <row r="31" spans="1:4" ht="13.5" thickBot="1" x14ac:dyDescent="0.25">
      <c r="A31" s="117"/>
      <c r="B31" s="118"/>
      <c r="C31" s="118"/>
      <c r="D31" s="119"/>
    </row>
    <row r="32" spans="1:4" s="68" customFormat="1" ht="16.5" customHeight="1" thickBot="1" x14ac:dyDescent="0.25">
      <c r="A32" s="592" t="s">
        <v>106</v>
      </c>
      <c r="B32" s="595"/>
      <c r="C32" s="595"/>
      <c r="D32" s="594"/>
    </row>
    <row r="33" spans="1:4" s="122" customFormat="1" ht="12" customHeight="1" thickBot="1" x14ac:dyDescent="0.25">
      <c r="A33" s="96" t="s">
        <v>22</v>
      </c>
      <c r="B33" s="120"/>
      <c r="C33" s="121" t="s">
        <v>122</v>
      </c>
      <c r="D33" s="90">
        <f>SUM(D34:D38)</f>
        <v>48303775</v>
      </c>
    </row>
    <row r="34" spans="1:4" ht="12" customHeight="1" x14ac:dyDescent="0.2">
      <c r="A34" s="123"/>
      <c r="B34" s="101" t="s">
        <v>68</v>
      </c>
      <c r="C34" s="93" t="s">
        <v>107</v>
      </c>
      <c r="D34" s="94">
        <f>'4ovi'!E11</f>
        <v>25914987</v>
      </c>
    </row>
    <row r="35" spans="1:4" ht="12" customHeight="1" x14ac:dyDescent="0.2">
      <c r="A35" s="124"/>
      <c r="B35" s="125" t="s">
        <v>70</v>
      </c>
      <c r="C35" s="79" t="s">
        <v>108</v>
      </c>
      <c r="D35" s="94">
        <f>'4ovi'!E12</f>
        <v>5309727</v>
      </c>
    </row>
    <row r="36" spans="1:4" ht="12" customHeight="1" x14ac:dyDescent="0.2">
      <c r="A36" s="124"/>
      <c r="B36" s="125" t="s">
        <v>72</v>
      </c>
      <c r="C36" s="79" t="s">
        <v>109</v>
      </c>
      <c r="D36" s="94">
        <f>'4ovi'!E13</f>
        <v>17079061</v>
      </c>
    </row>
    <row r="37" spans="1:4" ht="12" customHeight="1" x14ac:dyDescent="0.2">
      <c r="A37" s="124"/>
      <c r="B37" s="125" t="s">
        <v>74</v>
      </c>
      <c r="C37" s="79" t="s">
        <v>31</v>
      </c>
      <c r="D37" s="80"/>
    </row>
    <row r="38" spans="1:4" ht="12" customHeight="1" thickBot="1" x14ac:dyDescent="0.25">
      <c r="A38" s="126"/>
      <c r="B38" s="104" t="s">
        <v>110</v>
      </c>
      <c r="C38" s="95" t="s">
        <v>111</v>
      </c>
      <c r="D38" s="87"/>
    </row>
    <row r="39" spans="1:4" ht="12" customHeight="1" thickBot="1" x14ac:dyDescent="0.25">
      <c r="A39" s="96" t="s">
        <v>24</v>
      </c>
      <c r="B39" s="120"/>
      <c r="C39" s="121" t="s">
        <v>123</v>
      </c>
      <c r="D39" s="90">
        <f>SUM(D40:D43)</f>
        <v>0</v>
      </c>
    </row>
    <row r="40" spans="1:4" s="122" customFormat="1" ht="12" customHeight="1" x14ac:dyDescent="0.2">
      <c r="A40" s="123"/>
      <c r="B40" s="101" t="s">
        <v>85</v>
      </c>
      <c r="C40" s="93" t="s">
        <v>112</v>
      </c>
      <c r="D40" s="94"/>
    </row>
    <row r="41" spans="1:4" ht="12" customHeight="1" x14ac:dyDescent="0.2">
      <c r="A41" s="124"/>
      <c r="B41" s="125" t="s">
        <v>87</v>
      </c>
      <c r="C41" s="79" t="s">
        <v>113</v>
      </c>
      <c r="D41" s="80">
        <f>'4ovi'!E19</f>
        <v>0</v>
      </c>
    </row>
    <row r="42" spans="1:4" ht="12" customHeight="1" x14ac:dyDescent="0.2">
      <c r="A42" s="124"/>
      <c r="B42" s="125" t="s">
        <v>114</v>
      </c>
      <c r="C42" s="79" t="s">
        <v>214</v>
      </c>
      <c r="D42" s="80"/>
    </row>
    <row r="43" spans="1:4" ht="12" customHeight="1" thickBot="1" x14ac:dyDescent="0.25">
      <c r="A43" s="124"/>
      <c r="B43" s="104" t="s">
        <v>115</v>
      </c>
      <c r="C43" s="95" t="s">
        <v>116</v>
      </c>
      <c r="D43" s="87"/>
    </row>
    <row r="44" spans="1:4" ht="12" customHeight="1" thickBot="1" x14ac:dyDescent="0.25">
      <c r="A44" s="71" t="s">
        <v>26</v>
      </c>
      <c r="B44" s="127"/>
      <c r="C44" s="121" t="s">
        <v>117</v>
      </c>
      <c r="D44" s="98"/>
    </row>
    <row r="45" spans="1:4" ht="12" customHeight="1" thickBot="1" x14ac:dyDescent="0.25">
      <c r="A45" s="96" t="s">
        <v>28</v>
      </c>
      <c r="B45" s="120"/>
      <c r="C45" s="121" t="s">
        <v>118</v>
      </c>
      <c r="D45" s="98"/>
    </row>
    <row r="46" spans="1:4" ht="15" customHeight="1" thickBot="1" x14ac:dyDescent="0.25">
      <c r="A46" s="96" t="s">
        <v>30</v>
      </c>
      <c r="B46" s="128"/>
      <c r="C46" s="129" t="s">
        <v>119</v>
      </c>
      <c r="D46" s="90">
        <f>+D33+D39+D44+D45</f>
        <v>48303775</v>
      </c>
    </row>
    <row r="47" spans="1:4" ht="13.5" thickBot="1" x14ac:dyDescent="0.25">
      <c r="A47" s="130"/>
      <c r="B47" s="131"/>
      <c r="C47" s="131"/>
      <c r="D47" s="132"/>
    </row>
    <row r="48" spans="1:4" ht="15" customHeight="1" thickBot="1" x14ac:dyDescent="0.25">
      <c r="A48" s="133" t="s">
        <v>120</v>
      </c>
      <c r="B48" s="134"/>
      <c r="C48" s="135"/>
      <c r="D48" s="136">
        <v>8</v>
      </c>
    </row>
    <row r="49" spans="1:4" ht="14.25" customHeight="1" thickBot="1" x14ac:dyDescent="0.25">
      <c r="A49" s="137" t="s">
        <v>121</v>
      </c>
      <c r="B49" s="138"/>
      <c r="C49" s="135"/>
      <c r="D49" s="139"/>
    </row>
    <row r="50" spans="1:4" ht="51" customHeight="1" x14ac:dyDescent="0.2">
      <c r="A50" s="589"/>
      <c r="B50" s="589"/>
      <c r="C50" s="589"/>
    </row>
  </sheetData>
  <sheetProtection formatCells="0"/>
  <mergeCells count="8">
    <mergeCell ref="C1:D1"/>
    <mergeCell ref="A50:C50"/>
    <mergeCell ref="A2:B2"/>
    <mergeCell ref="A5:B5"/>
    <mergeCell ref="C7:D7"/>
    <mergeCell ref="A32:D32"/>
    <mergeCell ref="C2:D2"/>
    <mergeCell ref="C3:D3"/>
  </mergeCells>
  <phoneticPr fontId="28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205" zoomScaleNormal="100" zoomScaleSheetLayoutView="205" workbookViewId="0">
      <selection activeCell="A2" sqref="A2"/>
    </sheetView>
  </sheetViews>
  <sheetFormatPr defaultRowHeight="12.75" x14ac:dyDescent="0.2"/>
  <cols>
    <col min="1" max="1" width="28.140625" customWidth="1"/>
  </cols>
  <sheetData>
    <row r="1" spans="1:10" x14ac:dyDescent="0.2">
      <c r="A1" s="572" t="s">
        <v>442</v>
      </c>
      <c r="B1" s="572"/>
      <c r="C1" s="572"/>
      <c r="D1" s="572"/>
      <c r="E1" s="572"/>
      <c r="F1" s="572"/>
      <c r="G1" s="572"/>
    </row>
    <row r="2" spans="1:10" ht="15.75" x14ac:dyDescent="0.2">
      <c r="A2" s="295"/>
    </row>
    <row r="3" spans="1:10" ht="14.25" x14ac:dyDescent="0.2">
      <c r="A3" s="600" t="s">
        <v>10</v>
      </c>
      <c r="B3" s="600"/>
      <c r="C3" s="600"/>
      <c r="D3" s="600"/>
      <c r="E3" s="600"/>
      <c r="F3" s="600"/>
      <c r="G3" s="600"/>
    </row>
    <row r="4" spans="1:10" ht="14.25" x14ac:dyDescent="0.2">
      <c r="A4" s="600" t="s">
        <v>238</v>
      </c>
      <c r="B4" s="600"/>
      <c r="C4" s="600"/>
      <c r="D4" s="600"/>
      <c r="E4" s="600"/>
      <c r="F4" s="600"/>
      <c r="G4" s="600"/>
    </row>
    <row r="5" spans="1:10" ht="13.5" thickBot="1" x14ac:dyDescent="0.25">
      <c r="J5" s="300"/>
    </row>
    <row r="6" spans="1:10" ht="26.25" customHeight="1" thickBot="1" x14ac:dyDescent="0.25">
      <c r="A6" s="313" t="s">
        <v>202</v>
      </c>
      <c r="B6" s="419" t="s">
        <v>239</v>
      </c>
      <c r="C6" s="419" t="s">
        <v>240</v>
      </c>
      <c r="D6" s="419" t="s">
        <v>241</v>
      </c>
      <c r="E6" s="419" t="s">
        <v>375</v>
      </c>
      <c r="F6" s="419" t="s">
        <v>418</v>
      </c>
      <c r="G6" s="315" t="s">
        <v>136</v>
      </c>
    </row>
    <row r="7" spans="1:10" ht="40.5" customHeight="1" x14ac:dyDescent="0.2">
      <c r="A7" s="318" t="s">
        <v>242</v>
      </c>
      <c r="B7" s="310">
        <v>175</v>
      </c>
      <c r="C7" s="310">
        <v>180</v>
      </c>
      <c r="D7" s="310">
        <v>185</v>
      </c>
      <c r="E7" s="310">
        <v>190</v>
      </c>
      <c r="F7" s="25">
        <v>195</v>
      </c>
      <c r="G7" s="319">
        <f>SUM(B7:F7)</f>
        <v>925</v>
      </c>
    </row>
    <row r="8" spans="1:10" ht="40.5" customHeight="1" x14ac:dyDescent="0.2">
      <c r="A8" s="317" t="s">
        <v>243</v>
      </c>
      <c r="B8" s="310">
        <v>550</v>
      </c>
      <c r="C8" s="310">
        <v>550</v>
      </c>
      <c r="D8" s="310">
        <v>560</v>
      </c>
      <c r="E8" s="310">
        <v>560</v>
      </c>
      <c r="F8" s="25">
        <v>570</v>
      </c>
      <c r="G8" s="319">
        <f t="shared" ref="G8:G9" si="0">SUM(B8:F8)</f>
        <v>2790</v>
      </c>
    </row>
    <row r="9" spans="1:10" ht="40.5" customHeight="1" x14ac:dyDescent="0.2">
      <c r="A9" s="317" t="s">
        <v>244</v>
      </c>
      <c r="B9" s="310">
        <v>646</v>
      </c>
      <c r="C9" s="310">
        <v>656</v>
      </c>
      <c r="D9" s="310">
        <v>656</v>
      </c>
      <c r="E9" s="310">
        <v>666</v>
      </c>
      <c r="F9" s="25">
        <v>666</v>
      </c>
      <c r="G9" s="319">
        <f t="shared" si="0"/>
        <v>3290</v>
      </c>
    </row>
    <row r="10" spans="1:10" ht="40.5" customHeight="1" x14ac:dyDescent="0.2">
      <c r="A10" s="317" t="s">
        <v>245</v>
      </c>
      <c r="B10" s="310">
        <f>SUM(B7:B9)</f>
        <v>1371</v>
      </c>
      <c r="C10" s="310">
        <f t="shared" ref="C10:G10" si="1">SUM(C7:C9)</f>
        <v>1386</v>
      </c>
      <c r="D10" s="310">
        <f t="shared" si="1"/>
        <v>1401</v>
      </c>
      <c r="E10" s="310">
        <f t="shared" si="1"/>
        <v>1416</v>
      </c>
      <c r="F10" s="310">
        <f t="shared" si="1"/>
        <v>1431</v>
      </c>
      <c r="G10" s="310">
        <f t="shared" si="1"/>
        <v>7005</v>
      </c>
    </row>
  </sheetData>
  <mergeCells count="3">
    <mergeCell ref="A4:G4"/>
    <mergeCell ref="A3:G3"/>
    <mergeCell ref="A1:G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100" workbookViewId="0">
      <selection activeCell="A2" sqref="A2"/>
    </sheetView>
  </sheetViews>
  <sheetFormatPr defaultRowHeight="12.75" x14ac:dyDescent="0.2"/>
  <cols>
    <col min="1" max="1" width="51.7109375" style="12" customWidth="1"/>
    <col min="2" max="4" width="24" style="12" customWidth="1"/>
    <col min="5" max="16384" width="9.140625" style="12"/>
  </cols>
  <sheetData>
    <row r="1" spans="1:7" ht="18" x14ac:dyDescent="0.25">
      <c r="A1" s="602" t="s">
        <v>443</v>
      </c>
      <c r="B1" s="602"/>
      <c r="C1" s="602"/>
      <c r="D1" s="602"/>
    </row>
    <row r="2" spans="1:7" ht="18" x14ac:dyDescent="0.25">
      <c r="A2" s="11"/>
      <c r="B2" s="11"/>
      <c r="C2" s="11"/>
      <c r="D2" s="11"/>
    </row>
    <row r="3" spans="1:7" ht="18" x14ac:dyDescent="0.25">
      <c r="A3" s="601" t="s">
        <v>419</v>
      </c>
      <c r="B3" s="601"/>
      <c r="C3" s="601"/>
      <c r="D3" s="601"/>
    </row>
    <row r="4" spans="1:7" ht="18.75" thickBot="1" x14ac:dyDescent="0.3">
      <c r="A4" s="11"/>
      <c r="B4" s="11"/>
      <c r="C4" s="11"/>
      <c r="D4" s="14"/>
    </row>
    <row r="5" spans="1:7" ht="60.75" customHeight="1" x14ac:dyDescent="0.2">
      <c r="A5" s="240" t="s">
        <v>215</v>
      </c>
      <c r="B5" s="240" t="s">
        <v>216</v>
      </c>
      <c r="C5" s="241" t="s">
        <v>11</v>
      </c>
      <c r="D5" s="242" t="s">
        <v>12</v>
      </c>
      <c r="E5" s="13"/>
      <c r="F5" s="13"/>
      <c r="G5" s="13"/>
    </row>
    <row r="6" spans="1:7" ht="42" customHeight="1" x14ac:dyDescent="0.2">
      <c r="A6" s="243" t="s">
        <v>13</v>
      </c>
      <c r="B6" s="244">
        <v>4000</v>
      </c>
      <c r="C6" s="244">
        <v>500</v>
      </c>
      <c r="D6" s="245">
        <v>3500</v>
      </c>
      <c r="E6" s="13"/>
      <c r="F6" s="13"/>
      <c r="G6" s="13"/>
    </row>
    <row r="7" spans="1:7" ht="42" customHeight="1" thickBot="1" x14ac:dyDescent="0.25">
      <c r="A7" s="246" t="s">
        <v>14</v>
      </c>
      <c r="B7" s="247">
        <v>4000</v>
      </c>
      <c r="C7" s="247">
        <v>500</v>
      </c>
      <c r="D7" s="248">
        <v>3500</v>
      </c>
    </row>
  </sheetData>
  <mergeCells count="2">
    <mergeCell ref="A3:D3"/>
    <mergeCell ref="A1:D1"/>
  </mergeCells>
  <phoneticPr fontId="2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zoomScaleNormal="100" zoomScaleSheetLayoutView="85" workbookViewId="0">
      <selection activeCell="B9" sqref="B9"/>
    </sheetView>
  </sheetViews>
  <sheetFormatPr defaultRowHeight="15" customHeight="1" x14ac:dyDescent="0.2"/>
  <cols>
    <col min="1" max="1" width="51.140625" style="172" customWidth="1"/>
    <col min="2" max="2" width="15" style="174" customWidth="1"/>
    <col min="3" max="4" width="15.42578125" style="174" customWidth="1"/>
    <col min="5" max="5" width="14.5703125" style="174" customWidth="1"/>
    <col min="6" max="16384" width="9.140625" style="171"/>
  </cols>
  <sheetData>
    <row r="1" spans="1:6" ht="15" customHeight="1" x14ac:dyDescent="0.2">
      <c r="A1" s="456" t="s">
        <v>444</v>
      </c>
      <c r="B1" s="456"/>
      <c r="C1" s="456"/>
      <c r="D1" s="456"/>
      <c r="E1" s="456"/>
    </row>
    <row r="2" spans="1:6" ht="15" customHeight="1" x14ac:dyDescent="0.2">
      <c r="A2" s="455" t="s">
        <v>192</v>
      </c>
      <c r="B2" s="455"/>
      <c r="C2" s="455"/>
      <c r="D2" s="455"/>
      <c r="E2" s="455"/>
    </row>
    <row r="3" spans="1:6" ht="15" customHeight="1" x14ac:dyDescent="0.2">
      <c r="A3" s="455"/>
      <c r="B3" s="455"/>
      <c r="C3" s="455"/>
      <c r="D3" s="455"/>
      <c r="E3" s="455"/>
    </row>
    <row r="4" spans="1:6" ht="15" customHeight="1" x14ac:dyDescent="0.2">
      <c r="B4" s="173" t="s">
        <v>193</v>
      </c>
    </row>
    <row r="5" spans="1:6" ht="15" customHeight="1" thickBot="1" x14ac:dyDescent="0.25"/>
    <row r="6" spans="1:6" ht="44.25" customHeight="1" thickBot="1" x14ac:dyDescent="0.25">
      <c r="A6" s="232" t="s">
        <v>194</v>
      </c>
      <c r="B6" s="233" t="s">
        <v>136</v>
      </c>
      <c r="C6" s="233" t="s">
        <v>195</v>
      </c>
      <c r="D6" s="233" t="s">
        <v>196</v>
      </c>
      <c r="E6" s="234" t="s">
        <v>197</v>
      </c>
    </row>
    <row r="7" spans="1:6" ht="34.5" customHeight="1" x14ac:dyDescent="0.2">
      <c r="A7" s="235" t="s">
        <v>198</v>
      </c>
      <c r="B7" s="237">
        <v>5</v>
      </c>
      <c r="C7" s="237">
        <v>1</v>
      </c>
      <c r="D7" s="237">
        <v>4</v>
      </c>
      <c r="E7" s="238"/>
    </row>
    <row r="8" spans="1:6" ht="34.5" customHeight="1" x14ac:dyDescent="0.2">
      <c r="A8" s="235" t="s">
        <v>61</v>
      </c>
      <c r="B8" s="228">
        <v>8</v>
      </c>
      <c r="C8" s="228"/>
      <c r="D8" s="228">
        <v>8</v>
      </c>
      <c r="E8" s="239"/>
    </row>
    <row r="9" spans="1:6" ht="34.5" customHeight="1" x14ac:dyDescent="0.2">
      <c r="A9" s="235" t="s">
        <v>199</v>
      </c>
      <c r="B9" s="228">
        <v>1</v>
      </c>
      <c r="C9" s="228"/>
      <c r="D9" s="228"/>
      <c r="E9" s="228">
        <v>1</v>
      </c>
    </row>
    <row r="10" spans="1:6" ht="34.5" customHeight="1" thickBot="1" x14ac:dyDescent="0.25">
      <c r="A10" s="236" t="s">
        <v>200</v>
      </c>
      <c r="B10" s="230">
        <v>14</v>
      </c>
      <c r="C10" s="230">
        <f>SUM(C7:C8)</f>
        <v>1</v>
      </c>
      <c r="D10" s="230">
        <f>SUM(D7:D8)</f>
        <v>12</v>
      </c>
      <c r="E10" s="229">
        <v>1</v>
      </c>
    </row>
    <row r="11" spans="1:6" ht="15" customHeight="1" x14ac:dyDescent="0.2">
      <c r="B11" s="175"/>
      <c r="C11" s="175"/>
      <c r="D11" s="175"/>
      <c r="E11" s="175"/>
    </row>
    <row r="12" spans="1:6" s="177" customFormat="1" ht="35.25" customHeight="1" x14ac:dyDescent="0.2">
      <c r="A12" s="176"/>
      <c r="B12" s="175"/>
      <c r="C12" s="175"/>
      <c r="D12" s="175"/>
      <c r="E12" s="175"/>
    </row>
    <row r="13" spans="1:6" ht="15" customHeight="1" x14ac:dyDescent="0.2">
      <c r="B13" s="178"/>
      <c r="C13" s="178"/>
      <c r="D13" s="178"/>
      <c r="E13" s="175"/>
    </row>
    <row r="14" spans="1:6" ht="15" customHeight="1" x14ac:dyDescent="0.2">
      <c r="B14" s="178"/>
      <c r="C14" s="178"/>
      <c r="D14" s="178"/>
      <c r="E14" s="175"/>
    </row>
    <row r="15" spans="1:6" ht="15" customHeight="1" x14ac:dyDescent="0.2">
      <c r="B15" s="175"/>
      <c r="C15" s="175"/>
      <c r="D15" s="175"/>
      <c r="E15" s="175"/>
      <c r="F15" s="147"/>
    </row>
    <row r="16" spans="1:6" ht="15" customHeight="1" x14ac:dyDescent="0.2">
      <c r="B16" s="178"/>
      <c r="C16" s="178"/>
      <c r="D16" s="178"/>
      <c r="E16" s="175"/>
      <c r="F16" s="147"/>
    </row>
    <row r="17" spans="2:6" ht="15" customHeight="1" x14ac:dyDescent="0.2">
      <c r="B17" s="175"/>
      <c r="C17" s="175"/>
      <c r="D17" s="175"/>
      <c r="E17" s="175"/>
      <c r="F17" s="147"/>
    </row>
    <row r="18" spans="2:6" ht="15" customHeight="1" x14ac:dyDescent="0.2">
      <c r="B18" s="175"/>
      <c r="C18" s="175"/>
      <c r="D18" s="175"/>
      <c r="E18" s="175"/>
      <c r="F18" s="147"/>
    </row>
    <row r="19" spans="2:6" ht="15" customHeight="1" x14ac:dyDescent="0.2">
      <c r="B19" s="175"/>
      <c r="C19" s="175"/>
      <c r="D19" s="175"/>
      <c r="E19" s="175"/>
      <c r="F19" s="147"/>
    </row>
    <row r="20" spans="2:6" ht="15" customHeight="1" x14ac:dyDescent="0.2">
      <c r="B20" s="175"/>
      <c r="C20" s="175"/>
      <c r="D20" s="175"/>
      <c r="E20" s="175"/>
      <c r="F20" s="147"/>
    </row>
    <row r="21" spans="2:6" ht="15" customHeight="1" x14ac:dyDescent="0.2">
      <c r="B21" s="175"/>
      <c r="C21" s="175"/>
      <c r="D21" s="175"/>
      <c r="E21" s="175"/>
      <c r="F21" s="147"/>
    </row>
    <row r="22" spans="2:6" ht="15" customHeight="1" x14ac:dyDescent="0.2">
      <c r="B22" s="178"/>
      <c r="C22" s="178"/>
      <c r="D22" s="178"/>
      <c r="E22" s="175"/>
      <c r="F22" s="147"/>
    </row>
    <row r="23" spans="2:6" ht="15" customHeight="1" x14ac:dyDescent="0.2">
      <c r="B23" s="178"/>
      <c r="C23" s="178"/>
      <c r="D23" s="178"/>
      <c r="E23" s="175"/>
      <c r="F23" s="147"/>
    </row>
    <row r="24" spans="2:6" ht="15" customHeight="1" x14ac:dyDescent="0.2">
      <c r="B24" s="175"/>
      <c r="C24" s="175"/>
      <c r="D24" s="175"/>
      <c r="E24" s="175"/>
      <c r="F24" s="147"/>
    </row>
    <row r="25" spans="2:6" ht="15" customHeight="1" x14ac:dyDescent="0.2">
      <c r="B25" s="178"/>
      <c r="C25" s="178"/>
      <c r="D25" s="178"/>
      <c r="E25" s="175"/>
      <c r="F25" s="147"/>
    </row>
    <row r="26" spans="2:6" ht="15" customHeight="1" x14ac:dyDescent="0.2">
      <c r="B26" s="178"/>
      <c r="C26" s="178"/>
      <c r="D26" s="178"/>
      <c r="E26" s="175"/>
      <c r="F26" s="147"/>
    </row>
    <row r="27" spans="2:6" ht="15" customHeight="1" x14ac:dyDescent="0.2">
      <c r="B27" s="178"/>
      <c r="C27" s="178"/>
      <c r="D27" s="178"/>
      <c r="E27" s="175"/>
      <c r="F27" s="147"/>
    </row>
    <row r="28" spans="2:6" ht="15" customHeight="1" x14ac:dyDescent="0.2">
      <c r="B28" s="178"/>
      <c r="C28" s="178"/>
      <c r="D28" s="178"/>
      <c r="E28" s="175"/>
      <c r="F28" s="147"/>
    </row>
    <row r="29" spans="2:6" ht="15" customHeight="1" x14ac:dyDescent="0.2">
      <c r="B29" s="178"/>
      <c r="C29" s="178"/>
      <c r="D29" s="178"/>
      <c r="E29" s="175"/>
      <c r="F29" s="147"/>
    </row>
    <row r="30" spans="2:6" ht="15" customHeight="1" x14ac:dyDescent="0.2">
      <c r="B30" s="175"/>
      <c r="C30" s="175"/>
      <c r="D30" s="175"/>
      <c r="E30" s="175"/>
      <c r="F30" s="147"/>
    </row>
    <row r="31" spans="2:6" ht="15" customHeight="1" x14ac:dyDescent="0.2">
      <c r="B31" s="175"/>
      <c r="C31" s="175"/>
      <c r="D31" s="175"/>
      <c r="E31" s="175"/>
      <c r="F31" s="147"/>
    </row>
    <row r="32" spans="2:6" ht="15" customHeight="1" x14ac:dyDescent="0.2">
      <c r="B32" s="175"/>
      <c r="C32" s="175"/>
      <c r="D32" s="175"/>
      <c r="E32" s="175"/>
      <c r="F32" s="147"/>
    </row>
    <row r="33" spans="2:6" ht="15" customHeight="1" x14ac:dyDescent="0.2">
      <c r="F33" s="147"/>
    </row>
    <row r="34" spans="2:6" ht="15" customHeight="1" x14ac:dyDescent="0.2">
      <c r="F34" s="147"/>
    </row>
    <row r="36" spans="2:6" ht="15" customHeight="1" x14ac:dyDescent="0.2">
      <c r="B36" s="173"/>
      <c r="C36" s="173"/>
      <c r="D36" s="173"/>
    </row>
    <row r="37" spans="2:6" ht="15" customHeight="1" x14ac:dyDescent="0.2">
      <c r="B37" s="173"/>
      <c r="C37" s="173"/>
      <c r="D37" s="173"/>
    </row>
    <row r="38" spans="2:6" ht="15" customHeight="1" x14ac:dyDescent="0.2">
      <c r="B38" s="173"/>
      <c r="C38" s="173"/>
      <c r="D38" s="173"/>
    </row>
    <row r="40" spans="2:6" ht="15" customHeight="1" x14ac:dyDescent="0.2">
      <c r="B40" s="173"/>
      <c r="C40" s="173"/>
      <c r="D40" s="173"/>
    </row>
    <row r="45" spans="2:6" ht="15" customHeight="1" x14ac:dyDescent="0.2">
      <c r="B45" s="173"/>
      <c r="C45" s="173"/>
      <c r="D45" s="173"/>
    </row>
    <row r="53" spans="2:4" ht="15" customHeight="1" x14ac:dyDescent="0.2">
      <c r="B53" s="173"/>
      <c r="C53" s="173"/>
      <c r="D53" s="173"/>
    </row>
    <row r="54" spans="2:4" ht="15" customHeight="1" x14ac:dyDescent="0.2">
      <c r="B54" s="173"/>
      <c r="C54" s="173"/>
      <c r="D54" s="173"/>
    </row>
    <row r="58" spans="2:4" ht="15" customHeight="1" x14ac:dyDescent="0.2">
      <c r="B58" s="173"/>
      <c r="C58" s="173"/>
      <c r="D58" s="173"/>
    </row>
    <row r="59" spans="2:4" ht="15" customHeight="1" x14ac:dyDescent="0.2">
      <c r="B59" s="173"/>
      <c r="C59" s="173"/>
      <c r="D59" s="173"/>
    </row>
    <row r="60" spans="2:4" ht="15" customHeight="1" x14ac:dyDescent="0.2">
      <c r="B60" s="173"/>
      <c r="C60" s="173"/>
      <c r="D60" s="173"/>
    </row>
    <row r="61" spans="2:4" ht="15" customHeight="1" x14ac:dyDescent="0.2">
      <c r="B61" s="173"/>
      <c r="C61" s="173"/>
      <c r="D61" s="173"/>
    </row>
    <row r="66" spans="2:4" ht="15" customHeight="1" x14ac:dyDescent="0.2">
      <c r="B66" s="173"/>
      <c r="C66" s="173"/>
      <c r="D66" s="173"/>
    </row>
    <row r="72" spans="2:4" ht="15" customHeight="1" x14ac:dyDescent="0.2">
      <c r="B72" s="173"/>
      <c r="C72" s="173"/>
      <c r="D72" s="173"/>
    </row>
    <row r="74" spans="2:4" ht="15" customHeight="1" x14ac:dyDescent="0.2">
      <c r="B74" s="173"/>
      <c r="C74" s="173"/>
      <c r="D74" s="173"/>
    </row>
  </sheetData>
  <mergeCells count="3">
    <mergeCell ref="A1:E1"/>
    <mergeCell ref="A3:E3"/>
    <mergeCell ref="A2:E2"/>
  </mergeCells>
  <phoneticPr fontId="0" type="noConversion"/>
  <printOptions horizontalCentered="1"/>
  <pageMargins left="0.59055118110236227" right="0.59055118110236227" top="0.78740157480314965" bottom="0.98425196850393704" header="0.39370078740157483" footer="0.59055118110236227"/>
  <pageSetup paperSize="9" scale="7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zoomScale="190" zoomScaleNormal="100" zoomScaleSheetLayoutView="190" workbookViewId="0">
      <selection activeCell="A2" sqref="A2"/>
    </sheetView>
  </sheetViews>
  <sheetFormatPr defaultRowHeight="12.75" x14ac:dyDescent="0.2"/>
  <cols>
    <col min="1" max="2" width="11.42578125" customWidth="1"/>
    <col min="3" max="3" width="44.7109375" customWidth="1"/>
  </cols>
  <sheetData>
    <row r="1" spans="1:3" ht="15.75" x14ac:dyDescent="0.2">
      <c r="A1" s="553" t="s">
        <v>438</v>
      </c>
      <c r="B1" s="553"/>
      <c r="C1" s="553"/>
    </row>
    <row r="2" spans="1:3" ht="15.75" x14ac:dyDescent="0.2">
      <c r="A2" s="299"/>
    </row>
    <row r="3" spans="1:3" ht="15.75" x14ac:dyDescent="0.2">
      <c r="A3" s="299"/>
    </row>
    <row r="4" spans="1:3" ht="15.75" x14ac:dyDescent="0.2">
      <c r="A4" s="557" t="s">
        <v>420</v>
      </c>
      <c r="B4" s="557"/>
      <c r="C4" s="557"/>
    </row>
    <row r="5" spans="1:3" ht="15.75" x14ac:dyDescent="0.2">
      <c r="A5" s="295"/>
    </row>
    <row r="6" spans="1:3" ht="16.5" thickBot="1" x14ac:dyDescent="0.25">
      <c r="A6" s="295"/>
    </row>
    <row r="7" spans="1:3" ht="17.25" thickTop="1" thickBot="1" x14ac:dyDescent="0.25">
      <c r="A7" s="320" t="s">
        <v>246</v>
      </c>
      <c r="B7" s="321" t="s">
        <v>247</v>
      </c>
      <c r="C7" s="322" t="s">
        <v>61</v>
      </c>
    </row>
    <row r="8" spans="1:3" ht="20.25" customHeight="1" thickBot="1" x14ac:dyDescent="0.25">
      <c r="A8" s="323" t="s">
        <v>22</v>
      </c>
      <c r="B8" s="324" t="s">
        <v>248</v>
      </c>
      <c r="C8" s="444">
        <f>C$20/12</f>
        <v>3331410.75</v>
      </c>
    </row>
    <row r="9" spans="1:3" ht="20.25" customHeight="1" thickBot="1" x14ac:dyDescent="0.25">
      <c r="A9" s="323" t="s">
        <v>24</v>
      </c>
      <c r="B9" s="324" t="s">
        <v>249</v>
      </c>
      <c r="C9" s="444">
        <f t="shared" ref="C9:C19" si="0">C$20/12</f>
        <v>3331410.75</v>
      </c>
    </row>
    <row r="10" spans="1:3" ht="20.25" customHeight="1" thickBot="1" x14ac:dyDescent="0.25">
      <c r="A10" s="323" t="s">
        <v>26</v>
      </c>
      <c r="B10" s="324" t="s">
        <v>250</v>
      </c>
      <c r="C10" s="444">
        <f t="shared" si="0"/>
        <v>3331410.75</v>
      </c>
    </row>
    <row r="11" spans="1:3" ht="20.25" customHeight="1" thickBot="1" x14ac:dyDescent="0.25">
      <c r="A11" s="323" t="s">
        <v>28</v>
      </c>
      <c r="B11" s="324" t="s">
        <v>251</v>
      </c>
      <c r="C11" s="444">
        <f t="shared" si="0"/>
        <v>3331410.75</v>
      </c>
    </row>
    <row r="12" spans="1:3" ht="20.25" customHeight="1" thickBot="1" x14ac:dyDescent="0.25">
      <c r="A12" s="323" t="s">
        <v>30</v>
      </c>
      <c r="B12" s="324" t="s">
        <v>252</v>
      </c>
      <c r="C12" s="444">
        <f t="shared" si="0"/>
        <v>3331410.75</v>
      </c>
    </row>
    <row r="13" spans="1:3" ht="20.25" customHeight="1" thickBot="1" x14ac:dyDescent="0.25">
      <c r="A13" s="323" t="s">
        <v>100</v>
      </c>
      <c r="B13" s="324" t="s">
        <v>253</v>
      </c>
      <c r="C13" s="444">
        <f t="shared" si="0"/>
        <v>3331410.75</v>
      </c>
    </row>
    <row r="14" spans="1:3" ht="20.25" customHeight="1" thickBot="1" x14ac:dyDescent="0.25">
      <c r="A14" s="323" t="s">
        <v>102</v>
      </c>
      <c r="B14" s="324" t="s">
        <v>254</v>
      </c>
      <c r="C14" s="444">
        <f t="shared" si="0"/>
        <v>3331410.75</v>
      </c>
    </row>
    <row r="15" spans="1:3" ht="20.25" customHeight="1" thickBot="1" x14ac:dyDescent="0.25">
      <c r="A15" s="323" t="s">
        <v>104</v>
      </c>
      <c r="B15" s="324" t="s">
        <v>255</v>
      </c>
      <c r="C15" s="444">
        <f t="shared" si="0"/>
        <v>3331410.75</v>
      </c>
    </row>
    <row r="16" spans="1:3" ht="20.25" customHeight="1" thickBot="1" x14ac:dyDescent="0.25">
      <c r="A16" s="323" t="s">
        <v>256</v>
      </c>
      <c r="B16" s="324" t="s">
        <v>257</v>
      </c>
      <c r="C16" s="444">
        <f t="shared" si="0"/>
        <v>3331410.75</v>
      </c>
    </row>
    <row r="17" spans="1:3" ht="20.25" customHeight="1" thickBot="1" x14ac:dyDescent="0.25">
      <c r="A17" s="323" t="s">
        <v>258</v>
      </c>
      <c r="B17" s="324" t="s">
        <v>259</v>
      </c>
      <c r="C17" s="444">
        <f t="shared" si="0"/>
        <v>3331410.75</v>
      </c>
    </row>
    <row r="18" spans="1:3" ht="20.25" customHeight="1" thickBot="1" x14ac:dyDescent="0.25">
      <c r="A18" s="323" t="s">
        <v>260</v>
      </c>
      <c r="B18" s="324" t="s">
        <v>261</v>
      </c>
      <c r="C18" s="444">
        <f t="shared" si="0"/>
        <v>3331410.75</v>
      </c>
    </row>
    <row r="19" spans="1:3" ht="20.25" customHeight="1" thickBot="1" x14ac:dyDescent="0.25">
      <c r="A19" s="323" t="s">
        <v>262</v>
      </c>
      <c r="B19" s="324" t="s">
        <v>263</v>
      </c>
      <c r="C19" s="444">
        <f t="shared" si="0"/>
        <v>3331410.75</v>
      </c>
    </row>
    <row r="20" spans="1:3" ht="20.25" customHeight="1" thickBot="1" x14ac:dyDescent="0.25">
      <c r="A20" s="325" t="s">
        <v>2</v>
      </c>
      <c r="B20" s="326"/>
      <c r="C20" s="327">
        <f>'10'!D27</f>
        <v>39976929</v>
      </c>
    </row>
    <row r="21" spans="1:3" ht="19.5" thickTop="1" x14ac:dyDescent="0.2">
      <c r="A21" s="328"/>
    </row>
    <row r="22" spans="1:3" x14ac:dyDescent="0.2">
      <c r="A22" s="298"/>
    </row>
  </sheetData>
  <mergeCells count="2">
    <mergeCell ref="A4:C4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view="pageBreakPreview" topLeftCell="A25" zoomScale="130" zoomScaleNormal="100" zoomScaleSheetLayoutView="130" workbookViewId="0">
      <selection activeCell="B43" sqref="B43:D43"/>
    </sheetView>
  </sheetViews>
  <sheetFormatPr defaultRowHeight="12.75" x14ac:dyDescent="0.2"/>
  <cols>
    <col min="1" max="1" width="47.5703125" style="169" customWidth="1"/>
    <col min="2" max="4" width="18.42578125" style="169" customWidth="1"/>
    <col min="5" max="16384" width="9.140625" style="169"/>
  </cols>
  <sheetData>
    <row r="1" spans="1:4" x14ac:dyDescent="0.2">
      <c r="A1" s="453" t="s">
        <v>430</v>
      </c>
      <c r="B1" s="453"/>
      <c r="C1" s="453"/>
      <c r="D1" s="453"/>
    </row>
    <row r="2" spans="1:4" x14ac:dyDescent="0.2">
      <c r="A2" s="452"/>
      <c r="B2" s="452"/>
      <c r="C2" s="452"/>
      <c r="D2" s="452"/>
    </row>
    <row r="3" spans="1:4" x14ac:dyDescent="0.2">
      <c r="A3" s="454" t="s">
        <v>428</v>
      </c>
      <c r="B3" s="454"/>
      <c r="C3" s="454"/>
      <c r="D3" s="454"/>
    </row>
    <row r="4" spans="1:4" ht="13.5" thickBot="1" x14ac:dyDescent="0.25">
      <c r="A4" s="278"/>
      <c r="B4" s="278"/>
      <c r="C4" s="278"/>
      <c r="D4" s="278"/>
    </row>
    <row r="5" spans="1:4" x14ac:dyDescent="0.2">
      <c r="A5" s="279" t="s">
        <v>145</v>
      </c>
      <c r="B5" s="280" t="s">
        <v>146</v>
      </c>
      <c r="C5" s="280" t="s">
        <v>147</v>
      </c>
      <c r="D5" s="283" t="s">
        <v>148</v>
      </c>
    </row>
    <row r="6" spans="1:4" x14ac:dyDescent="0.2">
      <c r="A6" s="281"/>
      <c r="B6" s="282"/>
      <c r="C6" s="282"/>
      <c r="D6" s="284"/>
    </row>
    <row r="7" spans="1:4" ht="13.5" customHeight="1" x14ac:dyDescent="0.2">
      <c r="A7" s="285" t="s">
        <v>149</v>
      </c>
      <c r="B7" s="397">
        <f>SUM(B8:B9)</f>
        <v>23075966</v>
      </c>
      <c r="C7" s="397">
        <f>SUM(C8:C9)</f>
        <v>23075966</v>
      </c>
      <c r="D7" s="398">
        <f>SUM(D8,D9)</f>
        <v>0</v>
      </c>
    </row>
    <row r="8" spans="1:4" ht="13.5" customHeight="1" x14ac:dyDescent="0.2">
      <c r="A8" s="286" t="s">
        <v>150</v>
      </c>
      <c r="B8" s="397">
        <v>7675966</v>
      </c>
      <c r="C8" s="397">
        <v>7675966</v>
      </c>
      <c r="D8" s="398"/>
    </row>
    <row r="9" spans="1:4" ht="13.5" customHeight="1" x14ac:dyDescent="0.2">
      <c r="A9" s="286" t="s">
        <v>151</v>
      </c>
      <c r="B9" s="397">
        <f>SUM(B10:B13)</f>
        <v>15400000</v>
      </c>
      <c r="C9" s="397">
        <f>SUM(C10:C13)</f>
        <v>15400000</v>
      </c>
      <c r="D9" s="398">
        <f>SUM(D10:D13)</f>
        <v>0</v>
      </c>
    </row>
    <row r="10" spans="1:4" ht="13.5" customHeight="1" x14ac:dyDescent="0.2">
      <c r="A10" s="287" t="s">
        <v>152</v>
      </c>
      <c r="B10" s="397">
        <v>13000000</v>
      </c>
      <c r="C10" s="397">
        <v>13000000</v>
      </c>
      <c r="D10" s="398"/>
    </row>
    <row r="11" spans="1:4" ht="13.5" customHeight="1" x14ac:dyDescent="0.2">
      <c r="A11" s="287" t="s">
        <v>153</v>
      </c>
      <c r="B11" s="397">
        <v>1800000</v>
      </c>
      <c r="C11" s="397">
        <v>1800000</v>
      </c>
      <c r="D11" s="398"/>
    </row>
    <row r="12" spans="1:4" ht="13.5" customHeight="1" x14ac:dyDescent="0.2">
      <c r="A12" s="287" t="s">
        <v>154</v>
      </c>
      <c r="B12" s="397">
        <v>100000</v>
      </c>
      <c r="C12" s="397">
        <v>100000</v>
      </c>
      <c r="D12" s="398"/>
    </row>
    <row r="13" spans="1:4" ht="13.5" customHeight="1" x14ac:dyDescent="0.2">
      <c r="A13" s="287" t="s">
        <v>155</v>
      </c>
      <c r="B13" s="397">
        <v>500000</v>
      </c>
      <c r="C13" s="397">
        <v>500000</v>
      </c>
      <c r="D13" s="398"/>
    </row>
    <row r="14" spans="1:4" ht="25.5" x14ac:dyDescent="0.2">
      <c r="A14" s="389" t="s">
        <v>228</v>
      </c>
      <c r="B14" s="399">
        <f>SUM(B15:B31)</f>
        <v>64421252</v>
      </c>
      <c r="C14" s="399">
        <f>SUM(C15:C31)</f>
        <v>64421252</v>
      </c>
      <c r="D14" s="399">
        <f>SUM(D15:D31)</f>
        <v>0</v>
      </c>
    </row>
    <row r="15" spans="1:4" ht="13.5" customHeight="1" x14ac:dyDescent="0.2">
      <c r="A15" s="287" t="s">
        <v>156</v>
      </c>
      <c r="B15" s="397"/>
      <c r="C15" s="397"/>
      <c r="D15" s="398"/>
    </row>
    <row r="16" spans="1:4" ht="13.5" customHeight="1" x14ac:dyDescent="0.2">
      <c r="A16" s="390" t="s">
        <v>364</v>
      </c>
      <c r="B16" s="397">
        <v>7889740</v>
      </c>
      <c r="C16" s="397">
        <v>7889740</v>
      </c>
      <c r="D16" s="398"/>
    </row>
    <row r="17" spans="1:4" ht="13.5" customHeight="1" x14ac:dyDescent="0.2">
      <c r="A17" s="390" t="s">
        <v>365</v>
      </c>
      <c r="B17" s="397">
        <v>3968000</v>
      </c>
      <c r="C17" s="397">
        <v>3968000</v>
      </c>
      <c r="D17" s="398"/>
    </row>
    <row r="18" spans="1:4" ht="13.5" customHeight="1" x14ac:dyDescent="0.2">
      <c r="A18" s="390" t="s">
        <v>371</v>
      </c>
      <c r="B18" s="397">
        <v>100000</v>
      </c>
      <c r="C18" s="397">
        <v>100000</v>
      </c>
      <c r="D18" s="398"/>
    </row>
    <row r="19" spans="1:4" ht="13.5" customHeight="1" x14ac:dyDescent="0.2">
      <c r="A19" s="287" t="s">
        <v>157</v>
      </c>
      <c r="B19" s="397">
        <v>3037260</v>
      </c>
      <c r="C19" s="397">
        <v>3037260</v>
      </c>
      <c r="D19" s="398"/>
    </row>
    <row r="20" spans="1:4" ht="13.5" customHeight="1" x14ac:dyDescent="0.2">
      <c r="A20" s="287" t="s">
        <v>404</v>
      </c>
      <c r="B20" s="397">
        <v>585200</v>
      </c>
      <c r="C20" s="397">
        <v>585200</v>
      </c>
      <c r="D20" s="398"/>
    </row>
    <row r="21" spans="1:4" ht="13.5" customHeight="1" x14ac:dyDescent="0.2">
      <c r="A21" s="287" t="s">
        <v>158</v>
      </c>
      <c r="B21" s="397">
        <v>13997750</v>
      </c>
      <c r="C21" s="397">
        <v>13997750</v>
      </c>
      <c r="D21" s="398"/>
    </row>
    <row r="22" spans="1:4" ht="13.5" customHeight="1" x14ac:dyDescent="0.2">
      <c r="A22" s="287" t="s">
        <v>159</v>
      </c>
      <c r="B22" s="397">
        <v>7217700</v>
      </c>
      <c r="C22" s="397">
        <v>7217700</v>
      </c>
      <c r="D22" s="398"/>
    </row>
    <row r="23" spans="1:4" ht="25.5" x14ac:dyDescent="0.2">
      <c r="A23" s="391" t="s">
        <v>366</v>
      </c>
      <c r="B23" s="399">
        <v>2205000</v>
      </c>
      <c r="C23" s="399">
        <v>2205000</v>
      </c>
      <c r="D23" s="400"/>
    </row>
    <row r="24" spans="1:4" ht="13.5" customHeight="1" x14ac:dyDescent="0.2">
      <c r="A24" s="287" t="s">
        <v>160</v>
      </c>
      <c r="B24" s="397">
        <v>980400</v>
      </c>
      <c r="C24" s="397">
        <v>980400</v>
      </c>
      <c r="D24" s="398"/>
    </row>
    <row r="25" spans="1:4" ht="13.5" customHeight="1" x14ac:dyDescent="0.2">
      <c r="A25" s="287" t="s">
        <v>161</v>
      </c>
      <c r="B25" s="397">
        <v>401000</v>
      </c>
      <c r="C25" s="397">
        <v>401000</v>
      </c>
      <c r="D25" s="398"/>
    </row>
    <row r="26" spans="1:4" ht="25.5" x14ac:dyDescent="0.2">
      <c r="A26" s="391" t="s">
        <v>367</v>
      </c>
      <c r="B26" s="399">
        <v>15479082</v>
      </c>
      <c r="C26" s="399">
        <v>15479082</v>
      </c>
      <c r="D26" s="400"/>
    </row>
    <row r="27" spans="1:4" ht="13.5" customHeight="1" x14ac:dyDescent="0.2">
      <c r="A27" s="287" t="s">
        <v>162</v>
      </c>
      <c r="B27" s="397">
        <v>5819000</v>
      </c>
      <c r="C27" s="397">
        <v>5819000</v>
      </c>
      <c r="D27" s="398"/>
    </row>
    <row r="28" spans="1:4" ht="13.5" customHeight="1" x14ac:dyDescent="0.2">
      <c r="A28" s="287" t="s">
        <v>206</v>
      </c>
      <c r="B28" s="397">
        <v>941120</v>
      </c>
      <c r="C28" s="397">
        <v>941120</v>
      </c>
      <c r="D28" s="398"/>
    </row>
    <row r="29" spans="1:4" ht="13.5" customHeight="1" x14ac:dyDescent="0.2">
      <c r="A29" s="287" t="s">
        <v>163</v>
      </c>
      <c r="B29" s="397"/>
      <c r="C29" s="397"/>
      <c r="D29" s="398"/>
    </row>
    <row r="30" spans="1:4" ht="13.5" customHeight="1" x14ac:dyDescent="0.2">
      <c r="A30" s="287" t="s">
        <v>164</v>
      </c>
      <c r="B30" s="397">
        <v>1800000</v>
      </c>
      <c r="C30" s="397">
        <v>1800000</v>
      </c>
      <c r="D30" s="398"/>
    </row>
    <row r="31" spans="1:4" ht="13.5" customHeight="1" x14ac:dyDescent="0.2">
      <c r="A31" s="287" t="s">
        <v>165</v>
      </c>
      <c r="B31" s="397"/>
      <c r="C31" s="397"/>
      <c r="D31" s="398"/>
    </row>
    <row r="32" spans="1:4" ht="13.5" customHeight="1" x14ac:dyDescent="0.2">
      <c r="A32" s="285" t="s">
        <v>166</v>
      </c>
      <c r="B32" s="397">
        <f>B34+B33</f>
        <v>5322420</v>
      </c>
      <c r="C32" s="397">
        <f>C34+C33</f>
        <v>5322420</v>
      </c>
      <c r="D32" s="398"/>
    </row>
    <row r="33" spans="1:4" ht="13.5" customHeight="1" x14ac:dyDescent="0.2">
      <c r="A33" s="287" t="s">
        <v>405</v>
      </c>
      <c r="B33" s="397">
        <v>4000000</v>
      </c>
      <c r="C33" s="397">
        <v>4000000</v>
      </c>
      <c r="D33" s="398"/>
    </row>
    <row r="34" spans="1:4" ht="13.5" customHeight="1" x14ac:dyDescent="0.2">
      <c r="A34" s="287" t="s">
        <v>406</v>
      </c>
      <c r="B34" s="397">
        <v>1322420</v>
      </c>
      <c r="C34" s="397">
        <v>1322420</v>
      </c>
      <c r="D34" s="398"/>
    </row>
    <row r="35" spans="1:4" ht="13.5" customHeight="1" x14ac:dyDescent="0.2">
      <c r="A35" s="288" t="s">
        <v>407</v>
      </c>
      <c r="B35" s="397">
        <f>B36+B39+B40</f>
        <v>89558990</v>
      </c>
      <c r="C35" s="397">
        <f>C36+C39+C40</f>
        <v>0</v>
      </c>
      <c r="D35" s="397">
        <f>D36+D39+D40</f>
        <v>89558990</v>
      </c>
    </row>
    <row r="36" spans="1:4" ht="13.5" customHeight="1" x14ac:dyDescent="0.2">
      <c r="A36" s="287" t="s">
        <v>167</v>
      </c>
      <c r="B36" s="397">
        <f>B37+B38</f>
        <v>3716000</v>
      </c>
      <c r="C36" s="397">
        <f>C37+C38</f>
        <v>0</v>
      </c>
      <c r="D36" s="397">
        <f t="shared" ref="D36" si="0">D37+D38</f>
        <v>3716000</v>
      </c>
    </row>
    <row r="37" spans="1:4" ht="13.5" customHeight="1" x14ac:dyDescent="0.2">
      <c r="A37" s="287" t="s">
        <v>168</v>
      </c>
      <c r="B37" s="397"/>
      <c r="C37" s="397"/>
      <c r="D37" s="398"/>
    </row>
    <row r="38" spans="1:4" ht="25.5" x14ac:dyDescent="0.2">
      <c r="A38" s="391" t="s">
        <v>372</v>
      </c>
      <c r="B38" s="397">
        <v>3716000</v>
      </c>
      <c r="C38" s="397"/>
      <c r="D38" s="397">
        <v>3716000</v>
      </c>
    </row>
    <row r="39" spans="1:4" ht="13.5" customHeight="1" x14ac:dyDescent="0.2">
      <c r="A39" s="287" t="s">
        <v>408</v>
      </c>
      <c r="B39" s="397">
        <v>85842990</v>
      </c>
      <c r="C39" s="397"/>
      <c r="D39" s="397">
        <v>85842990</v>
      </c>
    </row>
    <row r="40" spans="1:4" ht="13.5" customHeight="1" x14ac:dyDescent="0.2">
      <c r="A40" s="287" t="s">
        <v>169</v>
      </c>
      <c r="B40" s="397"/>
      <c r="C40" s="397"/>
      <c r="D40" s="398"/>
    </row>
    <row r="41" spans="1:4" ht="13.5" customHeight="1" x14ac:dyDescent="0.2">
      <c r="A41" s="289" t="s">
        <v>368</v>
      </c>
      <c r="B41" s="397">
        <f>B14+B7+B32+B35</f>
        <v>182378628</v>
      </c>
      <c r="C41" s="397">
        <f t="shared" ref="C41:D41" si="1">C14+C7+C32+C35</f>
        <v>92819638</v>
      </c>
      <c r="D41" s="397">
        <f t="shared" si="1"/>
        <v>89558990</v>
      </c>
    </row>
    <row r="42" spans="1:4" ht="25.5" x14ac:dyDescent="0.2">
      <c r="A42" s="391" t="s">
        <v>370</v>
      </c>
      <c r="B42" s="399"/>
      <c r="C42" s="399"/>
      <c r="D42" s="400"/>
    </row>
    <row r="43" spans="1:4" ht="13.5" customHeight="1" x14ac:dyDescent="0.2">
      <c r="A43" s="287" t="s">
        <v>171</v>
      </c>
      <c r="B43" s="397">
        <f>SUM(B44:B45)</f>
        <v>37277905</v>
      </c>
      <c r="C43" s="397">
        <f t="shared" ref="C43:D43" si="2">SUM(C44:C45)</f>
        <v>4800378</v>
      </c>
      <c r="D43" s="397">
        <f t="shared" si="2"/>
        <v>32477527</v>
      </c>
    </row>
    <row r="44" spans="1:4" ht="13.5" customHeight="1" x14ac:dyDescent="0.2">
      <c r="A44" s="287" t="s">
        <v>172</v>
      </c>
      <c r="B44" s="397">
        <v>4800378</v>
      </c>
      <c r="C44" s="397">
        <v>4800378</v>
      </c>
      <c r="D44" s="398"/>
    </row>
    <row r="45" spans="1:4" ht="13.5" customHeight="1" x14ac:dyDescent="0.2">
      <c r="A45" s="287" t="s">
        <v>173</v>
      </c>
      <c r="B45" s="397">
        <v>32477527</v>
      </c>
      <c r="C45" s="397"/>
      <c r="D45" s="397">
        <v>32477527</v>
      </c>
    </row>
    <row r="46" spans="1:4" ht="13.5" customHeight="1" x14ac:dyDescent="0.2">
      <c r="A46" s="285" t="s">
        <v>369</v>
      </c>
      <c r="B46" s="397"/>
      <c r="C46" s="397"/>
      <c r="D46" s="398"/>
    </row>
    <row r="47" spans="1:4" ht="13.5" customHeight="1" thickBot="1" x14ac:dyDescent="0.25">
      <c r="A47" s="290" t="s">
        <v>174</v>
      </c>
      <c r="B47" s="401">
        <f>B41+B43</f>
        <v>219656533</v>
      </c>
      <c r="C47" s="401">
        <f>C41+C43</f>
        <v>97620016</v>
      </c>
      <c r="D47" s="401">
        <f>D41+D43</f>
        <v>122036517</v>
      </c>
    </row>
  </sheetData>
  <mergeCells count="3">
    <mergeCell ref="A2:D2"/>
    <mergeCell ref="A1:D1"/>
    <mergeCell ref="A3:D3"/>
  </mergeCells>
  <phoneticPr fontId="22" type="noConversion"/>
  <pageMargins left="0.39" right="0.25" top="1" bottom="1" header="0.5" footer="0.5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="85" zoomScaleNormal="100" zoomScaleSheetLayoutView="85" workbookViewId="0">
      <selection sqref="A1:M1"/>
    </sheetView>
  </sheetViews>
  <sheetFormatPr defaultRowHeight="12.75" x14ac:dyDescent="0.2"/>
  <cols>
    <col min="1" max="1" width="35.5703125" style="148" customWidth="1"/>
    <col min="2" max="2" width="7.7109375" style="149" customWidth="1"/>
    <col min="3" max="12" width="10.42578125" style="148" customWidth="1"/>
    <col min="13" max="13" width="12.42578125" style="148" customWidth="1"/>
    <col min="14" max="16384" width="9.140625" style="147"/>
  </cols>
  <sheetData>
    <row r="1" spans="1:15" ht="15.75" customHeight="1" x14ac:dyDescent="0.2">
      <c r="A1" s="456" t="s">
        <v>431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</row>
    <row r="2" spans="1:15" ht="15.75" customHeight="1" x14ac:dyDescent="0.2"/>
    <row r="3" spans="1:15" ht="15.75" customHeight="1" x14ac:dyDescent="0.2">
      <c r="A3" s="455" t="s">
        <v>427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</row>
    <row r="4" spans="1:15" ht="15.75" customHeight="1" x14ac:dyDescent="0.2">
      <c r="A4" s="10"/>
      <c r="B4" s="1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5" ht="9" customHeight="1" thickBot="1" x14ac:dyDescent="0.25"/>
    <row r="6" spans="1:15" s="150" customFormat="1" ht="21" customHeight="1" x14ac:dyDescent="0.2">
      <c r="A6" s="459" t="s">
        <v>16</v>
      </c>
      <c r="B6" s="462" t="s">
        <v>125</v>
      </c>
      <c r="C6" s="457" t="s">
        <v>65</v>
      </c>
      <c r="D6" s="457"/>
      <c r="E6" s="457"/>
      <c r="F6" s="457"/>
      <c r="G6" s="457"/>
      <c r="H6" s="457"/>
      <c r="I6" s="457"/>
      <c r="J6" s="457"/>
      <c r="K6" s="457"/>
      <c r="L6" s="457"/>
      <c r="M6" s="458"/>
    </row>
    <row r="7" spans="1:15" s="152" customFormat="1" ht="42.75" customHeight="1" x14ac:dyDescent="0.2">
      <c r="A7" s="460"/>
      <c r="B7" s="463"/>
      <c r="C7" s="467" t="s">
        <v>126</v>
      </c>
      <c r="D7" s="467" t="s">
        <v>127</v>
      </c>
      <c r="E7" s="467" t="s">
        <v>128</v>
      </c>
      <c r="F7" s="467" t="s">
        <v>129</v>
      </c>
      <c r="G7" s="467" t="s">
        <v>130</v>
      </c>
      <c r="H7" s="467" t="s">
        <v>131</v>
      </c>
      <c r="I7" s="467" t="s">
        <v>132</v>
      </c>
      <c r="J7" s="467" t="s">
        <v>133</v>
      </c>
      <c r="K7" s="467" t="s">
        <v>134</v>
      </c>
      <c r="L7" s="467" t="s">
        <v>135</v>
      </c>
      <c r="M7" s="465" t="s">
        <v>136</v>
      </c>
    </row>
    <row r="8" spans="1:15" s="153" customFormat="1" ht="12.75" customHeight="1" thickBot="1" x14ac:dyDescent="0.25">
      <c r="A8" s="461"/>
      <c r="B8" s="464"/>
      <c r="C8" s="464"/>
      <c r="D8" s="464"/>
      <c r="E8" s="464"/>
      <c r="F8" s="464"/>
      <c r="G8" s="464"/>
      <c r="H8" s="464"/>
      <c r="I8" s="464"/>
      <c r="J8" s="464"/>
      <c r="K8" s="464"/>
      <c r="L8" s="464"/>
      <c r="M8" s="466"/>
    </row>
    <row r="9" spans="1:15" ht="25.5" customHeight="1" thickBot="1" x14ac:dyDescent="0.25">
      <c r="A9" s="410" t="s">
        <v>137</v>
      </c>
      <c r="B9" s="411">
        <v>900020</v>
      </c>
      <c r="C9" s="412"/>
      <c r="D9" s="38">
        <f>'2'!B9</f>
        <v>15400000</v>
      </c>
      <c r="E9" s="38"/>
      <c r="F9" s="38"/>
      <c r="G9" s="38"/>
      <c r="H9" s="38"/>
      <c r="I9" s="38"/>
      <c r="J9" s="38"/>
      <c r="K9" s="38"/>
      <c r="L9" s="38"/>
      <c r="M9" s="413">
        <f>SUM(D9:L9)</f>
        <v>15400000</v>
      </c>
      <c r="N9" s="155"/>
      <c r="O9" s="148"/>
    </row>
    <row r="10" spans="1:15" ht="25.5" customHeight="1" thickBot="1" x14ac:dyDescent="0.25">
      <c r="A10" s="156" t="s">
        <v>138</v>
      </c>
      <c r="B10" s="275" t="s">
        <v>222</v>
      </c>
      <c r="C10" s="38">
        <v>4000000</v>
      </c>
      <c r="D10" s="38"/>
      <c r="E10" s="38">
        <v>85842990</v>
      </c>
      <c r="F10" s="38">
        <f>29577950+5819000</f>
        <v>35396950</v>
      </c>
      <c r="G10" s="38"/>
      <c r="H10" s="38"/>
      <c r="I10" s="38"/>
      <c r="J10" s="38"/>
      <c r="K10" s="38"/>
      <c r="L10" s="38"/>
      <c r="M10" s="154">
        <f t="shared" ref="M10:M16" si="0">SUM(C10:L10)</f>
        <v>125239940</v>
      </c>
      <c r="N10" s="155"/>
      <c r="O10" s="148"/>
    </row>
    <row r="11" spans="1:15" ht="25.5" customHeight="1" thickBot="1" x14ac:dyDescent="0.25">
      <c r="A11" s="156" t="s">
        <v>139</v>
      </c>
      <c r="B11" s="275" t="s">
        <v>223</v>
      </c>
      <c r="C11" s="38"/>
      <c r="D11" s="38"/>
      <c r="E11" s="38"/>
      <c r="F11" s="38"/>
      <c r="G11" s="38"/>
      <c r="H11" s="38"/>
      <c r="I11" s="38"/>
      <c r="J11" s="38">
        <f>'2'!B43</f>
        <v>37277905</v>
      </c>
      <c r="K11" s="38"/>
      <c r="L11" s="38"/>
      <c r="M11" s="154">
        <f t="shared" si="0"/>
        <v>37277905</v>
      </c>
      <c r="N11" s="155"/>
      <c r="O11" s="148"/>
    </row>
    <row r="12" spans="1:15" ht="25.5" customHeight="1" thickBot="1" x14ac:dyDescent="0.25">
      <c r="A12" s="156" t="s">
        <v>140</v>
      </c>
      <c r="B12" s="275" t="s">
        <v>224</v>
      </c>
      <c r="C12" s="38"/>
      <c r="D12" s="38"/>
      <c r="E12" s="38"/>
      <c r="F12" s="38">
        <v>1800000</v>
      </c>
      <c r="G12" s="38"/>
      <c r="H12" s="38"/>
      <c r="I12" s="38"/>
      <c r="J12" s="38"/>
      <c r="K12" s="38"/>
      <c r="L12" s="38"/>
      <c r="M12" s="154">
        <f t="shared" si="0"/>
        <v>1800000</v>
      </c>
      <c r="N12" s="155"/>
      <c r="O12" s="148"/>
    </row>
    <row r="13" spans="1:15" ht="25.5" customHeight="1" thickBot="1" x14ac:dyDescent="0.25">
      <c r="A13" s="157" t="s">
        <v>141</v>
      </c>
      <c r="B13" s="275" t="s">
        <v>222</v>
      </c>
      <c r="C13" s="38"/>
      <c r="D13" s="38"/>
      <c r="E13" s="38"/>
      <c r="F13" s="38">
        <v>10804100</v>
      </c>
      <c r="G13" s="38"/>
      <c r="H13" s="38"/>
      <c r="I13" s="38"/>
      <c r="J13" s="38"/>
      <c r="K13" s="38"/>
      <c r="L13" s="38"/>
      <c r="M13" s="154">
        <f t="shared" si="0"/>
        <v>10804100</v>
      </c>
      <c r="N13" s="155"/>
      <c r="O13" s="148"/>
    </row>
    <row r="14" spans="1:15" ht="25.5" customHeight="1" thickBot="1" x14ac:dyDescent="0.25">
      <c r="A14" s="156" t="s">
        <v>225</v>
      </c>
      <c r="B14" s="276" t="s">
        <v>293</v>
      </c>
      <c r="C14" s="38">
        <v>7675966</v>
      </c>
      <c r="D14" s="38"/>
      <c r="E14" s="38"/>
      <c r="F14" s="38">
        <v>16420202</v>
      </c>
      <c r="G14" s="38">
        <v>145920</v>
      </c>
      <c r="H14" s="38"/>
      <c r="I14" s="38"/>
      <c r="J14" s="38"/>
      <c r="K14" s="38"/>
      <c r="L14" s="38"/>
      <c r="M14" s="154">
        <f t="shared" si="0"/>
        <v>24242088</v>
      </c>
      <c r="N14" s="155"/>
      <c r="O14" s="148"/>
    </row>
    <row r="15" spans="1:15" ht="25.5" customHeight="1" thickBot="1" x14ac:dyDescent="0.25">
      <c r="A15" s="158" t="s">
        <v>373</v>
      </c>
      <c r="B15" s="275" t="s">
        <v>226</v>
      </c>
      <c r="C15" s="38"/>
      <c r="E15" s="38">
        <v>3716000</v>
      </c>
      <c r="F15" s="38"/>
      <c r="G15" s="38"/>
      <c r="H15" s="38"/>
      <c r="I15" s="38"/>
      <c r="J15" s="38"/>
      <c r="K15" s="38"/>
      <c r="L15" s="38"/>
      <c r="M15" s="154">
        <f t="shared" si="0"/>
        <v>3716000</v>
      </c>
      <c r="N15" s="155"/>
      <c r="O15" s="148"/>
    </row>
    <row r="16" spans="1:15" ht="25.5" customHeight="1" thickBot="1" x14ac:dyDescent="0.25">
      <c r="A16" s="159" t="s">
        <v>279</v>
      </c>
      <c r="B16" s="277" t="s">
        <v>227</v>
      </c>
      <c r="C16" s="160"/>
      <c r="D16" s="408"/>
      <c r="E16" s="160"/>
      <c r="G16" s="160">
        <v>1176500</v>
      </c>
      <c r="H16" s="160"/>
      <c r="I16" s="160"/>
      <c r="J16" s="160"/>
      <c r="K16" s="160"/>
      <c r="L16" s="160"/>
      <c r="M16" s="154">
        <f t="shared" si="0"/>
        <v>1176500</v>
      </c>
      <c r="N16" s="155"/>
      <c r="O16" s="148"/>
    </row>
    <row r="17" spans="1:14" s="150" customFormat="1" ht="30" customHeight="1" thickBot="1" x14ac:dyDescent="0.25">
      <c r="A17" s="161" t="s">
        <v>142</v>
      </c>
      <c r="B17" s="162"/>
      <c r="C17" s="163">
        <f>SUM(C9:C16)</f>
        <v>11675966</v>
      </c>
      <c r="D17" s="163">
        <f>SUM(D9:D16)</f>
        <v>15400000</v>
      </c>
      <c r="E17" s="163">
        <f t="shared" ref="E17:L17" si="1">SUM(E9:E16)</f>
        <v>89558990</v>
      </c>
      <c r="F17" s="163">
        <f t="shared" si="1"/>
        <v>64421252</v>
      </c>
      <c r="G17" s="163">
        <f>SUM(G9:G16)</f>
        <v>1322420</v>
      </c>
      <c r="H17" s="163">
        <f t="shared" si="1"/>
        <v>0</v>
      </c>
      <c r="I17" s="163">
        <f t="shared" si="1"/>
        <v>0</v>
      </c>
      <c r="J17" s="163">
        <f t="shared" si="1"/>
        <v>37277905</v>
      </c>
      <c r="K17" s="163">
        <f t="shared" si="1"/>
        <v>0</v>
      </c>
      <c r="L17" s="409">
        <f t="shared" si="1"/>
        <v>0</v>
      </c>
      <c r="M17" s="407">
        <f>SUM(C17:L17)</f>
        <v>219656533</v>
      </c>
      <c r="N17" s="164"/>
    </row>
    <row r="18" spans="1:14" x14ac:dyDescent="0.2">
      <c r="N18" s="155"/>
    </row>
    <row r="19" spans="1:14" x14ac:dyDescent="0.2">
      <c r="N19" s="155"/>
    </row>
    <row r="20" spans="1:14" x14ac:dyDescent="0.2">
      <c r="N20" s="155"/>
    </row>
    <row r="33" spans="1:2" x14ac:dyDescent="0.2">
      <c r="A33" s="165"/>
      <c r="B33" s="166"/>
    </row>
  </sheetData>
  <mergeCells count="16">
    <mergeCell ref="A3:M3"/>
    <mergeCell ref="A1:M1"/>
    <mergeCell ref="C6:M6"/>
    <mergeCell ref="A6:A8"/>
    <mergeCell ref="B6:B8"/>
    <mergeCell ref="M7:M8"/>
    <mergeCell ref="C7:C8"/>
    <mergeCell ref="D7:D8"/>
    <mergeCell ref="E7:E8"/>
    <mergeCell ref="F7:F8"/>
    <mergeCell ref="K7:K8"/>
    <mergeCell ref="L7:L8"/>
    <mergeCell ref="G7:G8"/>
    <mergeCell ref="H7:H8"/>
    <mergeCell ref="I7:I8"/>
    <mergeCell ref="J7:J8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80" orientation="landscape" horizontalDpi="4294967292" r:id="rId1"/>
  <headerFooter alignWithMargins="0">
    <oddFooter>&amp;C&amp;"Times New Roman,Normál"&amp;P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C21"/>
  <sheetViews>
    <sheetView view="pageBreakPreview" zoomScale="145" zoomScaleNormal="100" zoomScaleSheetLayoutView="145" workbookViewId="0">
      <selection activeCell="A2" sqref="A2:C2"/>
    </sheetView>
  </sheetViews>
  <sheetFormatPr defaultRowHeight="12.75" x14ac:dyDescent="0.2"/>
  <cols>
    <col min="1" max="1" width="3.7109375" style="1" customWidth="1"/>
    <col min="2" max="2" width="47.5703125" style="1" customWidth="1"/>
    <col min="3" max="3" width="20.85546875" style="6" customWidth="1"/>
    <col min="4" max="4" width="9.140625" style="2"/>
    <col min="5" max="5" width="12" style="2" bestFit="1" customWidth="1"/>
    <col min="6" max="6" width="10.140625" style="2" bestFit="1" customWidth="1"/>
    <col min="7" max="16384" width="9.140625" style="2"/>
  </cols>
  <sheetData>
    <row r="1" spans="1:3" ht="19.5" customHeight="1" x14ac:dyDescent="0.2">
      <c r="A1" s="471" t="s">
        <v>432</v>
      </c>
      <c r="B1" s="471"/>
      <c r="C1" s="471"/>
    </row>
    <row r="2" spans="1:3" ht="27" customHeight="1" x14ac:dyDescent="0.2">
      <c r="A2" s="455" t="s">
        <v>10</v>
      </c>
      <c r="B2" s="455"/>
      <c r="C2" s="455"/>
    </row>
    <row r="3" spans="1:3" ht="23.25" customHeight="1" x14ac:dyDescent="0.2">
      <c r="A3" s="470" t="s">
        <v>426</v>
      </c>
      <c r="B3" s="470"/>
      <c r="C3" s="470"/>
    </row>
    <row r="4" spans="1:3" ht="15" customHeight="1" thickBot="1" x14ac:dyDescent="0.25">
      <c r="A4" s="7"/>
      <c r="B4" s="7"/>
      <c r="C4" s="274"/>
    </row>
    <row r="5" spans="1:3" ht="30" customHeight="1" x14ac:dyDescent="0.2">
      <c r="A5" s="474" t="s">
        <v>6</v>
      </c>
      <c r="B5" s="475"/>
      <c r="C5" s="402">
        <f>SUM(C6:C9)</f>
        <v>13000000</v>
      </c>
    </row>
    <row r="6" spans="1:3" s="5" customFormat="1" ht="30" customHeight="1" x14ac:dyDescent="0.2">
      <c r="A6" s="3"/>
      <c r="B6" s="4" t="s">
        <v>3</v>
      </c>
      <c r="C6" s="403">
        <v>5000000</v>
      </c>
    </row>
    <row r="7" spans="1:3" s="5" customFormat="1" ht="30" customHeight="1" x14ac:dyDescent="0.2">
      <c r="A7" s="3"/>
      <c r="B7" s="4" t="s">
        <v>4</v>
      </c>
      <c r="C7" s="403">
        <v>4200000</v>
      </c>
    </row>
    <row r="8" spans="1:3" s="5" customFormat="1" ht="30" customHeight="1" x14ac:dyDescent="0.2">
      <c r="A8" s="3"/>
      <c r="B8" s="4" t="s">
        <v>0</v>
      </c>
      <c r="C8" s="403">
        <v>1200000</v>
      </c>
    </row>
    <row r="9" spans="1:3" s="5" customFormat="1" ht="30" customHeight="1" x14ac:dyDescent="0.2">
      <c r="A9" s="3"/>
      <c r="B9" s="4" t="s">
        <v>8</v>
      </c>
      <c r="C9" s="403">
        <v>2600000</v>
      </c>
    </row>
    <row r="10" spans="1:3" s="5" customFormat="1" ht="30" customHeight="1" x14ac:dyDescent="0.2">
      <c r="A10" s="472" t="s">
        <v>7</v>
      </c>
      <c r="B10" s="473"/>
      <c r="C10" s="403">
        <f>C11</f>
        <v>1800000</v>
      </c>
    </row>
    <row r="11" spans="1:3" ht="30" customHeight="1" x14ac:dyDescent="0.2">
      <c r="A11" s="3"/>
      <c r="B11" s="4" t="s">
        <v>1</v>
      </c>
      <c r="C11" s="403">
        <v>1800000</v>
      </c>
    </row>
    <row r="12" spans="1:3" s="5" customFormat="1" ht="30" customHeight="1" x14ac:dyDescent="0.2">
      <c r="A12" s="472" t="s">
        <v>9</v>
      </c>
      <c r="B12" s="473"/>
      <c r="C12" s="403">
        <f>C14+C13</f>
        <v>600000</v>
      </c>
    </row>
    <row r="13" spans="1:3" ht="30" customHeight="1" x14ac:dyDescent="0.2">
      <c r="A13" s="3"/>
      <c r="B13" s="4" t="s">
        <v>409</v>
      </c>
      <c r="C13" s="403">
        <v>500000</v>
      </c>
    </row>
    <row r="14" spans="1:3" ht="30" customHeight="1" x14ac:dyDescent="0.2">
      <c r="A14" s="3"/>
      <c r="B14" s="4" t="s">
        <v>5</v>
      </c>
      <c r="C14" s="403">
        <v>100000</v>
      </c>
    </row>
    <row r="15" spans="1:3" s="5" customFormat="1" ht="30" customHeight="1" thickBot="1" x14ac:dyDescent="0.25">
      <c r="A15" s="468" t="s">
        <v>2</v>
      </c>
      <c r="B15" s="469"/>
      <c r="C15" s="404">
        <f>C12+C10+C5</f>
        <v>15400000</v>
      </c>
    </row>
    <row r="16" spans="1:3" ht="30" customHeight="1" x14ac:dyDescent="0.2"/>
    <row r="18" spans="1:2" x14ac:dyDescent="0.2">
      <c r="A18" s="8"/>
      <c r="B18" s="8"/>
    </row>
    <row r="19" spans="1:2" x14ac:dyDescent="0.2">
      <c r="A19" s="8"/>
      <c r="B19" s="9"/>
    </row>
    <row r="20" spans="1:2" x14ac:dyDescent="0.2">
      <c r="A20" s="8"/>
      <c r="B20" s="8"/>
    </row>
    <row r="21" spans="1:2" x14ac:dyDescent="0.2">
      <c r="A21" s="8"/>
      <c r="B21" s="8"/>
    </row>
  </sheetData>
  <mergeCells count="7">
    <mergeCell ref="A15:B15"/>
    <mergeCell ref="A3:C3"/>
    <mergeCell ref="A2:C2"/>
    <mergeCell ref="A1:C1"/>
    <mergeCell ref="A12:B12"/>
    <mergeCell ref="A5:B5"/>
    <mergeCell ref="A10:B10"/>
  </mergeCells>
  <phoneticPr fontId="0" type="noConversion"/>
  <printOptions horizontalCentered="1"/>
  <pageMargins left="0.59055118110236227" right="0.59055118110236227" top="0.6692913385826772" bottom="0.59055118110236227" header="0.39370078740157483" footer="0.19685039370078741"/>
  <pageSetup paperSize="9" scale="85" firstPageNumber="3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115" zoomScaleNormal="100" zoomScaleSheetLayoutView="115" workbookViewId="0">
      <selection activeCell="I2" sqref="I2"/>
    </sheetView>
  </sheetViews>
  <sheetFormatPr defaultRowHeight="12.75" x14ac:dyDescent="0.2"/>
  <cols>
    <col min="1" max="1" width="7.140625" customWidth="1"/>
    <col min="3" max="3" width="34" customWidth="1"/>
    <col min="4" max="4" width="11.140625" customWidth="1"/>
    <col min="5" max="5" width="10.42578125" customWidth="1"/>
    <col min="7" max="7" width="11.140625" customWidth="1"/>
    <col min="8" max="8" width="9.7109375" customWidth="1"/>
  </cols>
  <sheetData>
    <row r="1" spans="1:9" ht="15.75" x14ac:dyDescent="0.2">
      <c r="I1" s="299" t="s">
        <v>433</v>
      </c>
    </row>
    <row r="2" spans="1:9" x14ac:dyDescent="0.2">
      <c r="A2" s="300"/>
    </row>
    <row r="3" spans="1:9" x14ac:dyDescent="0.2">
      <c r="A3" s="479" t="s">
        <v>425</v>
      </c>
      <c r="B3" s="479"/>
      <c r="C3" s="479"/>
      <c r="D3" s="479"/>
      <c r="E3" s="479"/>
      <c r="F3" s="479"/>
      <c r="G3" s="479"/>
      <c r="H3" s="479"/>
      <c r="I3" s="479"/>
    </row>
    <row r="4" spans="1:9" ht="13.5" thickBot="1" x14ac:dyDescent="0.25">
      <c r="A4" s="171"/>
    </row>
    <row r="5" spans="1:9" ht="39.75" customHeight="1" thickBot="1" x14ac:dyDescent="0.25">
      <c r="A5" s="336"/>
      <c r="B5" s="477" t="s">
        <v>201</v>
      </c>
      <c r="C5" s="478"/>
      <c r="D5" s="476" t="s">
        <v>264</v>
      </c>
      <c r="E5" s="477"/>
      <c r="F5" s="478"/>
      <c r="G5" s="476" t="s">
        <v>265</v>
      </c>
      <c r="H5" s="477"/>
      <c r="I5" s="478"/>
    </row>
    <row r="6" spans="1:9" x14ac:dyDescent="0.2">
      <c r="A6" s="337" t="s">
        <v>266</v>
      </c>
      <c r="B6" s="329"/>
      <c r="C6" s="334"/>
      <c r="D6" s="316"/>
      <c r="E6" s="329"/>
      <c r="F6" s="329"/>
      <c r="G6" s="329"/>
      <c r="H6" s="329"/>
      <c r="I6" s="329"/>
    </row>
    <row r="7" spans="1:9" ht="13.5" thickBot="1" x14ac:dyDescent="0.25">
      <c r="A7" s="338" t="s">
        <v>270</v>
      </c>
      <c r="B7" s="330" t="s">
        <v>63</v>
      </c>
      <c r="C7" s="335" t="s">
        <v>202</v>
      </c>
      <c r="D7" s="314" t="s">
        <v>267</v>
      </c>
      <c r="E7" s="330" t="s">
        <v>268</v>
      </c>
      <c r="F7" s="330" t="s">
        <v>269</v>
      </c>
      <c r="G7" s="330" t="s">
        <v>267</v>
      </c>
      <c r="H7" s="330" t="s">
        <v>268</v>
      </c>
      <c r="I7" s="330" t="s">
        <v>269</v>
      </c>
    </row>
    <row r="8" spans="1:9" ht="16.5" customHeight="1" thickBot="1" x14ac:dyDescent="0.25">
      <c r="A8" s="480" t="s">
        <v>271</v>
      </c>
      <c r="B8" s="481"/>
      <c r="C8" s="481"/>
      <c r="D8" s="394"/>
      <c r="E8" s="302"/>
      <c r="F8" s="302"/>
      <c r="G8" s="302"/>
      <c r="H8" s="302"/>
      <c r="I8" s="302"/>
    </row>
    <row r="9" spans="1:9" ht="13.5" thickBot="1" x14ac:dyDescent="0.25">
      <c r="A9" s="312">
        <v>1</v>
      </c>
      <c r="B9" s="342" t="s">
        <v>223</v>
      </c>
      <c r="C9" s="332" t="s">
        <v>272</v>
      </c>
      <c r="D9" s="392">
        <v>26084494</v>
      </c>
      <c r="E9" s="302"/>
      <c r="F9" s="302"/>
      <c r="G9" s="420">
        <f>'2a'!M11</f>
        <v>37277905</v>
      </c>
      <c r="H9" s="302"/>
      <c r="I9" s="302"/>
    </row>
    <row r="10" spans="1:9" ht="13.5" thickBot="1" x14ac:dyDescent="0.25">
      <c r="A10" s="312">
        <v>1</v>
      </c>
      <c r="B10" s="342" t="s">
        <v>287</v>
      </c>
      <c r="C10" s="332" t="s">
        <v>273</v>
      </c>
      <c r="D10" s="305">
        <v>4570512</v>
      </c>
      <c r="E10" s="302"/>
      <c r="F10" s="302"/>
      <c r="G10" s="303"/>
      <c r="H10" s="302"/>
      <c r="I10" s="302"/>
    </row>
    <row r="11" spans="1:9" ht="13.5" thickBot="1" x14ac:dyDescent="0.25">
      <c r="A11" s="312">
        <v>1</v>
      </c>
      <c r="B11" s="342" t="s">
        <v>288</v>
      </c>
      <c r="C11" s="332" t="s">
        <v>234</v>
      </c>
      <c r="D11" s="305">
        <v>11384523</v>
      </c>
      <c r="E11" s="302"/>
      <c r="F11" s="302"/>
      <c r="G11" s="303"/>
      <c r="H11" s="302"/>
      <c r="I11" s="302"/>
    </row>
    <row r="12" spans="1:9" ht="13.5" thickBot="1" x14ac:dyDescent="0.25">
      <c r="A12" s="312">
        <v>1</v>
      </c>
      <c r="B12" s="342" t="s">
        <v>289</v>
      </c>
      <c r="C12" s="332" t="s">
        <v>274</v>
      </c>
      <c r="D12" s="305">
        <v>3968000</v>
      </c>
      <c r="E12" s="302"/>
      <c r="F12" s="302"/>
      <c r="G12" s="303"/>
      <c r="H12" s="302"/>
      <c r="I12" s="302"/>
    </row>
    <row r="13" spans="1:9" ht="13.5" thickBot="1" x14ac:dyDescent="0.25">
      <c r="A13" s="312">
        <v>1</v>
      </c>
      <c r="B13" s="342" t="s">
        <v>290</v>
      </c>
      <c r="C13" s="332" t="s">
        <v>275</v>
      </c>
      <c r="D13" s="305">
        <v>1179400</v>
      </c>
      <c r="E13" s="302"/>
      <c r="F13" s="302"/>
      <c r="G13" s="303"/>
      <c r="H13" s="302"/>
      <c r="I13" s="302"/>
    </row>
    <row r="14" spans="1:9" ht="13.5" thickBot="1" x14ac:dyDescent="0.25">
      <c r="A14" s="312">
        <v>1</v>
      </c>
      <c r="B14" s="342" t="s">
        <v>221</v>
      </c>
      <c r="C14" s="332" t="s">
        <v>213</v>
      </c>
      <c r="D14" s="305">
        <v>180000</v>
      </c>
      <c r="E14" s="302"/>
      <c r="F14" s="302"/>
      <c r="G14" s="303"/>
      <c r="H14" s="302"/>
      <c r="I14" s="302"/>
    </row>
    <row r="15" spans="1:9" ht="13.5" thickBot="1" x14ac:dyDescent="0.25">
      <c r="A15" s="312">
        <v>1</v>
      </c>
      <c r="B15" s="342" t="s">
        <v>217</v>
      </c>
      <c r="C15" s="332" t="s">
        <v>208</v>
      </c>
      <c r="D15" s="305">
        <v>2220000</v>
      </c>
      <c r="E15" s="302"/>
      <c r="F15" s="302"/>
      <c r="G15" s="303"/>
      <c r="H15" s="302"/>
      <c r="I15" s="302"/>
    </row>
    <row r="16" spans="1:9" ht="13.5" thickBot="1" x14ac:dyDescent="0.25">
      <c r="A16" s="312">
        <v>1</v>
      </c>
      <c r="B16" s="342" t="s">
        <v>219</v>
      </c>
      <c r="C16" s="332" t="s">
        <v>210</v>
      </c>
      <c r="D16" s="305">
        <v>2040000</v>
      </c>
      <c r="E16" s="302"/>
      <c r="F16" s="302"/>
      <c r="G16" s="303"/>
      <c r="H16" s="302"/>
      <c r="I16" s="302"/>
    </row>
    <row r="17" spans="1:9" ht="13.5" thickBot="1" x14ac:dyDescent="0.25">
      <c r="A17" s="312">
        <v>1</v>
      </c>
      <c r="B17" s="342" t="s">
        <v>218</v>
      </c>
      <c r="C17" s="332" t="s">
        <v>209</v>
      </c>
      <c r="D17" s="305">
        <v>250000</v>
      </c>
      <c r="E17" s="302"/>
      <c r="F17" s="302"/>
      <c r="G17" s="303"/>
      <c r="H17" s="302"/>
      <c r="I17" s="302"/>
    </row>
    <row r="18" spans="1:9" ht="13.5" thickBot="1" x14ac:dyDescent="0.25">
      <c r="A18" s="312">
        <v>1</v>
      </c>
      <c r="B18" s="342" t="s">
        <v>220</v>
      </c>
      <c r="C18" s="332" t="s">
        <v>211</v>
      </c>
      <c r="D18" s="305">
        <v>50000</v>
      </c>
      <c r="E18" s="302"/>
      <c r="F18" s="302"/>
      <c r="G18" s="303"/>
      <c r="H18" s="302"/>
      <c r="I18" s="302"/>
    </row>
    <row r="19" spans="1:9" ht="13.5" thickBot="1" x14ac:dyDescent="0.25">
      <c r="A19" s="312">
        <v>1</v>
      </c>
      <c r="B19" s="342" t="s">
        <v>291</v>
      </c>
      <c r="C19" s="332" t="s">
        <v>276</v>
      </c>
      <c r="D19" s="305">
        <v>825000</v>
      </c>
      <c r="E19" s="302"/>
      <c r="F19" s="302"/>
      <c r="G19" s="303"/>
      <c r="H19" s="302"/>
      <c r="I19" s="302"/>
    </row>
    <row r="20" spans="1:9" ht="13.5" thickBot="1" x14ac:dyDescent="0.25">
      <c r="A20" s="312">
        <v>1</v>
      </c>
      <c r="B20" s="342" t="s">
        <v>226</v>
      </c>
      <c r="C20" s="332" t="s">
        <v>277</v>
      </c>
      <c r="D20" s="305">
        <v>6675015</v>
      </c>
      <c r="E20" s="302"/>
      <c r="F20" s="302"/>
      <c r="G20" s="420">
        <f>'2a'!M12</f>
        <v>1800000</v>
      </c>
      <c r="H20" s="302"/>
      <c r="I20" s="302"/>
    </row>
    <row r="21" spans="1:9" ht="13.5" thickBot="1" x14ac:dyDescent="0.25">
      <c r="A21" s="312">
        <v>1</v>
      </c>
      <c r="B21" s="342" t="s">
        <v>224</v>
      </c>
      <c r="C21" s="332" t="s">
        <v>140</v>
      </c>
      <c r="D21" s="305">
        <v>347820</v>
      </c>
      <c r="E21" s="302"/>
      <c r="F21" s="302"/>
      <c r="G21" s="303"/>
      <c r="H21" s="302"/>
      <c r="I21" s="302"/>
    </row>
    <row r="22" spans="1:9" ht="13.5" thickBot="1" x14ac:dyDescent="0.25">
      <c r="A22" s="312">
        <v>1</v>
      </c>
      <c r="B22" s="342" t="s">
        <v>292</v>
      </c>
      <c r="C22" s="332" t="s">
        <v>278</v>
      </c>
      <c r="D22" s="305">
        <v>3716000</v>
      </c>
      <c r="E22" s="302"/>
      <c r="F22" s="302"/>
      <c r="G22" s="420">
        <f>'2a'!M15</f>
        <v>3716000</v>
      </c>
      <c r="H22" s="302"/>
      <c r="I22" s="302"/>
    </row>
    <row r="23" spans="1:9" ht="13.5" thickBot="1" x14ac:dyDescent="0.25">
      <c r="A23" s="312">
        <v>1</v>
      </c>
      <c r="B23" s="342" t="s">
        <v>227</v>
      </c>
      <c r="C23" s="332" t="s">
        <v>279</v>
      </c>
      <c r="D23" s="305">
        <v>1188220</v>
      </c>
      <c r="E23" s="302"/>
      <c r="F23" s="302"/>
      <c r="G23" s="420">
        <f>'2a'!M16</f>
        <v>1176500</v>
      </c>
      <c r="H23" s="302"/>
      <c r="I23" s="302"/>
    </row>
    <row r="24" spans="1:9" ht="13.5" thickBot="1" x14ac:dyDescent="0.25">
      <c r="A24" s="312">
        <v>1</v>
      </c>
      <c r="B24" s="342" t="s">
        <v>376</v>
      </c>
      <c r="C24" s="332" t="s">
        <v>377</v>
      </c>
      <c r="D24" s="305">
        <v>11430000</v>
      </c>
      <c r="E24" s="302"/>
      <c r="F24" s="302"/>
      <c r="G24" s="303"/>
      <c r="H24" s="302"/>
      <c r="I24" s="302"/>
    </row>
    <row r="25" spans="1:9" ht="13.5" thickBot="1" x14ac:dyDescent="0.25">
      <c r="A25" s="312">
        <v>1</v>
      </c>
      <c r="B25" s="342" t="s">
        <v>294</v>
      </c>
      <c r="C25" s="332" t="s">
        <v>280</v>
      </c>
      <c r="D25" s="305">
        <v>95243774</v>
      </c>
      <c r="E25" s="302"/>
      <c r="F25" s="302"/>
      <c r="G25" s="303"/>
      <c r="H25" s="302"/>
      <c r="I25" s="302"/>
    </row>
    <row r="26" spans="1:9" ht="13.5" thickBot="1" x14ac:dyDescent="0.25">
      <c r="A26" s="312">
        <v>1</v>
      </c>
      <c r="B26" s="342" t="s">
        <v>295</v>
      </c>
      <c r="C26" s="332" t="s">
        <v>281</v>
      </c>
      <c r="D26" s="305"/>
      <c r="E26" s="302"/>
      <c r="F26" s="302"/>
      <c r="G26" s="420">
        <f>'2a'!M9</f>
        <v>15400000</v>
      </c>
      <c r="H26" s="302"/>
      <c r="I26" s="302"/>
    </row>
    <row r="27" spans="1:9" ht="13.5" thickBot="1" x14ac:dyDescent="0.25">
      <c r="A27" s="312">
        <v>1</v>
      </c>
      <c r="B27" s="342" t="s">
        <v>222</v>
      </c>
      <c r="C27" s="332" t="s">
        <v>282</v>
      </c>
      <c r="D27" s="305"/>
      <c r="E27" s="302"/>
      <c r="F27" s="302"/>
      <c r="G27" s="420">
        <f>'2a'!M10</f>
        <v>125239940</v>
      </c>
      <c r="H27" s="302"/>
      <c r="I27" s="302"/>
    </row>
    <row r="28" spans="1:9" ht="13.5" thickBot="1" x14ac:dyDescent="0.25">
      <c r="A28" s="312">
        <v>1</v>
      </c>
      <c r="B28" s="342" t="s">
        <v>296</v>
      </c>
      <c r="C28" s="332" t="s">
        <v>283</v>
      </c>
      <c r="D28" s="305">
        <v>20364992</v>
      </c>
      <c r="E28" s="302"/>
      <c r="F28" s="302"/>
      <c r="G28" s="420">
        <f>'2a'!M13</f>
        <v>10804100</v>
      </c>
      <c r="H28" s="302"/>
      <c r="I28" s="302"/>
    </row>
    <row r="29" spans="1:9" ht="13.5" thickBot="1" x14ac:dyDescent="0.25">
      <c r="A29" s="312">
        <v>1</v>
      </c>
      <c r="B29" s="342" t="s">
        <v>293</v>
      </c>
      <c r="C29" s="332" t="s">
        <v>284</v>
      </c>
      <c r="D29" s="305">
        <v>23256026</v>
      </c>
      <c r="E29" s="302"/>
      <c r="F29" s="302"/>
      <c r="G29" s="420">
        <f>'2a'!M14</f>
        <v>24242088</v>
      </c>
      <c r="H29" s="302"/>
      <c r="I29" s="302"/>
    </row>
    <row r="30" spans="1:9" ht="13.5" thickBot="1" x14ac:dyDescent="0.25">
      <c r="A30" s="312">
        <v>1</v>
      </c>
      <c r="B30" s="342" t="s">
        <v>297</v>
      </c>
      <c r="C30" s="332" t="s">
        <v>285</v>
      </c>
      <c r="D30" s="305">
        <v>1918128</v>
      </c>
      <c r="E30" s="302"/>
      <c r="F30" s="302"/>
      <c r="G30" s="302"/>
      <c r="H30" s="302"/>
      <c r="I30" s="302"/>
    </row>
    <row r="31" spans="1:9" ht="13.5" thickBot="1" x14ac:dyDescent="0.25">
      <c r="A31" s="339">
        <v>1</v>
      </c>
      <c r="B31" s="343" t="s">
        <v>298</v>
      </c>
      <c r="C31" s="333" t="s">
        <v>286</v>
      </c>
      <c r="D31" s="305">
        <v>2764629</v>
      </c>
      <c r="E31" s="331"/>
      <c r="F31" s="331"/>
      <c r="G31" s="331"/>
      <c r="H31" s="331"/>
      <c r="I31" s="331"/>
    </row>
    <row r="32" spans="1:9" ht="15" thickTop="1" thickBot="1" x14ac:dyDescent="0.25">
      <c r="A32" s="344" t="s">
        <v>2</v>
      </c>
      <c r="B32" s="345"/>
      <c r="C32" s="340"/>
      <c r="D32" s="393">
        <f>SUM(D9:D31)</f>
        <v>219656533</v>
      </c>
      <c r="E32" s="341"/>
      <c r="F32" s="341"/>
      <c r="G32" s="393">
        <f>SUM(G9:G31)</f>
        <v>219656533</v>
      </c>
      <c r="H32" s="341"/>
      <c r="I32" s="341"/>
    </row>
    <row r="33" spans="1:9" x14ac:dyDescent="0.2">
      <c r="A33" s="301"/>
      <c r="B33" s="301"/>
      <c r="C33" s="301"/>
      <c r="D33" s="301"/>
      <c r="E33" s="301"/>
      <c r="F33" s="301"/>
      <c r="G33" s="301"/>
      <c r="H33" s="301"/>
      <c r="I33" s="301"/>
    </row>
    <row r="34" spans="1:9" ht="18.75" x14ac:dyDescent="0.2">
      <c r="A34" s="296"/>
    </row>
    <row r="35" spans="1:9" ht="15.75" x14ac:dyDescent="0.2">
      <c r="A35" s="299"/>
    </row>
  </sheetData>
  <mergeCells count="5">
    <mergeCell ref="D5:F5"/>
    <mergeCell ref="A3:I3"/>
    <mergeCell ref="A8:C8"/>
    <mergeCell ref="B5:C5"/>
    <mergeCell ref="G5:I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O47"/>
  <sheetViews>
    <sheetView view="pageBreakPreview" zoomScale="115" zoomScaleNormal="100" zoomScaleSheetLayoutView="115" workbookViewId="0">
      <selection activeCell="A2" sqref="A2:G2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6" width="11" style="6" customWidth="1"/>
    <col min="7" max="7" width="11.5703125" style="6" customWidth="1"/>
    <col min="8" max="8" width="9.140625" style="2"/>
    <col min="9" max="9" width="12" style="2" customWidth="1"/>
    <col min="10" max="16384" width="9.140625" style="2"/>
  </cols>
  <sheetData>
    <row r="1" spans="1:15" ht="15.75" customHeight="1" x14ac:dyDescent="0.2">
      <c r="G1" s="445" t="s">
        <v>434</v>
      </c>
    </row>
    <row r="2" spans="1:15" ht="15.75" customHeight="1" x14ac:dyDescent="0.2">
      <c r="A2" s="455" t="s">
        <v>424</v>
      </c>
      <c r="B2" s="455"/>
      <c r="C2" s="455"/>
      <c r="D2" s="455"/>
      <c r="E2" s="455"/>
      <c r="F2" s="455"/>
      <c r="G2" s="455"/>
    </row>
    <row r="3" spans="1:15" ht="15.75" customHeight="1" x14ac:dyDescent="0.2">
      <c r="A3" s="455" t="s">
        <v>403</v>
      </c>
      <c r="B3" s="455"/>
      <c r="C3" s="455"/>
      <c r="D3" s="455"/>
      <c r="E3" s="455"/>
      <c r="F3" s="455"/>
      <c r="G3" s="455"/>
    </row>
    <row r="4" spans="1:15" ht="15.75" customHeight="1" x14ac:dyDescent="0.2">
      <c r="A4" s="10"/>
      <c r="B4" s="10"/>
      <c r="C4" s="10"/>
      <c r="D4" s="10"/>
      <c r="E4" s="15"/>
      <c r="F4" s="15"/>
      <c r="G4" s="16"/>
    </row>
    <row r="5" spans="1:15" ht="9" customHeight="1" thickBot="1" x14ac:dyDescent="0.25">
      <c r="E5" s="17"/>
      <c r="F5" s="17"/>
    </row>
    <row r="6" spans="1:15" ht="21" customHeight="1" x14ac:dyDescent="0.2">
      <c r="A6" s="513" t="s">
        <v>16</v>
      </c>
      <c r="B6" s="514"/>
      <c r="C6" s="514"/>
      <c r="D6" s="519" t="s">
        <v>65</v>
      </c>
      <c r="E6" s="520"/>
      <c r="F6" s="520"/>
      <c r="G6" s="521"/>
    </row>
    <row r="7" spans="1:15" ht="39.75" customHeight="1" x14ac:dyDescent="0.2">
      <c r="A7" s="515"/>
      <c r="B7" s="516"/>
      <c r="C7" s="516"/>
      <c r="D7" s="167" t="s">
        <v>17</v>
      </c>
      <c r="E7" s="19" t="s">
        <v>143</v>
      </c>
      <c r="F7" s="151" t="s">
        <v>124</v>
      </c>
      <c r="G7" s="505" t="s">
        <v>144</v>
      </c>
    </row>
    <row r="8" spans="1:15" ht="30" customHeight="1" thickBot="1" x14ac:dyDescent="0.25">
      <c r="A8" s="517"/>
      <c r="B8" s="518"/>
      <c r="C8" s="518"/>
      <c r="D8" s="168" t="s">
        <v>19</v>
      </c>
      <c r="E8" s="511" t="s">
        <v>20</v>
      </c>
      <c r="F8" s="512"/>
      <c r="G8" s="505"/>
    </row>
    <row r="9" spans="1:15" ht="15.75" customHeight="1" thickBot="1" x14ac:dyDescent="0.25">
      <c r="A9" s="509" t="s">
        <v>21</v>
      </c>
      <c r="B9" s="510"/>
      <c r="C9" s="510"/>
      <c r="D9" s="191">
        <f>D10+D16+D17</f>
        <v>0</v>
      </c>
      <c r="E9" s="191">
        <f>E10+E16+E17</f>
        <v>46550094</v>
      </c>
      <c r="F9" s="191">
        <f>F10+F16+F17</f>
        <v>48303775</v>
      </c>
      <c r="G9" s="192">
        <f>SUM(D9:F9)</f>
        <v>94853869</v>
      </c>
    </row>
    <row r="10" spans="1:15" ht="15.75" customHeight="1" thickBot="1" x14ac:dyDescent="0.25">
      <c r="A10" s="507" t="s">
        <v>22</v>
      </c>
      <c r="B10" s="493" t="s">
        <v>21</v>
      </c>
      <c r="C10" s="493"/>
      <c r="D10" s="193">
        <f>SUM(D11:D15)</f>
        <v>0</v>
      </c>
      <c r="E10" s="193">
        <f>SUM(E11:E15)</f>
        <v>40764713</v>
      </c>
      <c r="F10" s="193">
        <f>SUM(F11:F15)</f>
        <v>48303775</v>
      </c>
      <c r="G10" s="192">
        <f>SUM(D10:F10)</f>
        <v>89068488</v>
      </c>
    </row>
    <row r="11" spans="1:15" ht="15.75" customHeight="1" thickBot="1" x14ac:dyDescent="0.25">
      <c r="A11" s="507"/>
      <c r="B11" s="25" t="s">
        <v>22</v>
      </c>
      <c r="C11" s="26" t="s">
        <v>23</v>
      </c>
      <c r="D11" s="187"/>
      <c r="E11" s="182">
        <f>'4önk'!E11</f>
        <v>11364850</v>
      </c>
      <c r="F11" s="428">
        <f>'4ovi'!D11</f>
        <v>25914987</v>
      </c>
      <c r="G11" s="192">
        <f>SUM(D11:F11)</f>
        <v>37279837</v>
      </c>
    </row>
    <row r="12" spans="1:15" ht="15.75" customHeight="1" thickBot="1" x14ac:dyDescent="0.25">
      <c r="A12" s="507"/>
      <c r="B12" s="25" t="s">
        <v>24</v>
      </c>
      <c r="C12" s="26" t="s">
        <v>25</v>
      </c>
      <c r="D12" s="187"/>
      <c r="E12" s="182">
        <f>'4önk'!E12</f>
        <v>2249263</v>
      </c>
      <c r="F12" s="428">
        <f>'4ovi'!D12</f>
        <v>5309727</v>
      </c>
      <c r="G12" s="192">
        <f t="shared" ref="G12:G47" si="0">SUM(D12:F12)</f>
        <v>7558990</v>
      </c>
    </row>
    <row r="13" spans="1:15" ht="15.75" customHeight="1" thickBot="1" x14ac:dyDescent="0.25">
      <c r="A13" s="507"/>
      <c r="B13" s="25" t="s">
        <v>26</v>
      </c>
      <c r="C13" s="26" t="s">
        <v>27</v>
      </c>
      <c r="D13" s="187"/>
      <c r="E13" s="182">
        <f>'4önk'!E13</f>
        <v>22840600</v>
      </c>
      <c r="F13" s="428">
        <f>'4ovi'!D13</f>
        <v>17079061</v>
      </c>
      <c r="G13" s="192">
        <f t="shared" si="0"/>
        <v>39919661</v>
      </c>
    </row>
    <row r="14" spans="1:15" ht="15.75" customHeight="1" thickBot="1" x14ac:dyDescent="0.25">
      <c r="A14" s="507"/>
      <c r="B14" s="25" t="s">
        <v>28</v>
      </c>
      <c r="C14" s="26" t="s">
        <v>29</v>
      </c>
      <c r="D14" s="187"/>
      <c r="E14" s="182">
        <f>'4önk'!E14</f>
        <v>0</v>
      </c>
      <c r="F14" s="428">
        <f>'4ovi'!D14</f>
        <v>0</v>
      </c>
      <c r="G14" s="192">
        <f t="shared" si="0"/>
        <v>0</v>
      </c>
    </row>
    <row r="15" spans="1:15" ht="15.75" customHeight="1" thickBot="1" x14ac:dyDescent="0.25">
      <c r="A15" s="507"/>
      <c r="B15" s="25" t="s">
        <v>30</v>
      </c>
      <c r="C15" s="26" t="s">
        <v>31</v>
      </c>
      <c r="D15" s="187"/>
      <c r="E15" s="182">
        <f>'4önk'!E15</f>
        <v>4310000</v>
      </c>
      <c r="F15" s="428">
        <f>'4ovi'!D15</f>
        <v>0</v>
      </c>
      <c r="G15" s="192">
        <f t="shared" si="0"/>
        <v>4310000</v>
      </c>
    </row>
    <row r="16" spans="1:15" s="27" customFormat="1" ht="15.75" customHeight="1" thickBot="1" x14ac:dyDescent="0.25">
      <c r="A16" s="24" t="s">
        <v>24</v>
      </c>
      <c r="B16" s="495" t="s">
        <v>32</v>
      </c>
      <c r="C16" s="495"/>
      <c r="D16" s="186"/>
      <c r="E16" s="182">
        <f>'4önk'!E16</f>
        <v>5369381</v>
      </c>
      <c r="F16" s="428">
        <f>'4ovi'!D16</f>
        <v>0</v>
      </c>
      <c r="G16" s="192">
        <f t="shared" si="0"/>
        <v>5369381</v>
      </c>
      <c r="L16" s="7"/>
      <c r="M16" s="7"/>
      <c r="N16" s="7"/>
      <c r="O16" s="7"/>
    </row>
    <row r="17" spans="1:15" s="27" customFormat="1" ht="15.75" customHeight="1" thickBot="1" x14ac:dyDescent="0.25">
      <c r="A17" s="28" t="s">
        <v>26</v>
      </c>
      <c r="B17" s="482" t="s">
        <v>33</v>
      </c>
      <c r="C17" s="482"/>
      <c r="D17" s="194"/>
      <c r="E17" s="182">
        <f>'4önk'!E17</f>
        <v>416000</v>
      </c>
      <c r="F17" s="428">
        <f>'4ovi'!D17</f>
        <v>0</v>
      </c>
      <c r="G17" s="192">
        <f t="shared" si="0"/>
        <v>416000</v>
      </c>
      <c r="L17" s="7"/>
      <c r="M17" s="7"/>
      <c r="N17" s="7"/>
      <c r="O17" s="7"/>
    </row>
    <row r="18" spans="1:15" s="27" customFormat="1" ht="15.75" customHeight="1" thickBot="1" x14ac:dyDescent="0.25">
      <c r="A18" s="483" t="s">
        <v>34</v>
      </c>
      <c r="B18" s="484"/>
      <c r="C18" s="485"/>
      <c r="D18" s="29">
        <f>SUM(D19:D21)</f>
        <v>0</v>
      </c>
      <c r="E18" s="29">
        <f>SUM(E19:E21)</f>
        <v>122036517</v>
      </c>
      <c r="F18" s="29">
        <f>SUM(F19:F21)</f>
        <v>0</v>
      </c>
      <c r="G18" s="192">
        <f t="shared" si="0"/>
        <v>122036517</v>
      </c>
      <c r="L18" s="7"/>
      <c r="M18" s="221"/>
      <c r="N18" s="7"/>
      <c r="O18" s="7"/>
    </row>
    <row r="19" spans="1:15" ht="20.25" customHeight="1" thickBot="1" x14ac:dyDescent="0.25">
      <c r="A19" s="30" t="s">
        <v>22</v>
      </c>
      <c r="B19" s="508" t="s">
        <v>207</v>
      </c>
      <c r="C19" s="508"/>
      <c r="D19" s="187"/>
      <c r="E19" s="182">
        <f>'4önk'!E19</f>
        <v>122036517</v>
      </c>
      <c r="F19" s="428">
        <f>'4ovi'!D19</f>
        <v>0</v>
      </c>
      <c r="G19" s="192">
        <f t="shared" si="0"/>
        <v>122036517</v>
      </c>
      <c r="L19" s="5"/>
      <c r="M19" s="221"/>
      <c r="N19" s="5"/>
      <c r="O19" s="5"/>
    </row>
    <row r="20" spans="1:15" ht="15.75" customHeight="1" thickBot="1" x14ac:dyDescent="0.25">
      <c r="A20" s="30" t="s">
        <v>24</v>
      </c>
      <c r="B20" s="486" t="s">
        <v>36</v>
      </c>
      <c r="C20" s="487"/>
      <c r="D20" s="196"/>
      <c r="E20" s="182">
        <f>'4önk'!E20</f>
        <v>0</v>
      </c>
      <c r="F20" s="428">
        <f>'4ovi'!D20</f>
        <v>0</v>
      </c>
      <c r="G20" s="192">
        <f t="shared" si="0"/>
        <v>0</v>
      </c>
      <c r="L20" s="5"/>
      <c r="M20" s="221"/>
      <c r="N20" s="5"/>
      <c r="O20" s="5"/>
    </row>
    <row r="21" spans="1:15" ht="15.75" customHeight="1" thickBot="1" x14ac:dyDescent="0.25">
      <c r="A21" s="31" t="s">
        <v>26</v>
      </c>
      <c r="B21" s="490" t="s">
        <v>37</v>
      </c>
      <c r="C21" s="490"/>
      <c r="D21" s="197"/>
      <c r="E21" s="182">
        <f>'4önk'!E21</f>
        <v>0</v>
      </c>
      <c r="F21" s="428">
        <f>'4ovi'!D21</f>
        <v>0</v>
      </c>
      <c r="G21" s="192">
        <f t="shared" si="0"/>
        <v>0</v>
      </c>
      <c r="L21" s="5"/>
      <c r="M21" s="221"/>
      <c r="N21" s="5"/>
      <c r="O21" s="5"/>
    </row>
    <row r="22" spans="1:15" ht="18" customHeight="1" thickBot="1" x14ac:dyDescent="0.25">
      <c r="A22" s="509" t="s">
        <v>38</v>
      </c>
      <c r="B22" s="510"/>
      <c r="C22" s="510"/>
      <c r="D22" s="395">
        <f>D23+D26</f>
        <v>0</v>
      </c>
      <c r="E22" s="395">
        <f>E23+E26</f>
        <v>0</v>
      </c>
      <c r="F22" s="395">
        <f>F23+F26</f>
        <v>0</v>
      </c>
      <c r="G22" s="192">
        <f t="shared" si="0"/>
        <v>0</v>
      </c>
      <c r="L22" s="5"/>
      <c r="M22" s="221"/>
      <c r="N22" s="5"/>
      <c r="O22" s="5"/>
    </row>
    <row r="23" spans="1:15" s="27" customFormat="1" ht="18" customHeight="1" thickBot="1" x14ac:dyDescent="0.25">
      <c r="A23" s="507" t="s">
        <v>22</v>
      </c>
      <c r="B23" s="493" t="s">
        <v>39</v>
      </c>
      <c r="C23" s="494"/>
      <c r="D23" s="199">
        <f>SUM(D24:D25)</f>
        <v>0</v>
      </c>
      <c r="E23" s="199">
        <f t="shared" ref="E23:F23" si="1">SUM(E24:E25)</f>
        <v>0</v>
      </c>
      <c r="F23" s="199">
        <f t="shared" si="1"/>
        <v>0</v>
      </c>
      <c r="G23" s="192">
        <f t="shared" si="0"/>
        <v>0</v>
      </c>
      <c r="L23" s="7"/>
      <c r="M23" s="221"/>
      <c r="N23" s="7"/>
      <c r="O23" s="7"/>
    </row>
    <row r="24" spans="1:15" ht="18" customHeight="1" thickBot="1" x14ac:dyDescent="0.25">
      <c r="A24" s="507"/>
      <c r="B24" s="25" t="s">
        <v>22</v>
      </c>
      <c r="C24" s="32" t="s">
        <v>40</v>
      </c>
      <c r="D24" s="200"/>
      <c r="E24" s="182">
        <f>'4önk'!E24</f>
        <v>0</v>
      </c>
      <c r="F24" s="428">
        <f>'4ovi'!D24</f>
        <v>0</v>
      </c>
      <c r="G24" s="192">
        <f t="shared" si="0"/>
        <v>0</v>
      </c>
      <c r="L24" s="5"/>
      <c r="M24" s="221"/>
      <c r="N24" s="5"/>
      <c r="O24" s="5"/>
    </row>
    <row r="25" spans="1:15" ht="18" customHeight="1" thickBot="1" x14ac:dyDescent="0.25">
      <c r="A25" s="507"/>
      <c r="B25" s="25" t="s">
        <v>24</v>
      </c>
      <c r="C25" s="32" t="s">
        <v>41</v>
      </c>
      <c r="D25" s="200"/>
      <c r="E25" s="182">
        <f>'4önk'!E25</f>
        <v>0</v>
      </c>
      <c r="F25" s="428">
        <f>'4ovi'!D25</f>
        <v>0</v>
      </c>
      <c r="G25" s="192">
        <f t="shared" si="0"/>
        <v>0</v>
      </c>
      <c r="L25" s="5"/>
      <c r="M25" s="222"/>
      <c r="N25" s="5"/>
      <c r="O25" s="5"/>
    </row>
    <row r="26" spans="1:15" s="27" customFormat="1" ht="18" customHeight="1" thickBot="1" x14ac:dyDescent="0.25">
      <c r="A26" s="507" t="s">
        <v>24</v>
      </c>
      <c r="B26" s="493" t="s">
        <v>42</v>
      </c>
      <c r="C26" s="494"/>
      <c r="D26" s="199">
        <f>SUM(D27:D28)</f>
        <v>0</v>
      </c>
      <c r="E26" s="199">
        <f>SUM(E27:E28)</f>
        <v>0</v>
      </c>
      <c r="F26" s="199">
        <f>SUM(F27:F28)</f>
        <v>0</v>
      </c>
      <c r="G26" s="192">
        <f t="shared" si="0"/>
        <v>0</v>
      </c>
      <c r="L26" s="7"/>
      <c r="M26" s="7"/>
      <c r="N26" s="7"/>
      <c r="O26" s="7"/>
    </row>
    <row r="27" spans="1:15" ht="15.75" customHeight="1" thickBot="1" x14ac:dyDescent="0.25">
      <c r="A27" s="507"/>
      <c r="B27" s="25" t="s">
        <v>22</v>
      </c>
      <c r="C27" s="32" t="s">
        <v>40</v>
      </c>
      <c r="D27" s="200"/>
      <c r="E27" s="182">
        <f>'4önk'!E27</f>
        <v>0</v>
      </c>
      <c r="F27" s="428">
        <f>'4ovi'!D27</f>
        <v>0</v>
      </c>
      <c r="G27" s="192">
        <f t="shared" si="0"/>
        <v>0</v>
      </c>
      <c r="L27" s="5"/>
      <c r="M27" s="5"/>
      <c r="N27" s="5"/>
      <c r="O27" s="5"/>
    </row>
    <row r="28" spans="1:15" ht="15.75" customHeight="1" thickBot="1" x14ac:dyDescent="0.25">
      <c r="A28" s="522"/>
      <c r="B28" s="33" t="s">
        <v>24</v>
      </c>
      <c r="C28" s="34" t="s">
        <v>41</v>
      </c>
      <c r="D28" s="201"/>
      <c r="E28" s="182">
        <f>'4önk'!E28</f>
        <v>0</v>
      </c>
      <c r="F28" s="428">
        <f>'4ovi'!D28</f>
        <v>0</v>
      </c>
      <c r="G28" s="192">
        <f t="shared" si="0"/>
        <v>0</v>
      </c>
      <c r="L28" s="5"/>
      <c r="M28" s="5"/>
      <c r="N28" s="5"/>
      <c r="O28" s="5"/>
    </row>
    <row r="29" spans="1:15" s="27" customFormat="1" ht="18" customHeight="1" thickBot="1" x14ac:dyDescent="0.25">
      <c r="A29" s="483" t="s">
        <v>43</v>
      </c>
      <c r="B29" s="484"/>
      <c r="C29" s="485"/>
      <c r="D29" s="202">
        <f>D30+D31</f>
        <v>0</v>
      </c>
      <c r="E29" s="202">
        <f>E30+E31</f>
        <v>2766147</v>
      </c>
      <c r="F29" s="202">
        <f>F30+F31</f>
        <v>0</v>
      </c>
      <c r="G29" s="192">
        <f t="shared" si="0"/>
        <v>2766147</v>
      </c>
      <c r="L29" s="7"/>
      <c r="M29" s="7"/>
      <c r="N29" s="7"/>
      <c r="O29" s="7"/>
    </row>
    <row r="30" spans="1:15" s="27" customFormat="1" ht="18" customHeight="1" thickBot="1" x14ac:dyDescent="0.25">
      <c r="A30" s="35" t="s">
        <v>22</v>
      </c>
      <c r="B30" s="500" t="s">
        <v>44</v>
      </c>
      <c r="C30" s="501"/>
      <c r="D30" s="29"/>
      <c r="E30" s="182">
        <f>'4önk'!E30</f>
        <v>0</v>
      </c>
      <c r="F30" s="428">
        <f>'4ovi'!D30</f>
        <v>0</v>
      </c>
      <c r="G30" s="192">
        <f t="shared" si="0"/>
        <v>0</v>
      </c>
    </row>
    <row r="31" spans="1:15" s="27" customFormat="1" ht="18" customHeight="1" thickBot="1" x14ac:dyDescent="0.25">
      <c r="A31" s="502" t="s">
        <v>24</v>
      </c>
      <c r="B31" s="500" t="s">
        <v>45</v>
      </c>
      <c r="C31" s="501"/>
      <c r="D31" s="185">
        <f>SUM(D32:D33)</f>
        <v>0</v>
      </c>
      <c r="E31" s="185">
        <f>SUM(E32:E33)</f>
        <v>2766147</v>
      </c>
      <c r="F31" s="185">
        <f>SUM(F32:F33)</f>
        <v>0</v>
      </c>
      <c r="G31" s="192">
        <f t="shared" si="0"/>
        <v>2766147</v>
      </c>
    </row>
    <row r="32" spans="1:15" ht="18" customHeight="1" thickBot="1" x14ac:dyDescent="0.25">
      <c r="A32" s="503"/>
      <c r="B32" s="36" t="s">
        <v>22</v>
      </c>
      <c r="C32" s="37" t="s">
        <v>46</v>
      </c>
      <c r="D32" s="203"/>
      <c r="E32" s="182">
        <f>'4önk'!E32</f>
        <v>2766147</v>
      </c>
      <c r="F32" s="428">
        <f>'4ovi'!D32</f>
        <v>0</v>
      </c>
      <c r="G32" s="192">
        <f t="shared" si="0"/>
        <v>2766147</v>
      </c>
    </row>
    <row r="33" spans="1:7" s="27" customFormat="1" ht="18" customHeight="1" thickBot="1" x14ac:dyDescent="0.25">
      <c r="A33" s="504"/>
      <c r="B33" s="39" t="s">
        <v>24</v>
      </c>
      <c r="C33" s="40" t="s">
        <v>47</v>
      </c>
      <c r="D33" s="205"/>
      <c r="E33" s="182">
        <f>'4önk'!E33</f>
        <v>0</v>
      </c>
      <c r="F33" s="428">
        <f>'4ovi'!D33</f>
        <v>0</v>
      </c>
      <c r="G33" s="192">
        <f t="shared" si="0"/>
        <v>0</v>
      </c>
    </row>
    <row r="34" spans="1:7" s="27" customFormat="1" ht="18" customHeight="1" thickBot="1" x14ac:dyDescent="0.25">
      <c r="A34" s="41"/>
      <c r="B34" s="506" t="s">
        <v>48</v>
      </c>
      <c r="C34" s="506"/>
      <c r="D34" s="207">
        <f>SUM(D9,D18,D29)</f>
        <v>0</v>
      </c>
      <c r="E34" s="207">
        <f>SUM(E9,E18,E29)</f>
        <v>171352758</v>
      </c>
      <c r="F34" s="207">
        <f>SUM(F9,F18,F29)</f>
        <v>48303775</v>
      </c>
      <c r="G34" s="192">
        <f t="shared" si="0"/>
        <v>219656533</v>
      </c>
    </row>
    <row r="35" spans="1:7" s="27" customFormat="1" ht="18" customHeight="1" thickBot="1" x14ac:dyDescent="0.25">
      <c r="A35" s="35">
        <v>1</v>
      </c>
      <c r="B35" s="498" t="s">
        <v>49</v>
      </c>
      <c r="C35" s="498"/>
      <c r="D35" s="143">
        <f t="shared" ref="D35:E35" si="2">SUM(D36:D37)</f>
        <v>0</v>
      </c>
      <c r="E35" s="143">
        <f t="shared" si="2"/>
        <v>0</v>
      </c>
      <c r="F35" s="143">
        <f>SUM(F36:F37)</f>
        <v>0</v>
      </c>
      <c r="G35" s="192">
        <f t="shared" si="0"/>
        <v>0</v>
      </c>
    </row>
    <row r="36" spans="1:7" s="27" customFormat="1" ht="18" customHeight="1" thickBot="1" x14ac:dyDescent="0.25">
      <c r="A36" s="488"/>
      <c r="B36" s="25" t="s">
        <v>22</v>
      </c>
      <c r="C36" s="42" t="s">
        <v>50</v>
      </c>
      <c r="D36" s="188"/>
      <c r="E36" s="182">
        <f>'4önk'!E36</f>
        <v>0</v>
      </c>
      <c r="F36" s="428">
        <f>'4ovi'!D36</f>
        <v>0</v>
      </c>
      <c r="G36" s="192">
        <f t="shared" si="0"/>
        <v>0</v>
      </c>
    </row>
    <row r="37" spans="1:7" s="27" customFormat="1" ht="18" customHeight="1" thickBot="1" x14ac:dyDescent="0.25">
      <c r="A37" s="489"/>
      <c r="B37" s="25" t="s">
        <v>24</v>
      </c>
      <c r="C37" s="42" t="s">
        <v>51</v>
      </c>
      <c r="D37" s="188"/>
      <c r="E37" s="182">
        <f>'4önk'!E37</f>
        <v>0</v>
      </c>
      <c r="F37" s="428">
        <f>'4ovi'!D37</f>
        <v>0</v>
      </c>
      <c r="G37" s="192">
        <f t="shared" si="0"/>
        <v>0</v>
      </c>
    </row>
    <row r="38" spans="1:7" s="27" customFormat="1" ht="18" customHeight="1" thickBot="1" x14ac:dyDescent="0.25">
      <c r="A38" s="43" t="s">
        <v>24</v>
      </c>
      <c r="B38" s="495" t="s">
        <v>52</v>
      </c>
      <c r="C38" s="495"/>
      <c r="D38" s="143">
        <f t="shared" ref="D38:E38" si="3">SUM(D39:D41)</f>
        <v>0</v>
      </c>
      <c r="E38" s="143">
        <f t="shared" si="3"/>
        <v>0</v>
      </c>
      <c r="F38" s="143">
        <f>SUM(F39:F41)</f>
        <v>0</v>
      </c>
      <c r="G38" s="192">
        <f t="shared" si="0"/>
        <v>0</v>
      </c>
    </row>
    <row r="39" spans="1:7" s="27" customFormat="1" ht="18" customHeight="1" thickBot="1" x14ac:dyDescent="0.25">
      <c r="A39" s="488"/>
      <c r="B39" s="25" t="s">
        <v>22</v>
      </c>
      <c r="C39" s="26" t="s">
        <v>53</v>
      </c>
      <c r="D39" s="187"/>
      <c r="E39" s="182">
        <f>'4önk'!E39</f>
        <v>0</v>
      </c>
      <c r="F39" s="428">
        <f>'4ovi'!D39</f>
        <v>0</v>
      </c>
      <c r="G39" s="192">
        <f t="shared" si="0"/>
        <v>0</v>
      </c>
    </row>
    <row r="40" spans="1:7" s="27" customFormat="1" ht="18" customHeight="1" thickBot="1" x14ac:dyDescent="0.25">
      <c r="A40" s="489"/>
      <c r="B40" s="25" t="s">
        <v>24</v>
      </c>
      <c r="C40" s="26" t="s">
        <v>54</v>
      </c>
      <c r="D40" s="187"/>
      <c r="E40" s="182">
        <f>'4önk'!E40</f>
        <v>0</v>
      </c>
      <c r="F40" s="428">
        <f>'4ovi'!D40</f>
        <v>0</v>
      </c>
      <c r="G40" s="192">
        <f t="shared" si="0"/>
        <v>0</v>
      </c>
    </row>
    <row r="41" spans="1:7" s="27" customFormat="1" ht="18" customHeight="1" thickBot="1" x14ac:dyDescent="0.25">
      <c r="A41" s="44"/>
      <c r="B41" s="45" t="s">
        <v>26</v>
      </c>
      <c r="C41" s="46" t="s">
        <v>55</v>
      </c>
      <c r="D41" s="209"/>
      <c r="E41" s="182">
        <f>'4önk'!E41</f>
        <v>0</v>
      </c>
      <c r="F41" s="428">
        <f>'4ovi'!D41</f>
        <v>0</v>
      </c>
      <c r="G41" s="192">
        <f t="shared" si="0"/>
        <v>0</v>
      </c>
    </row>
    <row r="42" spans="1:7" s="27" customFormat="1" ht="18" customHeight="1" thickBot="1" x14ac:dyDescent="0.25">
      <c r="A42" s="41"/>
      <c r="B42" s="496" t="s">
        <v>56</v>
      </c>
      <c r="C42" s="497"/>
      <c r="D42" s="396">
        <f>D38+D35</f>
        <v>0</v>
      </c>
      <c r="E42" s="396">
        <f t="shared" ref="E42:F42" si="4">E38+E35</f>
        <v>0</v>
      </c>
      <c r="F42" s="396">
        <f t="shared" si="4"/>
        <v>0</v>
      </c>
      <c r="G42" s="192">
        <f t="shared" si="0"/>
        <v>0</v>
      </c>
    </row>
    <row r="43" spans="1:7" s="27" customFormat="1" ht="21" customHeight="1" thickBot="1" x14ac:dyDescent="0.25">
      <c r="A43" s="47"/>
      <c r="B43" s="491" t="s">
        <v>57</v>
      </c>
      <c r="C43" s="491"/>
      <c r="D43" s="190">
        <f>D42+D34</f>
        <v>0</v>
      </c>
      <c r="E43" s="190">
        <f>E42+E34</f>
        <v>171352758</v>
      </c>
      <c r="F43" s="190">
        <f>F42+F34</f>
        <v>48303775</v>
      </c>
      <c r="G43" s="192">
        <f t="shared" si="0"/>
        <v>219656533</v>
      </c>
    </row>
    <row r="44" spans="1:7" ht="15.75" customHeight="1" thickBot="1" x14ac:dyDescent="0.25">
      <c r="A44" s="146"/>
      <c r="B44" s="8"/>
      <c r="C44" s="5"/>
      <c r="D44" s="212"/>
      <c r="E44" s="213"/>
      <c r="F44" s="143"/>
      <c r="G44" s="192"/>
    </row>
    <row r="45" spans="1:7" ht="15.75" customHeight="1" thickBot="1" x14ac:dyDescent="0.25">
      <c r="A45" s="48" t="s">
        <v>22</v>
      </c>
      <c r="B45" s="499" t="s">
        <v>58</v>
      </c>
      <c r="C45" s="499"/>
      <c r="D45" s="198">
        <f>D9+D32+D36+D39</f>
        <v>0</v>
      </c>
      <c r="E45" s="198">
        <f>E9+E32+E36+E39</f>
        <v>49316241</v>
      </c>
      <c r="F45" s="198">
        <f>F9+F32+F36+F39</f>
        <v>48303775</v>
      </c>
      <c r="G45" s="192">
        <f t="shared" si="0"/>
        <v>97620016</v>
      </c>
    </row>
    <row r="46" spans="1:7" ht="15.75" customHeight="1" thickBot="1" x14ac:dyDescent="0.25">
      <c r="A46" s="49" t="s">
        <v>24</v>
      </c>
      <c r="B46" s="490" t="s">
        <v>59</v>
      </c>
      <c r="C46" s="490"/>
      <c r="D46" s="197">
        <f>D18+D26+D33+D37+D40+D41</f>
        <v>0</v>
      </c>
      <c r="E46" s="197">
        <f>E18+E26+E33+E37+E40+E41</f>
        <v>122036517</v>
      </c>
      <c r="F46" s="197">
        <f>F18+F26+F33+F37+F40+F41</f>
        <v>0</v>
      </c>
      <c r="G46" s="192">
        <f t="shared" si="0"/>
        <v>122036517</v>
      </c>
    </row>
    <row r="47" spans="1:7" ht="21" customHeight="1" thickBot="1" x14ac:dyDescent="0.25">
      <c r="A47" s="50"/>
      <c r="B47" s="491" t="s">
        <v>57</v>
      </c>
      <c r="C47" s="492"/>
      <c r="D47" s="214">
        <f>D45+D46</f>
        <v>0</v>
      </c>
      <c r="E47" s="214">
        <f>E45+E46</f>
        <v>171352758</v>
      </c>
      <c r="F47" s="214">
        <f>F45+F46</f>
        <v>48303775</v>
      </c>
      <c r="G47" s="192">
        <f t="shared" si="0"/>
        <v>219656533</v>
      </c>
    </row>
  </sheetData>
  <mergeCells count="34">
    <mergeCell ref="A3:G3"/>
    <mergeCell ref="G7:G8"/>
    <mergeCell ref="A2:G2"/>
    <mergeCell ref="B34:C34"/>
    <mergeCell ref="A10:A15"/>
    <mergeCell ref="B10:C10"/>
    <mergeCell ref="B19:C19"/>
    <mergeCell ref="A22:C22"/>
    <mergeCell ref="A23:A25"/>
    <mergeCell ref="E8:F8"/>
    <mergeCell ref="B21:C21"/>
    <mergeCell ref="A6:C8"/>
    <mergeCell ref="D6:G6"/>
    <mergeCell ref="A26:A28"/>
    <mergeCell ref="A9:C9"/>
    <mergeCell ref="B16:C16"/>
    <mergeCell ref="B47:C47"/>
    <mergeCell ref="B23:C23"/>
    <mergeCell ref="B26:C26"/>
    <mergeCell ref="B43:C43"/>
    <mergeCell ref="B38:C38"/>
    <mergeCell ref="B42:C42"/>
    <mergeCell ref="B35:C35"/>
    <mergeCell ref="B45:C45"/>
    <mergeCell ref="A29:C29"/>
    <mergeCell ref="B30:C30"/>
    <mergeCell ref="B31:C31"/>
    <mergeCell ref="A31:A33"/>
    <mergeCell ref="B17:C17"/>
    <mergeCell ref="A18:C18"/>
    <mergeCell ref="B20:C20"/>
    <mergeCell ref="A36:A37"/>
    <mergeCell ref="B46:C46"/>
    <mergeCell ref="A39:A40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AA47"/>
  <sheetViews>
    <sheetView view="pageBreakPreview" zoomScale="145" zoomScaleNormal="100" zoomScaleSheetLayoutView="145" workbookViewId="0">
      <pane xSplit="3" ySplit="8" topLeftCell="D27" activePane="bottomRight" state="frozen"/>
      <selection pane="topRight" activeCell="D1" sqref="D1"/>
      <selection pane="bottomLeft" activeCell="A9" sqref="A9"/>
      <selection pane="bottomRight" activeCell="A2" sqref="A2:F2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5" width="11" style="6" customWidth="1"/>
    <col min="6" max="6" width="11.5703125" style="6" customWidth="1"/>
    <col min="7" max="7" width="9.140625" style="2"/>
    <col min="8" max="8" width="12" style="2" customWidth="1"/>
    <col min="9" max="16384" width="9.140625" style="2"/>
  </cols>
  <sheetData>
    <row r="1" spans="1:27" ht="15.75" customHeight="1" x14ac:dyDescent="0.2">
      <c r="A1" s="456" t="s">
        <v>435</v>
      </c>
      <c r="B1" s="456"/>
      <c r="C1" s="456"/>
      <c r="D1" s="456"/>
      <c r="E1" s="456"/>
      <c r="F1" s="456"/>
    </row>
    <row r="2" spans="1:27" ht="15.75" customHeight="1" x14ac:dyDescent="0.2">
      <c r="A2" s="455" t="s">
        <v>205</v>
      </c>
      <c r="B2" s="455"/>
      <c r="C2" s="455"/>
      <c r="D2" s="455"/>
      <c r="E2" s="455"/>
      <c r="F2" s="455"/>
    </row>
    <row r="3" spans="1:27" ht="15.75" customHeight="1" x14ac:dyDescent="0.2">
      <c r="A3" s="10"/>
      <c r="B3" s="10"/>
      <c r="C3" s="10"/>
      <c r="D3" s="10"/>
      <c r="E3" s="15"/>
    </row>
    <row r="4" spans="1:27" ht="15.75" customHeight="1" x14ac:dyDescent="0.2">
      <c r="A4" s="10"/>
      <c r="B4" s="10"/>
      <c r="C4" s="455" t="s">
        <v>15</v>
      </c>
      <c r="D4" s="455"/>
      <c r="E4" s="455"/>
      <c r="F4" s="16"/>
    </row>
    <row r="5" spans="1:27" ht="9" customHeight="1" thickBot="1" x14ac:dyDescent="0.25">
      <c r="E5" s="17"/>
    </row>
    <row r="6" spans="1:27" ht="21" customHeight="1" x14ac:dyDescent="0.2">
      <c r="A6" s="513" t="s">
        <v>16</v>
      </c>
      <c r="B6" s="514"/>
      <c r="C6" s="523"/>
      <c r="D6" s="526" t="s">
        <v>65</v>
      </c>
      <c r="E6" s="520"/>
      <c r="F6" s="521"/>
    </row>
    <row r="7" spans="1:27" ht="39.75" customHeight="1" x14ac:dyDescent="0.2">
      <c r="A7" s="515"/>
      <c r="B7" s="516"/>
      <c r="C7" s="524"/>
      <c r="D7" s="18" t="s">
        <v>17</v>
      </c>
      <c r="E7" s="19" t="s">
        <v>17</v>
      </c>
      <c r="F7" s="20" t="s">
        <v>18</v>
      </c>
    </row>
    <row r="8" spans="1:27" ht="30" customHeight="1" thickBot="1" x14ac:dyDescent="0.25">
      <c r="A8" s="517"/>
      <c r="B8" s="518"/>
      <c r="C8" s="525"/>
      <c r="D8" s="21" t="s">
        <v>19</v>
      </c>
      <c r="E8" s="22" t="s">
        <v>20</v>
      </c>
      <c r="F8" s="23"/>
      <c r="H8" s="231" t="s">
        <v>382</v>
      </c>
      <c r="I8" s="231" t="s">
        <v>383</v>
      </c>
      <c r="J8" s="231" t="s">
        <v>384</v>
      </c>
      <c r="K8" s="231" t="s">
        <v>385</v>
      </c>
      <c r="L8" s="231" t="s">
        <v>386</v>
      </c>
      <c r="M8" s="231" t="s">
        <v>387</v>
      </c>
      <c r="N8" s="231" t="s">
        <v>388</v>
      </c>
      <c r="O8" s="231" t="s">
        <v>389</v>
      </c>
      <c r="P8" s="231" t="s">
        <v>390</v>
      </c>
      <c r="Q8" s="231" t="s">
        <v>391</v>
      </c>
      <c r="R8" s="231" t="s">
        <v>392</v>
      </c>
      <c r="S8" s="231" t="s">
        <v>393</v>
      </c>
      <c r="T8" s="231" t="s">
        <v>394</v>
      </c>
      <c r="U8" s="231" t="s">
        <v>395</v>
      </c>
      <c r="V8" s="231" t="s">
        <v>396</v>
      </c>
      <c r="W8" s="231" t="s">
        <v>397</v>
      </c>
      <c r="X8" s="231" t="s">
        <v>398</v>
      </c>
    </row>
    <row r="9" spans="1:27" ht="15.75" customHeight="1" thickBot="1" x14ac:dyDescent="0.25">
      <c r="A9" s="509" t="s">
        <v>21</v>
      </c>
      <c r="B9" s="510"/>
      <c r="C9" s="510"/>
      <c r="D9" s="191">
        <f>D10+D16+D17</f>
        <v>0</v>
      </c>
      <c r="E9" s="191">
        <f>E10+E16+E17</f>
        <v>46550094</v>
      </c>
      <c r="F9" s="51">
        <f t="shared" ref="F9:F46" si="0">SUM(D9:E9)</f>
        <v>46550094</v>
      </c>
    </row>
    <row r="10" spans="1:27" ht="15.75" customHeight="1" thickBot="1" x14ac:dyDescent="0.25">
      <c r="A10" s="507" t="s">
        <v>22</v>
      </c>
      <c r="B10" s="493" t="s">
        <v>21</v>
      </c>
      <c r="C10" s="493"/>
      <c r="D10" s="193">
        <f>SUM(D11:D15)</f>
        <v>0</v>
      </c>
      <c r="E10" s="193">
        <f>SUM(E11:E15)</f>
        <v>40764713</v>
      </c>
      <c r="F10" s="51">
        <f t="shared" si="0"/>
        <v>40764713</v>
      </c>
      <c r="Y10" s="231"/>
      <c r="Z10" s="231"/>
      <c r="AA10" s="231"/>
    </row>
    <row r="11" spans="1:27" ht="15.75" customHeight="1" thickBot="1" x14ac:dyDescent="0.25">
      <c r="A11" s="507"/>
      <c r="B11" s="25" t="s">
        <v>22</v>
      </c>
      <c r="C11" s="26" t="s">
        <v>23</v>
      </c>
      <c r="D11" s="187"/>
      <c r="E11" s="182">
        <f>SUM(H11:X11)</f>
        <v>11364850</v>
      </c>
      <c r="F11" s="51">
        <f t="shared" si="0"/>
        <v>11364850</v>
      </c>
      <c r="H11" s="2">
        <v>605000</v>
      </c>
      <c r="K11" s="2">
        <v>6210000</v>
      </c>
      <c r="N11" s="2">
        <v>3412600</v>
      </c>
      <c r="U11" s="2">
        <v>90360</v>
      </c>
      <c r="X11" s="2">
        <v>1046890</v>
      </c>
    </row>
    <row r="12" spans="1:27" ht="15.75" customHeight="1" thickBot="1" x14ac:dyDescent="0.25">
      <c r="A12" s="507"/>
      <c r="B12" s="25" t="s">
        <v>24</v>
      </c>
      <c r="C12" s="26" t="s">
        <v>25</v>
      </c>
      <c r="D12" s="187"/>
      <c r="E12" s="182">
        <f t="shared" ref="E12:E21" si="1">SUM(H12:X12)</f>
        <v>2249263</v>
      </c>
      <c r="F12" s="51">
        <f t="shared" si="0"/>
        <v>2249263</v>
      </c>
      <c r="H12" s="2">
        <v>117975</v>
      </c>
      <c r="K12" s="2">
        <v>1297523</v>
      </c>
      <c r="N12" s="2">
        <v>674815</v>
      </c>
      <c r="U12" s="2">
        <v>17620</v>
      </c>
      <c r="X12" s="2">
        <v>141330</v>
      </c>
    </row>
    <row r="13" spans="1:27" ht="15.75" customHeight="1" thickBot="1" x14ac:dyDescent="0.25">
      <c r="A13" s="507"/>
      <c r="B13" s="25" t="s">
        <v>26</v>
      </c>
      <c r="C13" s="26" t="s">
        <v>27</v>
      </c>
      <c r="D13" s="187"/>
      <c r="E13" s="182">
        <f t="shared" si="1"/>
        <v>22840600</v>
      </c>
      <c r="F13" s="51">
        <f t="shared" si="0"/>
        <v>22840600</v>
      </c>
      <c r="H13" s="2">
        <v>9605000</v>
      </c>
      <c r="I13" s="2">
        <v>317500</v>
      </c>
      <c r="J13" s="2">
        <v>3037260</v>
      </c>
      <c r="K13" s="2">
        <v>1727000</v>
      </c>
      <c r="L13" s="2">
        <v>3968000</v>
      </c>
      <c r="M13" s="2">
        <v>533400</v>
      </c>
      <c r="N13" s="2">
        <v>2587600</v>
      </c>
      <c r="T13" s="2">
        <v>825000</v>
      </c>
      <c r="U13" s="2">
        <v>239840</v>
      </c>
    </row>
    <row r="14" spans="1:27" ht="15.75" customHeight="1" thickBot="1" x14ac:dyDescent="0.25">
      <c r="A14" s="507"/>
      <c r="B14" s="25" t="s">
        <v>28</v>
      </c>
      <c r="C14" s="26" t="s">
        <v>29</v>
      </c>
      <c r="D14" s="187"/>
      <c r="E14" s="182">
        <f t="shared" si="1"/>
        <v>0</v>
      </c>
      <c r="F14" s="51">
        <f t="shared" si="0"/>
        <v>0</v>
      </c>
    </row>
    <row r="15" spans="1:27" ht="15.75" customHeight="1" thickBot="1" x14ac:dyDescent="0.25">
      <c r="A15" s="507"/>
      <c r="B15" s="25" t="s">
        <v>30</v>
      </c>
      <c r="C15" s="26" t="s">
        <v>31</v>
      </c>
      <c r="D15" s="187"/>
      <c r="E15" s="182">
        <f t="shared" si="1"/>
        <v>4310000</v>
      </c>
      <c r="F15" s="51">
        <f t="shared" si="0"/>
        <v>4310000</v>
      </c>
      <c r="O15" s="2">
        <v>2220000</v>
      </c>
      <c r="Q15" s="2">
        <v>2040000</v>
      </c>
      <c r="R15" s="2">
        <v>50000</v>
      </c>
    </row>
    <row r="16" spans="1:27" s="27" customFormat="1" ht="15.75" customHeight="1" thickBot="1" x14ac:dyDescent="0.25">
      <c r="A16" s="24" t="s">
        <v>24</v>
      </c>
      <c r="B16" s="495" t="s">
        <v>32</v>
      </c>
      <c r="C16" s="495"/>
      <c r="D16" s="186"/>
      <c r="E16" s="182">
        <f t="shared" si="1"/>
        <v>5369381</v>
      </c>
      <c r="F16" s="51">
        <f t="shared" si="0"/>
        <v>5369381</v>
      </c>
      <c r="H16" s="27">
        <v>4519381</v>
      </c>
      <c r="M16" s="27">
        <v>600000</v>
      </c>
      <c r="P16" s="27">
        <v>250000</v>
      </c>
    </row>
    <row r="17" spans="1:23" s="27" customFormat="1" ht="15.75" customHeight="1" thickBot="1" x14ac:dyDescent="0.25">
      <c r="A17" s="28" t="s">
        <v>26</v>
      </c>
      <c r="B17" s="482" t="s">
        <v>33</v>
      </c>
      <c r="C17" s="482"/>
      <c r="D17" s="194"/>
      <c r="E17" s="182">
        <f t="shared" si="1"/>
        <v>416000</v>
      </c>
      <c r="F17" s="51">
        <f t="shared" si="0"/>
        <v>416000</v>
      </c>
      <c r="H17" s="27">
        <v>190000</v>
      </c>
      <c r="M17" s="27">
        <v>46000</v>
      </c>
      <c r="S17" s="27">
        <v>180000</v>
      </c>
    </row>
    <row r="18" spans="1:23" s="27" customFormat="1" ht="15.75" customHeight="1" thickBot="1" x14ac:dyDescent="0.25">
      <c r="A18" s="483" t="s">
        <v>34</v>
      </c>
      <c r="B18" s="484"/>
      <c r="C18" s="485"/>
      <c r="D18" s="29">
        <f>SUM(D19:D21)</f>
        <v>0</v>
      </c>
      <c r="E18" s="29">
        <f>SUM(E19:E21)</f>
        <v>122036517</v>
      </c>
      <c r="F18" s="51">
        <f t="shared" si="0"/>
        <v>122036517</v>
      </c>
    </row>
    <row r="19" spans="1:23" ht="20.25" customHeight="1" thickBot="1" x14ac:dyDescent="0.25">
      <c r="A19" s="30" t="s">
        <v>22</v>
      </c>
      <c r="B19" s="508" t="s">
        <v>207</v>
      </c>
      <c r="C19" s="508"/>
      <c r="D19" s="187"/>
      <c r="E19" s="182">
        <f t="shared" si="1"/>
        <v>122036517</v>
      </c>
      <c r="F19" s="51">
        <f t="shared" si="0"/>
        <v>122036517</v>
      </c>
      <c r="H19" s="2">
        <v>8280991</v>
      </c>
      <c r="I19" s="2">
        <v>4253012</v>
      </c>
      <c r="J19" s="2">
        <v>92206514</v>
      </c>
      <c r="K19" s="2">
        <v>2150000</v>
      </c>
      <c r="V19" s="2">
        <v>3716000</v>
      </c>
      <c r="W19" s="2">
        <v>11430000</v>
      </c>
    </row>
    <row r="20" spans="1:23" ht="15.75" customHeight="1" thickBot="1" x14ac:dyDescent="0.25">
      <c r="A20" s="30" t="s">
        <v>24</v>
      </c>
      <c r="B20" s="486" t="s">
        <v>36</v>
      </c>
      <c r="C20" s="487"/>
      <c r="D20" s="196"/>
      <c r="E20" s="182">
        <f t="shared" si="1"/>
        <v>0</v>
      </c>
      <c r="F20" s="51">
        <f t="shared" si="0"/>
        <v>0</v>
      </c>
    </row>
    <row r="21" spans="1:23" ht="15.75" customHeight="1" thickBot="1" x14ac:dyDescent="0.25">
      <c r="A21" s="31" t="s">
        <v>26</v>
      </c>
      <c r="B21" s="490" t="s">
        <v>37</v>
      </c>
      <c r="C21" s="490"/>
      <c r="D21" s="197"/>
      <c r="E21" s="182">
        <f t="shared" si="1"/>
        <v>0</v>
      </c>
      <c r="F21" s="51">
        <f t="shared" si="0"/>
        <v>0</v>
      </c>
    </row>
    <row r="22" spans="1:23" ht="18" customHeight="1" thickBot="1" x14ac:dyDescent="0.25">
      <c r="A22" s="509" t="s">
        <v>38</v>
      </c>
      <c r="B22" s="510"/>
      <c r="C22" s="510"/>
      <c r="D22" s="395">
        <f>D23+D26</f>
        <v>0</v>
      </c>
      <c r="E22" s="395">
        <f>E23+E26</f>
        <v>0</v>
      </c>
      <c r="F22" s="51">
        <f t="shared" si="0"/>
        <v>0</v>
      </c>
    </row>
    <row r="23" spans="1:23" s="27" customFormat="1" ht="18" customHeight="1" thickBot="1" x14ac:dyDescent="0.25">
      <c r="A23" s="507" t="s">
        <v>22</v>
      </c>
      <c r="B23" s="493" t="s">
        <v>39</v>
      </c>
      <c r="C23" s="494"/>
      <c r="D23" s="186">
        <f>D24+D25</f>
        <v>0</v>
      </c>
      <c r="E23" s="186">
        <f>E24+E25</f>
        <v>0</v>
      </c>
      <c r="F23" s="51">
        <f t="shared" si="0"/>
        <v>0</v>
      </c>
    </row>
    <row r="24" spans="1:23" ht="18" customHeight="1" thickBot="1" x14ac:dyDescent="0.25">
      <c r="A24" s="507"/>
      <c r="B24" s="25" t="s">
        <v>22</v>
      </c>
      <c r="C24" s="32" t="s">
        <v>40</v>
      </c>
      <c r="D24" s="187"/>
      <c r="E24" s="182">
        <f t="shared" ref="E24:E25" si="2">SUM(H24:X24)</f>
        <v>0</v>
      </c>
      <c r="F24" s="51">
        <f t="shared" si="0"/>
        <v>0</v>
      </c>
    </row>
    <row r="25" spans="1:23" ht="18" customHeight="1" thickBot="1" x14ac:dyDescent="0.25">
      <c r="A25" s="507"/>
      <c r="B25" s="25" t="s">
        <v>24</v>
      </c>
      <c r="C25" s="32" t="s">
        <v>41</v>
      </c>
      <c r="D25" s="187"/>
      <c r="E25" s="182">
        <f t="shared" si="2"/>
        <v>0</v>
      </c>
      <c r="F25" s="51">
        <f t="shared" si="0"/>
        <v>0</v>
      </c>
    </row>
    <row r="26" spans="1:23" s="27" customFormat="1" ht="18" customHeight="1" thickBot="1" x14ac:dyDescent="0.25">
      <c r="A26" s="507" t="s">
        <v>24</v>
      </c>
      <c r="B26" s="493" t="s">
        <v>42</v>
      </c>
      <c r="C26" s="494"/>
      <c r="D26" s="183">
        <f>D27+D28</f>
        <v>0</v>
      </c>
      <c r="E26" s="183">
        <f>E27+E28</f>
        <v>0</v>
      </c>
      <c r="F26" s="51">
        <f t="shared" si="0"/>
        <v>0</v>
      </c>
    </row>
    <row r="27" spans="1:23" ht="15.75" customHeight="1" thickBot="1" x14ac:dyDescent="0.25">
      <c r="A27" s="507"/>
      <c r="B27" s="25" t="s">
        <v>22</v>
      </c>
      <c r="C27" s="32" t="s">
        <v>40</v>
      </c>
      <c r="D27" s="200"/>
      <c r="E27" s="182">
        <f t="shared" ref="E27:E28" si="3">SUM(H27:X27)</f>
        <v>0</v>
      </c>
      <c r="F27" s="51">
        <f t="shared" si="0"/>
        <v>0</v>
      </c>
    </row>
    <row r="28" spans="1:23" ht="15.75" customHeight="1" thickBot="1" x14ac:dyDescent="0.25">
      <c r="A28" s="522"/>
      <c r="B28" s="33" t="s">
        <v>24</v>
      </c>
      <c r="C28" s="34" t="s">
        <v>41</v>
      </c>
      <c r="D28" s="201"/>
      <c r="E28" s="182">
        <f t="shared" si="3"/>
        <v>0</v>
      </c>
      <c r="F28" s="51">
        <f t="shared" si="0"/>
        <v>0</v>
      </c>
    </row>
    <row r="29" spans="1:23" s="27" customFormat="1" ht="18" customHeight="1" thickBot="1" x14ac:dyDescent="0.25">
      <c r="A29" s="483" t="s">
        <v>43</v>
      </c>
      <c r="B29" s="484"/>
      <c r="C29" s="485"/>
      <c r="D29" s="202">
        <f>D30+D31</f>
        <v>0</v>
      </c>
      <c r="E29" s="202">
        <f>E30+E31</f>
        <v>2766147</v>
      </c>
      <c r="F29" s="51">
        <f t="shared" si="0"/>
        <v>2766147</v>
      </c>
    </row>
    <row r="30" spans="1:23" s="27" customFormat="1" ht="18" customHeight="1" thickBot="1" x14ac:dyDescent="0.25">
      <c r="A30" s="35" t="s">
        <v>22</v>
      </c>
      <c r="B30" s="500" t="s">
        <v>44</v>
      </c>
      <c r="C30" s="501"/>
      <c r="D30" s="185"/>
      <c r="E30" s="182">
        <f t="shared" ref="E30" si="4">SUM(H30:X30)</f>
        <v>0</v>
      </c>
      <c r="F30" s="51">
        <f t="shared" si="0"/>
        <v>0</v>
      </c>
    </row>
    <row r="31" spans="1:23" s="27" customFormat="1" ht="18" customHeight="1" thickBot="1" x14ac:dyDescent="0.25">
      <c r="A31" s="502" t="s">
        <v>24</v>
      </c>
      <c r="B31" s="500" t="s">
        <v>45</v>
      </c>
      <c r="C31" s="501"/>
      <c r="D31" s="185">
        <f>SUM(D32:D33)</f>
        <v>0</v>
      </c>
      <c r="E31" s="185">
        <f>SUM(E32:E33)</f>
        <v>2766147</v>
      </c>
      <c r="F31" s="51">
        <f t="shared" si="0"/>
        <v>2766147</v>
      </c>
    </row>
    <row r="32" spans="1:23" ht="18" customHeight="1" thickBot="1" x14ac:dyDescent="0.25">
      <c r="A32" s="503"/>
      <c r="B32" s="36" t="s">
        <v>22</v>
      </c>
      <c r="C32" s="37" t="s">
        <v>46</v>
      </c>
      <c r="D32" s="203"/>
      <c r="E32" s="182">
        <f t="shared" ref="E32:E33" si="5">SUM(H32:X32)</f>
        <v>2766147</v>
      </c>
      <c r="F32" s="51">
        <f t="shared" si="0"/>
        <v>2766147</v>
      </c>
      <c r="H32" s="2">
        <v>2766147</v>
      </c>
    </row>
    <row r="33" spans="1:26" s="27" customFormat="1" ht="18" customHeight="1" thickBot="1" x14ac:dyDescent="0.25">
      <c r="A33" s="504"/>
      <c r="B33" s="39" t="s">
        <v>24</v>
      </c>
      <c r="C33" s="40" t="s">
        <v>47</v>
      </c>
      <c r="D33" s="205"/>
      <c r="E33" s="182">
        <f t="shared" si="5"/>
        <v>0</v>
      </c>
      <c r="F33" s="51">
        <f t="shared" si="0"/>
        <v>0</v>
      </c>
    </row>
    <row r="34" spans="1:26" s="27" customFormat="1" ht="18" customHeight="1" thickBot="1" x14ac:dyDescent="0.25">
      <c r="A34" s="41"/>
      <c r="B34" s="506" t="s">
        <v>48</v>
      </c>
      <c r="C34" s="506"/>
      <c r="D34" s="207">
        <f>SUM(D9,D18,D29)</f>
        <v>0</v>
      </c>
      <c r="E34" s="207">
        <f>SUM(E9,E18,E29)</f>
        <v>171352758</v>
      </c>
      <c r="F34" s="51">
        <f t="shared" si="0"/>
        <v>171352758</v>
      </c>
    </row>
    <row r="35" spans="1:26" s="27" customFormat="1" ht="18" customHeight="1" thickBot="1" x14ac:dyDescent="0.25">
      <c r="A35" s="35">
        <v>1</v>
      </c>
      <c r="B35" s="498" t="s">
        <v>49</v>
      </c>
      <c r="C35" s="498"/>
      <c r="D35" s="208">
        <f>SUM(D36:D37)</f>
        <v>0</v>
      </c>
      <c r="E35" s="208">
        <f>SUM(E36:E37)</f>
        <v>0</v>
      </c>
      <c r="F35" s="51">
        <f>SUM(D35:E35)</f>
        <v>0</v>
      </c>
    </row>
    <row r="36" spans="1:26" s="27" customFormat="1" ht="18" customHeight="1" thickBot="1" x14ac:dyDescent="0.25">
      <c r="A36" s="488"/>
      <c r="B36" s="25" t="s">
        <v>22</v>
      </c>
      <c r="C36" s="42" t="s">
        <v>50</v>
      </c>
      <c r="D36" s="188"/>
      <c r="E36" s="182">
        <f t="shared" ref="E36:E37" si="6">SUM(H36:X36)</f>
        <v>0</v>
      </c>
      <c r="F36" s="51">
        <f t="shared" si="0"/>
        <v>0</v>
      </c>
    </row>
    <row r="37" spans="1:26" s="27" customFormat="1" ht="18" customHeight="1" thickBot="1" x14ac:dyDescent="0.25">
      <c r="A37" s="489"/>
      <c r="B37" s="25" t="s">
        <v>24</v>
      </c>
      <c r="C37" s="42" t="s">
        <v>51</v>
      </c>
      <c r="D37" s="188"/>
      <c r="E37" s="182">
        <f t="shared" si="6"/>
        <v>0</v>
      </c>
      <c r="F37" s="51">
        <f t="shared" si="0"/>
        <v>0</v>
      </c>
    </row>
    <row r="38" spans="1:26" s="27" customFormat="1" ht="18" customHeight="1" thickBot="1" x14ac:dyDescent="0.25">
      <c r="A38" s="43" t="s">
        <v>24</v>
      </c>
      <c r="B38" s="495" t="s">
        <v>52</v>
      </c>
      <c r="C38" s="495"/>
      <c r="D38" s="186">
        <f>SUM(D39:D41)</f>
        <v>0</v>
      </c>
      <c r="E38" s="186">
        <f>SUM(E39:E41)</f>
        <v>0</v>
      </c>
      <c r="F38" s="51">
        <f t="shared" si="0"/>
        <v>0</v>
      </c>
    </row>
    <row r="39" spans="1:26" s="27" customFormat="1" ht="18" customHeight="1" thickBot="1" x14ac:dyDescent="0.25">
      <c r="A39" s="488"/>
      <c r="B39" s="25" t="s">
        <v>22</v>
      </c>
      <c r="C39" s="26" t="s">
        <v>53</v>
      </c>
      <c r="D39" s="187"/>
      <c r="E39" s="182">
        <f t="shared" ref="E39:E41" si="7">SUM(H39:X39)</f>
        <v>0</v>
      </c>
      <c r="F39" s="51">
        <f t="shared" si="0"/>
        <v>0</v>
      </c>
    </row>
    <row r="40" spans="1:26" s="27" customFormat="1" ht="18" customHeight="1" thickBot="1" x14ac:dyDescent="0.25">
      <c r="A40" s="489"/>
      <c r="B40" s="25" t="s">
        <v>24</v>
      </c>
      <c r="C40" s="26" t="s">
        <v>54</v>
      </c>
      <c r="D40" s="187"/>
      <c r="E40" s="182">
        <f t="shared" si="7"/>
        <v>0</v>
      </c>
      <c r="F40" s="51">
        <f t="shared" si="0"/>
        <v>0</v>
      </c>
    </row>
    <row r="41" spans="1:26" s="27" customFormat="1" ht="18" customHeight="1" thickBot="1" x14ac:dyDescent="0.25">
      <c r="A41" s="44"/>
      <c r="B41" s="45" t="s">
        <v>26</v>
      </c>
      <c r="C41" s="46" t="s">
        <v>55</v>
      </c>
      <c r="D41" s="209"/>
      <c r="E41" s="182">
        <f t="shared" si="7"/>
        <v>0</v>
      </c>
      <c r="F41" s="51">
        <f t="shared" si="0"/>
        <v>0</v>
      </c>
    </row>
    <row r="42" spans="1:26" s="27" customFormat="1" ht="18" customHeight="1" thickBot="1" x14ac:dyDescent="0.25">
      <c r="A42" s="41"/>
      <c r="B42" s="496" t="s">
        <v>56</v>
      </c>
      <c r="C42" s="497"/>
      <c r="D42" s="210">
        <f>D35+D38</f>
        <v>0</v>
      </c>
      <c r="E42" s="211">
        <f>E38+E35</f>
        <v>0</v>
      </c>
      <c r="F42" s="51">
        <f t="shared" si="0"/>
        <v>0</v>
      </c>
    </row>
    <row r="43" spans="1:26" s="27" customFormat="1" ht="21" customHeight="1" thickBot="1" x14ac:dyDescent="0.25">
      <c r="A43" s="47"/>
      <c r="B43" s="491" t="s">
        <v>57</v>
      </c>
      <c r="C43" s="491"/>
      <c r="D43" s="190">
        <f>D42+D34</f>
        <v>0</v>
      </c>
      <c r="E43" s="190">
        <f>E42+E34</f>
        <v>171352758</v>
      </c>
      <c r="F43" s="51">
        <f t="shared" si="0"/>
        <v>171352758</v>
      </c>
      <c r="H43" s="27">
        <f>SUM(H11:H42)</f>
        <v>26084494</v>
      </c>
      <c r="I43" s="27">
        <f t="shared" ref="I43:Z43" si="8">SUM(I11:I42)</f>
        <v>4570512</v>
      </c>
      <c r="J43" s="27">
        <f t="shared" si="8"/>
        <v>95243774</v>
      </c>
      <c r="K43" s="27">
        <f t="shared" si="8"/>
        <v>11384523</v>
      </c>
      <c r="L43" s="27">
        <f t="shared" si="8"/>
        <v>3968000</v>
      </c>
      <c r="M43" s="27">
        <f t="shared" si="8"/>
        <v>1179400</v>
      </c>
      <c r="N43" s="27">
        <f t="shared" si="8"/>
        <v>6675015</v>
      </c>
      <c r="O43" s="27">
        <f t="shared" si="8"/>
        <v>2220000</v>
      </c>
      <c r="P43" s="27">
        <f t="shared" si="8"/>
        <v>250000</v>
      </c>
      <c r="Q43" s="27">
        <f t="shared" si="8"/>
        <v>2040000</v>
      </c>
      <c r="R43" s="27">
        <f t="shared" si="8"/>
        <v>50000</v>
      </c>
      <c r="S43" s="27">
        <f t="shared" si="8"/>
        <v>180000</v>
      </c>
      <c r="T43" s="27">
        <f t="shared" si="8"/>
        <v>825000</v>
      </c>
      <c r="U43" s="27">
        <f t="shared" si="8"/>
        <v>347820</v>
      </c>
      <c r="V43" s="27">
        <f t="shared" si="8"/>
        <v>3716000</v>
      </c>
      <c r="W43" s="27">
        <f t="shared" si="8"/>
        <v>11430000</v>
      </c>
      <c r="X43" s="27">
        <f t="shared" si="8"/>
        <v>1188220</v>
      </c>
      <c r="Y43" s="27">
        <f t="shared" si="8"/>
        <v>0</v>
      </c>
      <c r="Z43" s="27">
        <f t="shared" si="8"/>
        <v>0</v>
      </c>
    </row>
    <row r="44" spans="1:26" ht="15.75" customHeight="1" thickBot="1" x14ac:dyDescent="0.25">
      <c r="D44" s="212"/>
      <c r="E44" s="213"/>
      <c r="F44" s="51"/>
    </row>
    <row r="45" spans="1:26" ht="15.75" customHeight="1" thickBot="1" x14ac:dyDescent="0.25">
      <c r="A45" s="48" t="s">
        <v>22</v>
      </c>
      <c r="B45" s="499" t="s">
        <v>58</v>
      </c>
      <c r="C45" s="499"/>
      <c r="D45" s="198">
        <f>D9+D32+D36+D39</f>
        <v>0</v>
      </c>
      <c r="E45" s="198">
        <f>E9+E32+E36+E39</f>
        <v>49316241</v>
      </c>
      <c r="F45" s="51">
        <f t="shared" si="0"/>
        <v>49316241</v>
      </c>
    </row>
    <row r="46" spans="1:26" ht="15.75" customHeight="1" thickBot="1" x14ac:dyDescent="0.25">
      <c r="A46" s="49" t="s">
        <v>24</v>
      </c>
      <c r="B46" s="490" t="s">
        <v>59</v>
      </c>
      <c r="C46" s="490"/>
      <c r="D46" s="197">
        <f>D18+D26+D33+D37+D40+D41</f>
        <v>0</v>
      </c>
      <c r="E46" s="197">
        <f>E18+E26+E33+E37+E40+E41</f>
        <v>122036517</v>
      </c>
      <c r="F46" s="51">
        <f t="shared" si="0"/>
        <v>122036517</v>
      </c>
    </row>
    <row r="47" spans="1:26" ht="21" customHeight="1" thickBot="1" x14ac:dyDescent="0.25">
      <c r="A47" s="50"/>
      <c r="B47" s="491" t="s">
        <v>57</v>
      </c>
      <c r="C47" s="491"/>
      <c r="D47" s="214">
        <f>D45+D46</f>
        <v>0</v>
      </c>
      <c r="E47" s="214">
        <f>E45+E46</f>
        <v>171352758</v>
      </c>
      <c r="F47" s="51">
        <f>SUM(D47:E47)</f>
        <v>171352758</v>
      </c>
    </row>
  </sheetData>
  <mergeCells count="33">
    <mergeCell ref="A1:F1"/>
    <mergeCell ref="B34:C34"/>
    <mergeCell ref="A10:A15"/>
    <mergeCell ref="A2:F2"/>
    <mergeCell ref="B10:C10"/>
    <mergeCell ref="B19:C19"/>
    <mergeCell ref="A22:C22"/>
    <mergeCell ref="A23:A25"/>
    <mergeCell ref="B21:C21"/>
    <mergeCell ref="C4:E4"/>
    <mergeCell ref="A6:C8"/>
    <mergeCell ref="D6:F6"/>
    <mergeCell ref="A26:A28"/>
    <mergeCell ref="A9:C9"/>
    <mergeCell ref="B16:C16"/>
    <mergeCell ref="A18:C18"/>
    <mergeCell ref="B20:C20"/>
    <mergeCell ref="A36:A37"/>
    <mergeCell ref="B46:C46"/>
    <mergeCell ref="A39:A40"/>
    <mergeCell ref="B17:C17"/>
    <mergeCell ref="A31:A33"/>
    <mergeCell ref="B47:C47"/>
    <mergeCell ref="B23:C23"/>
    <mergeCell ref="B26:C26"/>
    <mergeCell ref="B43:C43"/>
    <mergeCell ref="B38:C38"/>
    <mergeCell ref="B42:C42"/>
    <mergeCell ref="B35:C35"/>
    <mergeCell ref="B45:C45"/>
    <mergeCell ref="A29:C29"/>
    <mergeCell ref="B30:C30"/>
    <mergeCell ref="B31:C31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J47"/>
  <sheetViews>
    <sheetView view="pageBreakPreview" topLeftCell="A22" zoomScale="145" zoomScaleNormal="100" zoomScaleSheetLayoutView="145" workbookViewId="0">
      <selection activeCell="A2" sqref="A2:E2"/>
    </sheetView>
  </sheetViews>
  <sheetFormatPr defaultRowHeight="15.75" customHeight="1" x14ac:dyDescent="0.2"/>
  <cols>
    <col min="1" max="2" width="3.7109375" style="1" customWidth="1"/>
    <col min="3" max="3" width="42.7109375" style="2" customWidth="1"/>
    <col min="4" max="4" width="12.7109375" style="2" customWidth="1"/>
    <col min="5" max="5" width="12.7109375" style="6" customWidth="1"/>
    <col min="6" max="6" width="9.140625" style="2"/>
    <col min="7" max="7" width="12" style="2" customWidth="1"/>
    <col min="8" max="16384" width="9.140625" style="2"/>
  </cols>
  <sheetData>
    <row r="1" spans="1:10" ht="15.75" customHeight="1" x14ac:dyDescent="0.2">
      <c r="A1" s="456" t="s">
        <v>435</v>
      </c>
      <c r="B1" s="456"/>
      <c r="C1" s="456"/>
      <c r="D1" s="456"/>
      <c r="E1" s="456"/>
    </row>
    <row r="2" spans="1:10" ht="15.75" customHeight="1" x14ac:dyDescent="0.2">
      <c r="A2" s="455" t="s">
        <v>204</v>
      </c>
      <c r="B2" s="455"/>
      <c r="C2" s="455"/>
      <c r="D2" s="455"/>
      <c r="E2" s="455"/>
    </row>
    <row r="3" spans="1:10" ht="8.25" customHeight="1" x14ac:dyDescent="0.2">
      <c r="A3" s="10"/>
      <c r="B3" s="10"/>
      <c r="C3" s="10"/>
      <c r="D3" s="10"/>
      <c r="E3" s="15"/>
    </row>
    <row r="4" spans="1:10" ht="15.75" customHeight="1" x14ac:dyDescent="0.2">
      <c r="A4" s="456" t="s">
        <v>124</v>
      </c>
      <c r="B4" s="456"/>
      <c r="C4" s="456"/>
      <c r="D4" s="456"/>
      <c r="E4" s="456"/>
    </row>
    <row r="5" spans="1:10" ht="8.25" customHeight="1" thickBot="1" x14ac:dyDescent="0.25">
      <c r="E5" s="17"/>
    </row>
    <row r="6" spans="1:10" ht="21" customHeight="1" thickBot="1" x14ac:dyDescent="0.25">
      <c r="A6" s="513" t="s">
        <v>16</v>
      </c>
      <c r="B6" s="514"/>
      <c r="C6" s="514"/>
      <c r="D6" s="527" t="s">
        <v>65</v>
      </c>
      <c r="E6" s="528"/>
    </row>
    <row r="7" spans="1:10" ht="39.75" customHeight="1" x14ac:dyDescent="0.2">
      <c r="A7" s="515"/>
      <c r="B7" s="516"/>
      <c r="C7" s="516"/>
      <c r="D7" s="271" t="s">
        <v>124</v>
      </c>
      <c r="E7" s="141" t="s">
        <v>144</v>
      </c>
    </row>
    <row r="8" spans="1:10" ht="30" customHeight="1" thickBot="1" x14ac:dyDescent="0.25">
      <c r="A8" s="517"/>
      <c r="B8" s="518"/>
      <c r="C8" s="518"/>
      <c r="D8" s="272" t="s">
        <v>20</v>
      </c>
      <c r="E8" s="142"/>
    </row>
    <row r="9" spans="1:10" ht="15.75" customHeight="1" thickBot="1" x14ac:dyDescent="0.25">
      <c r="A9" s="483" t="s">
        <v>21</v>
      </c>
      <c r="B9" s="484"/>
      <c r="C9" s="485"/>
      <c r="D9" s="421">
        <f>D10+D16+D17</f>
        <v>48303775</v>
      </c>
      <c r="E9" s="215">
        <f>D9</f>
        <v>48303775</v>
      </c>
    </row>
    <row r="10" spans="1:10" ht="15.75" customHeight="1" thickBot="1" x14ac:dyDescent="0.25">
      <c r="A10" s="502" t="s">
        <v>22</v>
      </c>
      <c r="B10" s="500" t="s">
        <v>21</v>
      </c>
      <c r="C10" s="501"/>
      <c r="D10" s="422">
        <f>SUM(D11:D15)</f>
        <v>48303775</v>
      </c>
      <c r="E10" s="215">
        <f t="shared" ref="E10:E47" si="0">D10</f>
        <v>48303775</v>
      </c>
      <c r="G10" s="2" t="s">
        <v>378</v>
      </c>
      <c r="H10" s="2" t="s">
        <v>379</v>
      </c>
      <c r="I10" s="2" t="s">
        <v>380</v>
      </c>
      <c r="J10" s="2" t="s">
        <v>381</v>
      </c>
    </row>
    <row r="11" spans="1:10" ht="15.75" customHeight="1" thickBot="1" x14ac:dyDescent="0.25">
      <c r="A11" s="503"/>
      <c r="B11" s="25" t="s">
        <v>22</v>
      </c>
      <c r="C11" s="26" t="s">
        <v>23</v>
      </c>
      <c r="D11" s="406">
        <f>SUM(G11:J11)</f>
        <v>25914987</v>
      </c>
      <c r="E11" s="423">
        <f>D11</f>
        <v>25914987</v>
      </c>
      <c r="G11" s="182">
        <v>15094737</v>
      </c>
      <c r="H11" s="2">
        <v>10820250</v>
      </c>
    </row>
    <row r="12" spans="1:10" ht="15.75" customHeight="1" thickBot="1" x14ac:dyDescent="0.25">
      <c r="A12" s="503"/>
      <c r="B12" s="25" t="s">
        <v>24</v>
      </c>
      <c r="C12" s="26" t="s">
        <v>25</v>
      </c>
      <c r="D12" s="406">
        <f t="shared" ref="D12:D13" si="1">SUM(G12:J12)</f>
        <v>5309727</v>
      </c>
      <c r="E12" s="423">
        <f t="shared" ref="E12:E13" si="2">D12</f>
        <v>5309727</v>
      </c>
      <c r="G12" s="182">
        <v>3018255</v>
      </c>
      <c r="H12" s="2">
        <v>2291472</v>
      </c>
    </row>
    <row r="13" spans="1:10" ht="15.75" customHeight="1" thickBot="1" x14ac:dyDescent="0.25">
      <c r="A13" s="503"/>
      <c r="B13" s="25" t="s">
        <v>26</v>
      </c>
      <c r="C13" s="26" t="s">
        <v>27</v>
      </c>
      <c r="D13" s="406">
        <f t="shared" si="1"/>
        <v>17079061</v>
      </c>
      <c r="E13" s="423">
        <f t="shared" si="2"/>
        <v>17079061</v>
      </c>
      <c r="G13" s="2">
        <v>2252000</v>
      </c>
      <c r="H13" s="2">
        <v>10144304</v>
      </c>
      <c r="I13" s="2">
        <v>1918128</v>
      </c>
      <c r="J13" s="2">
        <v>2764629</v>
      </c>
    </row>
    <row r="14" spans="1:10" ht="15.75" customHeight="1" thickBot="1" x14ac:dyDescent="0.25">
      <c r="A14" s="503"/>
      <c r="B14" s="25" t="s">
        <v>28</v>
      </c>
      <c r="C14" s="26" t="s">
        <v>29</v>
      </c>
      <c r="D14" s="182"/>
      <c r="E14" s="215">
        <f t="shared" si="0"/>
        <v>0</v>
      </c>
    </row>
    <row r="15" spans="1:10" ht="15.75" customHeight="1" thickBot="1" x14ac:dyDescent="0.25">
      <c r="A15" s="545"/>
      <c r="B15" s="25" t="s">
        <v>30</v>
      </c>
      <c r="C15" s="26" t="s">
        <v>31</v>
      </c>
      <c r="D15" s="182"/>
      <c r="E15" s="215">
        <f t="shared" si="0"/>
        <v>0</v>
      </c>
      <c r="G15" s="6">
        <f>SUM(G11:G14)</f>
        <v>20364992</v>
      </c>
      <c r="H15" s="6">
        <f t="shared" ref="H15:J15" si="3">SUM(H11:H14)</f>
        <v>23256026</v>
      </c>
      <c r="I15" s="6">
        <f t="shared" si="3"/>
        <v>1918128</v>
      </c>
      <c r="J15" s="6">
        <f t="shared" si="3"/>
        <v>2764629</v>
      </c>
    </row>
    <row r="16" spans="1:10" s="27" customFormat="1" ht="15.75" customHeight="1" thickBot="1" x14ac:dyDescent="0.25">
      <c r="A16" s="24" t="s">
        <v>24</v>
      </c>
      <c r="B16" s="535" t="s">
        <v>32</v>
      </c>
      <c r="C16" s="536"/>
      <c r="D16" s="183"/>
      <c r="E16" s="215">
        <f t="shared" si="0"/>
        <v>0</v>
      </c>
    </row>
    <row r="17" spans="1:5" s="27" customFormat="1" ht="15.75" customHeight="1" thickBot="1" x14ac:dyDescent="0.25">
      <c r="A17" s="28" t="s">
        <v>26</v>
      </c>
      <c r="B17" s="543" t="s">
        <v>33</v>
      </c>
      <c r="C17" s="544"/>
      <c r="D17" s="195"/>
      <c r="E17" s="215">
        <f t="shared" si="0"/>
        <v>0</v>
      </c>
    </row>
    <row r="18" spans="1:5" s="27" customFormat="1" ht="15.75" customHeight="1" thickBot="1" x14ac:dyDescent="0.25">
      <c r="A18" s="483" t="s">
        <v>34</v>
      </c>
      <c r="B18" s="484"/>
      <c r="C18" s="485"/>
      <c r="D18" s="424">
        <f>SUM(D19:D21)</f>
        <v>0</v>
      </c>
      <c r="E18" s="215">
        <f t="shared" si="0"/>
        <v>0</v>
      </c>
    </row>
    <row r="19" spans="1:5" ht="20.25" customHeight="1" thickBot="1" x14ac:dyDescent="0.25">
      <c r="A19" s="30" t="s">
        <v>22</v>
      </c>
      <c r="B19" s="486" t="s">
        <v>35</v>
      </c>
      <c r="C19" s="487"/>
      <c r="D19" s="182"/>
      <c r="E19" s="215">
        <f t="shared" si="0"/>
        <v>0</v>
      </c>
    </row>
    <row r="20" spans="1:5" ht="15.75" customHeight="1" thickBot="1" x14ac:dyDescent="0.25">
      <c r="A20" s="30" t="s">
        <v>24</v>
      </c>
      <c r="B20" s="486" t="s">
        <v>36</v>
      </c>
      <c r="C20" s="487"/>
      <c r="D20" s="182"/>
      <c r="E20" s="215">
        <f t="shared" si="0"/>
        <v>0</v>
      </c>
    </row>
    <row r="21" spans="1:5" ht="15.75" customHeight="1" thickBot="1" x14ac:dyDescent="0.25">
      <c r="A21" s="31" t="s">
        <v>26</v>
      </c>
      <c r="B21" s="530" t="s">
        <v>37</v>
      </c>
      <c r="C21" s="531"/>
      <c r="D21" s="189"/>
      <c r="E21" s="215">
        <f t="shared" si="0"/>
        <v>0</v>
      </c>
    </row>
    <row r="22" spans="1:5" ht="18" customHeight="1" thickBot="1" x14ac:dyDescent="0.25">
      <c r="A22" s="483" t="s">
        <v>38</v>
      </c>
      <c r="B22" s="484"/>
      <c r="C22" s="485"/>
      <c r="D22" s="395">
        <f>D23+D26</f>
        <v>0</v>
      </c>
      <c r="E22" s="215">
        <f t="shared" si="0"/>
        <v>0</v>
      </c>
    </row>
    <row r="23" spans="1:5" s="27" customFormat="1" ht="18" customHeight="1" thickBot="1" x14ac:dyDescent="0.25">
      <c r="A23" s="502" t="s">
        <v>22</v>
      </c>
      <c r="B23" s="500" t="s">
        <v>39</v>
      </c>
      <c r="C23" s="501"/>
      <c r="D23" s="425">
        <f t="shared" ref="D23" si="4">SUM(D24:D25)</f>
        <v>0</v>
      </c>
      <c r="E23" s="215">
        <f t="shared" si="0"/>
        <v>0</v>
      </c>
    </row>
    <row r="24" spans="1:5" ht="18" customHeight="1" thickBot="1" x14ac:dyDescent="0.25">
      <c r="A24" s="503"/>
      <c r="B24" s="25" t="s">
        <v>22</v>
      </c>
      <c r="C24" s="32" t="s">
        <v>40</v>
      </c>
      <c r="D24" s="182"/>
      <c r="E24" s="215">
        <f t="shared" si="0"/>
        <v>0</v>
      </c>
    </row>
    <row r="25" spans="1:5" ht="18" customHeight="1" thickBot="1" x14ac:dyDescent="0.25">
      <c r="A25" s="545"/>
      <c r="B25" s="25" t="s">
        <v>24</v>
      </c>
      <c r="C25" s="32" t="s">
        <v>41</v>
      </c>
      <c r="D25" s="182"/>
      <c r="E25" s="215">
        <f t="shared" si="0"/>
        <v>0</v>
      </c>
    </row>
    <row r="26" spans="1:5" s="27" customFormat="1" ht="18" customHeight="1" thickBot="1" x14ac:dyDescent="0.25">
      <c r="A26" s="502" t="s">
        <v>24</v>
      </c>
      <c r="B26" s="500" t="s">
        <v>42</v>
      </c>
      <c r="C26" s="501"/>
      <c r="D26" s="425">
        <f>SUM(D27:D28)</f>
        <v>0</v>
      </c>
      <c r="E26" s="215">
        <f t="shared" si="0"/>
        <v>0</v>
      </c>
    </row>
    <row r="27" spans="1:5" ht="15.75" customHeight="1" thickBot="1" x14ac:dyDescent="0.25">
      <c r="A27" s="503"/>
      <c r="B27" s="25" t="s">
        <v>22</v>
      </c>
      <c r="C27" s="32" t="s">
        <v>40</v>
      </c>
      <c r="D27" s="182"/>
      <c r="E27" s="215">
        <f t="shared" si="0"/>
        <v>0</v>
      </c>
    </row>
    <row r="28" spans="1:5" ht="15.75" customHeight="1" thickBot="1" x14ac:dyDescent="0.25">
      <c r="A28" s="504"/>
      <c r="B28" s="33" t="s">
        <v>24</v>
      </c>
      <c r="C28" s="34" t="s">
        <v>41</v>
      </c>
      <c r="D28" s="184"/>
      <c r="E28" s="215">
        <f t="shared" si="0"/>
        <v>0</v>
      </c>
    </row>
    <row r="29" spans="1:5" s="27" customFormat="1" ht="18" customHeight="1" thickBot="1" x14ac:dyDescent="0.25">
      <c r="A29" s="483" t="s">
        <v>43</v>
      </c>
      <c r="B29" s="484"/>
      <c r="C29" s="485"/>
      <c r="D29" s="202">
        <f>D30+D31</f>
        <v>0</v>
      </c>
      <c r="E29" s="215">
        <f t="shared" si="0"/>
        <v>0</v>
      </c>
    </row>
    <row r="30" spans="1:5" s="27" customFormat="1" ht="18" customHeight="1" thickBot="1" x14ac:dyDescent="0.25">
      <c r="A30" s="35" t="s">
        <v>22</v>
      </c>
      <c r="B30" s="500" t="s">
        <v>44</v>
      </c>
      <c r="C30" s="501"/>
      <c r="D30" s="185"/>
      <c r="E30" s="215">
        <f t="shared" si="0"/>
        <v>0</v>
      </c>
    </row>
    <row r="31" spans="1:5" s="27" customFormat="1" ht="18" customHeight="1" thickBot="1" x14ac:dyDescent="0.25">
      <c r="A31" s="502" t="s">
        <v>24</v>
      </c>
      <c r="B31" s="500" t="s">
        <v>45</v>
      </c>
      <c r="C31" s="501"/>
      <c r="D31" s="185">
        <f>SUM(D32:D33)</f>
        <v>0</v>
      </c>
      <c r="E31" s="215">
        <f t="shared" si="0"/>
        <v>0</v>
      </c>
    </row>
    <row r="32" spans="1:5" ht="18" customHeight="1" thickBot="1" x14ac:dyDescent="0.25">
      <c r="A32" s="503"/>
      <c r="B32" s="36" t="s">
        <v>22</v>
      </c>
      <c r="C32" s="37" t="s">
        <v>46</v>
      </c>
      <c r="D32" s="204"/>
      <c r="E32" s="215">
        <f t="shared" si="0"/>
        <v>0</v>
      </c>
    </row>
    <row r="33" spans="1:5" s="27" customFormat="1" ht="18" customHeight="1" thickBot="1" x14ac:dyDescent="0.25">
      <c r="A33" s="504"/>
      <c r="B33" s="39" t="s">
        <v>24</v>
      </c>
      <c r="C33" s="40" t="s">
        <v>47</v>
      </c>
      <c r="D33" s="206"/>
      <c r="E33" s="215">
        <f t="shared" si="0"/>
        <v>0</v>
      </c>
    </row>
    <row r="34" spans="1:5" s="27" customFormat="1" ht="18" customHeight="1" thickBot="1" x14ac:dyDescent="0.25">
      <c r="A34" s="144"/>
      <c r="B34" s="529" t="s">
        <v>48</v>
      </c>
      <c r="C34" s="497"/>
      <c r="D34" s="211">
        <f>SUM(D9,D18,D29)</f>
        <v>48303775</v>
      </c>
      <c r="E34" s="211">
        <f t="shared" si="0"/>
        <v>48303775</v>
      </c>
    </row>
    <row r="35" spans="1:5" s="27" customFormat="1" ht="18" customHeight="1" thickBot="1" x14ac:dyDescent="0.25">
      <c r="A35" s="35">
        <v>1</v>
      </c>
      <c r="B35" s="539" t="s">
        <v>49</v>
      </c>
      <c r="C35" s="540"/>
      <c r="D35" s="143">
        <f t="shared" ref="D35" si="5">SUM(D36:D37)</f>
        <v>0</v>
      </c>
      <c r="E35" s="215">
        <f t="shared" si="0"/>
        <v>0</v>
      </c>
    </row>
    <row r="36" spans="1:5" s="27" customFormat="1" ht="18" customHeight="1" thickBot="1" x14ac:dyDescent="0.25">
      <c r="A36" s="488"/>
      <c r="B36" s="25" t="s">
        <v>22</v>
      </c>
      <c r="C36" s="42" t="s">
        <v>50</v>
      </c>
      <c r="D36" s="182"/>
      <c r="E36" s="215">
        <f t="shared" si="0"/>
        <v>0</v>
      </c>
    </row>
    <row r="37" spans="1:5" s="27" customFormat="1" ht="18" customHeight="1" thickBot="1" x14ac:dyDescent="0.25">
      <c r="A37" s="489"/>
      <c r="B37" s="25" t="s">
        <v>24</v>
      </c>
      <c r="C37" s="42" t="s">
        <v>51</v>
      </c>
      <c r="D37" s="182"/>
      <c r="E37" s="215">
        <f t="shared" si="0"/>
        <v>0</v>
      </c>
    </row>
    <row r="38" spans="1:5" s="27" customFormat="1" ht="18" customHeight="1" thickBot="1" x14ac:dyDescent="0.25">
      <c r="A38" s="43" t="s">
        <v>24</v>
      </c>
      <c r="B38" s="535" t="s">
        <v>52</v>
      </c>
      <c r="C38" s="536"/>
      <c r="D38" s="143">
        <f t="shared" ref="D38" si="6">SUM(D39:D41)</f>
        <v>0</v>
      </c>
      <c r="E38" s="215">
        <f t="shared" si="0"/>
        <v>0</v>
      </c>
    </row>
    <row r="39" spans="1:5" s="27" customFormat="1" ht="18" customHeight="1" thickBot="1" x14ac:dyDescent="0.25">
      <c r="A39" s="488"/>
      <c r="B39" s="25" t="s">
        <v>22</v>
      </c>
      <c r="C39" s="26" t="s">
        <v>53</v>
      </c>
      <c r="D39" s="182"/>
      <c r="E39" s="215">
        <f t="shared" si="0"/>
        <v>0</v>
      </c>
    </row>
    <row r="40" spans="1:5" s="27" customFormat="1" ht="18" customHeight="1" thickBot="1" x14ac:dyDescent="0.25">
      <c r="A40" s="489"/>
      <c r="B40" s="25" t="s">
        <v>24</v>
      </c>
      <c r="C40" s="26" t="s">
        <v>54</v>
      </c>
      <c r="D40" s="182"/>
      <c r="E40" s="215">
        <f t="shared" si="0"/>
        <v>0</v>
      </c>
    </row>
    <row r="41" spans="1:5" s="27" customFormat="1" ht="18" customHeight="1" thickBot="1" x14ac:dyDescent="0.25">
      <c r="A41" s="44"/>
      <c r="B41" s="45" t="s">
        <v>26</v>
      </c>
      <c r="C41" s="46" t="s">
        <v>55</v>
      </c>
      <c r="D41" s="189"/>
      <c r="E41" s="215">
        <f t="shared" si="0"/>
        <v>0</v>
      </c>
    </row>
    <row r="42" spans="1:5" s="27" customFormat="1" ht="18" customHeight="1" thickBot="1" x14ac:dyDescent="0.25">
      <c r="A42" s="41"/>
      <c r="B42" s="537" t="s">
        <v>56</v>
      </c>
      <c r="C42" s="538"/>
      <c r="D42" s="396">
        <f t="shared" ref="D42" si="7">D38+D35</f>
        <v>0</v>
      </c>
      <c r="E42" s="211">
        <f t="shared" si="0"/>
        <v>0</v>
      </c>
    </row>
    <row r="43" spans="1:5" s="27" customFormat="1" ht="21" customHeight="1" thickBot="1" x14ac:dyDescent="0.25">
      <c r="A43" s="145"/>
      <c r="B43" s="533" t="s">
        <v>57</v>
      </c>
      <c r="C43" s="534"/>
      <c r="D43" s="426">
        <f>D42+D34</f>
        <v>48303775</v>
      </c>
      <c r="E43" s="426">
        <f t="shared" si="0"/>
        <v>48303775</v>
      </c>
    </row>
    <row r="44" spans="1:5" ht="15.75" customHeight="1" thickBot="1" x14ac:dyDescent="0.25">
      <c r="A44" s="146"/>
      <c r="B44" s="8"/>
      <c r="C44" s="273"/>
      <c r="D44" s="213"/>
      <c r="E44" s="215">
        <f t="shared" si="0"/>
        <v>0</v>
      </c>
    </row>
    <row r="45" spans="1:5" ht="15.75" customHeight="1" thickBot="1" x14ac:dyDescent="0.25">
      <c r="A45" s="48" t="s">
        <v>22</v>
      </c>
      <c r="B45" s="541" t="s">
        <v>58</v>
      </c>
      <c r="C45" s="542"/>
      <c r="D45" s="395">
        <f>D9+D32+D36+D39</f>
        <v>48303775</v>
      </c>
      <c r="E45" s="215">
        <f t="shared" si="0"/>
        <v>48303775</v>
      </c>
    </row>
    <row r="46" spans="1:5" ht="15.75" customHeight="1" thickBot="1" x14ac:dyDescent="0.25">
      <c r="A46" s="49" t="s">
        <v>24</v>
      </c>
      <c r="B46" s="530" t="s">
        <v>59</v>
      </c>
      <c r="C46" s="531"/>
      <c r="D46" s="189">
        <f>D18+D26+D33+D37+D40+D41</f>
        <v>0</v>
      </c>
      <c r="E46" s="215">
        <f t="shared" si="0"/>
        <v>0</v>
      </c>
    </row>
    <row r="47" spans="1:5" ht="21" customHeight="1" thickBot="1" x14ac:dyDescent="0.25">
      <c r="A47" s="50"/>
      <c r="B47" s="492" t="s">
        <v>57</v>
      </c>
      <c r="C47" s="532"/>
      <c r="D47" s="427">
        <f>D45+D46</f>
        <v>48303775</v>
      </c>
      <c r="E47" s="426">
        <f t="shared" si="0"/>
        <v>48303775</v>
      </c>
    </row>
  </sheetData>
  <mergeCells count="33">
    <mergeCell ref="A1:E1"/>
    <mergeCell ref="A2:E2"/>
    <mergeCell ref="A4:E4"/>
    <mergeCell ref="A26:A28"/>
    <mergeCell ref="A9:C9"/>
    <mergeCell ref="B16:C16"/>
    <mergeCell ref="B17:C17"/>
    <mergeCell ref="A18:C18"/>
    <mergeCell ref="B20:C20"/>
    <mergeCell ref="A10:A15"/>
    <mergeCell ref="B10:C10"/>
    <mergeCell ref="B19:C19"/>
    <mergeCell ref="A22:C22"/>
    <mergeCell ref="A23:A25"/>
    <mergeCell ref="B21:C21"/>
    <mergeCell ref="A6:C8"/>
    <mergeCell ref="B46:C46"/>
    <mergeCell ref="B47:C47"/>
    <mergeCell ref="B23:C23"/>
    <mergeCell ref="B26:C26"/>
    <mergeCell ref="B43:C43"/>
    <mergeCell ref="B38:C38"/>
    <mergeCell ref="B42:C42"/>
    <mergeCell ref="B35:C35"/>
    <mergeCell ref="B45:C45"/>
    <mergeCell ref="D6:E6"/>
    <mergeCell ref="A39:A40"/>
    <mergeCell ref="A29:C29"/>
    <mergeCell ref="B30:C30"/>
    <mergeCell ref="B31:C31"/>
    <mergeCell ref="A31:A33"/>
    <mergeCell ref="A36:A37"/>
    <mergeCell ref="B34:C34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="115" zoomScaleNormal="100" zoomScaleSheetLayoutView="115" workbookViewId="0">
      <selection activeCell="B20" sqref="B20"/>
    </sheetView>
  </sheetViews>
  <sheetFormatPr defaultRowHeight="12.75" x14ac:dyDescent="0.2"/>
  <cols>
    <col min="1" max="1" width="52" style="170" customWidth="1"/>
    <col min="2" max="2" width="23" style="170" customWidth="1"/>
    <col min="3" max="3" width="52" style="170" customWidth="1"/>
    <col min="4" max="4" width="23" style="170" customWidth="1"/>
    <col min="5" max="16384" width="9.140625" style="170"/>
  </cols>
  <sheetData>
    <row r="1" spans="1:4" x14ac:dyDescent="0.2">
      <c r="A1" s="546" t="s">
        <v>436</v>
      </c>
      <c r="B1" s="546"/>
      <c r="C1" s="546"/>
      <c r="D1" s="546"/>
    </row>
    <row r="3" spans="1:4" x14ac:dyDescent="0.2">
      <c r="A3" s="547" t="s">
        <v>423</v>
      </c>
      <c r="B3" s="547"/>
      <c r="C3" s="547"/>
      <c r="D3" s="547"/>
    </row>
    <row r="4" spans="1:4" ht="13.5" thickBot="1" x14ac:dyDescent="0.25"/>
    <row r="5" spans="1:4" x14ac:dyDescent="0.2">
      <c r="A5" s="548" t="s">
        <v>12</v>
      </c>
      <c r="B5" s="549"/>
      <c r="C5" s="549" t="s">
        <v>175</v>
      </c>
      <c r="D5" s="550"/>
    </row>
    <row r="6" spans="1:4" x14ac:dyDescent="0.2">
      <c r="A6" s="260" t="s">
        <v>16</v>
      </c>
      <c r="B6" s="261" t="s">
        <v>65</v>
      </c>
      <c r="C6" s="261" t="s">
        <v>16</v>
      </c>
      <c r="D6" s="267" t="s">
        <v>65</v>
      </c>
    </row>
    <row r="7" spans="1:4" x14ac:dyDescent="0.2">
      <c r="A7" s="262"/>
      <c r="B7" s="263"/>
      <c r="C7" s="263"/>
      <c r="D7" s="268"/>
    </row>
    <row r="8" spans="1:4" x14ac:dyDescent="0.2">
      <c r="A8" s="264" t="s">
        <v>176</v>
      </c>
      <c r="B8" s="405">
        <f>'2a'!C17</f>
        <v>11675966</v>
      </c>
      <c r="C8" s="265" t="s">
        <v>23</v>
      </c>
      <c r="D8" s="227">
        <f>'4'!G11</f>
        <v>37279837</v>
      </c>
    </row>
    <row r="9" spans="1:4" x14ac:dyDescent="0.2">
      <c r="A9" s="264" t="s">
        <v>177</v>
      </c>
      <c r="B9" s="405">
        <f>'2a'!D17</f>
        <v>15400000</v>
      </c>
      <c r="C9" s="265" t="s">
        <v>178</v>
      </c>
      <c r="D9" s="227">
        <f>'4'!G12</f>
        <v>7558990</v>
      </c>
    </row>
    <row r="10" spans="1:4" x14ac:dyDescent="0.2">
      <c r="A10" s="264" t="s">
        <v>179</v>
      </c>
      <c r="B10" s="405">
        <f>'2a'!F17</f>
        <v>64421252</v>
      </c>
      <c r="C10" s="265" t="s">
        <v>27</v>
      </c>
      <c r="D10" s="227">
        <f>'4'!G13</f>
        <v>39919661</v>
      </c>
    </row>
    <row r="11" spans="1:4" x14ac:dyDescent="0.2">
      <c r="A11" s="264" t="s">
        <v>180</v>
      </c>
      <c r="B11" s="405">
        <f>'2a'!G17</f>
        <v>1322420</v>
      </c>
      <c r="C11" s="265" t="s">
        <v>181</v>
      </c>
      <c r="D11" s="227">
        <f>'4'!G15</f>
        <v>4310000</v>
      </c>
    </row>
    <row r="12" spans="1:4" x14ac:dyDescent="0.2">
      <c r="A12" s="414" t="s">
        <v>374</v>
      </c>
      <c r="B12" s="225"/>
      <c r="C12" s="266" t="s">
        <v>399</v>
      </c>
      <c r="D12" s="227">
        <f>'4'!G16</f>
        <v>5369381</v>
      </c>
    </row>
    <row r="13" spans="1:4" ht="13.5" customHeight="1" x14ac:dyDescent="0.2">
      <c r="A13" s="264" t="s">
        <v>182</v>
      </c>
      <c r="B13" s="405">
        <f>'2'!B44</f>
        <v>4800378</v>
      </c>
      <c r="C13" s="266" t="s">
        <v>400</v>
      </c>
      <c r="D13" s="227">
        <f>'4'!G17</f>
        <v>416000</v>
      </c>
    </row>
    <row r="14" spans="1:4" ht="13.5" customHeight="1" x14ac:dyDescent="0.2">
      <c r="A14" s="264"/>
      <c r="B14" s="225"/>
      <c r="C14" s="265" t="s">
        <v>183</v>
      </c>
      <c r="D14" s="227">
        <f>'4'!G32</f>
        <v>2766147</v>
      </c>
    </row>
    <row r="15" spans="1:4" ht="13.5" customHeight="1" x14ac:dyDescent="0.2">
      <c r="A15" s="260" t="s">
        <v>184</v>
      </c>
      <c r="B15" s="223">
        <f>SUM(B8:B13)</f>
        <v>97620016</v>
      </c>
      <c r="C15" s="261" t="s">
        <v>185</v>
      </c>
      <c r="D15" s="269">
        <f>SUM(D8:D14)</f>
        <v>97620016</v>
      </c>
    </row>
    <row r="16" spans="1:4" x14ac:dyDescent="0.2">
      <c r="A16" s="262"/>
      <c r="B16" s="224"/>
      <c r="C16" s="263"/>
      <c r="D16" s="270"/>
    </row>
    <row r="17" spans="1:4" x14ac:dyDescent="0.2">
      <c r="A17" s="264" t="s">
        <v>186</v>
      </c>
      <c r="B17" s="405">
        <f>'2a'!E17</f>
        <v>89558990</v>
      </c>
      <c r="C17" s="266" t="s">
        <v>207</v>
      </c>
      <c r="D17" s="227">
        <f>'4'!G19</f>
        <v>122036517</v>
      </c>
    </row>
    <row r="18" spans="1:4" x14ac:dyDescent="0.2">
      <c r="A18" s="264" t="s">
        <v>187</v>
      </c>
      <c r="B18" s="225"/>
      <c r="C18" s="266" t="s">
        <v>38</v>
      </c>
      <c r="D18" s="227">
        <f>'4'!G26</f>
        <v>0</v>
      </c>
    </row>
    <row r="19" spans="1:4" x14ac:dyDescent="0.2">
      <c r="A19" s="264" t="s">
        <v>188</v>
      </c>
      <c r="B19" s="225"/>
      <c r="C19" s="265"/>
      <c r="D19" s="227"/>
    </row>
    <row r="20" spans="1:4" x14ac:dyDescent="0.2">
      <c r="A20" s="264" t="s">
        <v>189</v>
      </c>
      <c r="B20" s="405">
        <f>'2'!B45</f>
        <v>32477527</v>
      </c>
      <c r="C20" s="265"/>
      <c r="D20" s="227"/>
    </row>
    <row r="21" spans="1:4" ht="13.5" thickBot="1" x14ac:dyDescent="0.25">
      <c r="A21" s="260" t="s">
        <v>190</v>
      </c>
      <c r="B21" s="223">
        <f>SUM(B17:B20)</f>
        <v>122036517</v>
      </c>
      <c r="C21" s="261" t="s">
        <v>191</v>
      </c>
      <c r="D21" s="269">
        <f>SUM(D17:D20)</f>
        <v>122036517</v>
      </c>
    </row>
    <row r="22" spans="1:4" ht="13.5" thickBot="1" x14ac:dyDescent="0.25">
      <c r="A22" s="429" t="s">
        <v>136</v>
      </c>
      <c r="B22" s="430">
        <f>B15+B21</f>
        <v>219656533</v>
      </c>
      <c r="C22" s="429" t="s">
        <v>136</v>
      </c>
      <c r="D22" s="431">
        <f>D15+D21</f>
        <v>219656533</v>
      </c>
    </row>
    <row r="23" spans="1:4" x14ac:dyDescent="0.2">
      <c r="A23" s="226"/>
      <c r="B23" s="226"/>
      <c r="C23" s="226"/>
      <c r="D23" s="226"/>
    </row>
    <row r="24" spans="1:4" x14ac:dyDescent="0.2">
      <c r="A24" s="226"/>
      <c r="B24" s="226"/>
      <c r="C24" s="226"/>
      <c r="D24" s="226"/>
    </row>
  </sheetData>
  <mergeCells count="4">
    <mergeCell ref="A1:D1"/>
    <mergeCell ref="A3:D3"/>
    <mergeCell ref="A5:B5"/>
    <mergeCell ref="C5:D5"/>
  </mergeCells>
  <phoneticPr fontId="22" type="noConversion"/>
  <pageMargins left="0.75" right="0.75" top="1" bottom="1" header="0.5" footer="0.5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13</vt:i4>
      </vt:variant>
    </vt:vector>
  </HeadingPairs>
  <TitlesOfParts>
    <vt:vector size="31" baseType="lpstr">
      <vt:lpstr>1</vt:lpstr>
      <vt:lpstr>2</vt:lpstr>
      <vt:lpstr>2a</vt:lpstr>
      <vt:lpstr>2b</vt:lpstr>
      <vt:lpstr>3</vt:lpstr>
      <vt:lpstr>4</vt:lpstr>
      <vt:lpstr>4önk</vt:lpstr>
      <vt:lpstr>4ovi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Fin</vt:lpstr>
      <vt:lpstr>'10'!Nyomtatási_cím</vt:lpstr>
      <vt:lpstr>'2a'!Nyomtatási_cím</vt:lpstr>
      <vt:lpstr>'10'!Nyomtatási_terület</vt:lpstr>
      <vt:lpstr>'13'!Nyomtatási_terület</vt:lpstr>
      <vt:lpstr>'2'!Nyomtatási_terület</vt:lpstr>
      <vt:lpstr>'2a'!Nyomtatási_terület</vt:lpstr>
      <vt:lpstr>'2b'!Nyomtatási_terület</vt:lpstr>
      <vt:lpstr>'4'!Nyomtatási_terület</vt:lpstr>
      <vt:lpstr>'4ovi'!Nyomtatási_terület</vt:lpstr>
      <vt:lpstr>'4önk'!Nyomtatási_terület</vt:lpstr>
      <vt:lpstr>'6'!Nyomtatási_terület</vt:lpstr>
      <vt:lpstr>'7'!Nyomtatási_terület</vt:lpstr>
      <vt:lpstr>'8'!Nyomtatási_terület</vt:lpstr>
    </vt:vector>
  </TitlesOfParts>
  <Company>Budaörs Önkormányzat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Rendszergazda</dc:creator>
  <cp:lastModifiedBy>user</cp:lastModifiedBy>
  <cp:lastPrinted>2018-02-08T14:31:44Z</cp:lastPrinted>
  <dcterms:created xsi:type="dcterms:W3CDTF">2005-12-27T13:42:28Z</dcterms:created>
  <dcterms:modified xsi:type="dcterms:W3CDTF">2018-02-16T10:00:06Z</dcterms:modified>
</cp:coreProperties>
</file>