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7. évi előterjesztések\2017.09.28. rendes\Rendeletek\"/>
    </mc:Choice>
  </mc:AlternateContent>
  <bookViews>
    <workbookView xWindow="0" yWindow="0" windowWidth="28800" windowHeight="11610" tabRatio="597" activeTab="4"/>
  </bookViews>
  <sheets>
    <sheet name="1. m. bevételek (4)" sheetId="178" r:id="rId1"/>
    <sheet name="2. m. kiadások (4)" sheetId="179" r:id="rId2"/>
    <sheet name="2.a KÖH (4)" sheetId="180" r:id="rId3"/>
    <sheet name="4. melléklet (3)" sheetId="181" r:id="rId4"/>
    <sheet name="10. melléklet" sheetId="182" r:id="rId5"/>
  </sheets>
  <definedNames>
    <definedName name="_xlnm.Print_Titles" localSheetId="0">'1. m. bevételek (4)'!$6:$8</definedName>
    <definedName name="_xlnm.Print_Titles" localSheetId="1">'2. m. kiadások (4)'!$6:$8</definedName>
    <definedName name="_xlnm.Print_Titles" localSheetId="2">'2.a KÖH (4)'!$8:$8</definedName>
    <definedName name="_xlnm.Print_Area" localSheetId="0">'1. m. bevételek (4)'!$A$1:$K$238</definedName>
    <definedName name="_xlnm.Print_Area" localSheetId="1">'2. m. kiadások (4)'!$A$1:$K$411</definedName>
    <definedName name="_xlnm.Print_Area" localSheetId="2">'2.a KÖH (4)'!$A$1:$AB$13</definedName>
  </definedNames>
  <calcPr calcId="162913"/>
</workbook>
</file>

<file path=xl/calcChain.xml><?xml version="1.0" encoding="utf-8"?>
<calcChain xmlns="http://schemas.openxmlformats.org/spreadsheetml/2006/main">
  <c r="H141" i="179" l="1"/>
  <c r="I208" i="179" l="1"/>
  <c r="J208" i="179"/>
  <c r="K208" i="179"/>
  <c r="K51" i="179" l="1"/>
  <c r="J51" i="179"/>
  <c r="I51" i="179"/>
  <c r="H51" i="179"/>
  <c r="G51" i="179"/>
  <c r="F51" i="179"/>
  <c r="E51" i="179"/>
  <c r="D51" i="179"/>
  <c r="I121" i="178"/>
  <c r="J121" i="178"/>
  <c r="K121" i="178"/>
  <c r="H121" i="178"/>
  <c r="F24" i="181" s="1"/>
  <c r="H233" i="179" l="1"/>
  <c r="H113" i="179" l="1"/>
  <c r="H36" i="179" l="1"/>
  <c r="I48" i="179"/>
  <c r="I52" i="179" s="1"/>
  <c r="J48" i="179"/>
  <c r="J52" i="179" s="1"/>
  <c r="K48" i="179"/>
  <c r="K52" i="179" s="1"/>
  <c r="H48" i="179"/>
  <c r="H52" i="179" s="1"/>
  <c r="E94" i="182" l="1"/>
  <c r="F93" i="182"/>
  <c r="F92" i="182"/>
  <c r="D91" i="182"/>
  <c r="F91" i="182" s="1"/>
  <c r="D90" i="182"/>
  <c r="F90" i="182" s="1"/>
  <c r="D89" i="182"/>
  <c r="F89" i="182" s="1"/>
  <c r="E85" i="182"/>
  <c r="F84" i="182"/>
  <c r="F83" i="182"/>
  <c r="D82" i="182"/>
  <c r="F82" i="182" s="1"/>
  <c r="D81" i="182"/>
  <c r="F81" i="182" s="1"/>
  <c r="D80" i="182"/>
  <c r="E76" i="182"/>
  <c r="F75" i="182"/>
  <c r="F74" i="182"/>
  <c r="F73" i="182"/>
  <c r="D72" i="182"/>
  <c r="F72" i="182" s="1"/>
  <c r="D71" i="182"/>
  <c r="F71" i="182" s="1"/>
  <c r="D70" i="182"/>
  <c r="E66" i="182"/>
  <c r="D65" i="182"/>
  <c r="F65" i="182" s="1"/>
  <c r="F64" i="182"/>
  <c r="D64" i="182"/>
  <c r="D66" i="182" s="1"/>
  <c r="E60" i="182"/>
  <c r="D59" i="182"/>
  <c r="F59" i="182" s="1"/>
  <c r="D58" i="182"/>
  <c r="F58" i="182" s="1"/>
  <c r="E54" i="182"/>
  <c r="D53" i="182"/>
  <c r="F53" i="182" s="1"/>
  <c r="D52" i="182"/>
  <c r="F52" i="182" s="1"/>
  <c r="F51" i="182"/>
  <c r="D51" i="182"/>
  <c r="D50" i="182"/>
  <c r="E39" i="182"/>
  <c r="D39" i="182"/>
  <c r="F38" i="182"/>
  <c r="F39" i="182" s="1"/>
  <c r="E34" i="182"/>
  <c r="D34" i="182"/>
  <c r="F33" i="182"/>
  <c r="F34" i="182" s="1"/>
  <c r="E29" i="182"/>
  <c r="D29" i="182"/>
  <c r="F28" i="182"/>
  <c r="F29" i="182" s="1"/>
  <c r="E24" i="182"/>
  <c r="D24" i="182"/>
  <c r="F23" i="182"/>
  <c r="F24" i="182" s="1"/>
  <c r="E19" i="182"/>
  <c r="D19" i="182"/>
  <c r="F18" i="182"/>
  <c r="F19" i="182" s="1"/>
  <c r="E14" i="182"/>
  <c r="E42" i="182" s="1"/>
  <c r="D14" i="182"/>
  <c r="D42" i="182" s="1"/>
  <c r="F13" i="182"/>
  <c r="F14" i="182" s="1"/>
  <c r="F42" i="182" l="1"/>
  <c r="D54" i="182"/>
  <c r="E97" i="182"/>
  <c r="D85" i="182"/>
  <c r="D94" i="182"/>
  <c r="D76" i="182"/>
  <c r="F60" i="182"/>
  <c r="F66" i="182"/>
  <c r="F94" i="182"/>
  <c r="D60" i="182"/>
  <c r="F50" i="182"/>
  <c r="F54" i="182" s="1"/>
  <c r="F70" i="182"/>
  <c r="F76" i="182" s="1"/>
  <c r="F80" i="182"/>
  <c r="F85" i="182" s="1"/>
  <c r="D97" i="182" l="1"/>
  <c r="F97" i="182"/>
  <c r="K274" i="179" l="1"/>
  <c r="J274" i="179"/>
  <c r="I274" i="179"/>
  <c r="H274" i="179"/>
  <c r="M18" i="181" s="1"/>
  <c r="K363" i="179"/>
  <c r="J363" i="179"/>
  <c r="I363" i="179"/>
  <c r="K332" i="179"/>
  <c r="J332" i="179"/>
  <c r="I332" i="179"/>
  <c r="H332" i="179"/>
  <c r="K97" i="179"/>
  <c r="J97" i="179"/>
  <c r="I97" i="179"/>
  <c r="H97" i="179"/>
  <c r="M11" i="181" s="1"/>
  <c r="I83" i="179"/>
  <c r="H83" i="179"/>
  <c r="M10" i="181" s="1"/>
  <c r="K158" i="178"/>
  <c r="J158" i="178"/>
  <c r="I158" i="178"/>
  <c r="H158" i="178"/>
  <c r="J168" i="178"/>
  <c r="K168" i="178"/>
  <c r="I168" i="178"/>
  <c r="H168" i="178"/>
  <c r="F26" i="181" s="1"/>
  <c r="I67" i="179" l="1"/>
  <c r="H67" i="179"/>
  <c r="H68" i="179" s="1"/>
  <c r="K265" i="179" l="1"/>
  <c r="J265" i="179"/>
  <c r="I265" i="179"/>
  <c r="H265" i="179"/>
  <c r="I106" i="178"/>
  <c r="H106" i="178"/>
  <c r="H105" i="179"/>
  <c r="K237" i="179"/>
  <c r="J237" i="179"/>
  <c r="I237" i="179"/>
  <c r="H237" i="179"/>
  <c r="M13" i="181" l="1"/>
  <c r="K407" i="179"/>
  <c r="J407" i="179"/>
  <c r="I407" i="179"/>
  <c r="H407" i="179"/>
  <c r="K395" i="179"/>
  <c r="J395" i="179"/>
  <c r="I395" i="179"/>
  <c r="H395" i="179"/>
  <c r="K390" i="179"/>
  <c r="J390" i="179"/>
  <c r="I390" i="179"/>
  <c r="H384" i="179"/>
  <c r="H390" i="179" s="1"/>
  <c r="M28" i="181" s="1"/>
  <c r="K381" i="179"/>
  <c r="J381" i="179"/>
  <c r="I381" i="179"/>
  <c r="H381" i="179"/>
  <c r="K371" i="179"/>
  <c r="J371" i="179"/>
  <c r="I371" i="179"/>
  <c r="H371" i="179"/>
  <c r="M25" i="181" s="1"/>
  <c r="H335" i="179"/>
  <c r="H363" i="179" s="1"/>
  <c r="K280" i="179"/>
  <c r="K282" i="179" s="1"/>
  <c r="J280" i="179"/>
  <c r="J282" i="179" s="1"/>
  <c r="I280" i="179"/>
  <c r="I282" i="179" s="1"/>
  <c r="H280" i="179"/>
  <c r="H282" i="179" s="1"/>
  <c r="K227" i="179"/>
  <c r="J227" i="179"/>
  <c r="I227" i="179"/>
  <c r="H227" i="179"/>
  <c r="H150" i="179"/>
  <c r="H132" i="179"/>
  <c r="H123" i="179"/>
  <c r="H101" i="179"/>
  <c r="K83" i="179"/>
  <c r="J83" i="179"/>
  <c r="K67" i="179"/>
  <c r="K68" i="179" s="1"/>
  <c r="J67" i="179"/>
  <c r="J68" i="179" s="1"/>
  <c r="I68" i="179"/>
  <c r="H39" i="179"/>
  <c r="K36" i="179"/>
  <c r="K39" i="179" s="1"/>
  <c r="J36" i="179"/>
  <c r="J39" i="179" s="1"/>
  <c r="I36" i="179"/>
  <c r="I39" i="179" s="1"/>
  <c r="K27" i="179"/>
  <c r="J27" i="179"/>
  <c r="I27" i="179"/>
  <c r="H27" i="179"/>
  <c r="K24" i="179"/>
  <c r="K28" i="179" s="1"/>
  <c r="J24" i="179"/>
  <c r="J28" i="179" s="1"/>
  <c r="I24" i="179"/>
  <c r="H24" i="179"/>
  <c r="H28" i="179" s="1"/>
  <c r="K15" i="179"/>
  <c r="K16" i="179" s="1"/>
  <c r="J15" i="179"/>
  <c r="J16" i="179" s="1"/>
  <c r="I15" i="179"/>
  <c r="I16" i="179" s="1"/>
  <c r="H15" i="179"/>
  <c r="K397" i="179" l="1"/>
  <c r="H16" i="179"/>
  <c r="M23" i="181"/>
  <c r="M24" i="181"/>
  <c r="H208" i="179"/>
  <c r="M12" i="181" s="1"/>
  <c r="M21" i="181" s="1"/>
  <c r="H54" i="179"/>
  <c r="I28" i="179"/>
  <c r="I54" i="179" s="1"/>
  <c r="H397" i="179"/>
  <c r="J54" i="179"/>
  <c r="J397" i="179"/>
  <c r="J399" i="179" s="1"/>
  <c r="K399" i="179"/>
  <c r="I397" i="179"/>
  <c r="I399" i="179"/>
  <c r="K54" i="179"/>
  <c r="M31" i="181" l="1"/>
  <c r="H399" i="179"/>
  <c r="H411" i="179" s="1"/>
  <c r="M34" i="181"/>
  <c r="J411" i="179"/>
  <c r="K411" i="179"/>
  <c r="I411" i="179"/>
  <c r="I114" i="178" l="1"/>
  <c r="H114" i="178"/>
  <c r="I125" i="178"/>
  <c r="J125" i="178"/>
  <c r="K125" i="178"/>
  <c r="H125" i="178"/>
  <c r="AA12" i="180"/>
  <c r="AA13" i="180" s="1"/>
  <c r="AA11" i="180"/>
  <c r="AA10" i="180"/>
  <c r="X13" i="180"/>
  <c r="U13" i="180"/>
  <c r="R13" i="180"/>
  <c r="O13" i="180"/>
  <c r="L13" i="180"/>
  <c r="I13" i="180"/>
  <c r="F13" i="180"/>
  <c r="C13" i="180"/>
  <c r="K233" i="178" l="1"/>
  <c r="J233" i="178"/>
  <c r="I233" i="178"/>
  <c r="H233" i="178"/>
  <c r="K226" i="178"/>
  <c r="J226" i="178"/>
  <c r="I226" i="178"/>
  <c r="H226" i="178"/>
  <c r="K214" i="178"/>
  <c r="J214" i="178"/>
  <c r="I214" i="178"/>
  <c r="H214" i="178"/>
  <c r="K195" i="178"/>
  <c r="K197" i="178" s="1"/>
  <c r="J195" i="178"/>
  <c r="J197" i="178" s="1"/>
  <c r="I195" i="178"/>
  <c r="I197" i="178" s="1"/>
  <c r="H195" i="178"/>
  <c r="H197" i="178" s="1"/>
  <c r="K185" i="178"/>
  <c r="J185" i="178"/>
  <c r="I185" i="178"/>
  <c r="H185" i="178"/>
  <c r="K177" i="178"/>
  <c r="K187" i="178" s="1"/>
  <c r="J177" i="178"/>
  <c r="J187" i="178" s="1"/>
  <c r="I177" i="178"/>
  <c r="H177" i="178"/>
  <c r="H187" i="178" s="1"/>
  <c r="K170" i="178"/>
  <c r="J170" i="178"/>
  <c r="I170" i="178"/>
  <c r="H170" i="178"/>
  <c r="K141" i="178"/>
  <c r="J141" i="178"/>
  <c r="I141" i="178"/>
  <c r="H141" i="178"/>
  <c r="F23" i="181" s="1"/>
  <c r="F31" i="181" s="1"/>
  <c r="K114" i="178"/>
  <c r="J114" i="178"/>
  <c r="K106" i="178"/>
  <c r="J106" i="178"/>
  <c r="I127" i="178"/>
  <c r="H127" i="178"/>
  <c r="F12" i="181" s="1"/>
  <c r="K91" i="178"/>
  <c r="J91" i="178"/>
  <c r="I91" i="178"/>
  <c r="H91" i="178"/>
  <c r="K86" i="178"/>
  <c r="J86" i="178"/>
  <c r="I86" i="178"/>
  <c r="H86" i="178"/>
  <c r="K83" i="178"/>
  <c r="K93" i="178" s="1"/>
  <c r="J83" i="178"/>
  <c r="J93" i="178" s="1"/>
  <c r="I83" i="178"/>
  <c r="I93" i="178" s="1"/>
  <c r="H83" i="178"/>
  <c r="H93" i="178" s="1"/>
  <c r="F11" i="181" s="1"/>
  <c r="K74" i="178"/>
  <c r="J74" i="178"/>
  <c r="I74" i="178"/>
  <c r="H74" i="178"/>
  <c r="K55" i="178"/>
  <c r="J55" i="178"/>
  <c r="I55" i="178"/>
  <c r="H55" i="178"/>
  <c r="K51" i="178"/>
  <c r="K56" i="178" s="1"/>
  <c r="J51" i="178"/>
  <c r="J56" i="178" s="1"/>
  <c r="I51" i="178"/>
  <c r="I56" i="178" s="1"/>
  <c r="H51" i="178"/>
  <c r="H56" i="178" s="1"/>
  <c r="K43" i="178"/>
  <c r="J43" i="178"/>
  <c r="I42" i="178"/>
  <c r="I43" i="178" s="1"/>
  <c r="H42" i="178"/>
  <c r="H43" i="178" s="1"/>
  <c r="K35" i="178"/>
  <c r="J35" i="178"/>
  <c r="I34" i="178"/>
  <c r="I35" i="178" s="1"/>
  <c r="H34" i="178"/>
  <c r="H35" i="178" s="1"/>
  <c r="I26" i="178"/>
  <c r="H26" i="178"/>
  <c r="K22" i="178"/>
  <c r="K27" i="178" s="1"/>
  <c r="J22" i="178"/>
  <c r="J27" i="178" s="1"/>
  <c r="I22" i="178"/>
  <c r="I27" i="178" s="1"/>
  <c r="H22" i="178"/>
  <c r="K16" i="178"/>
  <c r="J16" i="178"/>
  <c r="I15" i="178"/>
  <c r="I16" i="178" s="1"/>
  <c r="H15" i="178"/>
  <c r="K45" i="178" l="1"/>
  <c r="I187" i="178"/>
  <c r="H27" i="178"/>
  <c r="F10" i="181"/>
  <c r="H16" i="178"/>
  <c r="F13" i="181"/>
  <c r="J45" i="178"/>
  <c r="J127" i="178"/>
  <c r="J199" i="178" s="1"/>
  <c r="I45" i="178"/>
  <c r="I199" i="178"/>
  <c r="K127" i="178"/>
  <c r="K199" i="178" s="1"/>
  <c r="K202" i="178" s="1"/>
  <c r="K237" i="178" s="1"/>
  <c r="H199" i="178"/>
  <c r="H45" i="178" l="1"/>
  <c r="F21" i="181"/>
  <c r="F34" i="181" s="1"/>
  <c r="J202" i="178"/>
  <c r="J237" i="178" s="1"/>
  <c r="I202" i="178"/>
  <c r="I237" i="178" s="1"/>
  <c r="H202" i="178"/>
  <c r="H237" i="178" s="1"/>
  <c r="B21" i="181"/>
  <c r="C21" i="181"/>
  <c r="D21" i="181"/>
  <c r="E21" i="181"/>
  <c r="E34" i="181" s="1"/>
  <c r="I21" i="181"/>
  <c r="J21" i="181"/>
  <c r="K21" i="181"/>
  <c r="L21" i="181"/>
  <c r="B31" i="181"/>
  <c r="C31" i="181"/>
  <c r="D31" i="181"/>
  <c r="E31" i="181"/>
  <c r="I31" i="181"/>
  <c r="J31" i="181"/>
  <c r="K31" i="181"/>
  <c r="L31" i="181"/>
  <c r="B34" i="181"/>
  <c r="C34" i="181"/>
  <c r="D34" i="181"/>
  <c r="I34" i="181"/>
  <c r="J34" i="181"/>
  <c r="K34" i="181"/>
  <c r="L34" i="181"/>
  <c r="B10" i="180"/>
  <c r="E10" i="180"/>
  <c r="E13" i="180" s="1"/>
  <c r="AB10" i="180"/>
  <c r="Z11" i="180"/>
  <c r="AB11" i="180"/>
  <c r="Z12" i="180"/>
  <c r="AB12" i="180"/>
  <c r="B13" i="180"/>
  <c r="D13" i="180"/>
  <c r="G13" i="180"/>
  <c r="H13" i="180"/>
  <c r="J13" i="180"/>
  <c r="K13" i="180"/>
  <c r="M13" i="180"/>
  <c r="N13" i="180"/>
  <c r="P13" i="180"/>
  <c r="Q13" i="180"/>
  <c r="S13" i="180"/>
  <c r="T13" i="180"/>
  <c r="V13" i="180"/>
  <c r="W13" i="180"/>
  <c r="Y13" i="180"/>
  <c r="D15" i="179"/>
  <c r="E15" i="179"/>
  <c r="F15" i="179"/>
  <c r="G15" i="179"/>
  <c r="D16" i="179"/>
  <c r="E16" i="179"/>
  <c r="F16" i="179"/>
  <c r="G16" i="179"/>
  <c r="D24" i="179"/>
  <c r="E24" i="179"/>
  <c r="F24" i="179"/>
  <c r="G24" i="179"/>
  <c r="D27" i="179"/>
  <c r="E27" i="179"/>
  <c r="F27" i="179"/>
  <c r="G27" i="179"/>
  <c r="D28" i="179"/>
  <c r="E28" i="179"/>
  <c r="F28" i="179"/>
  <c r="G28" i="179"/>
  <c r="E36" i="179"/>
  <c r="E39" i="179" s="1"/>
  <c r="F36" i="179"/>
  <c r="F39" i="179" s="1"/>
  <c r="G36" i="179"/>
  <c r="G39" i="179" s="1"/>
  <c r="D39" i="179"/>
  <c r="D48" i="179"/>
  <c r="E48" i="179"/>
  <c r="F48" i="179"/>
  <c r="G48" i="179"/>
  <c r="D52" i="179"/>
  <c r="E52" i="179"/>
  <c r="F52" i="179"/>
  <c r="G52" i="179"/>
  <c r="D67" i="179"/>
  <c r="E67" i="179"/>
  <c r="F67" i="179"/>
  <c r="G67" i="179"/>
  <c r="D68" i="179"/>
  <c r="E68" i="179"/>
  <c r="F68" i="179"/>
  <c r="G68" i="179"/>
  <c r="D83" i="179"/>
  <c r="E83" i="179"/>
  <c r="F83" i="179"/>
  <c r="G83" i="179"/>
  <c r="D97" i="179"/>
  <c r="E97" i="179"/>
  <c r="F97" i="179"/>
  <c r="G97" i="179"/>
  <c r="D101" i="179"/>
  <c r="D152" i="179"/>
  <c r="E208" i="179"/>
  <c r="F208" i="179"/>
  <c r="G208" i="179"/>
  <c r="D227" i="179"/>
  <c r="E227" i="179"/>
  <c r="F227" i="179"/>
  <c r="G227" i="179"/>
  <c r="D237" i="179"/>
  <c r="E237" i="179"/>
  <c r="E282" i="179" s="1"/>
  <c r="F237" i="179"/>
  <c r="G237" i="179"/>
  <c r="D265" i="179"/>
  <c r="E265" i="179"/>
  <c r="F265" i="179"/>
  <c r="G265" i="179"/>
  <c r="D274" i="179"/>
  <c r="E274" i="179"/>
  <c r="F274" i="179"/>
  <c r="G274" i="179"/>
  <c r="D280" i="179"/>
  <c r="D282" i="179" s="1"/>
  <c r="E280" i="179"/>
  <c r="F280" i="179"/>
  <c r="G280" i="179"/>
  <c r="F282" i="179"/>
  <c r="G282" i="179"/>
  <c r="D332" i="179"/>
  <c r="E332" i="179"/>
  <c r="F332" i="179"/>
  <c r="G332" i="179"/>
  <c r="D363" i="179"/>
  <c r="E363" i="179"/>
  <c r="F363" i="179"/>
  <c r="G363" i="179"/>
  <c r="D371" i="179"/>
  <c r="E371" i="179"/>
  <c r="F371" i="179"/>
  <c r="G371" i="179"/>
  <c r="D381" i="179"/>
  <c r="E381" i="179"/>
  <c r="F381" i="179"/>
  <c r="G381" i="179"/>
  <c r="D390" i="179"/>
  <c r="E390" i="179"/>
  <c r="F390" i="179"/>
  <c r="G390" i="179"/>
  <c r="D395" i="179"/>
  <c r="E395" i="179"/>
  <c r="F395" i="179"/>
  <c r="G395" i="179"/>
  <c r="D407" i="179"/>
  <c r="E407" i="179"/>
  <c r="F407" i="179"/>
  <c r="G407" i="179"/>
  <c r="D16" i="178"/>
  <c r="E16" i="178"/>
  <c r="F16" i="178"/>
  <c r="G16" i="178"/>
  <c r="D22" i="178"/>
  <c r="E22" i="178"/>
  <c r="E27" i="178" s="1"/>
  <c r="F22" i="178"/>
  <c r="F27" i="178" s="1"/>
  <c r="G22" i="178"/>
  <c r="D27" i="178"/>
  <c r="G27" i="178"/>
  <c r="G45" i="178" s="1"/>
  <c r="D35" i="178"/>
  <c r="E35" i="178"/>
  <c r="F35" i="178"/>
  <c r="G35" i="178"/>
  <c r="D43" i="178"/>
  <c r="E43" i="178"/>
  <c r="F43" i="178"/>
  <c r="G43" i="178"/>
  <c r="D51" i="178"/>
  <c r="E51" i="178"/>
  <c r="F51" i="178"/>
  <c r="G51" i="178"/>
  <c r="G56" i="178" s="1"/>
  <c r="D55" i="178"/>
  <c r="E55" i="178"/>
  <c r="E56" i="178" s="1"/>
  <c r="F55" i="178"/>
  <c r="G55" i="178"/>
  <c r="D56" i="178"/>
  <c r="F56" i="178"/>
  <c r="D74" i="178"/>
  <c r="E74" i="178"/>
  <c r="F74" i="178"/>
  <c r="G74" i="178"/>
  <c r="D83" i="178"/>
  <c r="E83" i="178"/>
  <c r="F83" i="178"/>
  <c r="G83" i="178"/>
  <c r="D86" i="178"/>
  <c r="E86" i="178"/>
  <c r="F86" i="178"/>
  <c r="G86" i="178"/>
  <c r="D91" i="178"/>
  <c r="E91" i="178"/>
  <c r="F91" i="178"/>
  <c r="G91" i="178"/>
  <c r="D93" i="178"/>
  <c r="E93" i="178"/>
  <c r="F93" i="178"/>
  <c r="G93" i="178"/>
  <c r="D106" i="178"/>
  <c r="E106" i="178"/>
  <c r="F106" i="178"/>
  <c r="G106" i="178"/>
  <c r="D127" i="178"/>
  <c r="E127" i="178"/>
  <c r="F127" i="178"/>
  <c r="G127" i="178"/>
  <c r="D141" i="178"/>
  <c r="E141" i="178"/>
  <c r="F141" i="178"/>
  <c r="G141" i="178"/>
  <c r="D158" i="178"/>
  <c r="E158" i="178"/>
  <c r="F158" i="178"/>
  <c r="G158" i="178"/>
  <c r="D168" i="178"/>
  <c r="E168" i="178"/>
  <c r="F168" i="178"/>
  <c r="G168" i="178"/>
  <c r="G170" i="178" s="1"/>
  <c r="D170" i="178"/>
  <c r="E170" i="178"/>
  <c r="F170" i="178"/>
  <c r="D177" i="178"/>
  <c r="E177" i="178"/>
  <c r="F177" i="178"/>
  <c r="G177" i="178"/>
  <c r="D185" i="178"/>
  <c r="E185" i="178"/>
  <c r="F185" i="178"/>
  <c r="G185" i="178"/>
  <c r="D187" i="178"/>
  <c r="D199" i="178" s="1"/>
  <c r="E187" i="178"/>
  <c r="F187" i="178"/>
  <c r="G187" i="178"/>
  <c r="D195" i="178"/>
  <c r="E195" i="178"/>
  <c r="F195" i="178"/>
  <c r="F197" i="178" s="1"/>
  <c r="F199" i="178" s="1"/>
  <c r="G195" i="178"/>
  <c r="D197" i="178"/>
  <c r="E197" i="178"/>
  <c r="G197" i="178"/>
  <c r="D214" i="178"/>
  <c r="E214" i="178"/>
  <c r="F214" i="178"/>
  <c r="G214" i="178"/>
  <c r="D226" i="178"/>
  <c r="E226" i="178"/>
  <c r="F226" i="178"/>
  <c r="G226" i="178"/>
  <c r="D233" i="178"/>
  <c r="E233" i="178"/>
  <c r="F233" i="178"/>
  <c r="G233" i="178"/>
  <c r="E199" i="178" l="1"/>
  <c r="G199" i="178"/>
  <c r="D45" i="178"/>
  <c r="D202" i="178" s="1"/>
  <c r="D237" i="178" s="1"/>
  <c r="Z10" i="180"/>
  <c r="Z13" i="180" s="1"/>
  <c r="AB13" i="180"/>
  <c r="G202" i="178"/>
  <c r="G237" i="178" s="1"/>
  <c r="E397" i="179"/>
  <c r="E399" i="179" s="1"/>
  <c r="G397" i="179"/>
  <c r="G399" i="179"/>
  <c r="G411" i="179" s="1"/>
  <c r="F397" i="179"/>
  <c r="F399" i="179" s="1"/>
  <c r="G54" i="179"/>
  <c r="D54" i="179"/>
  <c r="D208" i="179"/>
  <c r="F54" i="179"/>
  <c r="F411" i="179" s="1"/>
  <c r="F45" i="178"/>
  <c r="F202" i="178" s="1"/>
  <c r="F237" i="178" s="1"/>
  <c r="D397" i="179"/>
  <c r="E54" i="179"/>
  <c r="E45" i="178"/>
  <c r="E202" i="178" l="1"/>
  <c r="E237" i="178" s="1"/>
  <c r="E411" i="179"/>
  <c r="D399" i="179"/>
  <c r="D411" i="179" s="1"/>
</calcChain>
</file>

<file path=xl/sharedStrings.xml><?xml version="1.0" encoding="utf-8"?>
<sst xmlns="http://schemas.openxmlformats.org/spreadsheetml/2006/main" count="875" uniqueCount="580">
  <si>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</si>
  <si>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</si>
  <si>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</si>
  <si>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</si>
  <si>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</si>
  <si>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</si>
  <si>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</si>
  <si>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</si>
  <si>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</si>
  <si>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</si>
  <si>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</si>
  <si>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</si>
  <si>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</si>
  <si>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</si>
  <si>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</si>
  <si>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</si>
  <si>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</si>
  <si>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</si>
  <si>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</si>
  <si>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</si>
  <si>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</si>
  <si>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</si>
  <si>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</si>
  <si>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</si>
  <si>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</si>
  <si>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</si>
  <si>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</si>
  <si>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</si>
  <si>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</si>
  <si>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</si>
  <si>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</si>
  <si>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</si>
  <si>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</si>
  <si>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</si>
  <si>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</si>
  <si>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</si>
  <si>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</si>
  <si>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</si>
  <si>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</si>
  <si>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</si>
  <si>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</si>
  <si>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</si>
  <si>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</si>
  <si>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</si>
  <si>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</si>
  <si>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</si>
  <si>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</si>
  <si>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</si>
  <si>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</si>
  <si>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</si>
  <si>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</si>
  <si>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</si>
  <si>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</si>
  <si>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</si>
  <si>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</si>
  <si>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</si>
  <si>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</si>
  <si>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</si>
  <si>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</si>
  <si>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</si>
  <si>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</si>
  <si>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</si>
  <si>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</si>
  <si>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</si>
  <si>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</si>
  <si>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</si>
  <si>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</si>
  <si>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</si>
  <si>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</si>
  <si>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</si>
  <si>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</si>
  <si>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</si>
  <si>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</si>
  <si>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</si>
  <si>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</si>
  <si>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</si>
  <si>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</si>
  <si>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</si>
  <si>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</si>
  <si>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</si>
  <si>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</si>
  <si>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</si>
  <si>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</si>
  <si>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</si>
  <si>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</si>
  <si>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</si>
  <si>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</si>
  <si>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</si>
  <si>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</si>
  <si>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</si>
  <si>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</si>
  <si>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</si>
  <si>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</si>
  <si>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</si>
  <si>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</si>
  <si>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</si>
  <si>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</si>
  <si>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</si>
  <si>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</si>
  <si>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</si>
  <si>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</si>
  <si>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</si>
  <si>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</si>
  <si>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</si>
  <si>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</si>
  <si>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</si>
  <si>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</si>
  <si>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</si>
  <si>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</si>
  <si>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</si>
  <si>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</si>
  <si>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</si>
  <si>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</si>
  <si>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</si>
  <si>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</si>
  <si>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</si>
  <si>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</si>
  <si>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</si>
  <si>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</si>
  <si>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</si>
  <si>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</si>
  <si>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</si>
  <si>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</si>
  <si>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</si>
  <si>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</si>
  <si>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</si>
  <si>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</si>
  <si>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</si>
  <si>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</si>
  <si>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</si>
  <si>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</si>
  <si>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</si>
  <si>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</si>
  <si>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</si>
  <si>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</si>
  <si>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</si>
  <si>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</si>
  <si>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</si>
  <si>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</si>
  <si>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</si>
  <si>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</si>
  <si>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</si>
  <si>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</si>
  <si>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</si>
  <si>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</si>
  <si>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</si>
  <si>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</si>
  <si>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</si>
  <si>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</si>
  <si>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</si>
  <si>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</si>
  <si>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</si>
  <si>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</si>
  <si>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</si>
  <si>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</si>
  <si>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</si>
  <si>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</si>
  <si>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</si>
  <si>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</si>
  <si>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</si>
  <si>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</si>
  <si>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</si>
  <si>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</si>
  <si>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</si>
  <si>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</si>
  <si>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</si>
  <si>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</si>
  <si>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</si>
  <si>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</si>
  <si>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</si>
  <si>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</si>
  <si>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</si>
  <si>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</si>
  <si>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</si>
  <si>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</si>
  <si>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</si>
  <si>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</si>
  <si>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</si>
  <si>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</si>
  <si>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</si>
  <si>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</si>
  <si>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</si>
  <si>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</si>
  <si>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</si>
  <si>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</si>
  <si>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</si>
  <si>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</si>
  <si>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</si>
  <si>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</si>
  <si>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</si>
  <si>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</si>
  <si>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</si>
  <si>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</si>
  <si>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</si>
  <si>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</si>
  <si>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</si>
  <si>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</si>
  <si>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</si>
  <si>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</si>
  <si>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</si>
  <si>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</si>
  <si>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</si>
  <si>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</si>
  <si>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</si>
  <si>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</si>
  <si>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</si>
  <si>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</si>
  <si>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</si>
  <si>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</si>
  <si>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</si>
  <si>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</si>
  <si>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</si>
  <si>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</si>
  <si>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</si>
  <si>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</si>
  <si>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</si>
  <si>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</si>
  <si>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</si>
  <si>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</si>
  <si>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</si>
  <si>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</si>
  <si>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</si>
  <si>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</si>
  <si>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</si>
  <si>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</si>
  <si>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</si>
  <si>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</si>
  <si>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</si>
  <si>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</si>
  <si>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</si>
  <si>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</si>
  <si>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</si>
  <si>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</si>
  <si>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</si>
  <si>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</si>
  <si>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</si>
  <si>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</si>
  <si>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</si>
  <si>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</si>
  <si>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</si>
  <si>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</si>
  <si>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</si>
  <si>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</si>
  <si>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</si>
  <si>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</si>
  <si>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</si>
  <si>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</si>
  <si>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</si>
  <si>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</si>
  <si>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</si>
  <si>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</si>
  <si>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</si>
  <si>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</si>
  <si>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</si>
  <si>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</si>
  <si>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</si>
  <si>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</si>
  <si>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</si>
  <si>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</si>
  <si>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</si>
  <si>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</si>
  <si>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</si>
  <si>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</si>
  <si>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</si>
  <si>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</si>
  <si>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</si>
  <si>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</si>
  <si>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</si>
  <si>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</si>
  <si>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</si>
  <si>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</si>
  <si>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</si>
  <si>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</si>
  <si>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</si>
  <si>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</si>
  <si>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</si>
  <si>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</si>
  <si>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</si>
  <si>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</si>
  <si>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</si>
  <si>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</si>
  <si>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</si>
  <si>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</si>
  <si>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</si>
  <si>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</si>
  <si>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</si>
  <si>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</si>
  <si>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</si>
  <si>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</si>
  <si>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</si>
  <si>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</si>
  <si>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</si>
  <si>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</si>
  <si>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</si>
  <si>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</si>
  <si>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</si>
  <si>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</si>
  <si>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</si>
  <si>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</si>
  <si>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</si>
  <si>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</si>
  <si>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</si>
  <si>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</si>
  <si>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</si>
  <si>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</si>
  <si>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</si>
  <si>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</si>
  <si>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</si>
  <si>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</si>
  <si>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</si>
  <si>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</si>
  <si>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</si>
  <si>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</si>
  <si>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</si>
  <si>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</si>
  <si>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</si>
  <si>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</si>
  <si>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</si>
  <si>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</si>
  <si>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</si>
  <si>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</si>
  <si>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</si>
  <si>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</si>
  <si>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</si>
  <si>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</si>
  <si>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</si>
  <si>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</si>
  <si>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</si>
  <si>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</si>
  <si>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</si>
  <si>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</si>
  <si>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</si>
  <si>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</si>
  <si>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</si>
  <si>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</si>
  <si>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</si>
  <si>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</si>
  <si>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</si>
  <si>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</si>
  <si>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</si>
  <si>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</si>
  <si>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</si>
  <si>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</si>
  <si>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</si>
  <si>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</si>
  <si>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</si>
  <si>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</si>
  <si>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</si>
  <si>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</si>
  <si>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</si>
  <si>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</si>
  <si>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</si>
  <si>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</si>
  <si>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</si>
  <si>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</si>
  <si>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</si>
  <si>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</si>
  <si>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</si>
  <si>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</si>
  <si>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</si>
  <si>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</si>
  <si>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</si>
  <si>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</si>
  <si>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</si>
  <si>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</si>
  <si>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</si>
  <si>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</si>
  <si>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</si>
  <si>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</si>
  <si>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</si>
  <si>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</si>
  <si>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</si>
  <si>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Összesen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</si>
  <si>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</si>
  <si>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</si>
  <si>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</si>
  <si>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</si>
  <si>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</si>
  <si>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</si>
  <si>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</si>
  <si>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</si>
  <si>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</si>
  <si>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</si>
  <si>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</si>
  <si>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</si>
  <si>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</si>
  <si>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</si>
  <si>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</si>
  <si>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</si>
  <si>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</si>
  <si>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</si>
  <si>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</si>
  <si>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</si>
  <si>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</si>
  <si>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</si>
  <si>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</si>
  <si>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</si>
  <si>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</si>
  <si>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</si>
  <si>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</si>
  <si>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</si>
  <si>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</si>
  <si>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</si>
  <si>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</si>
  <si>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</si>
  <si>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</si>
  <si>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</si>
  <si>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</si>
  <si>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</si>
  <si>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</si>
  <si>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</si>
  <si>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</si>
  <si>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</si>
  <si>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</si>
  <si>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</si>
  <si>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</si>
  <si>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</si>
  <si>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</si>
  <si>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Ft</t>
  </si>
  <si>
    <t>2017.</t>
  </si>
  <si>
    <t>2018.</t>
  </si>
  <si>
    <t>Bevételek</t>
  </si>
  <si>
    <t>Kiadások</t>
  </si>
  <si>
    <t>Kiadások összesen:</t>
  </si>
  <si>
    <t>76. Nyerges-tó környezetének, játszótér, és sportpálya rendbetétele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</si>
  <si>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</si>
  <si>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</si>
  <si>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</si>
  <si>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</si>
  <si>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</si>
  <si>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</si>
  <si>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</si>
  <si>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</si>
  <si>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</si>
  <si>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</si>
  <si>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</si>
  <si>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</si>
  <si>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</si>
  <si>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</si>
  <si>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</si>
  <si>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</si>
  <si>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</si>
  <si>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</si>
  <si>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</si>
  <si>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</si>
  <si>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</si>
  <si>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</si>
  <si>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</si>
  <si>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</si>
  <si>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</si>
  <si>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</si>
  <si>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Módosított előirányzat</t>
  </si>
  <si>
    <t>2017. mód.</t>
  </si>
  <si>
    <t>mód. ei.</t>
  </si>
  <si>
    <t>2.4. Polgármesteri béremelés különözetének támogatása</t>
  </si>
  <si>
    <t>2.3. Támogatás a 2017. évi minimálbér és garantált bérminimum emelése, valamint a szociális hozzájárulási adó csökkentése hatásának kompenzálására</t>
  </si>
  <si>
    <t>2.2. Óvodákban a nevelőmunkát segítő munkakörben foglalkoztatottak 2017. évi illetményéhez kapcsolódó kiegészítő támogatás</t>
  </si>
  <si>
    <t>Tinódi Könyvtár</t>
  </si>
  <si>
    <t>1.2. támogatás néptáncra</t>
  </si>
  <si>
    <t>Fhulladék</t>
  </si>
  <si>
    <t>2.7. Dombóvári Focisuli Egyesület számára TAO támogatáshoz önrész</t>
  </si>
  <si>
    <t>1.3. Hóvirág utcai orvosi rendelő DDOP támogatás visszafizetése</t>
  </si>
  <si>
    <t>1.2. III. utcai orvosi rendelő DDOP támogatás visszafizetése</t>
  </si>
  <si>
    <t>22. Katona József utca szennyvízátemelő rekonstrukció</t>
  </si>
  <si>
    <t>21. Tinódi Ház nagyszínpadának felújítása</t>
  </si>
  <si>
    <t>20. Dombóvári útkereszteződések közmű felújítása, úthelyreállítással</t>
  </si>
  <si>
    <t>19. Erkel Ferenc utca útburkolat felújításhoz műszaki ellenőr</t>
  </si>
  <si>
    <t>14. Járdajavítás a Horvay János utcában a Vak Bottyán utcai kereszteződéstől az aszfaltozott járda kezdetéig, illetve a temető előtti szakaszon</t>
  </si>
  <si>
    <t>39.Szuhay Sportcenrum eszközbeszerzés</t>
  </si>
  <si>
    <t>38. Részesedés vásárlása a Dél-Kom Nonprofit Kft-ben</t>
  </si>
  <si>
    <t>37. Szabadság u. 14. parkoló kialakítása</t>
  </si>
  <si>
    <t>36. Szuhay Sportcentrum büfé kialakítás</t>
  </si>
  <si>
    <t>35. Szuhay Sportcentrumba fűnyíró traktor vásárlás</t>
  </si>
  <si>
    <t>34. Önkormányzati kiemelt fejlesztések</t>
  </si>
  <si>
    <t>31. Köztéri alkotások (Szent László, Arany János, Buzánszky Jenő mellszobor)</t>
  </si>
  <si>
    <t>3. Közvilágítás bővítése, korszerűsítése, fejlesztése</t>
  </si>
  <si>
    <t>2.22. Tinódi Ház Nonprofit Kft. részére rendezvények támogatására</t>
  </si>
  <si>
    <t>2.21. Tinódi Ház Nonprofit Kft. részére pótbefizetés</t>
  </si>
  <si>
    <t>1.5. Dombóvár Térségi Szennyvízkezelési Önkormányzati Társulás részére költségvetési hozzájárulás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</si>
  <si>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</si>
  <si>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</si>
  <si>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</si>
  <si>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</si>
  <si>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85. Kamionok parkolásának ideiglenes biztosítása</t>
  </si>
  <si>
    <t>84. TOP-1.1.1-16 támogatási kérelemhez dokumentumok</t>
  </si>
  <si>
    <t>83. Önkormányzati bérlakások felszerelése vízmérőórával</t>
  </si>
  <si>
    <t>82. Helytörténeti gyűjtemény átvételéhez muzeológus megbízása</t>
  </si>
  <si>
    <t>1. Hemi szennyvíz csőhálózat csere</t>
  </si>
  <si>
    <t>"2.a. melléklet a 13/2017. (II. 17.) önkormányzati rendelethez"</t>
  </si>
  <si>
    <t>"4. melléklet a 13/2017. (II. 17.) önkormányzati rendelethez"</t>
  </si>
  <si>
    <t>"1. melléklet a 13/2017. (II. 17.) önkormányzati rendelethez"</t>
  </si>
  <si>
    <t>"2. melléklet a 13/2017. (II. 17.) önkormányzati rendelethez"</t>
  </si>
  <si>
    <t>jav. mód.</t>
  </si>
  <si>
    <t>4.1. 2016. évi állami támogatások elszámolása</t>
  </si>
  <si>
    <t>4. Elszámolásból származó bevételek</t>
  </si>
  <si>
    <t>2.5. Helyi közösségi közlekedés támogatása</t>
  </si>
  <si>
    <t>40. Elektromos töltőállomás kialakítása</t>
  </si>
  <si>
    <t>3.1. Önkormányzati fejlesztések támogatása (Erkel Ferenc u.)</t>
  </si>
  <si>
    <t>23. Erkel Ferenc utca útburkolat felújítása</t>
  </si>
  <si>
    <t>1.7. KÖFOP-1.2.1-VEKOP-16-2017-01275 Dombóvár Város Önkormányzata ASP központhoz való csatlakozása</t>
  </si>
  <si>
    <t>8. KÖFOP-1.2.1-VEKOP-16-2017-01275 Dombóvár Város Önkormányzata ASP központhoz való csatlakozása</t>
  </si>
  <si>
    <t>86. KÖFOP-1.2.1-VEKOP-16-2017-01275 Dombóvár Város Önkormányzata ASP központhoz való csatlakozása</t>
  </si>
  <si>
    <t>41. KÖFOP-1.2.1-VEKOP-16-2017-01275 Dombóvár Város Önkormányzata ASP központhoz való csatlakozása</t>
  </si>
  <si>
    <t>42. Kórház utcai buszmegálló kialakítása</t>
  </si>
  <si>
    <t>1.6. Siófok-Pécs kerékpáros útvonal turisztikai megvalósíthatósági
tanulmánytervének elkészítésére támogatás Tamási Város Önkormányzata részére</t>
  </si>
  <si>
    <t>24. Gunarasi Liget utca aszfaltburkolat helyreállítása</t>
  </si>
  <si>
    <t>43. Önkormányzati fenntartású óvodák és bölcsőde fejlesztése</t>
  </si>
  <si>
    <t>44. Szőlőhegyi kerékpárút építési munkáinak megkezdéséhez szükséges földmunkák</t>
  </si>
  <si>
    <t>87. Katona József utcai építési telkek kialakítása</t>
  </si>
  <si>
    <t>88. Önkormányzati fenntartású óvodák és bölcsőde fejlesztése</t>
  </si>
  <si>
    <t>45. Zöld Liget Tagóvoda mögött parkoló kialakítása</t>
  </si>
  <si>
    <t>25. Hunyadi tér nyugati oldalán lévő sétány felújítása</t>
  </si>
  <si>
    <t>1.4.2. Könyvtári érdekeltségnövelő támogatás</t>
  </si>
  <si>
    <t>2.23. Dombóvári Futball Club soron kívüli támogatása</t>
  </si>
  <si>
    <t>2.5. Elektromos töltőállomásra támogatás</t>
  </si>
  <si>
    <t>3.2. Közművelődési érdekeltségnövelő támogatás</t>
  </si>
  <si>
    <t>3.3. Muzeális intézmények szakmai támogatása</t>
  </si>
  <si>
    <t>26. Arany Sziget Idősek Otthona vizesblokk felújítás</t>
  </si>
  <si>
    <t>46. Kisáruszállító jármű beszerzése a Dombóvári Egyesített Humán Szolgáltató Intézmény részére</t>
  </si>
  <si>
    <t>2.6. TOP -3.2.1-15-TL1-2016-00025 Épületenergetikai korszerűsítés a Dombóvári Illyés Gyula Gimnázium épületén</t>
  </si>
  <si>
    <t>2.7. TOP -3.2.1-15-TL1-2016-00026 Épületenergetikai korszerűsítés a Dombóvári Gyermekvilág Óvoda Százszorszép Óvodája épületén</t>
  </si>
  <si>
    <t>1.8. TOP -5.2.1-15-TL1-2016-00001 A dombóvári Mászlony szegregátumban élők társadalmi integrációjának helyi szintű komplex programja</t>
  </si>
  <si>
    <t>1.9. TOP -5.2.1-15-TL1-2016-00002 A dombóvári Szigetsor-Vasút szegregátumban élők társadalmi integrációjának helyi szintű komplex programja</t>
  </si>
  <si>
    <t>1.10. TOP -5.2.1-15-TL1-2016-00003 A dombóvári Kakasdomb-Erzsébet utca szegregációval veszélyeztetett területén élők társadalmi integrációjának helyi szintű komplex programja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</si>
  <si>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</si>
  <si>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</si>
  <si>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</si>
  <si>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89. TOP -3.2.1-15-TL1-2016-00025 Épületenergetikai korszerűsítés a Dombóvári Illyés Gyula Gimnázium épületén</t>
  </si>
  <si>
    <t>90. TOP -3.2.1-15-TL1-2016-00026 Épületenergetikai korszerűsítés a Dombóvári Gyermekvilág Óvoda Százszorszép Óvodája épületén</t>
  </si>
  <si>
    <t>91. TOP -5.2.1-15-TL1-2016-00001 A dombóvári Mászlony szegregátumban élők társadalmi integrációjának helyi szintű komplex programja</t>
  </si>
  <si>
    <t>93. TOP -5.2.1-15-TL1-2016-00003 A dombóvári Kakasdomb-Erzsébet utca szegregációval veszélyeztetett területén élők társadalmi integrációjának helyi szintű komplex programja</t>
  </si>
  <si>
    <t>92. TOP -5.2.1-15-TL1-2016-00002 pályázat A dombóvári Szigetsor-Vasút szegregátumban élők társadalmi integrációjának helyi szintű komplex programja</t>
  </si>
  <si>
    <t>47. TOP -5.2.1-15-TL1-2016-00001 A dombóvári Mászlony szegregátumban élők társadalmi integrációjának helyi szintű komplex programja</t>
  </si>
  <si>
    <t>27. TOP -3.2.1-15-TL1-2016-00025 Épületenergetikai korszerűsítés a Dombóvári Illyés Gyula Gimnázium épületén</t>
  </si>
  <si>
    <t>28. TOP -3.2.1-15-TL1-2016-00026 Épületenergetikai korszerűsítés a Dombóvári Gyermekvilág Óvoda Százszorszép Óvodája épületén</t>
  </si>
  <si>
    <t>3.4. TOP -5.2.1-15-TL1-2016-00001 A dombóvári Mászlony szegregátumban élők társadalmi integrációjának helyi szintű komplex programja</t>
  </si>
  <si>
    <t>3.5. TOP -5.2.1-15-TL1-2016-00002 A dombóvári Szigetsor-Vasút szegregátumban élők társadalmi integrációjának helyi szintű komplex programja</t>
  </si>
  <si>
    <t>3.6. TOP -5.2.1-15-TL1-2016-00003 A dombóvári Kakasdomb-Erzsébet utca szegregációval veszélyeztetett területén élők társadalmi integrációjának helyi szintű komplex programja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</si>
  <si>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</si>
  <si>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</si>
  <si>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</si>
  <si>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</si>
  <si>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</si>
  <si>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</si>
  <si>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</si>
  <si>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</si>
  <si>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</si>
  <si>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</si>
  <si>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Gyermekvilág Óvoda Százszorszép 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</si>
  <si>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</si>
  <si>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</si>
  <si>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</si>
  <si>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</si>
  <si>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</si>
  <si>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</si>
  <si>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</si>
  <si>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</si>
  <si>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</si>
  <si>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</si>
  <si>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</si>
  <si>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</si>
  <si>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</si>
  <si>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célcsoport képzési költségei</t>
  </si>
  <si>
    <t>tartalék</t>
  </si>
  <si>
    <t>"10. melléklet a 13/2017. (II. 17.) önkormányzati rendelethez"</t>
  </si>
  <si>
    <t>2. Helytörténeti gyűjtemény modernizálása</t>
  </si>
  <si>
    <t>94. Dombóváron élő hajléktalan személyek ellátása krízishelyzet fennállása esetén</t>
  </si>
  <si>
    <t>2.3. Kapos Innovációs Nkft-től kezességvállalásra</t>
  </si>
  <si>
    <t>13.4. KVG Zrt-nek hulladékszállításra</t>
  </si>
  <si>
    <t>3.4. Vis maior támogatás</t>
  </si>
  <si>
    <t>Felújítások összesen:</t>
  </si>
  <si>
    <t>1. Helytörténeti gyűjtemény modernizálása</t>
  </si>
  <si>
    <t>95. Szuhay SC viharban megrongálódott tetőszerkezetének javítása</t>
  </si>
  <si>
    <t>2017. jav. mód.</t>
  </si>
  <si>
    <r>
      <t>1.4. 3822 hrsz-ú ingatlanból 975 m</t>
    </r>
    <r>
      <rPr>
        <vertAlign val="superscript"/>
        <sz val="10"/>
        <rFont val="Arial"/>
        <family val="1"/>
        <charset val="238"/>
      </rPr>
      <t>2</t>
    </r>
    <r>
      <rPr>
        <sz val="10"/>
        <rFont val="Arial"/>
        <family val="1"/>
        <charset val="238"/>
      </rPr>
      <t xml:space="preserve"> értékesítése</t>
    </r>
  </si>
  <si>
    <t>1. melléklet a 46/2017. (IX. 29.) önkormányzati rendelethez</t>
  </si>
  <si>
    <t>2. melléklet a 46/2017. (IX. 29.) önkormányzati rendelethez</t>
  </si>
  <si>
    <t>2.a. melléklet a 46/2017. (IX. 29.) önkormányzati rendelethez</t>
  </si>
  <si>
    <t>3. melléklet a 46/2017. (IX. 29.) önkormányzati rendelethez</t>
  </si>
  <si>
    <t>4. melléklet a 46/2017. (IX.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</si>
</sst>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0"/>
      <name val="Arial"/>
      <family val="1"/>
      <charset val="238"/>
    </font>
    <font>
      <sz val="10"/>
      <name val="Arial"/>
      <family val="1"/>
      <charset val="238"/>
    </font>
    <font>
      <sz val="13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3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3" fillId="0" borderId="0" applyBorder="0"/>
    <xf numFmtId="0" fontId="28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28" fillId="0" borderId="0"/>
  </cellStyleXfs>
  <cellXfs count="372">
    <xf numFmtId="0" fontId="0" fillId="0" borderId="0" xfId="0"/>
    <xf numFmtId="0" fontId="21" fillId="0" borderId="0" xfId="53" applyFont="1"/>
    <xf numFmtId="0" fontId="23" fillId="0" borderId="0" xfId="53" applyFont="1"/>
    <xf numFmtId="3" fontId="24" fillId="0" borderId="10" xfId="53" applyNumberFormat="1" applyFont="1" applyFill="1" applyBorder="1"/>
    <xf numFmtId="3" fontId="25" fillId="0" borderId="10" xfId="53" applyNumberFormat="1" applyFont="1" applyFill="1" applyBorder="1"/>
    <xf numFmtId="0" fontId="27" fillId="0" borderId="11" xfId="53" applyFont="1" applyBorder="1" applyAlignment="1">
      <alignment horizontal="center"/>
    </xf>
    <xf numFmtId="0" fontId="24" fillId="0" borderId="11" xfId="53" applyFont="1" applyBorder="1" applyAlignment="1">
      <alignment horizontal="right"/>
    </xf>
    <xf numFmtId="0" fontId="21" fillId="0" borderId="13" xfId="53" applyFont="1" applyFill="1" applyBorder="1"/>
    <xf numFmtId="0" fontId="21" fillId="0" borderId="10" xfId="53" applyFont="1" applyBorder="1"/>
    <xf numFmtId="0" fontId="21" fillId="0" borderId="10" xfId="53" applyFont="1" applyFill="1" applyBorder="1"/>
    <xf numFmtId="0" fontId="21" fillId="0" borderId="0" xfId="53" applyFont="1" applyAlignment="1">
      <alignment wrapText="1"/>
    </xf>
    <xf numFmtId="0" fontId="21" fillId="0" borderId="12" xfId="53" applyFont="1" applyFill="1" applyBorder="1"/>
    <xf numFmtId="0" fontId="24" fillId="0" borderId="10" xfId="53" applyFont="1" applyBorder="1" applyAlignment="1">
      <alignment vertical="center" wrapText="1"/>
    </xf>
    <xf numFmtId="0" fontId="21" fillId="0" borderId="0" xfId="53" applyFont="1" applyAlignment="1">
      <alignment vertical="center"/>
    </xf>
    <xf numFmtId="0" fontId="24" fillId="0" borderId="10" xfId="53" applyFont="1" applyFill="1" applyBorder="1" applyAlignment="1">
      <alignment horizontal="center" vertical="center" wrapText="1"/>
    </xf>
    <xf numFmtId="0" fontId="24" fillId="0" borderId="0" xfId="53" applyFont="1"/>
    <xf numFmtId="3" fontId="24" fillId="0" borderId="10" xfId="53" applyNumberFormat="1" applyFont="1" applyFill="1" applyBorder="1" applyAlignment="1">
      <alignment wrapText="1"/>
    </xf>
    <xf numFmtId="0" fontId="22" fillId="0" borderId="0" xfId="53" applyFont="1"/>
    <xf numFmtId="0" fontId="22" fillId="0" borderId="10" xfId="53" applyFont="1" applyFill="1" applyBorder="1"/>
    <xf numFmtId="0" fontId="30" fillId="0" borderId="19" xfId="53" applyFont="1" applyFill="1" applyBorder="1"/>
    <xf numFmtId="0" fontId="30" fillId="0" borderId="21" xfId="53" applyFont="1" applyFill="1" applyBorder="1"/>
    <xf numFmtId="0" fontId="32" fillId="0" borderId="19" xfId="53" applyFont="1" applyFill="1" applyBorder="1"/>
    <xf numFmtId="3" fontId="30" fillId="0" borderId="10" xfId="53" applyNumberFormat="1" applyFont="1" applyFill="1" applyBorder="1"/>
    <xf numFmtId="0" fontId="30" fillId="0" borderId="10" xfId="53" applyFont="1" applyFill="1" applyBorder="1"/>
    <xf numFmtId="0" fontId="30" fillId="0" borderId="20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3" fontId="30" fillId="0" borderId="19" xfId="53" applyNumberFormat="1" applyFont="1" applyFill="1" applyBorder="1"/>
    <xf numFmtId="3" fontId="31" fillId="0" borderId="19" xfId="53" applyNumberFormat="1" applyFont="1" applyFill="1" applyBorder="1"/>
    <xf numFmtId="3" fontId="31" fillId="0" borderId="10" xfId="53" applyNumberFormat="1" applyFont="1" applyFill="1" applyBorder="1"/>
    <xf numFmtId="0" fontId="33" fillId="0" borderId="19" xfId="53" applyFont="1" applyFill="1" applyBorder="1"/>
    <xf numFmtId="0" fontId="30" fillId="0" borderId="20" xfId="53" applyFont="1" applyFill="1" applyBorder="1" applyAlignment="1">
      <alignment horizontal="center"/>
    </xf>
    <xf numFmtId="3" fontId="33" fillId="0" borderId="10" xfId="53" applyNumberFormat="1" applyFont="1" applyFill="1" applyBorder="1"/>
    <xf numFmtId="0" fontId="30" fillId="0" borderId="21" xfId="53" applyFont="1" applyFill="1" applyBorder="1" applyAlignment="1">
      <alignment wrapText="1"/>
    </xf>
    <xf numFmtId="0" fontId="30" fillId="0" borderId="22" xfId="53" applyFont="1" applyFill="1" applyBorder="1"/>
    <xf numFmtId="0" fontId="21" fillId="0" borderId="10" xfId="53" applyFont="1" applyFill="1" applyBorder="1" applyAlignment="1">
      <alignment horizontal="center" vertical="center"/>
    </xf>
    <xf numFmtId="3" fontId="32" fillId="0" borderId="10" xfId="53" applyNumberFormat="1" applyFont="1" applyFill="1" applyBorder="1" applyAlignment="1">
      <alignment horizontal="right"/>
    </xf>
    <xf numFmtId="0" fontId="33" fillId="0" borderId="20" xfId="53" applyFont="1" applyFill="1" applyBorder="1" applyAlignment="1">
      <alignment horizontal="center"/>
    </xf>
    <xf numFmtId="0" fontId="30" fillId="0" borderId="20" xfId="53" applyFont="1" applyFill="1" applyBorder="1" applyAlignment="1">
      <alignment horizontal="center" wrapText="1"/>
    </xf>
    <xf numFmtId="3" fontId="30" fillId="0" borderId="10" xfId="53" applyNumberFormat="1" applyFont="1" applyFill="1" applyBorder="1" applyAlignment="1">
      <alignment wrapText="1"/>
    </xf>
    <xf numFmtId="0" fontId="34" fillId="0" borderId="20" xfId="53" applyFont="1" applyFill="1" applyBorder="1" applyAlignment="1"/>
    <xf numFmtId="0" fontId="30" fillId="0" borderId="24" xfId="53" applyFont="1" applyFill="1" applyBorder="1"/>
    <xf numFmtId="0" fontId="30" fillId="0" borderId="14" xfId="53" applyFont="1" applyFill="1" applyBorder="1"/>
    <xf numFmtId="0" fontId="30" fillId="0" borderId="12" xfId="53" applyFont="1" applyFill="1" applyBorder="1"/>
    <xf numFmtId="0" fontId="30" fillId="0" borderId="13" xfId="53" applyFont="1" applyFill="1" applyBorder="1"/>
    <xf numFmtId="0" fontId="30" fillId="0" borderId="32" xfId="53" applyFont="1" applyFill="1" applyBorder="1" applyAlignment="1">
      <alignment wrapText="1"/>
    </xf>
    <xf numFmtId="0" fontId="30" fillId="0" borderId="32" xfId="53" applyFont="1" applyFill="1" applyBorder="1"/>
    <xf numFmtId="0" fontId="32" fillId="0" borderId="32" xfId="53" applyFont="1" applyFill="1" applyBorder="1"/>
    <xf numFmtId="0" fontId="33" fillId="0" borderId="10" xfId="53" applyFont="1" applyFill="1" applyBorder="1"/>
    <xf numFmtId="0" fontId="30" fillId="0" borderId="0" xfId="53" applyFont="1" applyFill="1" applyBorder="1" applyAlignment="1">
      <alignment horizontal="right"/>
    </xf>
    <xf numFmtId="0" fontId="24" fillId="0" borderId="0" xfId="53" applyFont="1" applyBorder="1" applyAlignment="1"/>
    <xf numFmtId="0" fontId="31" fillId="0" borderId="0" xfId="53" applyFont="1" applyFill="1" applyBorder="1" applyAlignment="1">
      <alignment horizontal="right"/>
    </xf>
    <xf numFmtId="3" fontId="21" fillId="0" borderId="19" xfId="53" applyNumberFormat="1" applyFont="1" applyFill="1" applyBorder="1"/>
    <xf numFmtId="3" fontId="32" fillId="0" borderId="19" xfId="53" applyNumberFormat="1" applyFont="1" applyFill="1" applyBorder="1"/>
    <xf numFmtId="3" fontId="30" fillId="0" borderId="19" xfId="53" applyNumberFormat="1" applyFont="1" applyFill="1" applyBorder="1" applyAlignment="1">
      <alignment wrapText="1"/>
    </xf>
    <xf numFmtId="3" fontId="21" fillId="0" borderId="10" xfId="53" applyNumberFormat="1" applyFont="1" applyFill="1" applyBorder="1"/>
    <xf numFmtId="0" fontId="33" fillId="0" borderId="32" xfId="53" applyFont="1" applyFill="1" applyBorder="1"/>
    <xf numFmtId="0" fontId="34" fillId="0" borderId="32" xfId="53" applyFont="1" applyFill="1" applyBorder="1" applyAlignment="1"/>
    <xf numFmtId="0" fontId="32" fillId="0" borderId="34" xfId="53" applyFont="1" applyFill="1" applyBorder="1"/>
    <xf numFmtId="3" fontId="30" fillId="0" borderId="32" xfId="53" applyNumberFormat="1" applyFont="1" applyFill="1" applyBorder="1"/>
    <xf numFmtId="3" fontId="30" fillId="0" borderId="32" xfId="53" applyNumberFormat="1" applyFont="1" applyFill="1" applyBorder="1" applyAlignment="1">
      <alignment wrapText="1"/>
    </xf>
    <xf numFmtId="3" fontId="31" fillId="0" borderId="32" xfId="53" applyNumberFormat="1" applyFont="1" applyFill="1" applyBorder="1"/>
    <xf numFmtId="3" fontId="32" fillId="0" borderId="32" xfId="53" applyNumberFormat="1" applyFont="1" applyFill="1" applyBorder="1" applyAlignment="1">
      <alignment horizontal="right"/>
    </xf>
    <xf numFmtId="3" fontId="33" fillId="0" borderId="32" xfId="53" applyNumberFormat="1" applyFont="1" applyFill="1" applyBorder="1"/>
    <xf numFmtId="3" fontId="32" fillId="0" borderId="20" xfId="53" applyNumberFormat="1" applyFont="1" applyFill="1" applyBorder="1"/>
    <xf numFmtId="3" fontId="30" fillId="0" borderId="20" xfId="53" applyNumberFormat="1" applyFont="1" applyFill="1" applyBorder="1"/>
    <xf numFmtId="3" fontId="31" fillId="0" borderId="20" xfId="53" applyNumberFormat="1" applyFont="1" applyFill="1" applyBorder="1"/>
    <xf numFmtId="3" fontId="32" fillId="0" borderId="36" xfId="53" applyNumberFormat="1" applyFont="1" applyFill="1" applyBorder="1" applyAlignment="1">
      <alignment horizontal="right"/>
    </xf>
    <xf numFmtId="0" fontId="32" fillId="0" borderId="20" xfId="53" applyFont="1" applyFill="1" applyBorder="1"/>
    <xf numFmtId="3" fontId="31" fillId="0" borderId="36" xfId="53" applyNumberFormat="1" applyFont="1" applyFill="1" applyBorder="1"/>
    <xf numFmtId="0" fontId="33" fillId="0" borderId="20" xfId="53" applyFont="1" applyFill="1" applyBorder="1"/>
    <xf numFmtId="3" fontId="30" fillId="0" borderId="36" xfId="53" applyNumberFormat="1" applyFont="1" applyFill="1" applyBorder="1"/>
    <xf numFmtId="3" fontId="30" fillId="0" borderId="20" xfId="53" applyNumberFormat="1" applyFont="1" applyFill="1" applyBorder="1" applyAlignment="1">
      <alignment wrapText="1"/>
    </xf>
    <xf numFmtId="3" fontId="30" fillId="0" borderId="36" xfId="53" applyNumberFormat="1" applyFont="1" applyFill="1" applyBorder="1" applyAlignment="1">
      <alignment wrapText="1"/>
    </xf>
    <xf numFmtId="3" fontId="21" fillId="0" borderId="20" xfId="53" applyNumberFormat="1" applyFont="1" applyFill="1" applyBorder="1"/>
    <xf numFmtId="0" fontId="24" fillId="0" borderId="0" xfId="53" applyFont="1" applyBorder="1" applyAlignment="1">
      <alignment horizontal="right"/>
    </xf>
    <xf numFmtId="3" fontId="32" fillId="0" borderId="34" xfId="53" applyNumberFormat="1" applyFont="1" applyFill="1" applyBorder="1"/>
    <xf numFmtId="3" fontId="25" fillId="0" borderId="10" xfId="53" applyNumberFormat="1" applyFont="1" applyFill="1" applyBorder="1" applyAlignment="1">
      <alignment wrapText="1"/>
    </xf>
    <xf numFmtId="0" fontId="21" fillId="0" borderId="10" xfId="53" applyFont="1" applyFill="1" applyBorder="1" applyAlignment="1">
      <alignment wrapText="1"/>
    </xf>
    <xf numFmtId="3" fontId="33" fillId="0" borderId="36" xfId="53" applyNumberFormat="1" applyFont="1" applyFill="1" applyBorder="1"/>
    <xf numFmtId="3" fontId="32" fillId="0" borderId="41" xfId="53" applyNumberFormat="1" applyFont="1" applyFill="1" applyBorder="1"/>
    <xf numFmtId="3" fontId="32" fillId="0" borderId="42" xfId="53" applyNumberFormat="1" applyFont="1" applyFill="1" applyBorder="1"/>
    <xf numFmtId="0" fontId="24" fillId="0" borderId="10" xfId="53" applyFont="1" applyFill="1" applyBorder="1" applyAlignment="1">
      <alignment vertical="center" wrapText="1"/>
    </xf>
    <xf numFmtId="0" fontId="2" fillId="0" borderId="0" xfId="51" applyFill="1"/>
    <xf numFmtId="0" fontId="38" fillId="0" borderId="0" xfId="59" applyFont="1" applyFill="1" applyAlignment="1">
      <alignment wrapText="1"/>
    </xf>
    <xf numFmtId="0" fontId="38" fillId="0" borderId="0" xfId="59" applyFont="1" applyFill="1"/>
    <xf numFmtId="0" fontId="40" fillId="0" borderId="0" xfId="59" applyFont="1" applyFill="1" applyAlignment="1">
      <alignment wrapText="1"/>
    </xf>
    <xf numFmtId="3" fontId="40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 wrapText="1"/>
    </xf>
    <xf numFmtId="0" fontId="38" fillId="0" borderId="0" xfId="59" applyFont="1" applyFill="1" applyAlignment="1">
      <alignment horizontal="center" vertical="center" wrapText="1"/>
    </xf>
    <xf numFmtId="0" fontId="38" fillId="0" borderId="0" xfId="59" applyFont="1" applyFill="1" applyAlignment="1">
      <alignment vertical="center"/>
    </xf>
    <xf numFmtId="0" fontId="0" fillId="0" borderId="0" xfId="0" applyFill="1"/>
    <xf numFmtId="3" fontId="38" fillId="0" borderId="0" xfId="59" applyNumberFormat="1" applyFont="1" applyFill="1" applyAlignment="1">
      <alignment horizontal="center"/>
    </xf>
    <xf numFmtId="0" fontId="38" fillId="0" borderId="0" xfId="59" applyFont="1" applyFill="1" applyAlignment="1">
      <alignment horizontal="center"/>
    </xf>
    <xf numFmtId="0" fontId="38" fillId="0" borderId="0" xfId="59" applyFont="1" applyFill="1" applyAlignment="1">
      <alignment horizontal="center" wrapText="1"/>
    </xf>
    <xf numFmtId="3" fontId="38" fillId="0" borderId="0" xfId="59" applyNumberFormat="1" applyFont="1" applyFill="1" applyBorder="1"/>
    <xf numFmtId="0" fontId="38" fillId="0" borderId="0" xfId="59" applyFont="1" applyFill="1" applyBorder="1" applyAlignment="1">
      <alignment wrapText="1"/>
    </xf>
    <xf numFmtId="3" fontId="40" fillId="0" borderId="0" xfId="59" applyNumberFormat="1" applyFont="1" applyFill="1" applyBorder="1"/>
    <xf numFmtId="0" fontId="38" fillId="0" borderId="0" xfId="59" applyFont="1" applyFill="1" applyAlignment="1">
      <alignment vertical="center" wrapText="1"/>
    </xf>
    <xf numFmtId="3" fontId="38" fillId="0" borderId="0" xfId="59" applyNumberFormat="1" applyFont="1" applyFill="1" applyBorder="1" applyAlignment="1">
      <alignment vertical="center"/>
    </xf>
    <xf numFmtId="3" fontId="38" fillId="0" borderId="0" xfId="59" applyNumberFormat="1" applyFont="1" applyFill="1"/>
    <xf numFmtId="0" fontId="39" fillId="0" borderId="0" xfId="59" applyFont="1" applyFill="1" applyAlignment="1">
      <alignment wrapText="1"/>
    </xf>
    <xf numFmtId="0" fontId="2" fillId="0" borderId="0" xfId="52" applyAlignment="1"/>
    <xf numFmtId="0" fontId="2" fillId="0" borderId="0" xfId="51"/>
    <xf numFmtId="3" fontId="39" fillId="0" borderId="0" xfId="51" applyNumberFormat="1" applyFont="1" applyFill="1"/>
    <xf numFmtId="3" fontId="38" fillId="0" borderId="0" xfId="51" applyNumberFormat="1" applyFont="1" applyFill="1"/>
    <xf numFmtId="3" fontId="40" fillId="0" borderId="0" xfId="51" applyNumberFormat="1" applyFont="1" applyFill="1"/>
    <xf numFmtId="0" fontId="38" fillId="0" borderId="0" xfId="51" applyFont="1" applyFill="1" applyAlignment="1">
      <alignment wrapText="1"/>
    </xf>
    <xf numFmtId="0" fontId="38" fillId="0" borderId="0" xfId="51" applyFont="1" applyFill="1"/>
    <xf numFmtId="0" fontId="37" fillId="0" borderId="0" xfId="51" applyFont="1" applyFill="1" applyAlignment="1">
      <alignment wrapText="1"/>
    </xf>
    <xf numFmtId="0" fontId="40" fillId="0" borderId="0" xfId="51" applyFont="1" applyFill="1"/>
    <xf numFmtId="0" fontId="42" fillId="0" borderId="0" xfId="51" applyFont="1" applyAlignment="1">
      <alignment horizontal="right"/>
    </xf>
    <xf numFmtId="0" fontId="36" fillId="0" borderId="0" xfId="51" applyFont="1"/>
    <xf numFmtId="0" fontId="30" fillId="0" borderId="0" xfId="51" applyFont="1"/>
    <xf numFmtId="0" fontId="36" fillId="0" borderId="0" xfId="51" applyFont="1" applyAlignment="1">
      <alignment wrapText="1"/>
    </xf>
    <xf numFmtId="0" fontId="38" fillId="0" borderId="0" xfId="51" applyFont="1"/>
    <xf numFmtId="0" fontId="37" fillId="0" borderId="0" xfId="51" applyFont="1" applyAlignment="1">
      <alignment wrapText="1"/>
    </xf>
    <xf numFmtId="0" fontId="2" fillId="0" borderId="0" xfId="52" applyAlignment="1"/>
    <xf numFmtId="0" fontId="21" fillId="0" borderId="0" xfId="53" applyFont="1" applyFill="1" applyBorder="1"/>
    <xf numFmtId="3" fontId="31" fillId="0" borderId="35" xfId="53" applyNumberFormat="1" applyFont="1" applyFill="1" applyBorder="1"/>
    <xf numFmtId="0" fontId="31" fillId="0" borderId="0" xfId="53" applyFont="1" applyFill="1" applyBorder="1" applyAlignment="1">
      <alignment horizontal="right"/>
    </xf>
    <xf numFmtId="0" fontId="25" fillId="0" borderId="0" xfId="61" applyFont="1" applyFill="1" applyBorder="1" applyAlignment="1"/>
    <xf numFmtId="0" fontId="42" fillId="0" borderId="0" xfId="0" applyFont="1" applyFill="1" applyAlignment="1"/>
    <xf numFmtId="0" fontId="24" fillId="0" borderId="0" xfId="61" applyFont="1" applyFill="1" applyAlignment="1">
      <alignment horizontal="center" vertical="center"/>
    </xf>
    <xf numFmtId="0" fontId="26" fillId="0" borderId="0" xfId="61" applyFont="1" applyFill="1"/>
    <xf numFmtId="0" fontId="24" fillId="0" borderId="0" xfId="61" applyFont="1" applyFill="1"/>
    <xf numFmtId="3" fontId="24" fillId="0" borderId="0" xfId="61" applyNumberFormat="1" applyFont="1" applyFill="1"/>
    <xf numFmtId="0" fontId="24" fillId="0" borderId="0" xfId="61" applyFont="1" applyFill="1" applyBorder="1" applyAlignment="1">
      <alignment horizontal="center" vertical="center"/>
    </xf>
    <xf numFmtId="0" fontId="26" fillId="0" borderId="0" xfId="61" applyFont="1" applyFill="1" applyBorder="1" applyAlignment="1">
      <alignment horizontal="right"/>
    </xf>
    <xf numFmtId="0" fontId="26" fillId="0" borderId="0" xfId="61" applyFont="1" applyFill="1" applyBorder="1" applyAlignment="1">
      <alignment horizontal="center" vertical="center"/>
    </xf>
    <xf numFmtId="0" fontId="27" fillId="0" borderId="0" xfId="61" applyFont="1" applyFill="1"/>
    <xf numFmtId="3" fontId="26" fillId="0" borderId="0" xfId="61" applyNumberFormat="1" applyFont="1" applyFill="1" applyBorder="1"/>
    <xf numFmtId="3" fontId="27" fillId="0" borderId="0" xfId="61" applyNumberFormat="1" applyFont="1" applyFill="1"/>
    <xf numFmtId="0" fontId="27" fillId="0" borderId="0" xfId="61" applyFont="1" applyFill="1" applyBorder="1" applyAlignment="1">
      <alignment horizontal="center"/>
    </xf>
    <xf numFmtId="0" fontId="27" fillId="0" borderId="0" xfId="61" applyFont="1" applyFill="1" applyBorder="1" applyAlignment="1">
      <alignment horizontal="center" vertical="center"/>
    </xf>
    <xf numFmtId="0" fontId="26" fillId="0" borderId="0" xfId="61" applyFont="1" applyFill="1" applyBorder="1" applyAlignment="1">
      <alignment horizontal="right" vertical="center"/>
    </xf>
    <xf numFmtId="0" fontId="26" fillId="0" borderId="0" xfId="61" applyFont="1" applyFill="1" applyBorder="1" applyAlignment="1">
      <alignment horizontal="center" vertical="center" wrapText="1"/>
    </xf>
    <xf numFmtId="3" fontId="26" fillId="0" borderId="0" xfId="61" applyNumberFormat="1" applyFont="1" applyFill="1" applyAlignment="1">
      <alignment horizontal="center" vertical="center"/>
    </xf>
    <xf numFmtId="0" fontId="24" fillId="0" borderId="0" xfId="61" applyFont="1" applyFill="1" applyBorder="1" applyAlignment="1">
      <alignment horizontal="center" vertical="center" wrapText="1"/>
    </xf>
    <xf numFmtId="0" fontId="24" fillId="0" borderId="0" xfId="61" applyFont="1" applyFill="1" applyBorder="1" applyAlignment="1">
      <alignment horizontal="left" vertical="center"/>
    </xf>
    <xf numFmtId="0" fontId="25" fillId="0" borderId="0" xfId="61" applyFont="1" applyFill="1" applyBorder="1" applyAlignment="1">
      <alignment horizontal="center" vertical="center" wrapText="1"/>
    </xf>
    <xf numFmtId="0" fontId="25" fillId="0" borderId="0" xfId="61" applyFont="1" applyFill="1" applyBorder="1" applyAlignment="1">
      <alignment horizontal="left"/>
    </xf>
    <xf numFmtId="0" fontId="24" fillId="0" borderId="0" xfId="61" applyFont="1" applyFill="1" applyBorder="1" applyAlignment="1">
      <alignment horizontal="right"/>
    </xf>
    <xf numFmtId="49" fontId="24" fillId="0" borderId="0" xfId="61" applyNumberFormat="1" applyFont="1" applyFill="1" applyBorder="1" applyAlignment="1">
      <alignment horizontal="right" vertical="center"/>
    </xf>
    <xf numFmtId="3" fontId="24" fillId="0" borderId="0" xfId="61" applyNumberFormat="1" applyFont="1" applyFill="1" applyBorder="1"/>
    <xf numFmtId="0" fontId="24" fillId="0" borderId="43" xfId="61" applyFont="1" applyFill="1" applyBorder="1" applyAlignment="1">
      <alignment horizontal="center" vertical="center"/>
    </xf>
    <xf numFmtId="0" fontId="26" fillId="0" borderId="43" xfId="61" applyFont="1" applyFill="1" applyBorder="1" applyAlignment="1">
      <alignment horizontal="right"/>
    </xf>
    <xf numFmtId="0" fontId="26" fillId="0" borderId="43" xfId="61" applyFont="1" applyFill="1" applyBorder="1" applyAlignment="1">
      <alignment horizontal="center" vertical="center"/>
    </xf>
    <xf numFmtId="3" fontId="26" fillId="0" borderId="43" xfId="61" applyNumberFormat="1" applyFont="1" applyFill="1" applyBorder="1"/>
    <xf numFmtId="0" fontId="36" fillId="0" borderId="0" xfId="61" applyFont="1" applyFill="1" applyBorder="1" applyAlignment="1">
      <alignment horizontal="center" vertical="center"/>
    </xf>
    <xf numFmtId="3" fontId="41" fillId="0" borderId="0" xfId="61" applyNumberFormat="1" applyFont="1" applyFill="1" applyBorder="1"/>
    <xf numFmtId="0" fontId="27" fillId="0" borderId="0" xfId="61" applyFont="1" applyFill="1" applyBorder="1" applyAlignment="1">
      <alignment horizontal="right"/>
    </xf>
    <xf numFmtId="3" fontId="27" fillId="0" borderId="0" xfId="61" applyNumberFormat="1" applyFont="1" applyFill="1" applyBorder="1"/>
    <xf numFmtId="0" fontId="26" fillId="0" borderId="0" xfId="61" applyFont="1" applyFill="1" applyBorder="1" applyAlignment="1">
      <alignment horizontal="center"/>
    </xf>
    <xf numFmtId="0" fontId="24" fillId="0" borderId="0" xfId="61" applyFont="1" applyFill="1" applyBorder="1"/>
    <xf numFmtId="3" fontId="27" fillId="0" borderId="0" xfId="61" applyNumberFormat="1" applyFont="1" applyFill="1" applyBorder="1" applyAlignment="1">
      <alignment horizontal="center"/>
    </xf>
    <xf numFmtId="0" fontId="2" fillId="0" borderId="0" xfId="51" applyAlignment="1">
      <alignment horizontal="right"/>
    </xf>
    <xf numFmtId="0" fontId="38" fillId="0" borderId="0" xfId="53" applyFont="1" applyFill="1" applyBorder="1" applyAlignment="1"/>
    <xf numFmtId="0" fontId="42" fillId="0" borderId="0" xfId="51" applyFont="1" applyAlignment="1"/>
    <xf numFmtId="0" fontId="29" fillId="0" borderId="0" xfId="51" applyFont="1" applyAlignment="1">
      <alignment horizontal="right"/>
    </xf>
    <xf numFmtId="0" fontId="31" fillId="0" borderId="0" xfId="53" applyFont="1" applyFill="1" applyBorder="1" applyAlignment="1">
      <alignment horizontal="right"/>
    </xf>
    <xf numFmtId="0" fontId="30" fillId="0" borderId="0" xfId="53" applyFont="1" applyFill="1" applyBorder="1" applyAlignment="1"/>
    <xf numFmtId="0" fontId="31" fillId="0" borderId="0" xfId="53" applyFont="1" applyFill="1" applyBorder="1" applyAlignment="1">
      <alignment horizontal="right" wrapText="1"/>
    </xf>
    <xf numFmtId="0" fontId="32" fillId="0" borderId="0" xfId="53" applyFont="1" applyFill="1" applyBorder="1" applyAlignment="1">
      <alignment horizontal="center"/>
    </xf>
    <xf numFmtId="0" fontId="21" fillId="0" borderId="15" xfId="53" applyFont="1" applyFill="1" applyBorder="1"/>
    <xf numFmtId="3" fontId="30" fillId="0" borderId="29" xfId="53" applyNumberFormat="1" applyFont="1" applyFill="1" applyBorder="1" applyAlignment="1">
      <alignment horizontal="right"/>
    </xf>
    <xf numFmtId="3" fontId="30" fillId="0" borderId="30" xfId="53" applyNumberFormat="1" applyFont="1" applyFill="1" applyBorder="1" applyAlignment="1">
      <alignment horizontal="center" wrapText="1"/>
    </xf>
    <xf numFmtId="0" fontId="30" fillId="0" borderId="30" xfId="53" applyFont="1" applyFill="1" applyBorder="1" applyAlignment="1">
      <alignment horizontal="center" wrapText="1"/>
    </xf>
    <xf numFmtId="0" fontId="30" fillId="0" borderId="31" xfId="53" applyFont="1" applyFill="1" applyBorder="1" applyAlignment="1">
      <alignment horizontal="center" wrapText="1"/>
    </xf>
    <xf numFmtId="0" fontId="32" fillId="0" borderId="25" xfId="53" applyFont="1" applyFill="1" applyBorder="1"/>
    <xf numFmtId="3" fontId="32" fillId="0" borderId="32" xfId="53" applyNumberFormat="1" applyFont="1" applyFill="1" applyBorder="1"/>
    <xf numFmtId="3" fontId="32" fillId="0" borderId="36" xfId="53" applyNumberFormat="1" applyFont="1" applyFill="1" applyBorder="1"/>
    <xf numFmtId="0" fontId="32" fillId="0" borderId="19" xfId="53" applyFont="1" applyFill="1" applyBorder="1" applyAlignment="1">
      <alignment horizontal="center"/>
    </xf>
    <xf numFmtId="0" fontId="31" fillId="0" borderId="0" xfId="53" applyFont="1" applyFill="1" applyBorder="1" applyAlignment="1"/>
    <xf numFmtId="0" fontId="29" fillId="0" borderId="0" xfId="51" applyFont="1" applyFill="1" applyBorder="1" applyAlignment="1">
      <alignment horizontal="right" wrapText="1"/>
    </xf>
    <xf numFmtId="3" fontId="32" fillId="0" borderId="15" xfId="53" applyNumberFormat="1" applyFont="1" applyFill="1" applyBorder="1" applyAlignment="1">
      <alignment horizontal="center"/>
    </xf>
    <xf numFmtId="3" fontId="32" fillId="0" borderId="16" xfId="53" applyNumberFormat="1" applyFont="1" applyFill="1" applyBorder="1" applyAlignment="1">
      <alignment horizontal="center"/>
    </xf>
    <xf numFmtId="3" fontId="32" fillId="0" borderId="17" xfId="53" applyNumberFormat="1" applyFont="1" applyFill="1" applyBorder="1" applyAlignment="1">
      <alignment horizontal="center"/>
    </xf>
    <xf numFmtId="1" fontId="32" fillId="0" borderId="27" xfId="53" applyNumberFormat="1" applyFont="1" applyFill="1" applyBorder="1" applyAlignment="1">
      <alignment horizontal="center" vertical="center"/>
    </xf>
    <xf numFmtId="0" fontId="32" fillId="0" borderId="22" xfId="53" applyFont="1" applyFill="1" applyBorder="1" applyAlignment="1">
      <alignment horizontal="center" vertical="center"/>
    </xf>
    <xf numFmtId="0" fontId="30" fillId="0" borderId="24" xfId="53" applyFont="1" applyFill="1" applyBorder="1" applyAlignment="1">
      <alignment horizontal="center" vertical="center"/>
    </xf>
    <xf numFmtId="0" fontId="32" fillId="0" borderId="34" xfId="53" applyFont="1" applyFill="1" applyBorder="1" applyAlignment="1">
      <alignment horizontal="center" vertical="center"/>
    </xf>
    <xf numFmtId="0" fontId="32" fillId="0" borderId="25" xfId="53" applyFont="1" applyFill="1" applyBorder="1" applyAlignment="1">
      <alignment horizontal="center"/>
    </xf>
    <xf numFmtId="0" fontId="32" fillId="0" borderId="26" xfId="53" applyFont="1" applyFill="1" applyBorder="1" applyAlignment="1">
      <alignment horizontal="center"/>
    </xf>
    <xf numFmtId="0" fontId="32" fillId="0" borderId="27" xfId="53" applyFont="1" applyFill="1" applyBorder="1"/>
    <xf numFmtId="0" fontId="32" fillId="0" borderId="12" xfId="53" applyFont="1" applyFill="1" applyBorder="1"/>
    <xf numFmtId="0" fontId="32" fillId="0" borderId="26" xfId="53" applyFont="1" applyFill="1" applyBorder="1"/>
    <xf numFmtId="0" fontId="32" fillId="0" borderId="20" xfId="53" applyFont="1" applyFill="1" applyBorder="1" applyAlignment="1">
      <alignment horizontal="center"/>
    </xf>
    <xf numFmtId="0" fontId="30" fillId="0" borderId="19" xfId="53" applyFont="1" applyFill="1" applyBorder="1" applyAlignment="1">
      <alignment horizontal="center"/>
    </xf>
    <xf numFmtId="0" fontId="31" fillId="0" borderId="19" xfId="53" applyFont="1" applyFill="1" applyBorder="1" applyAlignment="1">
      <alignment horizontal="center"/>
    </xf>
    <xf numFmtId="0" fontId="31" fillId="0" borderId="20" xfId="53" applyFont="1" applyFill="1" applyBorder="1" applyAlignment="1">
      <alignment horizontal="center"/>
    </xf>
    <xf numFmtId="0" fontId="31" fillId="0" borderId="32" xfId="53" applyFont="1" applyFill="1" applyBorder="1"/>
    <xf numFmtId="3" fontId="32" fillId="0" borderId="35" xfId="53" applyNumberFormat="1" applyFont="1" applyFill="1" applyBorder="1" applyAlignment="1">
      <alignment horizontal="right"/>
    </xf>
    <xf numFmtId="3" fontId="32" fillId="0" borderId="19" xfId="53" applyNumberFormat="1" applyFont="1" applyFill="1" applyBorder="1" applyAlignment="1">
      <alignment horizontal="right"/>
    </xf>
    <xf numFmtId="3" fontId="32" fillId="0" borderId="20" xfId="53" applyNumberFormat="1" applyFont="1" applyFill="1" applyBorder="1" applyAlignment="1">
      <alignment horizontal="right"/>
    </xf>
    <xf numFmtId="3" fontId="33" fillId="0" borderId="19" xfId="53" applyNumberFormat="1" applyFont="1" applyFill="1" applyBorder="1"/>
    <xf numFmtId="3" fontId="33" fillId="0" borderId="20" xfId="53" applyNumberFormat="1" applyFont="1" applyFill="1" applyBorder="1"/>
    <xf numFmtId="3" fontId="30" fillId="0" borderId="35" xfId="53" applyNumberFormat="1" applyFont="1" applyFill="1" applyBorder="1" applyAlignment="1">
      <alignment wrapText="1"/>
    </xf>
    <xf numFmtId="3" fontId="33" fillId="0" borderId="35" xfId="53" applyNumberFormat="1" applyFont="1" applyFill="1" applyBorder="1"/>
    <xf numFmtId="3" fontId="21" fillId="0" borderId="32" xfId="53" applyNumberFormat="1" applyFont="1" applyFill="1" applyBorder="1"/>
    <xf numFmtId="0" fontId="30" fillId="0" borderId="19" xfId="53" applyFont="1" applyFill="1" applyBorder="1" applyAlignment="1">
      <alignment horizontal="center" wrapText="1"/>
    </xf>
    <xf numFmtId="0" fontId="30" fillId="0" borderId="32" xfId="53" applyFont="1" applyFill="1" applyBorder="1" applyAlignment="1"/>
    <xf numFmtId="16" fontId="30" fillId="0" borderId="32" xfId="53" applyNumberFormat="1" applyFont="1" applyFill="1" applyBorder="1" applyAlignment="1">
      <alignment wrapText="1"/>
    </xf>
    <xf numFmtId="0" fontId="32" fillId="0" borderId="19" xfId="53" applyFont="1" applyFill="1" applyBorder="1" applyAlignment="1"/>
    <xf numFmtId="0" fontId="22" fillId="0" borderId="13" xfId="53" applyFont="1" applyFill="1" applyBorder="1"/>
    <xf numFmtId="0" fontId="21" fillId="0" borderId="13" xfId="53" applyFont="1" applyFill="1" applyBorder="1" applyAlignment="1">
      <alignment wrapText="1"/>
    </xf>
    <xf numFmtId="3" fontId="32" fillId="0" borderId="24" xfId="53" applyNumberFormat="1" applyFont="1" applyFill="1" applyBorder="1"/>
    <xf numFmtId="0" fontId="21" fillId="0" borderId="14" xfId="53" applyFont="1" applyFill="1" applyBorder="1" applyAlignment="1">
      <alignment horizontal="center" vertical="center"/>
    </xf>
    <xf numFmtId="0" fontId="21" fillId="0" borderId="12" xfId="53" applyFont="1" applyFill="1" applyBorder="1" applyAlignment="1">
      <alignment horizontal="center" vertical="center"/>
    </xf>
    <xf numFmtId="0" fontId="2" fillId="0" borderId="10" xfId="51" applyFill="1" applyBorder="1" applyAlignment="1"/>
    <xf numFmtId="1" fontId="32" fillId="0" borderId="13" xfId="53" applyNumberFormat="1" applyFont="1" applyFill="1" applyBorder="1" applyAlignment="1"/>
    <xf numFmtId="1" fontId="32" fillId="0" borderId="38" xfId="53" applyNumberFormat="1" applyFont="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2" fillId="0" borderId="40" xfId="51" applyFill="1" applyBorder="1" applyAlignment="1">
      <alignment horizontal="center"/>
    </xf>
    <xf numFmtId="0" fontId="24" fillId="0" borderId="37" xfId="53" applyFont="1" applyFill="1" applyBorder="1" applyAlignment="1">
      <alignment horizontal="center" vertical="center" wrapText="1"/>
    </xf>
    <xf numFmtId="0" fontId="24" fillId="0" borderId="35" xfId="53" applyFont="1" applyFill="1" applyBorder="1" applyAlignment="1">
      <alignment horizontal="center" vertical="center" wrapText="1"/>
    </xf>
    <xf numFmtId="0" fontId="24" fillId="0" borderId="13" xfId="53" applyFont="1" applyFill="1" applyBorder="1" applyAlignment="1">
      <alignment horizontal="center" vertical="center" wrapText="1"/>
    </xf>
    <xf numFmtId="0" fontId="30" fillId="0" borderId="0" xfId="53" applyFont="1" applyAlignment="1">
      <alignment horizontal="right"/>
    </xf>
    <xf numFmtId="0" fontId="31" fillId="0" borderId="0" xfId="53" applyFont="1" applyFill="1" applyBorder="1" applyAlignment="1">
      <alignment horizontal="right"/>
    </xf>
    <xf numFmtId="0" fontId="26" fillId="0" borderId="37" xfId="53" applyFont="1" applyFill="1" applyBorder="1" applyAlignment="1">
      <alignment horizontal="center" vertical="center" wrapText="1"/>
    </xf>
    <xf numFmtId="0" fontId="26" fillId="0" borderId="35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5" fillId="0" borderId="0" xfId="53" applyFont="1" applyBorder="1" applyAlignment="1">
      <alignment horizontal="right"/>
    </xf>
    <xf numFmtId="0" fontId="29" fillId="0" borderId="0" xfId="52" applyFont="1" applyAlignment="1"/>
    <xf numFmtId="0" fontId="2" fillId="0" borderId="0" xfId="52" applyAlignment="1"/>
    <xf numFmtId="0" fontId="27" fillId="0" borderId="0" xfId="53" applyFont="1" applyBorder="1" applyAlignment="1">
      <alignment horizontal="center" wrapText="1"/>
    </xf>
    <xf numFmtId="0" fontId="39" fillId="0" borderId="0" xfId="59" applyFont="1" applyAlignment="1">
      <alignment horizontal="center" wrapText="1"/>
    </xf>
    <xf numFmtId="0" fontId="37" fillId="0" borderId="0" xfId="51" applyFont="1" applyAlignment="1">
      <alignment horizontal="center" wrapText="1"/>
    </xf>
    <xf numFmtId="0" fontId="39" fillId="0" borderId="0" xfId="59" applyFont="1" applyFill="1" applyAlignment="1">
      <alignment horizontal="center" vertical="center" wrapText="1"/>
    </xf>
    <xf numFmtId="0" fontId="37" fillId="0" borderId="0" xfId="51" applyFont="1" applyFill="1" applyAlignment="1"/>
    <xf numFmtId="0" fontId="41" fillId="0" borderId="0" xfId="61" applyFont="1" applyFill="1" applyBorder="1" applyAlignment="1">
      <alignment horizontal="right"/>
    </xf>
    <xf numFmtId="0" fontId="26" fillId="0" borderId="0" xfId="61" applyFont="1" applyFill="1" applyBorder="1" applyAlignment="1">
      <alignment horizontal="center"/>
    </xf>
    <xf numFmtId="0" fontId="41" fillId="0" borderId="0" xfId="61" applyFont="1" applyFill="1" applyBorder="1" applyAlignment="1">
      <alignment horizontal="center"/>
    </xf>
    <xf numFmtId="0" fontId="26" fillId="0" borderId="0" xfId="61" applyFont="1" applyFill="1" applyBorder="1" applyAlignment="1">
      <alignment horizontal="right"/>
    </xf>
    <xf numFmtId="0" fontId="45" fillId="0" borderId="0" xfId="53" applyFont="1" applyFill="1" applyBorder="1"/>
    <xf numFmtId="0" fontId="46" fillId="0" borderId="0" xfId="53" applyFont="1" applyFill="1" applyBorder="1" applyAlignment="1"/>
    <xf numFmtId="0" fontId="46" fillId="0" borderId="0" xfId="53" applyFont="1" applyFill="1" applyBorder="1" applyAlignment="1">
      <alignment horizontal="right"/>
    </xf>
    <xf numFmtId="0" fontId="45" fillId="0" borderId="10" xfId="53" applyFont="1" applyFill="1" applyBorder="1"/>
    <xf numFmtId="0" fontId="45" fillId="0" borderId="14" xfId="53" applyFont="1" applyFill="1" applyBorder="1"/>
    <xf numFmtId="0" fontId="45" fillId="0" borderId="12" xfId="53" applyFont="1" applyFill="1" applyBorder="1"/>
    <xf numFmtId="0" fontId="47" fillId="0" borderId="0" xfId="53" applyFont="1" applyFill="1" applyBorder="1" applyAlignment="1">
      <alignment horizontal="right" wrapText="1"/>
    </xf>
    <xf numFmtId="0" fontId="48" fillId="0" borderId="0" xfId="0" applyFont="1" applyFill="1" applyBorder="1" applyAlignment="1">
      <alignment horizontal="right" wrapText="1"/>
    </xf>
    <xf numFmtId="0" fontId="47" fillId="0" borderId="0" xfId="53" applyFont="1" applyFill="1" applyBorder="1" applyAlignment="1">
      <alignment horizontal="right"/>
    </xf>
    <xf numFmtId="0" fontId="45" fillId="0" borderId="13" xfId="53" applyFont="1" applyFill="1" applyBorder="1"/>
    <xf numFmtId="0" fontId="49" fillId="0" borderId="0" xfId="53" applyFont="1" applyFill="1" applyBorder="1" applyAlignment="1">
      <alignment horizontal="center"/>
    </xf>
    <xf numFmtId="0" fontId="49" fillId="0" borderId="15" xfId="53" applyFont="1" applyFill="1" applyBorder="1" applyAlignment="1">
      <alignment horizontal="center"/>
    </xf>
    <xf numFmtId="0" fontId="45" fillId="0" borderId="15" xfId="53" applyFont="1" applyFill="1" applyBorder="1"/>
    <xf numFmtId="0" fontId="49" fillId="0" borderId="16" xfId="53" applyFont="1" applyFill="1" applyBorder="1" applyAlignment="1">
      <alignment horizontal="center"/>
    </xf>
    <xf numFmtId="0" fontId="49" fillId="0" borderId="17" xfId="53" applyFont="1" applyFill="1" applyBorder="1" applyAlignment="1">
      <alignment horizontal="center"/>
    </xf>
    <xf numFmtId="0" fontId="49" fillId="0" borderId="18" xfId="53" applyFont="1" applyFill="1" applyBorder="1" applyAlignment="1">
      <alignment horizontal="center"/>
    </xf>
    <xf numFmtId="1" fontId="49" fillId="0" borderId="38" xfId="53" applyNumberFormat="1" applyFont="1" applyFill="1" applyBorder="1" applyAlignment="1">
      <alignment horizontal="center"/>
    </xf>
    <xf numFmtId="0" fontId="50" fillId="0" borderId="39" xfId="0" applyFont="1" applyFill="1" applyBorder="1" applyAlignment="1">
      <alignment horizontal="center"/>
    </xf>
    <xf numFmtId="0" fontId="50" fillId="0" borderId="40" xfId="0" applyFont="1" applyFill="1" applyBorder="1" applyAlignment="1">
      <alignment horizontal="center"/>
    </xf>
    <xf numFmtId="1" fontId="46" fillId="0" borderId="13" xfId="53" applyNumberFormat="1" applyFont="1" applyFill="1" applyBorder="1" applyAlignment="1"/>
    <xf numFmtId="0" fontId="51" fillId="0" borderId="10" xfId="0" applyFont="1" applyFill="1" applyBorder="1" applyAlignment="1"/>
    <xf numFmtId="0" fontId="46" fillId="0" borderId="22" xfId="53" applyFont="1" applyFill="1" applyBorder="1"/>
    <xf numFmtId="0" fontId="46" fillId="0" borderId="24" xfId="53" applyFont="1" applyFill="1" applyBorder="1" applyAlignment="1">
      <alignment horizontal="right"/>
    </xf>
    <xf numFmtId="0" fontId="46" fillId="0" borderId="23" xfId="53" applyFont="1" applyFill="1" applyBorder="1"/>
    <xf numFmtId="3" fontId="46" fillId="0" borderId="29" xfId="53" applyNumberFormat="1" applyFont="1" applyFill="1" applyBorder="1" applyAlignment="1">
      <alignment horizontal="right"/>
    </xf>
    <xf numFmtId="3" fontId="46" fillId="0" borderId="30" xfId="53" applyNumberFormat="1" applyFont="1" applyFill="1" applyBorder="1" applyAlignment="1">
      <alignment horizontal="center" wrapText="1"/>
    </xf>
    <xf numFmtId="0" fontId="46" fillId="0" borderId="30" xfId="53" applyFont="1" applyFill="1" applyBorder="1" applyAlignment="1">
      <alignment horizontal="center" wrapText="1"/>
    </xf>
    <xf numFmtId="0" fontId="46" fillId="0" borderId="31" xfId="53" applyFont="1" applyFill="1" applyBorder="1" applyAlignment="1">
      <alignment horizontal="center" wrapText="1"/>
    </xf>
    <xf numFmtId="0" fontId="49" fillId="0" borderId="25" xfId="53" applyFont="1" applyFill="1" applyBorder="1"/>
    <xf numFmtId="0" fontId="49" fillId="0" borderId="26" xfId="53" applyFont="1" applyFill="1" applyBorder="1" applyAlignment="1">
      <alignment horizontal="right"/>
    </xf>
    <xf numFmtId="0" fontId="49" fillId="0" borderId="28" xfId="53" applyFont="1" applyFill="1" applyBorder="1"/>
    <xf numFmtId="0" fontId="49" fillId="0" borderId="16" xfId="53" applyFont="1" applyFill="1" applyBorder="1"/>
    <xf numFmtId="0" fontId="49" fillId="0" borderId="33" xfId="53" applyFont="1" applyFill="1" applyBorder="1"/>
    <xf numFmtId="0" fontId="49" fillId="0" borderId="17" xfId="53" applyFont="1" applyFill="1" applyBorder="1"/>
    <xf numFmtId="0" fontId="46" fillId="0" borderId="19" xfId="53" applyFont="1" applyFill="1" applyBorder="1"/>
    <xf numFmtId="0" fontId="46" fillId="0" borderId="20" xfId="53" applyFont="1" applyFill="1" applyBorder="1" applyAlignment="1">
      <alignment horizontal="right"/>
    </xf>
    <xf numFmtId="0" fontId="46" fillId="0" borderId="21" xfId="53" applyFont="1" applyFill="1" applyBorder="1"/>
    <xf numFmtId="0" fontId="46" fillId="0" borderId="10" xfId="53" applyFont="1" applyFill="1" applyBorder="1"/>
    <xf numFmtId="0" fontId="46" fillId="0" borderId="20" xfId="53" applyFont="1" applyFill="1" applyBorder="1"/>
    <xf numFmtId="0" fontId="49" fillId="0" borderId="19" xfId="53" applyFont="1" applyFill="1" applyBorder="1"/>
    <xf numFmtId="0" fontId="49" fillId="0" borderId="21" xfId="53" applyFont="1" applyFill="1" applyBorder="1"/>
    <xf numFmtId="0" fontId="49" fillId="0" borderId="10" xfId="53" applyFont="1" applyFill="1" applyBorder="1"/>
    <xf numFmtId="0" fontId="49" fillId="0" borderId="20" xfId="53" applyFont="1" applyFill="1" applyBorder="1"/>
    <xf numFmtId="3" fontId="46" fillId="0" borderId="19" xfId="53" applyNumberFormat="1" applyFont="1" applyFill="1" applyBorder="1"/>
    <xf numFmtId="3" fontId="46" fillId="0" borderId="10" xfId="53" applyNumberFormat="1" applyFont="1" applyFill="1" applyBorder="1"/>
    <xf numFmtId="3" fontId="46" fillId="0" borderId="20" xfId="53" applyNumberFormat="1" applyFont="1" applyFill="1" applyBorder="1"/>
    <xf numFmtId="3" fontId="46" fillId="0" borderId="32" xfId="53" applyNumberFormat="1" applyFont="1" applyFill="1" applyBorder="1"/>
    <xf numFmtId="3" fontId="46" fillId="0" borderId="36" xfId="53" applyNumberFormat="1" applyFont="1" applyFill="1" applyBorder="1"/>
    <xf numFmtId="0" fontId="47" fillId="0" borderId="21" xfId="53" applyFont="1" applyFill="1" applyBorder="1"/>
    <xf numFmtId="3" fontId="47" fillId="0" borderId="32" xfId="53" applyNumberFormat="1" applyFont="1" applyFill="1" applyBorder="1"/>
    <xf numFmtId="3" fontId="47" fillId="0" borderId="10" xfId="53" applyNumberFormat="1" applyFont="1" applyFill="1" applyBorder="1"/>
    <xf numFmtId="3" fontId="47" fillId="0" borderId="36" xfId="53" applyNumberFormat="1" applyFont="1" applyFill="1" applyBorder="1"/>
    <xf numFmtId="3" fontId="49" fillId="0" borderId="32" xfId="53" applyNumberFormat="1" applyFont="1" applyFill="1" applyBorder="1"/>
    <xf numFmtId="3" fontId="49" fillId="0" borderId="10" xfId="53" applyNumberFormat="1" applyFont="1" applyFill="1" applyBorder="1"/>
    <xf numFmtId="3" fontId="49" fillId="0" borderId="36" xfId="53" applyNumberFormat="1" applyFont="1" applyFill="1" applyBorder="1"/>
    <xf numFmtId="3" fontId="49" fillId="0" borderId="35" xfId="53" applyNumberFormat="1" applyFont="1" applyFill="1" applyBorder="1"/>
    <xf numFmtId="0" fontId="49" fillId="0" borderId="20" xfId="53" applyFont="1" applyFill="1" applyBorder="1" applyAlignment="1">
      <alignment horizontal="right"/>
    </xf>
    <xf numFmtId="0" fontId="52" fillId="0" borderId="10" xfId="53" applyFont="1" applyFill="1" applyBorder="1"/>
    <xf numFmtId="3" fontId="47" fillId="0" borderId="19" xfId="53" applyNumberFormat="1" applyFont="1" applyFill="1" applyBorder="1"/>
    <xf numFmtId="3" fontId="47" fillId="0" borderId="20" xfId="53" applyNumberFormat="1" applyFont="1" applyFill="1" applyBorder="1"/>
    <xf numFmtId="3" fontId="49" fillId="0" borderId="19" xfId="53" applyNumberFormat="1" applyFont="1" applyFill="1" applyBorder="1"/>
    <xf numFmtId="3" fontId="49" fillId="0" borderId="20" xfId="53" applyNumberFormat="1" applyFont="1" applyFill="1" applyBorder="1"/>
    <xf numFmtId="0" fontId="49" fillId="0" borderId="19" xfId="53" applyFont="1" applyFill="1" applyBorder="1" applyAlignment="1">
      <alignment horizontal="center"/>
    </xf>
    <xf numFmtId="0" fontId="46" fillId="0" borderId="20" xfId="53" applyFont="1" applyFill="1" applyBorder="1" applyAlignment="1">
      <alignment horizontal="center"/>
    </xf>
    <xf numFmtId="0" fontId="47" fillId="0" borderId="19" xfId="53" applyFont="1" applyFill="1" applyBorder="1"/>
    <xf numFmtId="0" fontId="47" fillId="0" borderId="20" xfId="53" applyFont="1" applyFill="1" applyBorder="1" applyAlignment="1">
      <alignment horizontal="right"/>
    </xf>
    <xf numFmtId="0" fontId="53" fillId="0" borderId="10" xfId="53" applyFont="1" applyFill="1" applyBorder="1"/>
    <xf numFmtId="3" fontId="49" fillId="0" borderId="13" xfId="53" applyNumberFormat="1" applyFont="1" applyFill="1" applyBorder="1"/>
    <xf numFmtId="0" fontId="49" fillId="0" borderId="21" xfId="53" applyFont="1" applyFill="1" applyBorder="1" applyAlignment="1">
      <alignment wrapText="1"/>
    </xf>
    <xf numFmtId="0" fontId="49" fillId="0" borderId="19" xfId="53" applyFont="1" applyFill="1" applyBorder="1" applyAlignment="1">
      <alignment wrapText="1"/>
    </xf>
    <xf numFmtId="0" fontId="49" fillId="0" borderId="10" xfId="53" applyFont="1" applyFill="1" applyBorder="1" applyAlignment="1">
      <alignment wrapText="1"/>
    </xf>
    <xf numFmtId="0" fontId="49" fillId="0" borderId="20" xfId="53" applyFont="1" applyFill="1" applyBorder="1" applyAlignment="1">
      <alignment wrapText="1"/>
    </xf>
    <xf numFmtId="3" fontId="46" fillId="0" borderId="19" xfId="53" applyNumberFormat="1" applyFont="1" applyFill="1" applyBorder="1" applyAlignment="1">
      <alignment wrapText="1"/>
    </xf>
    <xf numFmtId="3" fontId="46" fillId="0" borderId="10" xfId="53" applyNumberFormat="1" applyFont="1" applyFill="1" applyBorder="1" applyAlignment="1">
      <alignment wrapText="1"/>
    </xf>
    <xf numFmtId="3" fontId="46" fillId="0" borderId="20" xfId="53" applyNumberFormat="1" applyFont="1" applyFill="1" applyBorder="1" applyAlignment="1">
      <alignment wrapText="1"/>
    </xf>
    <xf numFmtId="0" fontId="46" fillId="0" borderId="21" xfId="53" applyFont="1" applyFill="1" applyBorder="1" applyAlignment="1">
      <alignment wrapText="1"/>
    </xf>
    <xf numFmtId="0" fontId="46" fillId="0" borderId="21" xfId="53" quotePrefix="1" applyFont="1" applyFill="1" applyBorder="1" applyAlignment="1">
      <alignment wrapText="1"/>
    </xf>
    <xf numFmtId="3" fontId="46" fillId="0" borderId="32" xfId="53" applyNumberFormat="1" applyFont="1" applyFill="1" applyBorder="1" applyAlignment="1">
      <alignment wrapText="1"/>
    </xf>
    <xf numFmtId="3" fontId="46" fillId="0" borderId="36" xfId="53" applyNumberFormat="1" applyFont="1" applyFill="1" applyBorder="1" applyAlignment="1">
      <alignment wrapText="1"/>
    </xf>
    <xf numFmtId="0" fontId="54" fillId="0" borderId="21" xfId="53" applyFont="1" applyFill="1" applyBorder="1" applyAlignment="1">
      <alignment wrapText="1"/>
    </xf>
    <xf numFmtId="3" fontId="47" fillId="0" borderId="32" xfId="53" applyNumberFormat="1" applyFont="1" applyFill="1" applyBorder="1" applyAlignment="1">
      <alignment wrapText="1"/>
    </xf>
    <xf numFmtId="3" fontId="47" fillId="0" borderId="10" xfId="53" applyNumberFormat="1" applyFont="1" applyFill="1" applyBorder="1" applyAlignment="1">
      <alignment wrapText="1"/>
    </xf>
    <xf numFmtId="3" fontId="47" fillId="0" borderId="20" xfId="53" applyNumberFormat="1" applyFont="1" applyFill="1" applyBorder="1" applyAlignment="1">
      <alignment wrapText="1"/>
    </xf>
    <xf numFmtId="0" fontId="46" fillId="0" borderId="19" xfId="53" applyFont="1" applyFill="1" applyBorder="1" applyAlignment="1">
      <alignment wrapText="1"/>
    </xf>
    <xf numFmtId="0" fontId="46" fillId="0" borderId="10" xfId="53" applyFont="1" applyFill="1" applyBorder="1" applyAlignment="1">
      <alignment wrapText="1"/>
    </xf>
    <xf numFmtId="0" fontId="46" fillId="0" borderId="20" xfId="53" applyFont="1" applyFill="1" applyBorder="1" applyAlignment="1">
      <alignment wrapText="1"/>
    </xf>
    <xf numFmtId="0" fontId="47" fillId="0" borderId="21" xfId="53" applyFont="1" applyFill="1" applyBorder="1" applyAlignment="1">
      <alignment wrapText="1"/>
    </xf>
    <xf numFmtId="3" fontId="47" fillId="0" borderId="36" xfId="53" applyNumberFormat="1" applyFont="1" applyFill="1" applyBorder="1" applyAlignment="1">
      <alignment wrapText="1"/>
    </xf>
    <xf numFmtId="3" fontId="47" fillId="0" borderId="19" xfId="53" applyNumberFormat="1" applyFont="1" applyFill="1" applyBorder="1" applyAlignment="1">
      <alignment wrapText="1"/>
    </xf>
    <xf numFmtId="0" fontId="54" fillId="0" borderId="19" xfId="53" applyFont="1" applyFill="1" applyBorder="1"/>
    <xf numFmtId="3" fontId="54" fillId="0" borderId="19" xfId="53" applyNumberFormat="1" applyFont="1" applyFill="1" applyBorder="1" applyAlignment="1">
      <alignment wrapText="1"/>
    </xf>
    <xf numFmtId="3" fontId="54" fillId="0" borderId="10" xfId="53" applyNumberFormat="1" applyFont="1" applyFill="1" applyBorder="1" applyAlignment="1">
      <alignment wrapText="1"/>
    </xf>
    <xf numFmtId="3" fontId="54" fillId="0" borderId="20" xfId="53" applyNumberFormat="1" applyFont="1" applyFill="1" applyBorder="1" applyAlignment="1">
      <alignment wrapText="1"/>
    </xf>
    <xf numFmtId="0" fontId="45" fillId="0" borderId="10" xfId="53" applyFont="1" applyFill="1" applyBorder="1" applyAlignment="1">
      <alignment horizontal="right"/>
    </xf>
    <xf numFmtId="14" fontId="46" fillId="0" borderId="21" xfId="53" applyNumberFormat="1" applyFont="1" applyFill="1" applyBorder="1" applyAlignment="1">
      <alignment wrapText="1"/>
    </xf>
    <xf numFmtId="16" fontId="46" fillId="0" borderId="21" xfId="53" applyNumberFormat="1" applyFont="1" applyFill="1" applyBorder="1" applyAlignment="1">
      <alignment wrapText="1"/>
    </xf>
    <xf numFmtId="3" fontId="54" fillId="0" borderId="32" xfId="53" applyNumberFormat="1" applyFont="1" applyFill="1" applyBorder="1" applyAlignment="1">
      <alignment wrapText="1"/>
    </xf>
    <xf numFmtId="3" fontId="54" fillId="0" borderId="35" xfId="53" applyNumberFormat="1" applyFont="1" applyFill="1" applyBorder="1" applyAlignment="1">
      <alignment wrapText="1"/>
    </xf>
    <xf numFmtId="0" fontId="46" fillId="0" borderId="32" xfId="53" applyFont="1" applyFill="1" applyBorder="1" applyAlignment="1">
      <alignment wrapText="1"/>
    </xf>
    <xf numFmtId="0" fontId="47" fillId="0" borderId="19" xfId="53" applyFont="1" applyFill="1" applyBorder="1" applyAlignment="1">
      <alignment wrapText="1"/>
    </xf>
    <xf numFmtId="0" fontId="47" fillId="0" borderId="10" xfId="53" applyFont="1" applyFill="1" applyBorder="1" applyAlignment="1">
      <alignment wrapText="1"/>
    </xf>
    <xf numFmtId="0" fontId="47" fillId="0" borderId="20" xfId="53" applyFont="1" applyFill="1" applyBorder="1" applyAlignment="1">
      <alignment wrapText="1"/>
    </xf>
    <xf numFmtId="0" fontId="55" fillId="0" borderId="10" xfId="53" applyFont="1" applyFill="1" applyBorder="1"/>
    <xf numFmtId="0" fontId="54" fillId="0" borderId="19" xfId="53" applyFont="1" applyFill="1" applyBorder="1" applyAlignment="1">
      <alignment wrapText="1"/>
    </xf>
    <xf numFmtId="0" fontId="54" fillId="0" borderId="10" xfId="53" applyFont="1" applyFill="1" applyBorder="1" applyAlignment="1">
      <alignment wrapText="1"/>
    </xf>
    <xf numFmtId="0" fontId="54" fillId="0" borderId="20" xfId="53" applyFont="1" applyFill="1" applyBorder="1" applyAlignment="1">
      <alignment wrapText="1"/>
    </xf>
    <xf numFmtId="0" fontId="54" fillId="0" borderId="20" xfId="53" applyFont="1" applyFill="1" applyBorder="1" applyAlignment="1">
      <alignment horizontal="right"/>
    </xf>
    <xf numFmtId="0" fontId="55" fillId="0" borderId="19" xfId="53" applyFont="1" applyFill="1" applyBorder="1"/>
    <xf numFmtId="3" fontId="49" fillId="0" borderId="19" xfId="53" applyNumberFormat="1" applyFont="1" applyFill="1" applyBorder="1" applyAlignment="1">
      <alignment wrapText="1"/>
    </xf>
    <xf numFmtId="3" fontId="49" fillId="0" borderId="10" xfId="53" applyNumberFormat="1" applyFont="1" applyFill="1" applyBorder="1" applyAlignment="1">
      <alignment wrapText="1"/>
    </xf>
    <xf numFmtId="3" fontId="49" fillId="0" borderId="20" xfId="53" applyNumberFormat="1" applyFont="1" applyFill="1" applyBorder="1" applyAlignment="1">
      <alignment wrapText="1"/>
    </xf>
    <xf numFmtId="0" fontId="49" fillId="0" borderId="32" xfId="53" applyFont="1" applyFill="1" applyBorder="1" applyAlignment="1"/>
    <xf numFmtId="0" fontId="50" fillId="0" borderId="35" xfId="0" applyFont="1" applyFill="1" applyBorder="1" applyAlignment="1"/>
    <xf numFmtId="0" fontId="50" fillId="0" borderId="36" xfId="0" applyFont="1" applyFill="1" applyBorder="1" applyAlignment="1"/>
    <xf numFmtId="3" fontId="49" fillId="0" borderId="19" xfId="0" applyNumberFormat="1" applyFont="1" applyFill="1" applyBorder="1" applyAlignment="1"/>
    <xf numFmtId="3" fontId="49" fillId="0" borderId="10" xfId="0" applyNumberFormat="1" applyFont="1" applyFill="1" applyBorder="1" applyAlignment="1"/>
    <xf numFmtId="3" fontId="49" fillId="0" borderId="20" xfId="0" applyNumberFormat="1" applyFont="1" applyFill="1" applyBorder="1" applyAlignment="1"/>
    <xf numFmtId="0" fontId="46" fillId="0" borderId="20" xfId="53" applyFont="1" applyFill="1" applyBorder="1" applyAlignment="1">
      <alignment horizontal="right" vertical="center"/>
    </xf>
    <xf numFmtId="0" fontId="46" fillId="0" borderId="21" xfId="53" applyFont="1" applyFill="1" applyBorder="1" applyAlignment="1">
      <alignment vertical="top" wrapText="1"/>
    </xf>
    <xf numFmtId="3" fontId="46" fillId="0" borderId="19" xfId="53" applyNumberFormat="1" applyFont="1" applyFill="1" applyBorder="1" applyAlignment="1">
      <alignment vertical="top" wrapText="1"/>
    </xf>
    <xf numFmtId="3" fontId="46" fillId="0" borderId="10" xfId="53" applyNumberFormat="1" applyFont="1" applyFill="1" applyBorder="1" applyAlignment="1">
      <alignment vertical="top" wrapText="1"/>
    </xf>
    <xf numFmtId="3" fontId="46" fillId="0" borderId="20" xfId="53" applyNumberFormat="1" applyFont="1" applyFill="1" applyBorder="1" applyAlignment="1">
      <alignment vertical="top" wrapText="1"/>
    </xf>
    <xf numFmtId="0" fontId="47" fillId="0" borderId="25" xfId="53" applyFont="1" applyFill="1" applyBorder="1"/>
    <xf numFmtId="0" fontId="49" fillId="0" borderId="23" xfId="53" applyFont="1" applyFill="1" applyBorder="1"/>
    <xf numFmtId="3" fontId="49" fillId="0" borderId="34" xfId="53" applyNumberFormat="1" applyFont="1" applyFill="1" applyBorder="1"/>
    <xf numFmtId="3" fontId="49" fillId="0" borderId="42" xfId="53" applyNumberFormat="1" applyFont="1" applyFill="1" applyBorder="1"/>
    <xf numFmtId="3" fontId="49" fillId="0" borderId="41" xfId="53" applyNumberFormat="1" applyFont="1" applyFill="1" applyBorder="1"/>
    <xf numFmtId="0" fontId="45" fillId="0" borderId="12" xfId="53" applyFont="1" applyFill="1" applyBorder="1" applyAlignment="1">
      <alignment horizontal="right"/>
    </xf>
    <xf numFmtId="0" fontId="46" fillId="0" borderId="12" xfId="53" applyFont="1" applyFill="1" applyBorder="1"/>
    <xf numFmtId="0" fontId="45" fillId="0" borderId="10" xfId="53" applyFont="1" applyBorder="1"/>
    <xf numFmtId="0" fontId="52" fillId="0" borderId="13" xfId="53" applyFont="1" applyFill="1" applyBorder="1"/>
    <xf numFmtId="0" fontId="53" fillId="0" borderId="13" xfId="53" applyFont="1" applyFill="1" applyBorder="1"/>
    <xf numFmtId="0" fontId="55" fillId="0" borderId="13" xfId="53" applyFont="1" applyFill="1" applyBorder="1"/>
    <xf numFmtId="3" fontId="54" fillId="0" borderId="36" xfId="53" applyNumberFormat="1" applyFont="1" applyFill="1" applyBorder="1" applyAlignment="1">
      <alignment wrapText="1"/>
    </xf>
    <xf numFmtId="3" fontId="45" fillId="0" borderId="12" xfId="53" applyNumberFormat="1" applyFont="1" applyFill="1" applyBorder="1"/>
    <xf numFmtId="0" fontId="45" fillId="0" borderId="0" xfId="53" applyFont="1" applyFill="1" applyBorder="1" applyAlignment="1">
      <alignment horizontal="right"/>
    </xf>
    <xf numFmtId="0" fontId="46" fillId="0" borderId="0" xfId="53" applyFont="1" applyFill="1" applyBorder="1"/>
    <xf numFmtId="0" fontId="45" fillId="0" borderId="44" xfId="53" applyFont="1" applyFill="1" applyBorder="1"/>
  </cellXfs>
  <cellStyles count="62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59"/>
    <cellStyle name="Normál_2005.11.sz.melléklet_10.sz.mell-2012 évi ktgvetés-12.01.24 Bea" xfId="61"/>
    <cellStyle name="Normál_2009. ktv.rendelet" xfId="5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1"/>
  <sheetViews>
    <sheetView view="pageBreakPreview" zoomScale="75" zoomScaleNormal="75" zoomScaleSheetLayoutView="75" workbookViewId="0">
      <pane ySplit="7" topLeftCell="A8" activePane="bottomLeft" state="frozen"/>
      <selection pane="bottomLeft" activeCell="R14" sqref="R14"/>
    </sheetView>
  </sheetViews>
  <sheetFormatPr defaultRowHeight="16.5" x14ac:dyDescent="0.25"/>
  <cols>
    <col min="1" max="1" width="5.42578125" style="243" customWidth="1"/>
    <col min="2" max="2" width="7.28515625" style="327" customWidth="1"/>
    <col min="3" max="3" width="61.28515625" style="271" customWidth="1"/>
    <col min="4" max="4" width="10.5703125" style="237" customWidth="1"/>
    <col min="5" max="5" width="10.42578125" style="237" customWidth="1"/>
    <col min="6" max="7" width="9.140625" style="237"/>
    <col min="8" max="8" width="10.5703125" style="237" customWidth="1"/>
    <col min="9" max="9" width="10.42578125" style="237" customWidth="1"/>
    <col min="10" max="11" width="9.140625" style="237"/>
    <col min="12" max="12" width="10.5703125" style="237" customWidth="1"/>
    <col min="13" max="13" width="10.42578125" style="237" customWidth="1"/>
    <col min="14" max="15" width="9.140625" style="237"/>
    <col min="16" max="16384" width="9.140625" style="363"/>
  </cols>
  <sheetData>
    <row r="1" spans="1:16" s="239" customFormat="1" x14ac:dyDescent="0.2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6" t="s">
        <v>575</v>
      </c>
      <c r="L1" s="234"/>
      <c r="M1" s="237"/>
      <c r="N1" s="237"/>
      <c r="O1" s="237"/>
      <c r="P1" s="238"/>
    </row>
    <row r="2" spans="1:16" s="237" customFormat="1" x14ac:dyDescent="0.25">
      <c r="A2" s="240"/>
      <c r="B2" s="241"/>
      <c r="C2" s="241"/>
      <c r="D2" s="234"/>
      <c r="E2" s="234"/>
      <c r="F2" s="234"/>
      <c r="G2" s="234"/>
      <c r="H2" s="234"/>
      <c r="I2" s="234"/>
      <c r="J2" s="234"/>
      <c r="K2" s="242" t="s">
        <v>490</v>
      </c>
      <c r="L2" s="234"/>
      <c r="P2" s="243"/>
    </row>
    <row r="3" spans="1:16" s="237" customFormat="1" x14ac:dyDescent="0.25">
      <c r="A3" s="244"/>
      <c r="B3" s="244"/>
      <c r="C3" s="244" t="s">
        <v>25</v>
      </c>
      <c r="D3" s="234"/>
      <c r="E3" s="234"/>
      <c r="F3" s="234"/>
      <c r="G3" s="234"/>
      <c r="H3" s="234"/>
      <c r="I3" s="234"/>
      <c r="J3" s="234"/>
      <c r="K3" s="234"/>
      <c r="L3" s="234"/>
      <c r="P3" s="243"/>
    </row>
    <row r="4" spans="1:16" s="237" customFormat="1" ht="17.25" thickBot="1" x14ac:dyDescent="0.3">
      <c r="A4" s="245"/>
      <c r="B4" s="245"/>
      <c r="C4" s="245" t="s">
        <v>365</v>
      </c>
      <c r="D4" s="246"/>
      <c r="E4" s="246"/>
      <c r="F4" s="246"/>
      <c r="G4" s="246"/>
      <c r="H4" s="246"/>
      <c r="I4" s="246"/>
      <c r="J4" s="246"/>
      <c r="K4" s="246"/>
      <c r="L4" s="234"/>
      <c r="P4" s="243"/>
    </row>
    <row r="5" spans="1:16" s="237" customFormat="1" ht="17.25" thickBot="1" x14ac:dyDescent="0.3">
      <c r="A5" s="247"/>
      <c r="B5" s="248"/>
      <c r="C5" s="249"/>
      <c r="D5" s="250" t="s">
        <v>364</v>
      </c>
      <c r="E5" s="251"/>
      <c r="F5" s="251"/>
      <c r="G5" s="252"/>
      <c r="H5" s="250" t="s">
        <v>451</v>
      </c>
      <c r="I5" s="251"/>
      <c r="J5" s="251"/>
      <c r="K5" s="252"/>
      <c r="L5" s="253"/>
      <c r="M5" s="254"/>
      <c r="N5" s="254"/>
      <c r="O5" s="254"/>
      <c r="P5" s="243"/>
    </row>
    <row r="6" spans="1:16" s="237" customFormat="1" ht="45.75" thickBot="1" x14ac:dyDescent="0.3">
      <c r="A6" s="255"/>
      <c r="B6" s="256"/>
      <c r="C6" s="257"/>
      <c r="D6" s="258" t="s">
        <v>49</v>
      </c>
      <c r="E6" s="259" t="s">
        <v>70</v>
      </c>
      <c r="F6" s="260" t="s">
        <v>71</v>
      </c>
      <c r="G6" s="261" t="s">
        <v>72</v>
      </c>
      <c r="H6" s="258" t="s">
        <v>49</v>
      </c>
      <c r="I6" s="259" t="s">
        <v>70</v>
      </c>
      <c r="J6" s="260" t="s">
        <v>71</v>
      </c>
      <c r="K6" s="261" t="s">
        <v>72</v>
      </c>
      <c r="L6" s="238"/>
      <c r="M6" s="239"/>
      <c r="N6" s="239"/>
      <c r="O6" s="239"/>
    </row>
    <row r="7" spans="1:16" s="237" customFormat="1" x14ac:dyDescent="0.25">
      <c r="A7" s="262" t="s">
        <v>26</v>
      </c>
      <c r="B7" s="263" t="s">
        <v>27</v>
      </c>
      <c r="C7" s="264" t="s">
        <v>28</v>
      </c>
      <c r="D7" s="265"/>
      <c r="E7" s="266"/>
      <c r="F7" s="266"/>
      <c r="G7" s="267"/>
      <c r="H7" s="265"/>
      <c r="I7" s="266"/>
      <c r="J7" s="266"/>
      <c r="K7" s="267"/>
      <c r="L7" s="243"/>
    </row>
    <row r="8" spans="1:16" s="237" customFormat="1" x14ac:dyDescent="0.25">
      <c r="A8" s="268"/>
      <c r="B8" s="269"/>
      <c r="C8" s="270"/>
      <c r="D8" s="268"/>
      <c r="E8" s="271"/>
      <c r="F8" s="271"/>
      <c r="G8" s="272"/>
      <c r="H8" s="268"/>
      <c r="I8" s="271"/>
      <c r="J8" s="271"/>
      <c r="K8" s="272"/>
      <c r="L8" s="243"/>
    </row>
    <row r="9" spans="1:16" s="237" customFormat="1" x14ac:dyDescent="0.25">
      <c r="A9" s="273">
        <v>101</v>
      </c>
      <c r="B9" s="269"/>
      <c r="C9" s="274" t="s">
        <v>74</v>
      </c>
      <c r="D9" s="273"/>
      <c r="E9" s="275"/>
      <c r="F9" s="275"/>
      <c r="G9" s="276"/>
      <c r="H9" s="273"/>
      <c r="I9" s="275"/>
      <c r="J9" s="275"/>
      <c r="K9" s="276"/>
      <c r="L9" s="243"/>
    </row>
    <row r="10" spans="1:16" s="237" customFormat="1" x14ac:dyDescent="0.25">
      <c r="A10" s="273"/>
      <c r="B10" s="269" t="s">
        <v>29</v>
      </c>
      <c r="C10" s="270" t="s">
        <v>183</v>
      </c>
      <c r="D10" s="268">
        <v>0</v>
      </c>
      <c r="E10" s="271">
        <v>0</v>
      </c>
      <c r="F10" s="271">
        <v>0</v>
      </c>
      <c r="G10" s="272">
        <v>0</v>
      </c>
      <c r="H10" s="268">
        <v>0</v>
      </c>
      <c r="I10" s="271">
        <v>0</v>
      </c>
      <c r="J10" s="271">
        <v>0</v>
      </c>
      <c r="K10" s="272">
        <v>0</v>
      </c>
      <c r="L10" s="243"/>
    </row>
    <row r="11" spans="1:16" s="237" customFormat="1" x14ac:dyDescent="0.25">
      <c r="A11" s="273"/>
      <c r="B11" s="269" t="s">
        <v>107</v>
      </c>
      <c r="C11" s="270" t="s">
        <v>61</v>
      </c>
      <c r="D11" s="277"/>
      <c r="E11" s="278"/>
      <c r="F11" s="278"/>
      <c r="G11" s="279"/>
      <c r="H11" s="277"/>
      <c r="I11" s="278"/>
      <c r="J11" s="278"/>
      <c r="K11" s="279"/>
      <c r="L11" s="243"/>
    </row>
    <row r="12" spans="1:16" s="237" customFormat="1" x14ac:dyDescent="0.25">
      <c r="A12" s="273"/>
      <c r="B12" s="269"/>
      <c r="C12" s="270" t="s">
        <v>89</v>
      </c>
      <c r="D12" s="280"/>
      <c r="E12" s="278"/>
      <c r="F12" s="278"/>
      <c r="G12" s="281"/>
      <c r="H12" s="280"/>
      <c r="I12" s="278"/>
      <c r="J12" s="278"/>
      <c r="K12" s="281"/>
      <c r="L12" s="243"/>
    </row>
    <row r="13" spans="1:16" s="237" customFormat="1" x14ac:dyDescent="0.25">
      <c r="A13" s="273"/>
      <c r="B13" s="269"/>
      <c r="C13" s="270" t="s">
        <v>412</v>
      </c>
      <c r="D13" s="280"/>
      <c r="E13" s="278"/>
      <c r="F13" s="278"/>
      <c r="G13" s="281"/>
      <c r="H13" s="280">
        <v>1332</v>
      </c>
      <c r="I13" s="278">
        <v>1332</v>
      </c>
      <c r="J13" s="278"/>
      <c r="K13" s="281"/>
      <c r="L13" s="243"/>
    </row>
    <row r="14" spans="1:16" s="237" customFormat="1" x14ac:dyDescent="0.25">
      <c r="A14" s="273"/>
      <c r="B14" s="269"/>
      <c r="C14" s="270" t="s">
        <v>458</v>
      </c>
      <c r="D14" s="280"/>
      <c r="E14" s="278"/>
      <c r="F14" s="278"/>
      <c r="G14" s="281"/>
      <c r="H14" s="280">
        <v>100</v>
      </c>
      <c r="I14" s="278">
        <v>100</v>
      </c>
      <c r="J14" s="278"/>
      <c r="K14" s="281"/>
      <c r="L14" s="243"/>
    </row>
    <row r="15" spans="1:16" s="237" customFormat="1" x14ac:dyDescent="0.25">
      <c r="A15" s="273"/>
      <c r="B15" s="269"/>
      <c r="C15" s="282" t="s">
        <v>50</v>
      </c>
      <c r="D15" s="283"/>
      <c r="E15" s="284"/>
      <c r="F15" s="284"/>
      <c r="G15" s="285"/>
      <c r="H15" s="283">
        <f>SUM(H13:H14)</f>
        <v>1432</v>
      </c>
      <c r="I15" s="284">
        <f>SUM(I13:I14)</f>
        <v>1432</v>
      </c>
      <c r="J15" s="284"/>
      <c r="K15" s="285"/>
      <c r="L15" s="243"/>
    </row>
    <row r="16" spans="1:16" s="237" customFormat="1" x14ac:dyDescent="0.25">
      <c r="A16" s="268"/>
      <c r="B16" s="269"/>
      <c r="C16" s="274" t="s">
        <v>31</v>
      </c>
      <c r="D16" s="286">
        <f>D10+D11</f>
        <v>0</v>
      </c>
      <c r="E16" s="287">
        <f>E10+E11</f>
        <v>0</v>
      </c>
      <c r="F16" s="287">
        <f>F10+F11</f>
        <v>0</v>
      </c>
      <c r="G16" s="288">
        <f>G10+G11</f>
        <v>0</v>
      </c>
      <c r="H16" s="286">
        <f>SUM(H15)</f>
        <v>1432</v>
      </c>
      <c r="I16" s="287">
        <f>SUM(I15)</f>
        <v>1432</v>
      </c>
      <c r="J16" s="287">
        <f>J10+J15</f>
        <v>0</v>
      </c>
      <c r="K16" s="288">
        <f>K10+K15</f>
        <v>0</v>
      </c>
      <c r="L16" s="243"/>
    </row>
    <row r="17" spans="1:12" s="291" customFormat="1" x14ac:dyDescent="0.25">
      <c r="A17" s="268"/>
      <c r="B17" s="290"/>
      <c r="C17" s="270"/>
      <c r="D17" s="268"/>
      <c r="E17" s="271"/>
      <c r="F17" s="271"/>
      <c r="G17" s="272"/>
      <c r="H17" s="268"/>
      <c r="I17" s="271"/>
      <c r="J17" s="271"/>
      <c r="K17" s="272"/>
      <c r="L17" s="364"/>
    </row>
    <row r="18" spans="1:12" s="237" customFormat="1" x14ac:dyDescent="0.25">
      <c r="A18" s="273">
        <v>102</v>
      </c>
      <c r="B18" s="269"/>
      <c r="C18" s="274" t="s">
        <v>75</v>
      </c>
      <c r="D18" s="273"/>
      <c r="E18" s="275"/>
      <c r="F18" s="275"/>
      <c r="G18" s="276"/>
      <c r="H18" s="273"/>
      <c r="I18" s="275"/>
      <c r="J18" s="275"/>
      <c r="K18" s="276"/>
      <c r="L18" s="243"/>
    </row>
    <row r="19" spans="1:12" s="237" customFormat="1" x14ac:dyDescent="0.25">
      <c r="A19" s="273"/>
      <c r="B19" s="269" t="s">
        <v>29</v>
      </c>
      <c r="C19" s="270" t="s">
        <v>183</v>
      </c>
      <c r="D19" s="277"/>
      <c r="E19" s="278"/>
      <c r="F19" s="278"/>
      <c r="G19" s="279"/>
      <c r="H19" s="277"/>
      <c r="I19" s="278"/>
      <c r="J19" s="278"/>
      <c r="K19" s="279"/>
      <c r="L19" s="243"/>
    </row>
    <row r="20" spans="1:12" s="237" customFormat="1" x14ac:dyDescent="0.25">
      <c r="A20" s="273"/>
      <c r="B20" s="269"/>
      <c r="C20" s="270" t="s">
        <v>22</v>
      </c>
      <c r="D20" s="277">
        <v>3000</v>
      </c>
      <c r="E20" s="278">
        <v>3000</v>
      </c>
      <c r="F20" s="278"/>
      <c r="G20" s="279"/>
      <c r="H20" s="277">
        <v>3000</v>
      </c>
      <c r="I20" s="278">
        <v>3000</v>
      </c>
      <c r="J20" s="278"/>
      <c r="K20" s="279"/>
      <c r="L20" s="243"/>
    </row>
    <row r="21" spans="1:12" s="237" customFormat="1" x14ac:dyDescent="0.25">
      <c r="A21" s="273"/>
      <c r="B21" s="269"/>
      <c r="C21" s="270" t="s">
        <v>100</v>
      </c>
      <c r="D21" s="277">
        <v>4500</v>
      </c>
      <c r="E21" s="278">
        <v>4500</v>
      </c>
      <c r="F21" s="278"/>
      <c r="G21" s="279"/>
      <c r="H21" s="277">
        <v>4500</v>
      </c>
      <c r="I21" s="278">
        <v>4500</v>
      </c>
      <c r="J21" s="278"/>
      <c r="K21" s="279"/>
      <c r="L21" s="243"/>
    </row>
    <row r="22" spans="1:12" s="237" customFormat="1" x14ac:dyDescent="0.25">
      <c r="A22" s="273"/>
      <c r="B22" s="269"/>
      <c r="C22" s="282" t="s">
        <v>50</v>
      </c>
      <c r="D22" s="292">
        <f t="shared" ref="D22:G22" si="0">SUM(D20:D21)</f>
        <v>7500</v>
      </c>
      <c r="E22" s="284">
        <f t="shared" si="0"/>
        <v>7500</v>
      </c>
      <c r="F22" s="284">
        <f t="shared" si="0"/>
        <v>0</v>
      </c>
      <c r="G22" s="293">
        <f t="shared" si="0"/>
        <v>0</v>
      </c>
      <c r="H22" s="292">
        <f t="shared" ref="H22:K22" si="1">SUM(H20:H21)</f>
        <v>7500</v>
      </c>
      <c r="I22" s="284">
        <f t="shared" si="1"/>
        <v>7500</v>
      </c>
      <c r="J22" s="284">
        <f t="shared" si="1"/>
        <v>0</v>
      </c>
      <c r="K22" s="293">
        <f t="shared" si="1"/>
        <v>0</v>
      </c>
      <c r="L22" s="243"/>
    </row>
    <row r="23" spans="1:12" s="237" customFormat="1" x14ac:dyDescent="0.25">
      <c r="A23" s="273"/>
      <c r="B23" s="269" t="s">
        <v>107</v>
      </c>
      <c r="C23" s="270" t="s">
        <v>61</v>
      </c>
      <c r="D23" s="277">
        <v>0</v>
      </c>
      <c r="E23" s="278">
        <v>0</v>
      </c>
      <c r="F23" s="278">
        <v>0</v>
      </c>
      <c r="G23" s="279">
        <v>0</v>
      </c>
      <c r="H23" s="277">
        <v>0</v>
      </c>
      <c r="I23" s="278">
        <v>0</v>
      </c>
      <c r="J23" s="278">
        <v>0</v>
      </c>
      <c r="K23" s="279">
        <v>0</v>
      </c>
      <c r="L23" s="243"/>
    </row>
    <row r="24" spans="1:12" s="237" customFormat="1" x14ac:dyDescent="0.25">
      <c r="A24" s="273"/>
      <c r="B24" s="269"/>
      <c r="C24" s="270" t="s">
        <v>89</v>
      </c>
      <c r="D24" s="280"/>
      <c r="E24" s="278"/>
      <c r="F24" s="278"/>
      <c r="G24" s="281"/>
      <c r="H24" s="280"/>
      <c r="I24" s="278"/>
      <c r="J24" s="278"/>
      <c r="K24" s="281"/>
      <c r="L24" s="243"/>
    </row>
    <row r="25" spans="1:12" s="237" customFormat="1" x14ac:dyDescent="0.25">
      <c r="A25" s="273"/>
      <c r="B25" s="269"/>
      <c r="C25" s="270" t="s">
        <v>412</v>
      </c>
      <c r="D25" s="280"/>
      <c r="E25" s="278"/>
      <c r="F25" s="278"/>
      <c r="G25" s="281"/>
      <c r="H25" s="280">
        <v>1186</v>
      </c>
      <c r="I25" s="278">
        <v>1186</v>
      </c>
      <c r="J25" s="278"/>
      <c r="K25" s="281"/>
      <c r="L25" s="243"/>
    </row>
    <row r="26" spans="1:12" s="237" customFormat="1" x14ac:dyDescent="0.25">
      <c r="A26" s="273"/>
      <c r="B26" s="269"/>
      <c r="C26" s="282" t="s">
        <v>50</v>
      </c>
      <c r="D26" s="283"/>
      <c r="E26" s="284"/>
      <c r="F26" s="284"/>
      <c r="G26" s="285"/>
      <c r="H26" s="283">
        <f>SUM(H25)</f>
        <v>1186</v>
      </c>
      <c r="I26" s="284">
        <f>SUM(I25)</f>
        <v>1186</v>
      </c>
      <c r="J26" s="284"/>
      <c r="K26" s="285"/>
      <c r="L26" s="243"/>
    </row>
    <row r="27" spans="1:12" s="237" customFormat="1" x14ac:dyDescent="0.25">
      <c r="A27" s="268"/>
      <c r="B27" s="269"/>
      <c r="C27" s="274" t="s">
        <v>54</v>
      </c>
      <c r="D27" s="286">
        <f>D22+D23</f>
        <v>7500</v>
      </c>
      <c r="E27" s="287">
        <f>E22+E23</f>
        <v>7500</v>
      </c>
      <c r="F27" s="287">
        <f>F22+F23</f>
        <v>0</v>
      </c>
      <c r="G27" s="289">
        <f>G22+G23</f>
        <v>0</v>
      </c>
      <c r="H27" s="286">
        <f>H22+H26</f>
        <v>8686</v>
      </c>
      <c r="I27" s="287">
        <f>I22+I26</f>
        <v>8686</v>
      </c>
      <c r="J27" s="287">
        <f>J22+J26</f>
        <v>0</v>
      </c>
      <c r="K27" s="288">
        <f>K22+K26</f>
        <v>0</v>
      </c>
      <c r="L27" s="243"/>
    </row>
    <row r="28" spans="1:12" s="291" customFormat="1" x14ac:dyDescent="0.25">
      <c r="A28" s="273"/>
      <c r="B28" s="290"/>
      <c r="C28" s="270"/>
      <c r="D28" s="268"/>
      <c r="E28" s="271"/>
      <c r="F28" s="271"/>
      <c r="G28" s="272"/>
      <c r="H28" s="268"/>
      <c r="I28" s="271"/>
      <c r="J28" s="271"/>
      <c r="K28" s="272"/>
      <c r="L28" s="364"/>
    </row>
    <row r="29" spans="1:12" s="237" customFormat="1" x14ac:dyDescent="0.25">
      <c r="A29" s="273">
        <v>103</v>
      </c>
      <c r="B29" s="269"/>
      <c r="C29" s="274" t="s">
        <v>77</v>
      </c>
      <c r="D29" s="273"/>
      <c r="E29" s="275"/>
      <c r="F29" s="275"/>
      <c r="G29" s="276"/>
      <c r="H29" s="273"/>
      <c r="I29" s="275"/>
      <c r="J29" s="275"/>
      <c r="K29" s="276"/>
      <c r="L29" s="243"/>
    </row>
    <row r="30" spans="1:12" s="237" customFormat="1" x14ac:dyDescent="0.25">
      <c r="A30" s="273"/>
      <c r="B30" s="269" t="s">
        <v>29</v>
      </c>
      <c r="C30" s="270" t="s">
        <v>183</v>
      </c>
      <c r="D30" s="277">
        <v>80000</v>
      </c>
      <c r="E30" s="278">
        <v>80000</v>
      </c>
      <c r="F30" s="278"/>
      <c r="G30" s="279"/>
      <c r="H30" s="277">
        <v>80000</v>
      </c>
      <c r="I30" s="278">
        <v>80000</v>
      </c>
      <c r="J30" s="278"/>
      <c r="K30" s="279"/>
      <c r="L30" s="243"/>
    </row>
    <row r="31" spans="1:12" s="237" customFormat="1" x14ac:dyDescent="0.25">
      <c r="A31" s="273"/>
      <c r="B31" s="269" t="s">
        <v>107</v>
      </c>
      <c r="C31" s="270" t="s">
        <v>61</v>
      </c>
      <c r="D31" s="277">
        <v>0</v>
      </c>
      <c r="E31" s="278">
        <v>0</v>
      </c>
      <c r="F31" s="278">
        <v>0</v>
      </c>
      <c r="G31" s="279">
        <v>0</v>
      </c>
      <c r="H31" s="277">
        <v>0</v>
      </c>
      <c r="I31" s="278">
        <v>0</v>
      </c>
      <c r="J31" s="278">
        <v>0</v>
      </c>
      <c r="K31" s="279">
        <v>0</v>
      </c>
      <c r="L31" s="243"/>
    </row>
    <row r="32" spans="1:12" s="237" customFormat="1" x14ac:dyDescent="0.25">
      <c r="A32" s="273"/>
      <c r="B32" s="269"/>
      <c r="C32" s="270" t="s">
        <v>89</v>
      </c>
      <c r="D32" s="280"/>
      <c r="E32" s="278"/>
      <c r="F32" s="278"/>
      <c r="G32" s="281"/>
      <c r="H32" s="280"/>
      <c r="I32" s="278"/>
      <c r="J32" s="278"/>
      <c r="K32" s="281"/>
      <c r="L32" s="243"/>
    </row>
    <row r="33" spans="1:12" s="237" customFormat="1" x14ac:dyDescent="0.25">
      <c r="A33" s="273"/>
      <c r="B33" s="269"/>
      <c r="C33" s="270" t="s">
        <v>412</v>
      </c>
      <c r="D33" s="280"/>
      <c r="E33" s="278"/>
      <c r="F33" s="278"/>
      <c r="G33" s="281"/>
      <c r="H33" s="280">
        <v>3977</v>
      </c>
      <c r="I33" s="278">
        <v>3977</v>
      </c>
      <c r="J33" s="278"/>
      <c r="K33" s="281"/>
      <c r="L33" s="243"/>
    </row>
    <row r="34" spans="1:12" s="237" customFormat="1" x14ac:dyDescent="0.25">
      <c r="A34" s="273"/>
      <c r="B34" s="269"/>
      <c r="C34" s="282" t="s">
        <v>50</v>
      </c>
      <c r="D34" s="283"/>
      <c r="E34" s="284"/>
      <c r="F34" s="284"/>
      <c r="G34" s="285"/>
      <c r="H34" s="283">
        <f>SUM(H33)</f>
        <v>3977</v>
      </c>
      <c r="I34" s="284">
        <f>SUM(I33)</f>
        <v>3977</v>
      </c>
      <c r="J34" s="284"/>
      <c r="K34" s="285"/>
      <c r="L34" s="243"/>
    </row>
    <row r="35" spans="1:12" s="237" customFormat="1" x14ac:dyDescent="0.25">
      <c r="A35" s="268"/>
      <c r="B35" s="269"/>
      <c r="C35" s="274" t="s">
        <v>42</v>
      </c>
      <c r="D35" s="286">
        <f>D30+D31</f>
        <v>80000</v>
      </c>
      <c r="E35" s="287">
        <f>E30+E31</f>
        <v>80000</v>
      </c>
      <c r="F35" s="287">
        <f>F30+F31</f>
        <v>0</v>
      </c>
      <c r="G35" s="289">
        <f>G30+G31</f>
        <v>0</v>
      </c>
      <c r="H35" s="286">
        <f>H30+H34</f>
        <v>83977</v>
      </c>
      <c r="I35" s="287">
        <f>I30+I34</f>
        <v>83977</v>
      </c>
      <c r="J35" s="287">
        <f>J30+J34</f>
        <v>0</v>
      </c>
      <c r="K35" s="288">
        <f>K30+K34</f>
        <v>0</v>
      </c>
      <c r="L35" s="243"/>
    </row>
    <row r="36" spans="1:12" s="291" customFormat="1" x14ac:dyDescent="0.25">
      <c r="A36" s="268"/>
      <c r="B36" s="290"/>
      <c r="C36" s="270" t="s">
        <v>24</v>
      </c>
      <c r="D36" s="268"/>
      <c r="E36" s="271"/>
      <c r="F36" s="271"/>
      <c r="G36" s="272"/>
      <c r="H36" s="268"/>
      <c r="I36" s="271"/>
      <c r="J36" s="271"/>
      <c r="K36" s="272"/>
      <c r="L36" s="364"/>
    </row>
    <row r="37" spans="1:12" s="237" customFormat="1" x14ac:dyDescent="0.25">
      <c r="A37" s="273">
        <v>104</v>
      </c>
      <c r="B37" s="269"/>
      <c r="C37" s="274" t="s">
        <v>457</v>
      </c>
      <c r="D37" s="273"/>
      <c r="E37" s="275"/>
      <c r="F37" s="275"/>
      <c r="G37" s="276"/>
      <c r="H37" s="273"/>
      <c r="I37" s="275"/>
      <c r="J37" s="275"/>
      <c r="K37" s="276"/>
      <c r="L37" s="243"/>
    </row>
    <row r="38" spans="1:12" s="237" customFormat="1" x14ac:dyDescent="0.25">
      <c r="A38" s="268"/>
      <c r="B38" s="269" t="s">
        <v>29</v>
      </c>
      <c r="C38" s="270" t="s">
        <v>183</v>
      </c>
      <c r="D38" s="277">
        <v>2000</v>
      </c>
      <c r="E38" s="278">
        <v>2000</v>
      </c>
      <c r="F38" s="278"/>
      <c r="G38" s="279"/>
      <c r="H38" s="277">
        <v>2000</v>
      </c>
      <c r="I38" s="278">
        <v>2000</v>
      </c>
      <c r="J38" s="278"/>
      <c r="K38" s="279"/>
      <c r="L38" s="243"/>
    </row>
    <row r="39" spans="1:12" s="237" customFormat="1" x14ac:dyDescent="0.25">
      <c r="A39" s="273"/>
      <c r="B39" s="269" t="s">
        <v>107</v>
      </c>
      <c r="C39" s="270" t="s">
        <v>61</v>
      </c>
      <c r="D39" s="277">
        <v>0</v>
      </c>
      <c r="E39" s="278">
        <v>0</v>
      </c>
      <c r="F39" s="278">
        <v>0</v>
      </c>
      <c r="G39" s="279">
        <v>0</v>
      </c>
      <c r="H39" s="277">
        <v>0</v>
      </c>
      <c r="I39" s="278">
        <v>0</v>
      </c>
      <c r="J39" s="278">
        <v>0</v>
      </c>
      <c r="K39" s="279">
        <v>0</v>
      </c>
      <c r="L39" s="243"/>
    </row>
    <row r="40" spans="1:12" s="237" customFormat="1" x14ac:dyDescent="0.25">
      <c r="A40" s="273"/>
      <c r="B40" s="269"/>
      <c r="C40" s="270" t="s">
        <v>89</v>
      </c>
      <c r="D40" s="280"/>
      <c r="E40" s="278"/>
      <c r="F40" s="278"/>
      <c r="G40" s="281"/>
      <c r="H40" s="280"/>
      <c r="I40" s="278"/>
      <c r="J40" s="278"/>
      <c r="K40" s="281"/>
      <c r="L40" s="243"/>
    </row>
    <row r="41" spans="1:12" s="237" customFormat="1" x14ac:dyDescent="0.25">
      <c r="A41" s="273"/>
      <c r="B41" s="269"/>
      <c r="C41" s="270" t="s">
        <v>412</v>
      </c>
      <c r="D41" s="280"/>
      <c r="E41" s="278"/>
      <c r="F41" s="278"/>
      <c r="G41" s="281"/>
      <c r="H41" s="280">
        <v>3965</v>
      </c>
      <c r="I41" s="278">
        <v>3965</v>
      </c>
      <c r="J41" s="278"/>
      <c r="K41" s="281"/>
      <c r="L41" s="243"/>
    </row>
    <row r="42" spans="1:12" s="237" customFormat="1" x14ac:dyDescent="0.25">
      <c r="A42" s="273"/>
      <c r="B42" s="269"/>
      <c r="C42" s="282" t="s">
        <v>50</v>
      </c>
      <c r="D42" s="283"/>
      <c r="E42" s="284"/>
      <c r="F42" s="284"/>
      <c r="G42" s="285"/>
      <c r="H42" s="283">
        <f>SUM(H41)</f>
        <v>3965</v>
      </c>
      <c r="I42" s="284">
        <f>SUM(I41)</f>
        <v>3965</v>
      </c>
      <c r="J42" s="284"/>
      <c r="K42" s="285"/>
      <c r="L42" s="243"/>
    </row>
    <row r="43" spans="1:12" s="237" customFormat="1" x14ac:dyDescent="0.25">
      <c r="A43" s="268"/>
      <c r="B43" s="269"/>
      <c r="C43" s="274" t="s">
        <v>32</v>
      </c>
      <c r="D43" s="286">
        <f>D38+D39</f>
        <v>2000</v>
      </c>
      <c r="E43" s="287">
        <f>E38+E39</f>
        <v>2000</v>
      </c>
      <c r="F43" s="287">
        <f>F38+F39</f>
        <v>0</v>
      </c>
      <c r="G43" s="289">
        <f>G38+G39</f>
        <v>0</v>
      </c>
      <c r="H43" s="286">
        <f>H38+H42</f>
        <v>5965</v>
      </c>
      <c r="I43" s="287">
        <f>I38+I42</f>
        <v>5965</v>
      </c>
      <c r="J43" s="287">
        <f>J38+J42</f>
        <v>0</v>
      </c>
      <c r="K43" s="288">
        <f>K38+K42</f>
        <v>0</v>
      </c>
      <c r="L43" s="243"/>
    </row>
    <row r="44" spans="1:12" s="237" customFormat="1" ht="17.25" customHeight="1" x14ac:dyDescent="0.25">
      <c r="A44" s="268"/>
      <c r="B44" s="269"/>
      <c r="C44" s="270"/>
      <c r="D44" s="268"/>
      <c r="E44" s="271"/>
      <c r="F44" s="271"/>
      <c r="G44" s="272"/>
      <c r="H44" s="268"/>
      <c r="I44" s="271"/>
      <c r="J44" s="271"/>
      <c r="K44" s="272"/>
      <c r="L44" s="243"/>
    </row>
    <row r="45" spans="1:12" s="237" customFormat="1" ht="29.25" customHeight="1" x14ac:dyDescent="0.25">
      <c r="A45" s="273"/>
      <c r="B45" s="290"/>
      <c r="C45" s="274" t="s">
        <v>76</v>
      </c>
      <c r="D45" s="294">
        <f t="shared" ref="D45:G45" si="2">D16+D27+D35+D43</f>
        <v>89500</v>
      </c>
      <c r="E45" s="287">
        <f t="shared" si="2"/>
        <v>89500</v>
      </c>
      <c r="F45" s="287">
        <f t="shared" si="2"/>
        <v>0</v>
      </c>
      <c r="G45" s="295">
        <f t="shared" si="2"/>
        <v>0</v>
      </c>
      <c r="H45" s="294">
        <f t="shared" ref="H45:K45" si="3">H16+H27+H35+H43</f>
        <v>100060</v>
      </c>
      <c r="I45" s="287">
        <f t="shared" si="3"/>
        <v>100060</v>
      </c>
      <c r="J45" s="287">
        <f t="shared" si="3"/>
        <v>0</v>
      </c>
      <c r="K45" s="295">
        <f t="shared" si="3"/>
        <v>0</v>
      </c>
      <c r="L45" s="243"/>
    </row>
    <row r="46" spans="1:12" s="237" customFormat="1" x14ac:dyDescent="0.25">
      <c r="A46" s="268"/>
      <c r="B46" s="269"/>
      <c r="C46" s="270"/>
      <c r="D46" s="268"/>
      <c r="E46" s="271"/>
      <c r="F46" s="271"/>
      <c r="G46" s="272"/>
      <c r="H46" s="268"/>
      <c r="I46" s="271"/>
      <c r="J46" s="271"/>
      <c r="K46" s="272"/>
      <c r="L46" s="243"/>
    </row>
    <row r="47" spans="1:12" s="237" customFormat="1" x14ac:dyDescent="0.25">
      <c r="A47" s="296">
        <v>105</v>
      </c>
      <c r="B47" s="297"/>
      <c r="C47" s="274" t="s">
        <v>78</v>
      </c>
      <c r="D47" s="294"/>
      <c r="E47" s="287"/>
      <c r="F47" s="287"/>
      <c r="G47" s="295"/>
      <c r="H47" s="294"/>
      <c r="I47" s="287"/>
      <c r="J47" s="287"/>
      <c r="K47" s="295"/>
      <c r="L47" s="243"/>
    </row>
    <row r="48" spans="1:12" s="237" customFormat="1" x14ac:dyDescent="0.25">
      <c r="A48" s="273"/>
      <c r="B48" s="269" t="s">
        <v>29</v>
      </c>
      <c r="C48" s="270" t="s">
        <v>183</v>
      </c>
      <c r="D48" s="277"/>
      <c r="E48" s="278"/>
      <c r="F48" s="278"/>
      <c r="G48" s="279"/>
      <c r="H48" s="277"/>
      <c r="I48" s="278"/>
      <c r="J48" s="278"/>
      <c r="K48" s="279"/>
      <c r="L48" s="243"/>
    </row>
    <row r="49" spans="1:12" s="237" customFormat="1" x14ac:dyDescent="0.25">
      <c r="A49" s="273"/>
      <c r="B49" s="269"/>
      <c r="C49" s="270" t="s">
        <v>184</v>
      </c>
      <c r="D49" s="277">
        <v>15000</v>
      </c>
      <c r="E49" s="278">
        <v>15000</v>
      </c>
      <c r="F49" s="278"/>
      <c r="G49" s="279"/>
      <c r="H49" s="277">
        <v>15000</v>
      </c>
      <c r="I49" s="278">
        <v>15000</v>
      </c>
      <c r="J49" s="278"/>
      <c r="K49" s="279"/>
      <c r="L49" s="243"/>
    </row>
    <row r="50" spans="1:12" s="237" customFormat="1" x14ac:dyDescent="0.25">
      <c r="A50" s="273"/>
      <c r="B50" s="269"/>
      <c r="C50" s="270" t="s">
        <v>185</v>
      </c>
      <c r="D50" s="277">
        <v>0</v>
      </c>
      <c r="E50" s="278">
        <v>0</v>
      </c>
      <c r="F50" s="278"/>
      <c r="G50" s="279"/>
      <c r="H50" s="277">
        <v>0</v>
      </c>
      <c r="I50" s="278">
        <v>0</v>
      </c>
      <c r="J50" s="278"/>
      <c r="K50" s="279"/>
      <c r="L50" s="243"/>
    </row>
    <row r="51" spans="1:12" s="300" customFormat="1" x14ac:dyDescent="0.25">
      <c r="A51" s="298"/>
      <c r="B51" s="299"/>
      <c r="C51" s="282" t="s">
        <v>50</v>
      </c>
      <c r="D51" s="292">
        <f t="shared" ref="D51:G51" si="4">SUM(D49:D50)</f>
        <v>15000</v>
      </c>
      <c r="E51" s="284">
        <f t="shared" si="4"/>
        <v>15000</v>
      </c>
      <c r="F51" s="284">
        <f t="shared" si="4"/>
        <v>0</v>
      </c>
      <c r="G51" s="293">
        <f t="shared" si="4"/>
        <v>0</v>
      </c>
      <c r="H51" s="292">
        <f t="shared" ref="H51:K51" si="5">SUM(H49:H50)</f>
        <v>15000</v>
      </c>
      <c r="I51" s="284">
        <f t="shared" si="5"/>
        <v>15000</v>
      </c>
      <c r="J51" s="284">
        <f t="shared" si="5"/>
        <v>0</v>
      </c>
      <c r="K51" s="293">
        <f t="shared" si="5"/>
        <v>0</v>
      </c>
      <c r="L51" s="365"/>
    </row>
    <row r="52" spans="1:12" s="237" customFormat="1" x14ac:dyDescent="0.25">
      <c r="A52" s="273"/>
      <c r="B52" s="269" t="s">
        <v>107</v>
      </c>
      <c r="C52" s="270" t="s">
        <v>61</v>
      </c>
      <c r="D52" s="277"/>
      <c r="E52" s="278"/>
      <c r="F52" s="278"/>
      <c r="G52" s="279"/>
      <c r="H52" s="277"/>
      <c r="I52" s="278"/>
      <c r="J52" s="278"/>
      <c r="K52" s="279"/>
      <c r="L52" s="243"/>
    </row>
    <row r="53" spans="1:12" s="237" customFormat="1" x14ac:dyDescent="0.25">
      <c r="A53" s="273"/>
      <c r="B53" s="269"/>
      <c r="C53" s="270" t="s">
        <v>89</v>
      </c>
      <c r="D53" s="277"/>
      <c r="E53" s="278"/>
      <c r="F53" s="278"/>
      <c r="G53" s="279"/>
      <c r="H53" s="277"/>
      <c r="I53" s="278"/>
      <c r="J53" s="278"/>
      <c r="K53" s="279"/>
      <c r="L53" s="243"/>
    </row>
    <row r="54" spans="1:12" s="237" customFormat="1" x14ac:dyDescent="0.25">
      <c r="A54" s="273"/>
      <c r="B54" s="269"/>
      <c r="C54" s="270" t="s">
        <v>412</v>
      </c>
      <c r="D54" s="277">
        <v>7601</v>
      </c>
      <c r="E54" s="278">
        <v>7601</v>
      </c>
      <c r="F54" s="278"/>
      <c r="G54" s="279"/>
      <c r="H54" s="277">
        <v>7601</v>
      </c>
      <c r="I54" s="278">
        <v>7601</v>
      </c>
      <c r="J54" s="278"/>
      <c r="K54" s="279"/>
      <c r="L54" s="243"/>
    </row>
    <row r="55" spans="1:12" s="300" customFormat="1" x14ac:dyDescent="0.25">
      <c r="A55" s="298"/>
      <c r="B55" s="299"/>
      <c r="C55" s="282" t="s">
        <v>50</v>
      </c>
      <c r="D55" s="283">
        <f t="shared" ref="D55:G55" si="6">SUM(D54:D54)</f>
        <v>7601</v>
      </c>
      <c r="E55" s="284">
        <f t="shared" si="6"/>
        <v>7601</v>
      </c>
      <c r="F55" s="284">
        <f t="shared" si="6"/>
        <v>0</v>
      </c>
      <c r="G55" s="285">
        <f t="shared" si="6"/>
        <v>0</v>
      </c>
      <c r="H55" s="283">
        <f t="shared" ref="H55:K55" si="7">SUM(H54:H54)</f>
        <v>7601</v>
      </c>
      <c r="I55" s="284">
        <f t="shared" si="7"/>
        <v>7601</v>
      </c>
      <c r="J55" s="284">
        <f t="shared" si="7"/>
        <v>0</v>
      </c>
      <c r="K55" s="285">
        <f t="shared" si="7"/>
        <v>0</v>
      </c>
      <c r="L55" s="365"/>
    </row>
    <row r="56" spans="1:12" s="237" customFormat="1" x14ac:dyDescent="0.25">
      <c r="A56" s="273"/>
      <c r="B56" s="269"/>
      <c r="C56" s="274" t="s">
        <v>23</v>
      </c>
      <c r="D56" s="286">
        <f t="shared" ref="D56:G56" si="8">D51+D55</f>
        <v>22601</v>
      </c>
      <c r="E56" s="287">
        <f t="shared" si="8"/>
        <v>22601</v>
      </c>
      <c r="F56" s="287">
        <f t="shared" si="8"/>
        <v>0</v>
      </c>
      <c r="G56" s="301">
        <f t="shared" si="8"/>
        <v>0</v>
      </c>
      <c r="H56" s="286">
        <f t="shared" ref="H56:K56" si="9">H51+H55</f>
        <v>22601</v>
      </c>
      <c r="I56" s="287">
        <f t="shared" si="9"/>
        <v>22601</v>
      </c>
      <c r="J56" s="287">
        <f t="shared" si="9"/>
        <v>0</v>
      </c>
      <c r="K56" s="288">
        <f t="shared" si="9"/>
        <v>0</v>
      </c>
      <c r="L56" s="243"/>
    </row>
    <row r="57" spans="1:12" s="237" customFormat="1" x14ac:dyDescent="0.25">
      <c r="A57" s="268"/>
      <c r="B57" s="269"/>
      <c r="C57" s="270"/>
      <c r="D57" s="268"/>
      <c r="E57" s="271"/>
      <c r="F57" s="271"/>
      <c r="G57" s="272"/>
      <c r="H57" s="268"/>
      <c r="I57" s="271"/>
      <c r="J57" s="271"/>
      <c r="K57" s="272"/>
      <c r="L57" s="243"/>
    </row>
    <row r="58" spans="1:12" s="291" customFormat="1" x14ac:dyDescent="0.25">
      <c r="A58" s="273">
        <v>106</v>
      </c>
      <c r="B58" s="290"/>
      <c r="C58" s="302" t="s">
        <v>56</v>
      </c>
      <c r="D58" s="303"/>
      <c r="E58" s="304"/>
      <c r="F58" s="304"/>
      <c r="G58" s="305"/>
      <c r="H58" s="303"/>
      <c r="I58" s="304"/>
      <c r="J58" s="304"/>
      <c r="K58" s="305"/>
      <c r="L58" s="364"/>
    </row>
    <row r="59" spans="1:12" s="237" customFormat="1" x14ac:dyDescent="0.25">
      <c r="A59" s="268"/>
      <c r="B59" s="269" t="s">
        <v>29</v>
      </c>
      <c r="C59" s="270" t="s">
        <v>183</v>
      </c>
      <c r="D59" s="306"/>
      <c r="E59" s="307"/>
      <c r="F59" s="307"/>
      <c r="G59" s="308"/>
      <c r="H59" s="306"/>
      <c r="I59" s="307"/>
      <c r="J59" s="307"/>
      <c r="K59" s="308"/>
      <c r="L59" s="243"/>
    </row>
    <row r="60" spans="1:12" s="237" customFormat="1" ht="30" x14ac:dyDescent="0.25">
      <c r="A60" s="268"/>
      <c r="B60" s="269"/>
      <c r="C60" s="309" t="s">
        <v>186</v>
      </c>
      <c r="D60" s="306">
        <v>5000</v>
      </c>
      <c r="E60" s="307">
        <v>5000</v>
      </c>
      <c r="F60" s="307"/>
      <c r="G60" s="308"/>
      <c r="H60" s="306">
        <v>5000</v>
      </c>
      <c r="I60" s="307">
        <v>5000</v>
      </c>
      <c r="J60" s="307"/>
      <c r="K60" s="308"/>
      <c r="L60" s="243"/>
    </row>
    <row r="61" spans="1:12" s="237" customFormat="1" ht="30" x14ac:dyDescent="0.25">
      <c r="A61" s="268"/>
      <c r="B61" s="269"/>
      <c r="C61" s="309" t="s">
        <v>187</v>
      </c>
      <c r="D61" s="306">
        <v>8000</v>
      </c>
      <c r="E61" s="307">
        <v>8000</v>
      </c>
      <c r="F61" s="307"/>
      <c r="G61" s="308"/>
      <c r="H61" s="306">
        <v>8000</v>
      </c>
      <c r="I61" s="307">
        <v>8000</v>
      </c>
      <c r="J61" s="307"/>
      <c r="K61" s="308"/>
      <c r="L61" s="243"/>
    </row>
    <row r="62" spans="1:12" s="237" customFormat="1" x14ac:dyDescent="0.25">
      <c r="A62" s="268"/>
      <c r="B62" s="269"/>
      <c r="C62" s="309" t="s">
        <v>188</v>
      </c>
      <c r="D62" s="306">
        <v>2000</v>
      </c>
      <c r="E62" s="307">
        <v>2000</v>
      </c>
      <c r="F62" s="307"/>
      <c r="G62" s="308"/>
      <c r="H62" s="306">
        <v>2000</v>
      </c>
      <c r="I62" s="307">
        <v>2000</v>
      </c>
      <c r="J62" s="307"/>
      <c r="K62" s="308"/>
      <c r="L62" s="243"/>
    </row>
    <row r="63" spans="1:12" s="300" customFormat="1" x14ac:dyDescent="0.25">
      <c r="A63" s="268"/>
      <c r="B63" s="299"/>
      <c r="C63" s="309" t="s">
        <v>189</v>
      </c>
      <c r="D63" s="306"/>
      <c r="E63" s="307"/>
      <c r="F63" s="307"/>
      <c r="G63" s="308"/>
      <c r="H63" s="306"/>
      <c r="I63" s="307"/>
      <c r="J63" s="307"/>
      <c r="K63" s="308"/>
      <c r="L63" s="365"/>
    </row>
    <row r="64" spans="1:12" s="300" customFormat="1" x14ac:dyDescent="0.25">
      <c r="A64" s="268"/>
      <c r="B64" s="299"/>
      <c r="C64" s="310" t="s">
        <v>190</v>
      </c>
      <c r="D64" s="306">
        <v>15850</v>
      </c>
      <c r="E64" s="307">
        <v>15850</v>
      </c>
      <c r="F64" s="307"/>
      <c r="G64" s="308"/>
      <c r="H64" s="306">
        <v>20850</v>
      </c>
      <c r="I64" s="307">
        <v>20850</v>
      </c>
      <c r="J64" s="307"/>
      <c r="K64" s="308"/>
      <c r="L64" s="365"/>
    </row>
    <row r="65" spans="1:12" s="300" customFormat="1" ht="30" x14ac:dyDescent="0.25">
      <c r="A65" s="268"/>
      <c r="B65" s="299"/>
      <c r="C65" s="310" t="s">
        <v>191</v>
      </c>
      <c r="D65" s="306">
        <v>9575</v>
      </c>
      <c r="E65" s="307">
        <v>9575</v>
      </c>
      <c r="F65" s="307"/>
      <c r="G65" s="308"/>
      <c r="H65" s="306">
        <v>9575</v>
      </c>
      <c r="I65" s="307">
        <v>9575</v>
      </c>
      <c r="J65" s="307"/>
      <c r="K65" s="308"/>
      <c r="L65" s="365"/>
    </row>
    <row r="66" spans="1:12" s="300" customFormat="1" x14ac:dyDescent="0.25">
      <c r="A66" s="268"/>
      <c r="B66" s="299"/>
      <c r="C66" s="310" t="s">
        <v>192</v>
      </c>
      <c r="D66" s="306">
        <v>5000</v>
      </c>
      <c r="E66" s="307">
        <v>5000</v>
      </c>
      <c r="F66" s="307"/>
      <c r="G66" s="308"/>
      <c r="H66" s="306">
        <v>7553</v>
      </c>
      <c r="I66" s="307">
        <v>7553</v>
      </c>
      <c r="J66" s="307"/>
      <c r="K66" s="308"/>
      <c r="L66" s="365"/>
    </row>
    <row r="67" spans="1:12" s="300" customFormat="1" x14ac:dyDescent="0.25">
      <c r="A67" s="268"/>
      <c r="B67" s="299"/>
      <c r="C67" s="310" t="s">
        <v>193</v>
      </c>
      <c r="D67" s="306">
        <v>3000</v>
      </c>
      <c r="E67" s="307">
        <v>3000</v>
      </c>
      <c r="F67" s="307"/>
      <c r="G67" s="308"/>
      <c r="H67" s="306">
        <v>3000</v>
      </c>
      <c r="I67" s="307">
        <v>3000</v>
      </c>
      <c r="J67" s="307"/>
      <c r="K67" s="308"/>
      <c r="L67" s="365"/>
    </row>
    <row r="68" spans="1:12" s="300" customFormat="1" x14ac:dyDescent="0.25">
      <c r="A68" s="268"/>
      <c r="B68" s="299"/>
      <c r="C68" s="310" t="s">
        <v>194</v>
      </c>
      <c r="D68" s="306"/>
      <c r="E68" s="307"/>
      <c r="F68" s="307"/>
      <c r="G68" s="308"/>
      <c r="H68" s="306"/>
      <c r="I68" s="307"/>
      <c r="J68" s="307"/>
      <c r="K68" s="308"/>
      <c r="L68" s="365"/>
    </row>
    <row r="69" spans="1:12" s="300" customFormat="1" x14ac:dyDescent="0.25">
      <c r="A69" s="268"/>
      <c r="B69" s="299"/>
      <c r="C69" s="310" t="s">
        <v>195</v>
      </c>
      <c r="D69" s="306">
        <v>8000</v>
      </c>
      <c r="E69" s="307"/>
      <c r="F69" s="307">
        <v>8000</v>
      </c>
      <c r="G69" s="308"/>
      <c r="H69" s="306">
        <v>8000</v>
      </c>
      <c r="I69" s="307"/>
      <c r="J69" s="307">
        <v>8000</v>
      </c>
      <c r="K69" s="308"/>
      <c r="L69" s="365"/>
    </row>
    <row r="70" spans="1:12" s="300" customFormat="1" x14ac:dyDescent="0.25">
      <c r="A70" s="268"/>
      <c r="B70" s="299"/>
      <c r="C70" s="310" t="s">
        <v>196</v>
      </c>
      <c r="D70" s="306">
        <v>150</v>
      </c>
      <c r="E70" s="307"/>
      <c r="F70" s="307">
        <v>150</v>
      </c>
      <c r="G70" s="308"/>
      <c r="H70" s="306">
        <v>150</v>
      </c>
      <c r="I70" s="307"/>
      <c r="J70" s="307">
        <v>150</v>
      </c>
      <c r="K70" s="308"/>
      <c r="L70" s="365"/>
    </row>
    <row r="71" spans="1:12" s="300" customFormat="1" x14ac:dyDescent="0.25">
      <c r="A71" s="268"/>
      <c r="B71" s="299"/>
      <c r="C71" s="310" t="s">
        <v>197</v>
      </c>
      <c r="D71" s="311">
        <v>1524</v>
      </c>
      <c r="E71" s="307">
        <v>1524</v>
      </c>
      <c r="F71" s="307"/>
      <c r="G71" s="312"/>
      <c r="H71" s="311">
        <v>7620</v>
      </c>
      <c r="I71" s="307">
        <v>7620</v>
      </c>
      <c r="J71" s="307"/>
      <c r="K71" s="312"/>
      <c r="L71" s="365"/>
    </row>
    <row r="72" spans="1:12" s="300" customFormat="1" x14ac:dyDescent="0.25">
      <c r="A72" s="268"/>
      <c r="B72" s="299"/>
      <c r="C72" s="310" t="s">
        <v>198</v>
      </c>
      <c r="D72" s="311">
        <v>10000</v>
      </c>
      <c r="E72" s="307">
        <v>10000</v>
      </c>
      <c r="F72" s="307"/>
      <c r="G72" s="312"/>
      <c r="H72" s="311">
        <v>10000</v>
      </c>
      <c r="I72" s="307">
        <v>10000</v>
      </c>
      <c r="J72" s="307"/>
      <c r="K72" s="312"/>
      <c r="L72" s="365"/>
    </row>
    <row r="73" spans="1:12" s="300" customFormat="1" x14ac:dyDescent="0.25">
      <c r="A73" s="268"/>
      <c r="B73" s="299"/>
      <c r="C73" s="310" t="s">
        <v>425</v>
      </c>
      <c r="D73" s="311"/>
      <c r="E73" s="307"/>
      <c r="F73" s="307"/>
      <c r="G73" s="312"/>
      <c r="H73" s="311">
        <v>210</v>
      </c>
      <c r="I73" s="307">
        <v>210</v>
      </c>
      <c r="J73" s="307"/>
      <c r="K73" s="312"/>
      <c r="L73" s="365"/>
    </row>
    <row r="74" spans="1:12" s="237" customFormat="1" x14ac:dyDescent="0.25">
      <c r="A74" s="268"/>
      <c r="B74" s="269"/>
      <c r="C74" s="313" t="s">
        <v>62</v>
      </c>
      <c r="D74" s="314">
        <f>SUM(D60:D72)</f>
        <v>68099</v>
      </c>
      <c r="E74" s="315">
        <f>SUM(E60:E72)</f>
        <v>59949</v>
      </c>
      <c r="F74" s="315">
        <f>SUM(F60:F72)</f>
        <v>8150</v>
      </c>
      <c r="G74" s="316">
        <f>SUM(G60:G72)</f>
        <v>0</v>
      </c>
      <c r="H74" s="314">
        <f>SUM(H60:H73)</f>
        <v>81958</v>
      </c>
      <c r="I74" s="315">
        <f>SUM(I60:I73)</f>
        <v>73808</v>
      </c>
      <c r="J74" s="315">
        <f>SUM(J60:J73)</f>
        <v>8150</v>
      </c>
      <c r="K74" s="316">
        <f>SUM(K60:K73)</f>
        <v>0</v>
      </c>
      <c r="L74" s="243"/>
    </row>
    <row r="75" spans="1:12" s="237" customFormat="1" x14ac:dyDescent="0.25">
      <c r="A75" s="268"/>
      <c r="B75" s="269"/>
      <c r="C75" s="309"/>
      <c r="D75" s="317"/>
      <c r="E75" s="318"/>
      <c r="F75" s="318"/>
      <c r="G75" s="319"/>
      <c r="H75" s="317"/>
      <c r="I75" s="318"/>
      <c r="J75" s="318"/>
      <c r="K75" s="319"/>
      <c r="L75" s="243"/>
    </row>
    <row r="76" spans="1:12" s="237" customFormat="1" x14ac:dyDescent="0.25">
      <c r="A76" s="268"/>
      <c r="B76" s="269" t="s">
        <v>35</v>
      </c>
      <c r="C76" s="309" t="s">
        <v>95</v>
      </c>
      <c r="D76" s="317"/>
      <c r="E76" s="318"/>
      <c r="F76" s="318"/>
      <c r="G76" s="319"/>
      <c r="H76" s="317"/>
      <c r="I76" s="318"/>
      <c r="J76" s="318"/>
      <c r="K76" s="319"/>
      <c r="L76" s="243"/>
    </row>
    <row r="77" spans="1:12" s="237" customFormat="1" x14ac:dyDescent="0.25">
      <c r="A77" s="268"/>
      <c r="B77" s="269"/>
      <c r="C77" s="309" t="s">
        <v>102</v>
      </c>
      <c r="D77" s="306"/>
      <c r="E77" s="307"/>
      <c r="F77" s="307"/>
      <c r="G77" s="308"/>
      <c r="H77" s="306"/>
      <c r="I77" s="307"/>
      <c r="J77" s="307"/>
      <c r="K77" s="308"/>
      <c r="L77" s="243"/>
    </row>
    <row r="78" spans="1:12" s="237" customFormat="1" x14ac:dyDescent="0.25">
      <c r="A78" s="268"/>
      <c r="B78" s="269"/>
      <c r="C78" s="309" t="s">
        <v>113</v>
      </c>
      <c r="D78" s="306">
        <v>70000</v>
      </c>
      <c r="E78" s="307">
        <v>70000</v>
      </c>
      <c r="F78" s="307"/>
      <c r="G78" s="308"/>
      <c r="H78" s="306">
        <v>70000</v>
      </c>
      <c r="I78" s="307">
        <v>70000</v>
      </c>
      <c r="J78" s="307"/>
      <c r="K78" s="308"/>
      <c r="L78" s="243"/>
    </row>
    <row r="79" spans="1:12" s="237" customFormat="1" x14ac:dyDescent="0.25">
      <c r="A79" s="268"/>
      <c r="B79" s="269"/>
      <c r="C79" s="309" t="s">
        <v>111</v>
      </c>
      <c r="D79" s="306">
        <v>133000</v>
      </c>
      <c r="E79" s="307">
        <v>133000</v>
      </c>
      <c r="F79" s="307"/>
      <c r="G79" s="308"/>
      <c r="H79" s="306">
        <v>133000</v>
      </c>
      <c r="I79" s="307">
        <v>133000</v>
      </c>
      <c r="J79" s="307"/>
      <c r="K79" s="308"/>
      <c r="L79" s="243"/>
    </row>
    <row r="80" spans="1:12" s="237" customFormat="1" x14ac:dyDescent="0.25">
      <c r="A80" s="298"/>
      <c r="B80" s="269"/>
      <c r="C80" s="309" t="s">
        <v>112</v>
      </c>
      <c r="D80" s="306">
        <v>15000</v>
      </c>
      <c r="E80" s="307">
        <v>15000</v>
      </c>
      <c r="F80" s="307"/>
      <c r="G80" s="308"/>
      <c r="H80" s="306">
        <v>15000</v>
      </c>
      <c r="I80" s="307">
        <v>15000</v>
      </c>
      <c r="J80" s="307"/>
      <c r="K80" s="308"/>
      <c r="L80" s="243"/>
    </row>
    <row r="81" spans="1:12" s="300" customFormat="1" x14ac:dyDescent="0.25">
      <c r="A81" s="268"/>
      <c r="B81" s="299"/>
      <c r="C81" s="309" t="s">
        <v>114</v>
      </c>
      <c r="D81" s="306">
        <v>500000</v>
      </c>
      <c r="E81" s="307">
        <v>500000</v>
      </c>
      <c r="F81" s="307"/>
      <c r="G81" s="308"/>
      <c r="H81" s="306">
        <v>500000</v>
      </c>
      <c r="I81" s="307">
        <v>500000</v>
      </c>
      <c r="J81" s="307"/>
      <c r="K81" s="308"/>
      <c r="L81" s="365"/>
    </row>
    <row r="82" spans="1:12" s="300" customFormat="1" x14ac:dyDescent="0.25">
      <c r="A82" s="268"/>
      <c r="B82" s="299"/>
      <c r="C82" s="309" t="s">
        <v>161</v>
      </c>
      <c r="D82" s="306">
        <v>23000</v>
      </c>
      <c r="E82" s="307">
        <v>23000</v>
      </c>
      <c r="F82" s="307"/>
      <c r="G82" s="308"/>
      <c r="H82" s="306">
        <v>0</v>
      </c>
      <c r="I82" s="307">
        <v>0</v>
      </c>
      <c r="J82" s="307"/>
      <c r="K82" s="308"/>
      <c r="L82" s="365"/>
    </row>
    <row r="83" spans="1:12" s="237" customFormat="1" x14ac:dyDescent="0.25">
      <c r="A83" s="268"/>
      <c r="B83" s="269"/>
      <c r="C83" s="320" t="s">
        <v>50</v>
      </c>
      <c r="D83" s="314">
        <f t="shared" ref="D83:G83" si="10">SUM(D78:D82)</f>
        <v>741000</v>
      </c>
      <c r="E83" s="315">
        <f t="shared" si="10"/>
        <v>741000</v>
      </c>
      <c r="F83" s="315">
        <f t="shared" si="10"/>
        <v>0</v>
      </c>
      <c r="G83" s="321">
        <f t="shared" si="10"/>
        <v>0</v>
      </c>
      <c r="H83" s="314">
        <f t="shared" ref="H83:K83" si="11">SUM(H78:H82)</f>
        <v>718000</v>
      </c>
      <c r="I83" s="315">
        <f t="shared" si="11"/>
        <v>718000</v>
      </c>
      <c r="J83" s="315">
        <f t="shared" si="11"/>
        <v>0</v>
      </c>
      <c r="K83" s="321">
        <f t="shared" si="11"/>
        <v>0</v>
      </c>
      <c r="L83" s="243"/>
    </row>
    <row r="84" spans="1:12" s="237" customFormat="1" x14ac:dyDescent="0.25">
      <c r="A84" s="268"/>
      <c r="B84" s="269"/>
      <c r="C84" s="309" t="s">
        <v>103</v>
      </c>
      <c r="D84" s="306"/>
      <c r="E84" s="307"/>
      <c r="F84" s="307"/>
      <c r="G84" s="308"/>
      <c r="H84" s="306"/>
      <c r="I84" s="307"/>
      <c r="J84" s="307"/>
      <c r="K84" s="308"/>
      <c r="L84" s="243"/>
    </row>
    <row r="85" spans="1:12" s="237" customFormat="1" x14ac:dyDescent="0.25">
      <c r="A85" s="298"/>
      <c r="B85" s="269"/>
      <c r="C85" s="309" t="s">
        <v>115</v>
      </c>
      <c r="D85" s="306">
        <v>50000</v>
      </c>
      <c r="E85" s="307">
        <v>50000</v>
      </c>
      <c r="F85" s="307"/>
      <c r="G85" s="308"/>
      <c r="H85" s="306">
        <v>50000</v>
      </c>
      <c r="I85" s="307">
        <v>50000</v>
      </c>
      <c r="J85" s="307"/>
      <c r="K85" s="308"/>
      <c r="L85" s="243"/>
    </row>
    <row r="86" spans="1:12" s="237" customFormat="1" x14ac:dyDescent="0.25">
      <c r="A86" s="268"/>
      <c r="B86" s="269"/>
      <c r="C86" s="320" t="s">
        <v>50</v>
      </c>
      <c r="D86" s="322">
        <f t="shared" ref="D86:G86" si="12">SUM(D85:D85)</f>
        <v>50000</v>
      </c>
      <c r="E86" s="315">
        <f t="shared" si="12"/>
        <v>50000</v>
      </c>
      <c r="F86" s="315">
        <f t="shared" si="12"/>
        <v>0</v>
      </c>
      <c r="G86" s="316">
        <f t="shared" si="12"/>
        <v>0</v>
      </c>
      <c r="H86" s="322">
        <f t="shared" ref="H86:K86" si="13">SUM(H85:H85)</f>
        <v>50000</v>
      </c>
      <c r="I86" s="315">
        <f t="shared" si="13"/>
        <v>50000</v>
      </c>
      <c r="J86" s="315">
        <f t="shared" si="13"/>
        <v>0</v>
      </c>
      <c r="K86" s="316">
        <f t="shared" si="13"/>
        <v>0</v>
      </c>
      <c r="L86" s="243"/>
    </row>
    <row r="87" spans="1:12" s="300" customFormat="1" x14ac:dyDescent="0.25">
      <c r="A87" s="298"/>
      <c r="B87" s="299"/>
      <c r="C87" s="309" t="s">
        <v>104</v>
      </c>
      <c r="D87" s="306"/>
      <c r="E87" s="307"/>
      <c r="F87" s="307"/>
      <c r="G87" s="308"/>
      <c r="H87" s="306"/>
      <c r="I87" s="307"/>
      <c r="J87" s="307"/>
      <c r="K87" s="308"/>
      <c r="L87" s="365"/>
    </row>
    <row r="88" spans="1:12" s="300" customFormat="1" x14ac:dyDescent="0.25">
      <c r="A88" s="298"/>
      <c r="B88" s="299"/>
      <c r="C88" s="310" t="s">
        <v>116</v>
      </c>
      <c r="D88" s="306">
        <v>9000</v>
      </c>
      <c r="E88" s="307">
        <v>9000</v>
      </c>
      <c r="F88" s="307"/>
      <c r="G88" s="308"/>
      <c r="H88" s="306">
        <v>9000</v>
      </c>
      <c r="I88" s="307">
        <v>9000</v>
      </c>
      <c r="J88" s="307"/>
      <c r="K88" s="308"/>
      <c r="L88" s="365"/>
    </row>
    <row r="89" spans="1:12" s="300" customFormat="1" x14ac:dyDescent="0.25">
      <c r="A89" s="298"/>
      <c r="B89" s="299"/>
      <c r="C89" s="310" t="s">
        <v>117</v>
      </c>
      <c r="D89" s="306">
        <v>300</v>
      </c>
      <c r="E89" s="307">
        <v>300</v>
      </c>
      <c r="F89" s="307"/>
      <c r="G89" s="308"/>
      <c r="H89" s="306">
        <v>300</v>
      </c>
      <c r="I89" s="307">
        <v>300</v>
      </c>
      <c r="J89" s="307"/>
      <c r="K89" s="308"/>
      <c r="L89" s="365"/>
    </row>
    <row r="90" spans="1:12" s="300" customFormat="1" x14ac:dyDescent="0.25">
      <c r="A90" s="298"/>
      <c r="B90" s="299"/>
      <c r="C90" s="310" t="s">
        <v>118</v>
      </c>
      <c r="D90" s="306">
        <v>5000</v>
      </c>
      <c r="E90" s="307">
        <v>5000</v>
      </c>
      <c r="F90" s="307"/>
      <c r="G90" s="308"/>
      <c r="H90" s="306">
        <v>5000</v>
      </c>
      <c r="I90" s="307">
        <v>5000</v>
      </c>
      <c r="J90" s="307"/>
      <c r="K90" s="308"/>
      <c r="L90" s="365"/>
    </row>
    <row r="91" spans="1:12" s="300" customFormat="1" x14ac:dyDescent="0.25">
      <c r="A91" s="323"/>
      <c r="B91" s="299"/>
      <c r="C91" s="320" t="s">
        <v>50</v>
      </c>
      <c r="D91" s="322">
        <f t="shared" ref="D91:G91" si="14">SUM(D88:D90)</f>
        <v>14300</v>
      </c>
      <c r="E91" s="315">
        <f t="shared" si="14"/>
        <v>14300</v>
      </c>
      <c r="F91" s="315">
        <f t="shared" si="14"/>
        <v>0</v>
      </c>
      <c r="G91" s="316">
        <f t="shared" si="14"/>
        <v>0</v>
      </c>
      <c r="H91" s="322">
        <f t="shared" ref="H91:K91" si="15">SUM(H88:H90)</f>
        <v>14300</v>
      </c>
      <c r="I91" s="315">
        <f t="shared" si="15"/>
        <v>14300</v>
      </c>
      <c r="J91" s="315">
        <f t="shared" si="15"/>
        <v>0</v>
      </c>
      <c r="K91" s="316">
        <f t="shared" si="15"/>
        <v>0</v>
      </c>
      <c r="L91" s="365"/>
    </row>
    <row r="92" spans="1:12" s="300" customFormat="1" x14ac:dyDescent="0.25">
      <c r="A92" s="323"/>
      <c r="B92" s="299"/>
      <c r="C92" s="320"/>
      <c r="D92" s="322"/>
      <c r="E92" s="315"/>
      <c r="F92" s="315"/>
      <c r="G92" s="316"/>
      <c r="H92" s="322"/>
      <c r="I92" s="315"/>
      <c r="J92" s="315"/>
      <c r="K92" s="316"/>
      <c r="L92" s="365"/>
    </row>
    <row r="93" spans="1:12" s="237" customFormat="1" x14ac:dyDescent="0.25">
      <c r="A93" s="268"/>
      <c r="B93" s="269"/>
      <c r="C93" s="313" t="s">
        <v>63</v>
      </c>
      <c r="D93" s="324">
        <f t="shared" ref="D93:G93" si="16">D83+D86+D91</f>
        <v>805300</v>
      </c>
      <c r="E93" s="325">
        <f t="shared" si="16"/>
        <v>805300</v>
      </c>
      <c r="F93" s="325">
        <f t="shared" si="16"/>
        <v>0</v>
      </c>
      <c r="G93" s="326">
        <f t="shared" si="16"/>
        <v>0</v>
      </c>
      <c r="H93" s="324">
        <f t="shared" ref="H93:K93" si="17">H83+H86+H91</f>
        <v>782300</v>
      </c>
      <c r="I93" s="325">
        <f t="shared" si="17"/>
        <v>782300</v>
      </c>
      <c r="J93" s="325">
        <f t="shared" si="17"/>
        <v>0</v>
      </c>
      <c r="K93" s="326">
        <f t="shared" si="17"/>
        <v>0</v>
      </c>
      <c r="L93" s="243"/>
    </row>
    <row r="94" spans="1:12" s="237" customFormat="1" x14ac:dyDescent="0.25">
      <c r="A94" s="268"/>
      <c r="B94" s="327"/>
      <c r="C94" s="309"/>
      <c r="D94" s="317"/>
      <c r="E94" s="318"/>
      <c r="F94" s="318"/>
      <c r="G94" s="319"/>
      <c r="H94" s="317"/>
      <c r="I94" s="318"/>
      <c r="J94" s="318"/>
      <c r="K94" s="319"/>
      <c r="L94" s="243"/>
    </row>
    <row r="95" spans="1:12" s="237" customFormat="1" x14ac:dyDescent="0.25">
      <c r="A95" s="268"/>
      <c r="B95" s="269" t="s">
        <v>36</v>
      </c>
      <c r="C95" s="309" t="s">
        <v>52</v>
      </c>
      <c r="D95" s="317"/>
      <c r="E95" s="318"/>
      <c r="F95" s="318"/>
      <c r="G95" s="319"/>
      <c r="H95" s="317"/>
      <c r="I95" s="318"/>
      <c r="J95" s="318"/>
      <c r="K95" s="319"/>
      <c r="L95" s="243"/>
    </row>
    <row r="96" spans="1:12" s="237" customFormat="1" ht="30" x14ac:dyDescent="0.25">
      <c r="A96" s="268"/>
      <c r="B96" s="269"/>
      <c r="C96" s="309" t="s">
        <v>60</v>
      </c>
      <c r="D96" s="277"/>
      <c r="E96" s="278"/>
      <c r="F96" s="278"/>
      <c r="G96" s="279"/>
      <c r="H96" s="277"/>
      <c r="I96" s="278"/>
      <c r="J96" s="278"/>
      <c r="K96" s="279"/>
      <c r="L96" s="243"/>
    </row>
    <row r="97" spans="1:12" s="237" customFormat="1" x14ac:dyDescent="0.25">
      <c r="A97" s="268"/>
      <c r="B97" s="269"/>
      <c r="C97" s="309" t="s">
        <v>96</v>
      </c>
      <c r="D97" s="277">
        <v>338186</v>
      </c>
      <c r="E97" s="278">
        <v>338186</v>
      </c>
      <c r="F97" s="278"/>
      <c r="G97" s="279"/>
      <c r="H97" s="277">
        <v>338186</v>
      </c>
      <c r="I97" s="278">
        <v>338186</v>
      </c>
      <c r="J97" s="278"/>
      <c r="K97" s="279"/>
      <c r="L97" s="243"/>
    </row>
    <row r="98" spans="1:12" s="237" customFormat="1" x14ac:dyDescent="0.25">
      <c r="A98" s="268"/>
      <c r="B98" s="269"/>
      <c r="C98" s="309" t="s">
        <v>162</v>
      </c>
      <c r="D98" s="277">
        <v>1335</v>
      </c>
      <c r="E98" s="278">
        <v>1335</v>
      </c>
      <c r="F98" s="278"/>
      <c r="G98" s="279"/>
      <c r="H98" s="277">
        <v>1335</v>
      </c>
      <c r="I98" s="278">
        <v>1335</v>
      </c>
      <c r="J98" s="278"/>
      <c r="K98" s="279"/>
      <c r="L98" s="243"/>
    </row>
    <row r="99" spans="1:12" s="237" customFormat="1" x14ac:dyDescent="0.25">
      <c r="A99" s="268"/>
      <c r="B99" s="269"/>
      <c r="C99" s="309" t="s">
        <v>97</v>
      </c>
      <c r="D99" s="277">
        <v>225335</v>
      </c>
      <c r="E99" s="278">
        <v>225335</v>
      </c>
      <c r="F99" s="278"/>
      <c r="G99" s="279"/>
      <c r="H99" s="277">
        <v>228437</v>
      </c>
      <c r="I99" s="278">
        <v>228437</v>
      </c>
      <c r="J99" s="278"/>
      <c r="K99" s="279"/>
      <c r="L99" s="243"/>
    </row>
    <row r="100" spans="1:12" s="237" customFormat="1" ht="30" x14ac:dyDescent="0.25">
      <c r="A100" s="268"/>
      <c r="B100" s="269"/>
      <c r="C100" s="309" t="s">
        <v>99</v>
      </c>
      <c r="D100" s="277">
        <v>483796</v>
      </c>
      <c r="E100" s="278">
        <v>324494</v>
      </c>
      <c r="F100" s="278">
        <v>159302</v>
      </c>
      <c r="G100" s="279"/>
      <c r="H100" s="277">
        <v>483566</v>
      </c>
      <c r="I100" s="278">
        <v>324264</v>
      </c>
      <c r="J100" s="278">
        <v>159302</v>
      </c>
      <c r="K100" s="279"/>
      <c r="L100" s="243"/>
    </row>
    <row r="101" spans="1:12" s="237" customFormat="1" x14ac:dyDescent="0.25">
      <c r="A101" s="268"/>
      <c r="B101" s="269"/>
      <c r="C101" s="328" t="s">
        <v>426</v>
      </c>
      <c r="D101" s="277"/>
      <c r="E101" s="278"/>
      <c r="F101" s="278"/>
      <c r="G101" s="279"/>
      <c r="H101" s="277">
        <v>40388</v>
      </c>
      <c r="I101" s="278">
        <v>40388</v>
      </c>
      <c r="J101" s="278"/>
      <c r="K101" s="279"/>
      <c r="L101" s="243"/>
    </row>
    <row r="102" spans="1:12" s="237" customFormat="1" x14ac:dyDescent="0.25">
      <c r="A102" s="268"/>
      <c r="B102" s="269"/>
      <c r="C102" s="328" t="s">
        <v>427</v>
      </c>
      <c r="D102" s="277"/>
      <c r="E102" s="278"/>
      <c r="F102" s="278"/>
      <c r="G102" s="279"/>
      <c r="H102" s="277">
        <v>4146</v>
      </c>
      <c r="I102" s="278">
        <v>4146</v>
      </c>
      <c r="J102" s="278"/>
      <c r="K102" s="279"/>
      <c r="L102" s="243"/>
    </row>
    <row r="103" spans="1:12" s="237" customFormat="1" x14ac:dyDescent="0.25">
      <c r="A103" s="268"/>
      <c r="B103" s="269"/>
      <c r="C103" s="309" t="s">
        <v>98</v>
      </c>
      <c r="D103" s="277">
        <v>21642</v>
      </c>
      <c r="E103" s="278">
        <v>21642</v>
      </c>
      <c r="F103" s="278"/>
      <c r="G103" s="279"/>
      <c r="H103" s="277">
        <v>21642</v>
      </c>
      <c r="I103" s="278">
        <v>21642</v>
      </c>
      <c r="J103" s="278"/>
      <c r="K103" s="279"/>
      <c r="L103" s="243"/>
    </row>
    <row r="104" spans="1:12" s="237" customFormat="1" x14ac:dyDescent="0.25">
      <c r="A104" s="268"/>
      <c r="B104" s="269"/>
      <c r="C104" s="309" t="s">
        <v>428</v>
      </c>
      <c r="D104" s="280"/>
      <c r="E104" s="278"/>
      <c r="F104" s="278"/>
      <c r="G104" s="281"/>
      <c r="H104" s="280">
        <v>1282</v>
      </c>
      <c r="I104" s="278">
        <v>1282</v>
      </c>
      <c r="J104" s="278"/>
      <c r="K104" s="281"/>
      <c r="L104" s="243"/>
    </row>
    <row r="105" spans="1:12" s="237" customFormat="1" x14ac:dyDescent="0.25">
      <c r="A105" s="268"/>
      <c r="B105" s="269"/>
      <c r="C105" s="309" t="s">
        <v>512</v>
      </c>
      <c r="D105" s="280"/>
      <c r="E105" s="278"/>
      <c r="F105" s="278"/>
      <c r="G105" s="281"/>
      <c r="H105" s="280">
        <v>1257</v>
      </c>
      <c r="I105" s="278">
        <v>1257</v>
      </c>
      <c r="J105" s="278"/>
      <c r="K105" s="281"/>
      <c r="L105" s="243"/>
    </row>
    <row r="106" spans="1:12" s="237" customFormat="1" x14ac:dyDescent="0.25">
      <c r="A106" s="268"/>
      <c r="B106" s="269"/>
      <c r="C106" s="320" t="s">
        <v>50</v>
      </c>
      <c r="D106" s="283">
        <f>SUM(D96:D103)</f>
        <v>1070294</v>
      </c>
      <c r="E106" s="284">
        <f>SUM(E96:E103)</f>
        <v>910992</v>
      </c>
      <c r="F106" s="284">
        <f>SUM(F96:F103)</f>
        <v>159302</v>
      </c>
      <c r="G106" s="285">
        <f>SUM(G96:G103)</f>
        <v>0</v>
      </c>
      <c r="H106" s="283">
        <f>SUM(H96:H105)</f>
        <v>1120239</v>
      </c>
      <c r="I106" s="284">
        <f>SUM(I96:I105)</f>
        <v>960937</v>
      </c>
      <c r="J106" s="284">
        <f>SUM(J96:J103)</f>
        <v>159302</v>
      </c>
      <c r="K106" s="285">
        <f>SUM(K96:K103)</f>
        <v>0</v>
      </c>
      <c r="L106" s="243"/>
    </row>
    <row r="107" spans="1:12" s="237" customFormat="1" x14ac:dyDescent="0.25">
      <c r="A107" s="268"/>
      <c r="B107" s="269"/>
      <c r="C107" s="309"/>
      <c r="D107" s="277"/>
      <c r="E107" s="278"/>
      <c r="F107" s="278"/>
      <c r="G107" s="279"/>
      <c r="H107" s="277"/>
      <c r="I107" s="278"/>
      <c r="J107" s="278"/>
      <c r="K107" s="279"/>
      <c r="L107" s="243"/>
    </row>
    <row r="108" spans="1:12" s="237" customFormat="1" ht="30" x14ac:dyDescent="0.25">
      <c r="A108" s="268"/>
      <c r="B108" s="269"/>
      <c r="C108" s="309" t="s">
        <v>413</v>
      </c>
      <c r="D108" s="277"/>
      <c r="E108" s="278"/>
      <c r="F108" s="278"/>
      <c r="G108" s="279"/>
      <c r="H108" s="277"/>
      <c r="I108" s="278"/>
      <c r="J108" s="278"/>
      <c r="K108" s="279"/>
      <c r="L108" s="243"/>
    </row>
    <row r="109" spans="1:12" s="237" customFormat="1" ht="30" x14ac:dyDescent="0.25">
      <c r="A109" s="268"/>
      <c r="B109" s="269"/>
      <c r="C109" s="309" t="s">
        <v>429</v>
      </c>
      <c r="D109" s="280"/>
      <c r="E109" s="278"/>
      <c r="F109" s="278"/>
      <c r="G109" s="281"/>
      <c r="H109" s="280">
        <v>8635</v>
      </c>
      <c r="I109" s="278">
        <v>8635</v>
      </c>
      <c r="J109" s="278"/>
      <c r="K109" s="281"/>
      <c r="L109" s="243"/>
    </row>
    <row r="110" spans="1:12" s="237" customFormat="1" ht="45" x14ac:dyDescent="0.25">
      <c r="A110" s="268"/>
      <c r="B110" s="269"/>
      <c r="C110" s="309" t="s">
        <v>456</v>
      </c>
      <c r="D110" s="280"/>
      <c r="E110" s="278"/>
      <c r="F110" s="278"/>
      <c r="G110" s="281"/>
      <c r="H110" s="280">
        <v>8074</v>
      </c>
      <c r="I110" s="278">
        <v>8074</v>
      </c>
      <c r="J110" s="278"/>
      <c r="K110" s="281"/>
      <c r="L110" s="243"/>
    </row>
    <row r="111" spans="1:12" s="237" customFormat="1" ht="45" x14ac:dyDescent="0.25">
      <c r="A111" s="268"/>
      <c r="B111" s="269"/>
      <c r="C111" s="309" t="s">
        <v>455</v>
      </c>
      <c r="D111" s="280"/>
      <c r="E111" s="278"/>
      <c r="F111" s="278"/>
      <c r="G111" s="281"/>
      <c r="H111" s="280">
        <v>26887</v>
      </c>
      <c r="I111" s="278">
        <v>26887</v>
      </c>
      <c r="J111" s="278"/>
      <c r="K111" s="281"/>
      <c r="L111" s="243"/>
    </row>
    <row r="112" spans="1:12" s="237" customFormat="1" x14ac:dyDescent="0.25">
      <c r="A112" s="268"/>
      <c r="B112" s="269"/>
      <c r="C112" s="309" t="s">
        <v>454</v>
      </c>
      <c r="D112" s="280"/>
      <c r="E112" s="278"/>
      <c r="F112" s="278"/>
      <c r="G112" s="281"/>
      <c r="H112" s="280">
        <v>1883</v>
      </c>
      <c r="I112" s="278">
        <v>1883</v>
      </c>
      <c r="J112" s="278"/>
      <c r="K112" s="281"/>
      <c r="L112" s="243"/>
    </row>
    <row r="113" spans="1:12" s="237" customFormat="1" x14ac:dyDescent="0.25">
      <c r="A113" s="268"/>
      <c r="B113" s="269"/>
      <c r="C113" s="309" t="s">
        <v>495</v>
      </c>
      <c r="D113" s="280"/>
      <c r="E113" s="278"/>
      <c r="F113" s="278"/>
      <c r="G113" s="281"/>
      <c r="H113" s="280">
        <v>9897</v>
      </c>
      <c r="I113" s="278">
        <v>9897</v>
      </c>
      <c r="J113" s="278"/>
      <c r="K113" s="281"/>
      <c r="L113" s="243"/>
    </row>
    <row r="114" spans="1:12" s="237" customFormat="1" x14ac:dyDescent="0.25">
      <c r="A114" s="268"/>
      <c r="B114" s="269"/>
      <c r="C114" s="320" t="s">
        <v>50</v>
      </c>
      <c r="D114" s="283">
        <v>0</v>
      </c>
      <c r="E114" s="284">
        <v>0</v>
      </c>
      <c r="F114" s="284">
        <v>0</v>
      </c>
      <c r="G114" s="285">
        <v>0</v>
      </c>
      <c r="H114" s="283">
        <f>SUM(H109:H113)</f>
        <v>55376</v>
      </c>
      <c r="I114" s="284">
        <f>SUM(I109:I113)</f>
        <v>55376</v>
      </c>
      <c r="J114" s="284">
        <f>SUM(J109:J111)</f>
        <v>0</v>
      </c>
      <c r="K114" s="285">
        <f>SUM(K109)</f>
        <v>0</v>
      </c>
      <c r="L114" s="243"/>
    </row>
    <row r="115" spans="1:12" s="237" customFormat="1" x14ac:dyDescent="0.25">
      <c r="A115" s="268"/>
      <c r="B115" s="269"/>
      <c r="C115" s="320"/>
      <c r="D115" s="292"/>
      <c r="E115" s="284"/>
      <c r="F115" s="284"/>
      <c r="G115" s="293"/>
      <c r="H115" s="292"/>
      <c r="I115" s="284"/>
      <c r="J115" s="284"/>
      <c r="K115" s="293"/>
      <c r="L115" s="243"/>
    </row>
    <row r="116" spans="1:12" s="237" customFormat="1" x14ac:dyDescent="0.25">
      <c r="A116" s="268"/>
      <c r="B116" s="269"/>
      <c r="C116" s="309" t="s">
        <v>414</v>
      </c>
      <c r="D116" s="277"/>
      <c r="E116" s="278"/>
      <c r="F116" s="278"/>
      <c r="G116" s="279"/>
      <c r="H116" s="277"/>
      <c r="I116" s="278"/>
      <c r="J116" s="278"/>
      <c r="K116" s="279"/>
      <c r="L116" s="243"/>
    </row>
    <row r="117" spans="1:12" s="237" customFormat="1" x14ac:dyDescent="0.25">
      <c r="A117" s="268"/>
      <c r="B117" s="269"/>
      <c r="C117" s="329" t="s">
        <v>497</v>
      </c>
      <c r="D117" s="280"/>
      <c r="E117" s="278"/>
      <c r="F117" s="278"/>
      <c r="G117" s="281"/>
      <c r="H117" s="280">
        <v>29998</v>
      </c>
      <c r="I117" s="278">
        <v>29998</v>
      </c>
      <c r="J117" s="278"/>
      <c r="K117" s="281"/>
      <c r="L117" s="243"/>
    </row>
    <row r="118" spans="1:12" s="237" customFormat="1" x14ac:dyDescent="0.25">
      <c r="A118" s="268"/>
      <c r="B118" s="269"/>
      <c r="C118" s="329" t="s">
        <v>515</v>
      </c>
      <c r="D118" s="280"/>
      <c r="E118" s="278"/>
      <c r="F118" s="278"/>
      <c r="G118" s="281"/>
      <c r="H118" s="280">
        <v>232</v>
      </c>
      <c r="I118" s="278">
        <v>232</v>
      </c>
      <c r="J118" s="278"/>
      <c r="K118" s="281"/>
      <c r="L118" s="243"/>
    </row>
    <row r="119" spans="1:12" s="237" customFormat="1" x14ac:dyDescent="0.25">
      <c r="A119" s="268"/>
      <c r="B119" s="269"/>
      <c r="C119" s="309" t="s">
        <v>516</v>
      </c>
      <c r="D119" s="280"/>
      <c r="E119" s="278"/>
      <c r="F119" s="278"/>
      <c r="G119" s="281"/>
      <c r="H119" s="280">
        <v>1000</v>
      </c>
      <c r="I119" s="278">
        <v>1000</v>
      </c>
      <c r="J119" s="278"/>
      <c r="K119" s="281"/>
      <c r="L119" s="243"/>
    </row>
    <row r="120" spans="1:12" s="237" customFormat="1" x14ac:dyDescent="0.25">
      <c r="A120" s="268"/>
      <c r="B120" s="269"/>
      <c r="C120" s="309" t="s">
        <v>569</v>
      </c>
      <c r="D120" s="280"/>
      <c r="E120" s="278"/>
      <c r="F120" s="278"/>
      <c r="G120" s="281"/>
      <c r="H120" s="280">
        <v>1250</v>
      </c>
      <c r="I120" s="278">
        <v>1250</v>
      </c>
      <c r="J120" s="278"/>
      <c r="K120" s="281"/>
      <c r="L120" s="243"/>
    </row>
    <row r="121" spans="1:12" s="237" customFormat="1" x14ac:dyDescent="0.25">
      <c r="A121" s="268"/>
      <c r="B121" s="269"/>
      <c r="C121" s="320" t="s">
        <v>50</v>
      </c>
      <c r="D121" s="283">
        <v>0</v>
      </c>
      <c r="E121" s="284">
        <v>0</v>
      </c>
      <c r="F121" s="284">
        <v>0</v>
      </c>
      <c r="G121" s="285">
        <v>0</v>
      </c>
      <c r="H121" s="283">
        <f>SUM(H117:H120)</f>
        <v>32480</v>
      </c>
      <c r="I121" s="284">
        <f t="shared" ref="I121:K121" si="18">SUM(I117:I120)</f>
        <v>32480</v>
      </c>
      <c r="J121" s="284">
        <f t="shared" si="18"/>
        <v>0</v>
      </c>
      <c r="K121" s="285">
        <f t="shared" si="18"/>
        <v>0</v>
      </c>
      <c r="L121" s="243"/>
    </row>
    <row r="122" spans="1:12" s="237" customFormat="1" x14ac:dyDescent="0.25">
      <c r="A122" s="268"/>
      <c r="B122" s="269"/>
      <c r="C122" s="320"/>
      <c r="D122" s="283"/>
      <c r="E122" s="284"/>
      <c r="F122" s="284"/>
      <c r="G122" s="285"/>
      <c r="H122" s="283"/>
      <c r="I122" s="284"/>
      <c r="J122" s="284"/>
      <c r="K122" s="285"/>
      <c r="L122" s="243"/>
    </row>
    <row r="123" spans="1:12" s="237" customFormat="1" x14ac:dyDescent="0.25">
      <c r="A123" s="268"/>
      <c r="B123" s="269"/>
      <c r="C123" s="309" t="s">
        <v>494</v>
      </c>
      <c r="D123" s="283"/>
      <c r="E123" s="284"/>
      <c r="F123" s="284"/>
      <c r="G123" s="285"/>
      <c r="H123" s="283"/>
      <c r="I123" s="284"/>
      <c r="J123" s="284"/>
      <c r="K123" s="285"/>
      <c r="L123" s="243"/>
    </row>
    <row r="124" spans="1:12" s="237" customFormat="1" x14ac:dyDescent="0.25">
      <c r="A124" s="268"/>
      <c r="B124" s="269"/>
      <c r="C124" s="309" t="s">
        <v>493</v>
      </c>
      <c r="D124" s="280"/>
      <c r="E124" s="278"/>
      <c r="F124" s="278"/>
      <c r="G124" s="281"/>
      <c r="H124" s="280">
        <v>2485</v>
      </c>
      <c r="I124" s="278">
        <v>2485</v>
      </c>
      <c r="J124" s="278">
        <v>0</v>
      </c>
      <c r="K124" s="281">
        <v>0</v>
      </c>
      <c r="L124" s="243"/>
    </row>
    <row r="125" spans="1:12" s="300" customFormat="1" x14ac:dyDescent="0.25">
      <c r="A125" s="298"/>
      <c r="B125" s="299"/>
      <c r="C125" s="320" t="s">
        <v>50</v>
      </c>
      <c r="D125" s="283"/>
      <c r="E125" s="284"/>
      <c r="F125" s="284"/>
      <c r="G125" s="285"/>
      <c r="H125" s="283">
        <f>SUM(H124)</f>
        <v>2485</v>
      </c>
      <c r="I125" s="284">
        <f t="shared" ref="I125:K125" si="19">SUM(I124)</f>
        <v>2485</v>
      </c>
      <c r="J125" s="284">
        <f t="shared" si="19"/>
        <v>0</v>
      </c>
      <c r="K125" s="285">
        <f t="shared" si="19"/>
        <v>0</v>
      </c>
      <c r="L125" s="365"/>
    </row>
    <row r="126" spans="1:12" s="237" customFormat="1" x14ac:dyDescent="0.25">
      <c r="A126" s="268"/>
      <c r="B126" s="269"/>
      <c r="C126" s="320"/>
      <c r="D126" s="292"/>
      <c r="E126" s="284"/>
      <c r="F126" s="284"/>
      <c r="G126" s="293"/>
      <c r="H126" s="292"/>
      <c r="I126" s="284"/>
      <c r="J126" s="284"/>
      <c r="K126" s="293"/>
      <c r="L126" s="243"/>
    </row>
    <row r="127" spans="1:12" s="237" customFormat="1" x14ac:dyDescent="0.25">
      <c r="A127" s="268"/>
      <c r="B127" s="269"/>
      <c r="C127" s="313" t="s">
        <v>64</v>
      </c>
      <c r="D127" s="330">
        <f t="shared" ref="D127:G127" si="20">SUM(D106,D114,D121)</f>
        <v>1070294</v>
      </c>
      <c r="E127" s="325">
        <f t="shared" si="20"/>
        <v>910992</v>
      </c>
      <c r="F127" s="325">
        <f t="shared" si="20"/>
        <v>159302</v>
      </c>
      <c r="G127" s="331">
        <f t="shared" si="20"/>
        <v>0</v>
      </c>
      <c r="H127" s="330">
        <f>SUM(H106,H114,H121,H125)</f>
        <v>1210580</v>
      </c>
      <c r="I127" s="325">
        <f t="shared" ref="I127:K127" si="21">SUM(I106,I114,I121,I125)</f>
        <v>1051278</v>
      </c>
      <c r="J127" s="325">
        <f t="shared" si="21"/>
        <v>159302</v>
      </c>
      <c r="K127" s="367">
        <f t="shared" si="21"/>
        <v>0</v>
      </c>
      <c r="L127" s="243"/>
    </row>
    <row r="128" spans="1:12" s="237" customFormat="1" x14ac:dyDescent="0.25">
      <c r="A128" s="268"/>
      <c r="B128" s="269"/>
      <c r="C128" s="309"/>
      <c r="D128" s="317"/>
      <c r="E128" s="318"/>
      <c r="F128" s="318"/>
      <c r="G128" s="319"/>
      <c r="H128" s="317"/>
      <c r="I128" s="318"/>
      <c r="J128" s="318"/>
      <c r="K128" s="319"/>
      <c r="L128" s="243"/>
    </row>
    <row r="129" spans="1:12" s="237" customFormat="1" x14ac:dyDescent="0.25">
      <c r="A129" s="268"/>
      <c r="B129" s="269" t="s">
        <v>30</v>
      </c>
      <c r="C129" s="309" t="s">
        <v>110</v>
      </c>
      <c r="D129" s="317"/>
      <c r="E129" s="318"/>
      <c r="F129" s="318"/>
      <c r="G129" s="319"/>
      <c r="H129" s="317"/>
      <c r="I129" s="318"/>
      <c r="J129" s="318"/>
      <c r="K129" s="319"/>
      <c r="L129" s="243"/>
    </row>
    <row r="130" spans="1:12" s="237" customFormat="1" x14ac:dyDescent="0.25">
      <c r="A130" s="268"/>
      <c r="B130" s="269"/>
      <c r="C130" s="309" t="s">
        <v>37</v>
      </c>
      <c r="D130" s="306"/>
      <c r="E130" s="307"/>
      <c r="F130" s="307"/>
      <c r="G130" s="308"/>
      <c r="H130" s="306"/>
      <c r="I130" s="307"/>
      <c r="J130" s="307"/>
      <c r="K130" s="308"/>
      <c r="L130" s="243"/>
    </row>
    <row r="131" spans="1:12" s="237" customFormat="1" x14ac:dyDescent="0.25">
      <c r="A131" s="268"/>
      <c r="B131" s="269"/>
      <c r="C131" s="310" t="s">
        <v>119</v>
      </c>
      <c r="D131" s="306">
        <v>50</v>
      </c>
      <c r="E131" s="307">
        <v>50</v>
      </c>
      <c r="F131" s="307"/>
      <c r="G131" s="308"/>
      <c r="H131" s="306">
        <v>50</v>
      </c>
      <c r="I131" s="307">
        <v>50</v>
      </c>
      <c r="J131" s="307"/>
      <c r="K131" s="308"/>
      <c r="L131" s="243"/>
    </row>
    <row r="132" spans="1:12" s="237" customFormat="1" x14ac:dyDescent="0.25">
      <c r="A132" s="268"/>
      <c r="B132" s="269"/>
      <c r="C132" s="310" t="s">
        <v>120</v>
      </c>
      <c r="D132" s="306">
        <v>2000</v>
      </c>
      <c r="E132" s="307">
        <v>2000</v>
      </c>
      <c r="F132" s="307"/>
      <c r="G132" s="308"/>
      <c r="H132" s="306">
        <v>2000</v>
      </c>
      <c r="I132" s="307">
        <v>2000</v>
      </c>
      <c r="J132" s="307"/>
      <c r="K132" s="308"/>
      <c r="L132" s="243"/>
    </row>
    <row r="133" spans="1:12" s="237" customFormat="1" x14ac:dyDescent="0.25">
      <c r="A133" s="268"/>
      <c r="B133" s="269"/>
      <c r="C133" s="310" t="s">
        <v>430</v>
      </c>
      <c r="D133" s="306">
        <v>158311</v>
      </c>
      <c r="E133" s="307">
        <v>158311</v>
      </c>
      <c r="F133" s="307"/>
      <c r="G133" s="308"/>
      <c r="H133" s="306">
        <v>172233</v>
      </c>
      <c r="I133" s="307">
        <v>172233</v>
      </c>
      <c r="J133" s="307"/>
      <c r="K133" s="308"/>
      <c r="L133" s="243"/>
    </row>
    <row r="134" spans="1:12" s="237" customFormat="1" x14ac:dyDescent="0.25">
      <c r="A134" s="268"/>
      <c r="B134" s="269"/>
      <c r="C134" s="310" t="s">
        <v>574</v>
      </c>
      <c r="D134" s="306">
        <v>1461</v>
      </c>
      <c r="E134" s="307">
        <v>1461</v>
      </c>
      <c r="F134" s="307"/>
      <c r="G134" s="308"/>
      <c r="H134" s="306">
        <v>1461</v>
      </c>
      <c r="I134" s="307">
        <v>1461</v>
      </c>
      <c r="J134" s="307"/>
      <c r="K134" s="308"/>
      <c r="L134" s="243"/>
    </row>
    <row r="135" spans="1:12" s="237" customFormat="1" x14ac:dyDescent="0.25">
      <c r="A135" s="268"/>
      <c r="B135" s="269"/>
      <c r="C135" s="310" t="s">
        <v>199</v>
      </c>
      <c r="D135" s="306">
        <v>28700</v>
      </c>
      <c r="E135" s="307">
        <v>28700</v>
      </c>
      <c r="F135" s="307"/>
      <c r="G135" s="308"/>
      <c r="H135" s="306">
        <v>28700</v>
      </c>
      <c r="I135" s="307">
        <v>28700</v>
      </c>
      <c r="J135" s="307"/>
      <c r="K135" s="308"/>
      <c r="L135" s="243"/>
    </row>
    <row r="136" spans="1:12" s="237" customFormat="1" x14ac:dyDescent="0.25">
      <c r="A136" s="268"/>
      <c r="B136" s="269"/>
      <c r="C136" s="310" t="s">
        <v>431</v>
      </c>
      <c r="D136" s="306"/>
      <c r="E136" s="307"/>
      <c r="F136" s="307"/>
      <c r="G136" s="308"/>
      <c r="H136" s="306">
        <v>0</v>
      </c>
      <c r="I136" s="307">
        <v>0</v>
      </c>
      <c r="J136" s="307"/>
      <c r="K136" s="308"/>
      <c r="L136" s="243"/>
    </row>
    <row r="137" spans="1:12" s="237" customFormat="1" x14ac:dyDescent="0.25">
      <c r="A137" s="268"/>
      <c r="B137" s="269"/>
      <c r="C137" s="309" t="s">
        <v>200</v>
      </c>
      <c r="D137" s="306"/>
      <c r="E137" s="307"/>
      <c r="F137" s="307"/>
      <c r="G137" s="308"/>
      <c r="H137" s="306"/>
      <c r="I137" s="307"/>
      <c r="J137" s="307"/>
      <c r="K137" s="308"/>
      <c r="L137" s="243"/>
    </row>
    <row r="138" spans="1:12" s="237" customFormat="1" x14ac:dyDescent="0.25">
      <c r="A138" s="268"/>
      <c r="B138" s="269"/>
      <c r="C138" s="309" t="s">
        <v>201</v>
      </c>
      <c r="D138" s="306"/>
      <c r="E138" s="307"/>
      <c r="F138" s="307"/>
      <c r="G138" s="308"/>
      <c r="H138" s="306"/>
      <c r="I138" s="307"/>
      <c r="J138" s="307"/>
      <c r="K138" s="308"/>
      <c r="L138" s="243"/>
    </row>
    <row r="139" spans="1:12" s="237" customFormat="1" x14ac:dyDescent="0.25">
      <c r="A139" s="268"/>
      <c r="B139" s="269"/>
      <c r="C139" s="310" t="s">
        <v>202</v>
      </c>
      <c r="D139" s="306">
        <v>34281</v>
      </c>
      <c r="E139" s="307">
        <v>34281</v>
      </c>
      <c r="F139" s="307"/>
      <c r="G139" s="308"/>
      <c r="H139" s="306">
        <v>34281</v>
      </c>
      <c r="I139" s="307">
        <v>34281</v>
      </c>
      <c r="J139" s="307"/>
      <c r="K139" s="308"/>
      <c r="L139" s="243"/>
    </row>
    <row r="140" spans="1:12" s="237" customFormat="1" x14ac:dyDescent="0.25">
      <c r="A140" s="268"/>
      <c r="B140" s="269"/>
      <c r="C140" s="310" t="s">
        <v>203</v>
      </c>
      <c r="D140" s="306">
        <v>67860</v>
      </c>
      <c r="E140" s="307">
        <v>67860</v>
      </c>
      <c r="F140" s="307"/>
      <c r="G140" s="308"/>
      <c r="H140" s="306">
        <v>67860</v>
      </c>
      <c r="I140" s="307">
        <v>67860</v>
      </c>
      <c r="J140" s="307"/>
      <c r="K140" s="308"/>
      <c r="L140" s="243"/>
    </row>
    <row r="141" spans="1:12" s="237" customFormat="1" x14ac:dyDescent="0.25">
      <c r="A141" s="268"/>
      <c r="B141" s="269"/>
      <c r="C141" s="313" t="s">
        <v>65</v>
      </c>
      <c r="D141" s="324">
        <f t="shared" ref="D141:G141" si="22">SUM(D130:D140)</f>
        <v>292663</v>
      </c>
      <c r="E141" s="325">
        <f t="shared" si="22"/>
        <v>292663</v>
      </c>
      <c r="F141" s="325">
        <f t="shared" si="22"/>
        <v>0</v>
      </c>
      <c r="G141" s="326">
        <f t="shared" si="22"/>
        <v>0</v>
      </c>
      <c r="H141" s="324">
        <f t="shared" ref="H141:K141" si="23">SUM(H130:H140)</f>
        <v>306585</v>
      </c>
      <c r="I141" s="325">
        <f t="shared" si="23"/>
        <v>306585</v>
      </c>
      <c r="J141" s="325">
        <f t="shared" si="23"/>
        <v>0</v>
      </c>
      <c r="K141" s="326">
        <f t="shared" si="23"/>
        <v>0</v>
      </c>
      <c r="L141" s="243"/>
    </row>
    <row r="142" spans="1:12" s="237" customFormat="1" x14ac:dyDescent="0.25">
      <c r="A142" s="268"/>
      <c r="B142" s="269"/>
      <c r="C142" s="309"/>
      <c r="D142" s="317"/>
      <c r="E142" s="318"/>
      <c r="F142" s="318"/>
      <c r="G142" s="319"/>
      <c r="H142" s="317"/>
      <c r="I142" s="318"/>
      <c r="J142" s="318"/>
      <c r="K142" s="319"/>
      <c r="L142" s="243"/>
    </row>
    <row r="143" spans="1:12" s="237" customFormat="1" x14ac:dyDescent="0.25">
      <c r="A143" s="268"/>
      <c r="B143" s="269" t="s">
        <v>38</v>
      </c>
      <c r="C143" s="309" t="s">
        <v>61</v>
      </c>
      <c r="D143" s="306"/>
      <c r="E143" s="307"/>
      <c r="F143" s="307"/>
      <c r="G143" s="308"/>
      <c r="H143" s="306"/>
      <c r="I143" s="307"/>
      <c r="J143" s="307"/>
      <c r="K143" s="308"/>
      <c r="L143" s="243"/>
    </row>
    <row r="144" spans="1:12" s="237" customFormat="1" x14ac:dyDescent="0.25">
      <c r="A144" s="268"/>
      <c r="B144" s="269"/>
      <c r="C144" s="309" t="s">
        <v>89</v>
      </c>
      <c r="D144" s="306"/>
      <c r="E144" s="307"/>
      <c r="F144" s="307"/>
      <c r="G144" s="308"/>
      <c r="H144" s="306"/>
      <c r="I144" s="307"/>
      <c r="J144" s="307"/>
      <c r="K144" s="308"/>
      <c r="L144" s="243"/>
    </row>
    <row r="145" spans="1:12" s="237" customFormat="1" x14ac:dyDescent="0.25">
      <c r="A145" s="268"/>
      <c r="B145" s="269"/>
      <c r="C145" s="309" t="s">
        <v>204</v>
      </c>
      <c r="D145" s="306">
        <v>810</v>
      </c>
      <c r="E145" s="307"/>
      <c r="F145" s="307">
        <v>810</v>
      </c>
      <c r="G145" s="308"/>
      <c r="H145" s="306">
        <v>810</v>
      </c>
      <c r="I145" s="307"/>
      <c r="J145" s="307">
        <v>810</v>
      </c>
      <c r="K145" s="308"/>
      <c r="L145" s="243"/>
    </row>
    <row r="146" spans="1:12" s="237" customFormat="1" ht="30" x14ac:dyDescent="0.25">
      <c r="A146" s="268"/>
      <c r="B146" s="269"/>
      <c r="C146" s="309" t="s">
        <v>205</v>
      </c>
      <c r="D146" s="306">
        <v>52040</v>
      </c>
      <c r="E146" s="307">
        <v>52040</v>
      </c>
      <c r="F146" s="307"/>
      <c r="G146" s="308"/>
      <c r="H146" s="306">
        <v>52040</v>
      </c>
      <c r="I146" s="307">
        <v>52040</v>
      </c>
      <c r="J146" s="307"/>
      <c r="K146" s="308"/>
      <c r="L146" s="243"/>
    </row>
    <row r="147" spans="1:12" s="300" customFormat="1" x14ac:dyDescent="0.25">
      <c r="A147" s="323"/>
      <c r="B147" s="269"/>
      <c r="C147" s="309" t="s">
        <v>206</v>
      </c>
      <c r="D147" s="306">
        <v>6245</v>
      </c>
      <c r="E147" s="307"/>
      <c r="F147" s="307">
        <v>6245</v>
      </c>
      <c r="G147" s="308"/>
      <c r="H147" s="306">
        <v>6245</v>
      </c>
      <c r="I147" s="307"/>
      <c r="J147" s="307">
        <v>6245</v>
      </c>
      <c r="K147" s="308"/>
      <c r="L147" s="365"/>
    </row>
    <row r="148" spans="1:12" s="300" customFormat="1" x14ac:dyDescent="0.25">
      <c r="A148" s="323"/>
      <c r="B148" s="269"/>
      <c r="C148" s="309" t="s">
        <v>207</v>
      </c>
      <c r="D148" s="306"/>
      <c r="E148" s="307"/>
      <c r="F148" s="307"/>
      <c r="G148" s="308"/>
      <c r="H148" s="306"/>
      <c r="I148" s="307"/>
      <c r="J148" s="307"/>
      <c r="K148" s="308"/>
      <c r="L148" s="365"/>
    </row>
    <row r="149" spans="1:12" s="300" customFormat="1" ht="30" x14ac:dyDescent="0.25">
      <c r="A149" s="323"/>
      <c r="B149" s="269"/>
      <c r="C149" s="309" t="s">
        <v>208</v>
      </c>
      <c r="D149" s="306">
        <v>6778</v>
      </c>
      <c r="E149" s="307">
        <v>6778</v>
      </c>
      <c r="F149" s="307"/>
      <c r="G149" s="308"/>
      <c r="H149" s="306">
        <v>6778</v>
      </c>
      <c r="I149" s="307">
        <v>6778</v>
      </c>
      <c r="J149" s="307"/>
      <c r="K149" s="308"/>
      <c r="L149" s="365"/>
    </row>
    <row r="150" spans="1:12" s="300" customFormat="1" ht="30" x14ac:dyDescent="0.25">
      <c r="A150" s="323"/>
      <c r="B150" s="269"/>
      <c r="C150" s="309" t="s">
        <v>209</v>
      </c>
      <c r="D150" s="306">
        <v>1419</v>
      </c>
      <c r="E150" s="307">
        <v>1419</v>
      </c>
      <c r="F150" s="307"/>
      <c r="G150" s="308"/>
      <c r="H150" s="306">
        <v>1419</v>
      </c>
      <c r="I150" s="307">
        <v>1419</v>
      </c>
      <c r="J150" s="307"/>
      <c r="K150" s="308"/>
      <c r="L150" s="365"/>
    </row>
    <row r="151" spans="1:12" s="300" customFormat="1" ht="30" x14ac:dyDescent="0.25">
      <c r="A151" s="323"/>
      <c r="B151" s="269"/>
      <c r="C151" s="309" t="s">
        <v>210</v>
      </c>
      <c r="D151" s="306">
        <v>1403</v>
      </c>
      <c r="E151" s="307">
        <v>1403</v>
      </c>
      <c r="F151" s="307"/>
      <c r="G151" s="308"/>
      <c r="H151" s="306">
        <v>1403</v>
      </c>
      <c r="I151" s="307">
        <v>1403</v>
      </c>
      <c r="J151" s="307"/>
      <c r="K151" s="308"/>
      <c r="L151" s="365"/>
    </row>
    <row r="152" spans="1:12" s="300" customFormat="1" x14ac:dyDescent="0.25">
      <c r="A152" s="323"/>
      <c r="B152" s="269"/>
      <c r="C152" s="329" t="s">
        <v>211</v>
      </c>
      <c r="D152" s="306">
        <v>16154</v>
      </c>
      <c r="E152" s="307">
        <v>16154</v>
      </c>
      <c r="F152" s="307"/>
      <c r="G152" s="308"/>
      <c r="H152" s="306">
        <v>16154</v>
      </c>
      <c r="I152" s="307">
        <v>16154</v>
      </c>
      <c r="J152" s="307"/>
      <c r="K152" s="308"/>
      <c r="L152" s="365"/>
    </row>
    <row r="153" spans="1:12" s="300" customFormat="1" x14ac:dyDescent="0.25">
      <c r="A153" s="323"/>
      <c r="B153" s="269"/>
      <c r="C153" s="332" t="s">
        <v>212</v>
      </c>
      <c r="D153" s="306">
        <v>100</v>
      </c>
      <c r="E153" s="307"/>
      <c r="F153" s="307"/>
      <c r="G153" s="308">
        <v>100</v>
      </c>
      <c r="H153" s="306">
        <v>100</v>
      </c>
      <c r="I153" s="307"/>
      <c r="J153" s="307"/>
      <c r="K153" s="308">
        <v>100</v>
      </c>
      <c r="L153" s="365"/>
    </row>
    <row r="154" spans="1:12" s="300" customFormat="1" ht="30" x14ac:dyDescent="0.25">
      <c r="A154" s="323"/>
      <c r="B154" s="269"/>
      <c r="C154" s="332" t="s">
        <v>499</v>
      </c>
      <c r="D154" s="311"/>
      <c r="E154" s="307"/>
      <c r="F154" s="307"/>
      <c r="G154" s="312"/>
      <c r="H154" s="311">
        <v>8964</v>
      </c>
      <c r="I154" s="307">
        <v>8964</v>
      </c>
      <c r="J154" s="307"/>
      <c r="K154" s="312"/>
      <c r="L154" s="365"/>
    </row>
    <row r="155" spans="1:12" s="300" customFormat="1" ht="45" x14ac:dyDescent="0.25">
      <c r="A155" s="323"/>
      <c r="B155" s="269"/>
      <c r="C155" s="332" t="s">
        <v>521</v>
      </c>
      <c r="D155" s="311"/>
      <c r="E155" s="307"/>
      <c r="F155" s="307"/>
      <c r="G155" s="312"/>
      <c r="H155" s="311">
        <v>9195</v>
      </c>
      <c r="I155" s="307">
        <v>9195</v>
      </c>
      <c r="J155" s="307"/>
      <c r="K155" s="312"/>
      <c r="L155" s="365"/>
    </row>
    <row r="156" spans="1:12" s="300" customFormat="1" ht="45" x14ac:dyDescent="0.25">
      <c r="A156" s="323"/>
      <c r="B156" s="269"/>
      <c r="C156" s="332" t="s">
        <v>522</v>
      </c>
      <c r="D156" s="311"/>
      <c r="E156" s="307"/>
      <c r="F156" s="307"/>
      <c r="G156" s="312"/>
      <c r="H156" s="311">
        <v>7842</v>
      </c>
      <c r="I156" s="307">
        <v>7842</v>
      </c>
      <c r="J156" s="307"/>
      <c r="K156" s="312"/>
      <c r="L156" s="365"/>
    </row>
    <row r="157" spans="1:12" s="300" customFormat="1" ht="45" x14ac:dyDescent="0.25">
      <c r="A157" s="323"/>
      <c r="B157" s="269"/>
      <c r="C157" s="332" t="s">
        <v>523</v>
      </c>
      <c r="D157" s="311"/>
      <c r="E157" s="307"/>
      <c r="F157" s="307"/>
      <c r="G157" s="312"/>
      <c r="H157" s="311">
        <v>16738</v>
      </c>
      <c r="I157" s="307">
        <v>16738</v>
      </c>
      <c r="J157" s="307"/>
      <c r="K157" s="312"/>
      <c r="L157" s="365"/>
    </row>
    <row r="158" spans="1:12" s="300" customFormat="1" x14ac:dyDescent="0.25">
      <c r="A158" s="323"/>
      <c r="B158" s="269"/>
      <c r="C158" s="320" t="s">
        <v>50</v>
      </c>
      <c r="D158" s="283">
        <f t="shared" ref="D158:G158" si="24">SUM(D145:D153)</f>
        <v>84949</v>
      </c>
      <c r="E158" s="284">
        <f t="shared" si="24"/>
        <v>77794</v>
      </c>
      <c r="F158" s="284">
        <f t="shared" si="24"/>
        <v>7055</v>
      </c>
      <c r="G158" s="285">
        <f t="shared" si="24"/>
        <v>100</v>
      </c>
      <c r="H158" s="283">
        <f>SUM(H145:H157)</f>
        <v>127688</v>
      </c>
      <c r="I158" s="284">
        <f>SUM(I145:I157)</f>
        <v>120533</v>
      </c>
      <c r="J158" s="284">
        <f>SUM(J145:J157)</f>
        <v>7055</v>
      </c>
      <c r="K158" s="285">
        <f>SUM(K145:K157)</f>
        <v>100</v>
      </c>
      <c r="L158" s="365"/>
    </row>
    <row r="159" spans="1:12" s="300" customFormat="1" x14ac:dyDescent="0.25">
      <c r="A159" s="323"/>
      <c r="B159" s="299"/>
      <c r="C159" s="320"/>
      <c r="D159" s="333"/>
      <c r="E159" s="334"/>
      <c r="F159" s="334"/>
      <c r="G159" s="335"/>
      <c r="H159" s="333"/>
      <c r="I159" s="334"/>
      <c r="J159" s="334"/>
      <c r="K159" s="335"/>
      <c r="L159" s="365"/>
    </row>
    <row r="160" spans="1:12" s="300" customFormat="1" x14ac:dyDescent="0.25">
      <c r="A160" s="323"/>
      <c r="C160" s="309" t="s">
        <v>132</v>
      </c>
      <c r="D160" s="306"/>
      <c r="E160" s="307"/>
      <c r="F160" s="307"/>
      <c r="G160" s="308"/>
      <c r="H160" s="306"/>
      <c r="I160" s="307"/>
      <c r="J160" s="307"/>
      <c r="K160" s="308"/>
      <c r="L160" s="365"/>
    </row>
    <row r="161" spans="1:12" s="300" customFormat="1" x14ac:dyDescent="0.25">
      <c r="A161" s="323"/>
      <c r="B161" s="299"/>
      <c r="C161" s="328" t="s">
        <v>21</v>
      </c>
      <c r="D161" s="306">
        <v>8215</v>
      </c>
      <c r="E161" s="307">
        <v>8215</v>
      </c>
      <c r="F161" s="307"/>
      <c r="G161" s="308"/>
      <c r="H161" s="306">
        <v>8215</v>
      </c>
      <c r="I161" s="307">
        <v>8215</v>
      </c>
      <c r="J161" s="307"/>
      <c r="K161" s="308"/>
      <c r="L161" s="365"/>
    </row>
    <row r="162" spans="1:12" s="336" customFormat="1" ht="17.25" x14ac:dyDescent="0.3">
      <c r="A162" s="268"/>
      <c r="B162" s="299"/>
      <c r="C162" s="309" t="s">
        <v>121</v>
      </c>
      <c r="D162" s="306">
        <v>112</v>
      </c>
      <c r="E162" s="307">
        <v>112</v>
      </c>
      <c r="F162" s="307"/>
      <c r="G162" s="308"/>
      <c r="H162" s="306">
        <v>112</v>
      </c>
      <c r="I162" s="307">
        <v>112</v>
      </c>
      <c r="J162" s="307"/>
      <c r="K162" s="308"/>
      <c r="L162" s="366"/>
    </row>
    <row r="163" spans="1:12" s="336" customFormat="1" ht="30.75" x14ac:dyDescent="0.3">
      <c r="A163" s="268"/>
      <c r="B163" s="299"/>
      <c r="C163" s="309" t="s">
        <v>122</v>
      </c>
      <c r="D163" s="306">
        <v>14626</v>
      </c>
      <c r="E163" s="307">
        <v>14626</v>
      </c>
      <c r="F163" s="307"/>
      <c r="G163" s="308"/>
      <c r="H163" s="306">
        <v>14626</v>
      </c>
      <c r="I163" s="307">
        <v>14626</v>
      </c>
      <c r="J163" s="307"/>
      <c r="K163" s="308"/>
      <c r="L163" s="366"/>
    </row>
    <row r="164" spans="1:12" s="336" customFormat="1" ht="17.25" x14ac:dyDescent="0.3">
      <c r="A164" s="268"/>
      <c r="B164" s="299"/>
      <c r="C164" s="332" t="s">
        <v>213</v>
      </c>
      <c r="D164" s="306">
        <v>24913</v>
      </c>
      <c r="E164" s="307">
        <v>24913</v>
      </c>
      <c r="F164" s="307"/>
      <c r="G164" s="308"/>
      <c r="H164" s="306">
        <v>24913</v>
      </c>
      <c r="I164" s="307">
        <v>24913</v>
      </c>
      <c r="J164" s="307"/>
      <c r="K164" s="308"/>
      <c r="L164" s="366"/>
    </row>
    <row r="165" spans="1:12" s="336" customFormat="1" ht="17.25" x14ac:dyDescent="0.3">
      <c r="A165" s="268"/>
      <c r="B165" s="299"/>
      <c r="C165" s="309" t="s">
        <v>514</v>
      </c>
      <c r="D165" s="280"/>
      <c r="E165" s="278"/>
      <c r="F165" s="278"/>
      <c r="G165" s="281"/>
      <c r="H165" s="280">
        <v>2476</v>
      </c>
      <c r="I165" s="278">
        <v>2476</v>
      </c>
      <c r="J165" s="278"/>
      <c r="K165" s="281"/>
      <c r="L165" s="366"/>
    </row>
    <row r="166" spans="1:12" s="336" customFormat="1" ht="30.75" x14ac:dyDescent="0.3">
      <c r="A166" s="268"/>
      <c r="B166" s="299"/>
      <c r="C166" s="309" t="s">
        <v>519</v>
      </c>
      <c r="D166" s="280"/>
      <c r="E166" s="278"/>
      <c r="F166" s="278"/>
      <c r="G166" s="281"/>
      <c r="H166" s="280">
        <v>143425</v>
      </c>
      <c r="I166" s="278">
        <v>143425</v>
      </c>
      <c r="J166" s="278"/>
      <c r="K166" s="281"/>
      <c r="L166" s="366"/>
    </row>
    <row r="167" spans="1:12" s="336" customFormat="1" ht="30.75" x14ac:dyDescent="0.3">
      <c r="A167" s="268"/>
      <c r="B167" s="299"/>
      <c r="C167" s="309" t="s">
        <v>520</v>
      </c>
      <c r="D167" s="280"/>
      <c r="E167" s="278"/>
      <c r="F167" s="278"/>
      <c r="G167" s="281"/>
      <c r="H167" s="280">
        <v>67595</v>
      </c>
      <c r="I167" s="278">
        <v>67595</v>
      </c>
      <c r="J167" s="278"/>
      <c r="K167" s="281"/>
      <c r="L167" s="366"/>
    </row>
    <row r="168" spans="1:12" s="300" customFormat="1" x14ac:dyDescent="0.25">
      <c r="A168" s="268"/>
      <c r="B168" s="299"/>
      <c r="C168" s="320" t="s">
        <v>50</v>
      </c>
      <c r="D168" s="322">
        <f>SUM(D160:D164)</f>
        <v>47866</v>
      </c>
      <c r="E168" s="315">
        <f>SUM(E160:E164)</f>
        <v>47866</v>
      </c>
      <c r="F168" s="315">
        <f>SUM(F160:F163)</f>
        <v>0</v>
      </c>
      <c r="G168" s="316">
        <f>SUM(G160:G163)</f>
        <v>0</v>
      </c>
      <c r="H168" s="322">
        <f>SUM(H161:H167)</f>
        <v>261362</v>
      </c>
      <c r="I168" s="315">
        <f>SUM(I161:I167)</f>
        <v>261362</v>
      </c>
      <c r="J168" s="315">
        <f>SUM(J161:J167)</f>
        <v>0</v>
      </c>
      <c r="K168" s="316">
        <f>SUM(K161:K167)</f>
        <v>0</v>
      </c>
      <c r="L168" s="365"/>
    </row>
    <row r="169" spans="1:12" s="237" customFormat="1" x14ac:dyDescent="0.25">
      <c r="A169" s="323"/>
      <c r="B169" s="299"/>
      <c r="C169" s="320"/>
      <c r="D169" s="322"/>
      <c r="E169" s="315"/>
      <c r="F169" s="315"/>
      <c r="G169" s="316"/>
      <c r="H169" s="322"/>
      <c r="I169" s="315"/>
      <c r="J169" s="315"/>
      <c r="K169" s="316"/>
      <c r="L169" s="243"/>
    </row>
    <row r="170" spans="1:12" s="237" customFormat="1" x14ac:dyDescent="0.25">
      <c r="A170" s="323"/>
      <c r="B170" s="299"/>
      <c r="C170" s="313" t="s">
        <v>88</v>
      </c>
      <c r="D170" s="324">
        <f t="shared" ref="D170:G170" si="25">D158+D168</f>
        <v>132815</v>
      </c>
      <c r="E170" s="325">
        <f t="shared" si="25"/>
        <v>125660</v>
      </c>
      <c r="F170" s="325">
        <f t="shared" si="25"/>
        <v>7055</v>
      </c>
      <c r="G170" s="326">
        <f t="shared" si="25"/>
        <v>100</v>
      </c>
      <c r="H170" s="324">
        <f>H158+H168</f>
        <v>389050</v>
      </c>
      <c r="I170" s="325">
        <f>I158+I168</f>
        <v>381895</v>
      </c>
      <c r="J170" s="325">
        <f>J158+J168</f>
        <v>7055</v>
      </c>
      <c r="K170" s="326">
        <f>K158+K168</f>
        <v>100</v>
      </c>
      <c r="L170" s="243"/>
    </row>
    <row r="171" spans="1:12" s="237" customFormat="1" x14ac:dyDescent="0.25">
      <c r="A171" s="323"/>
      <c r="B171" s="299"/>
      <c r="C171" s="313"/>
      <c r="D171" s="337"/>
      <c r="E171" s="338"/>
      <c r="F171" s="338"/>
      <c r="G171" s="339"/>
      <c r="H171" s="337"/>
      <c r="I171" s="338"/>
      <c r="J171" s="338"/>
      <c r="K171" s="339"/>
      <c r="L171" s="243"/>
    </row>
    <row r="172" spans="1:12" s="237" customFormat="1" x14ac:dyDescent="0.25">
      <c r="A172" s="323"/>
      <c r="B172" s="269" t="s">
        <v>43</v>
      </c>
      <c r="C172" s="309" t="s">
        <v>94</v>
      </c>
      <c r="D172" s="317"/>
      <c r="E172" s="318"/>
      <c r="F172" s="318"/>
      <c r="G172" s="319"/>
      <c r="H172" s="317"/>
      <c r="I172" s="318"/>
      <c r="J172" s="318"/>
      <c r="K172" s="319"/>
      <c r="L172" s="243"/>
    </row>
    <row r="173" spans="1:12" s="237" customFormat="1" x14ac:dyDescent="0.25">
      <c r="A173" s="323"/>
      <c r="B173" s="340"/>
      <c r="C173" s="309" t="s">
        <v>123</v>
      </c>
      <c r="D173" s="317"/>
      <c r="E173" s="318"/>
      <c r="F173" s="318"/>
      <c r="G173" s="319"/>
      <c r="H173" s="317"/>
      <c r="I173" s="318"/>
      <c r="J173" s="318"/>
      <c r="K173" s="319"/>
      <c r="L173" s="243"/>
    </row>
    <row r="174" spans="1:12" s="237" customFormat="1" x14ac:dyDescent="0.25">
      <c r="A174" s="323"/>
      <c r="B174" s="340"/>
      <c r="C174" s="309" t="s">
        <v>4</v>
      </c>
      <c r="D174" s="306">
        <v>2783</v>
      </c>
      <c r="E174" s="307">
        <v>2783</v>
      </c>
      <c r="F174" s="307"/>
      <c r="G174" s="308"/>
      <c r="H174" s="306">
        <v>2783</v>
      </c>
      <c r="I174" s="307">
        <v>2783</v>
      </c>
      <c r="J174" s="307"/>
      <c r="K174" s="308"/>
      <c r="L174" s="243"/>
    </row>
    <row r="175" spans="1:12" s="237" customFormat="1" ht="30" x14ac:dyDescent="0.25">
      <c r="A175" s="323"/>
      <c r="B175" s="340"/>
      <c r="C175" s="309" t="s">
        <v>214</v>
      </c>
      <c r="D175" s="311">
        <v>1000</v>
      </c>
      <c r="E175" s="307">
        <v>1000</v>
      </c>
      <c r="F175" s="307"/>
      <c r="G175" s="312"/>
      <c r="H175" s="311">
        <v>1000</v>
      </c>
      <c r="I175" s="307">
        <v>1000</v>
      </c>
      <c r="J175" s="307"/>
      <c r="K175" s="312"/>
      <c r="L175" s="243"/>
    </row>
    <row r="176" spans="1:12" s="237" customFormat="1" ht="30" x14ac:dyDescent="0.25">
      <c r="A176" s="323"/>
      <c r="B176" s="340"/>
      <c r="C176" s="309" t="s">
        <v>215</v>
      </c>
      <c r="D176" s="311">
        <v>2500</v>
      </c>
      <c r="E176" s="307">
        <v>2500</v>
      </c>
      <c r="F176" s="307"/>
      <c r="G176" s="312"/>
      <c r="H176" s="311">
        <v>2500</v>
      </c>
      <c r="I176" s="307">
        <v>2500</v>
      </c>
      <c r="J176" s="307"/>
      <c r="K176" s="312"/>
      <c r="L176" s="243"/>
    </row>
    <row r="177" spans="1:12" s="336" customFormat="1" ht="17.25" x14ac:dyDescent="0.3">
      <c r="A177" s="341"/>
      <c r="B177" s="299"/>
      <c r="C177" s="320" t="s">
        <v>50</v>
      </c>
      <c r="D177" s="314">
        <f>SUM(D174:D176)</f>
        <v>6283</v>
      </c>
      <c r="E177" s="315">
        <f>SUM(E174:E176)</f>
        <v>6283</v>
      </c>
      <c r="F177" s="315">
        <f>SUM(F174:F175)</f>
        <v>0</v>
      </c>
      <c r="G177" s="321">
        <f>SUM(G174:G175)</f>
        <v>0</v>
      </c>
      <c r="H177" s="314">
        <f>SUM(H174:H176)</f>
        <v>6283</v>
      </c>
      <c r="I177" s="315">
        <f>SUM(I174:I176)</f>
        <v>6283</v>
      </c>
      <c r="J177" s="315">
        <f>SUM(J174:J175)</f>
        <v>0</v>
      </c>
      <c r="K177" s="321">
        <f>SUM(K174:K175)</f>
        <v>0</v>
      </c>
      <c r="L177" s="366"/>
    </row>
    <row r="178" spans="1:12" s="291" customFormat="1" x14ac:dyDescent="0.25">
      <c r="A178" s="273"/>
      <c r="B178" s="269"/>
      <c r="C178" s="309"/>
      <c r="D178" s="317"/>
      <c r="E178" s="318"/>
      <c r="F178" s="318"/>
      <c r="G178" s="319"/>
      <c r="H178" s="317"/>
      <c r="I178" s="318"/>
      <c r="J178" s="318"/>
      <c r="K178" s="319"/>
      <c r="L178" s="364"/>
    </row>
    <row r="179" spans="1:12" s="291" customFormat="1" x14ac:dyDescent="0.25">
      <c r="A179" s="273"/>
      <c r="B179" s="269"/>
      <c r="C179" s="309" t="s">
        <v>124</v>
      </c>
      <c r="D179" s="317"/>
      <c r="E179" s="318"/>
      <c r="F179" s="318"/>
      <c r="G179" s="319"/>
      <c r="H179" s="317"/>
      <c r="I179" s="318"/>
      <c r="J179" s="318"/>
      <c r="K179" s="319"/>
      <c r="L179" s="364"/>
    </row>
    <row r="180" spans="1:12" s="291" customFormat="1" x14ac:dyDescent="0.25">
      <c r="A180" s="273"/>
      <c r="B180" s="269"/>
      <c r="C180" s="309" t="s">
        <v>57</v>
      </c>
      <c r="D180" s="306">
        <v>1000</v>
      </c>
      <c r="E180" s="307">
        <v>1000</v>
      </c>
      <c r="F180" s="307"/>
      <c r="G180" s="308"/>
      <c r="H180" s="306">
        <v>1000</v>
      </c>
      <c r="I180" s="307">
        <v>1000</v>
      </c>
      <c r="J180" s="307"/>
      <c r="K180" s="308"/>
      <c r="L180" s="364"/>
    </row>
    <row r="181" spans="1:12" s="291" customFormat="1" x14ac:dyDescent="0.25">
      <c r="A181" s="268"/>
      <c r="B181" s="340"/>
      <c r="C181" s="309" t="s">
        <v>5</v>
      </c>
      <c r="D181" s="306">
        <v>5000</v>
      </c>
      <c r="E181" s="307">
        <v>5000</v>
      </c>
      <c r="F181" s="307"/>
      <c r="G181" s="308"/>
      <c r="H181" s="306">
        <v>5000</v>
      </c>
      <c r="I181" s="307">
        <v>5000</v>
      </c>
      <c r="J181" s="307"/>
      <c r="K181" s="308"/>
      <c r="L181" s="364"/>
    </row>
    <row r="182" spans="1:12" s="291" customFormat="1" x14ac:dyDescent="0.25">
      <c r="A182" s="268"/>
      <c r="B182" s="340"/>
      <c r="C182" s="309" t="s">
        <v>567</v>
      </c>
      <c r="D182" s="306">
        <v>7016</v>
      </c>
      <c r="E182" s="307">
        <v>7016</v>
      </c>
      <c r="F182" s="307"/>
      <c r="G182" s="308"/>
      <c r="H182" s="306">
        <v>7016</v>
      </c>
      <c r="I182" s="307">
        <v>7016</v>
      </c>
      <c r="J182" s="307"/>
      <c r="K182" s="308"/>
      <c r="L182" s="364"/>
    </row>
    <row r="183" spans="1:12" s="291" customFormat="1" x14ac:dyDescent="0.25">
      <c r="A183" s="268"/>
      <c r="B183" s="340"/>
      <c r="C183" s="332" t="s">
        <v>432</v>
      </c>
      <c r="D183" s="306"/>
      <c r="E183" s="307"/>
      <c r="F183" s="307"/>
      <c r="G183" s="308"/>
      <c r="H183" s="306">
        <v>1000</v>
      </c>
      <c r="I183" s="307">
        <v>1000</v>
      </c>
      <c r="J183" s="307"/>
      <c r="K183" s="308"/>
      <c r="L183" s="364"/>
    </row>
    <row r="184" spans="1:12" s="291" customFormat="1" x14ac:dyDescent="0.25">
      <c r="A184" s="268"/>
      <c r="B184" s="340"/>
      <c r="C184" s="332" t="s">
        <v>433</v>
      </c>
      <c r="D184" s="306"/>
      <c r="E184" s="307"/>
      <c r="F184" s="307"/>
      <c r="G184" s="308"/>
      <c r="H184" s="306">
        <v>2854</v>
      </c>
      <c r="I184" s="307">
        <v>2854</v>
      </c>
      <c r="J184" s="307"/>
      <c r="K184" s="308"/>
      <c r="L184" s="364"/>
    </row>
    <row r="185" spans="1:12" s="291" customFormat="1" x14ac:dyDescent="0.25">
      <c r="A185" s="268"/>
      <c r="B185" s="290"/>
      <c r="C185" s="320" t="s">
        <v>50</v>
      </c>
      <c r="D185" s="322">
        <f>SUM(D180:D182)</f>
        <v>13016</v>
      </c>
      <c r="E185" s="315">
        <f>SUM(E180:E182)</f>
        <v>13016</v>
      </c>
      <c r="F185" s="315">
        <f>SUM(F180:F182)</f>
        <v>0</v>
      </c>
      <c r="G185" s="316">
        <f>SUM(G180:G182)</f>
        <v>0</v>
      </c>
      <c r="H185" s="322">
        <f>SUM(H180:H184)</f>
        <v>16870</v>
      </c>
      <c r="I185" s="315">
        <f>SUM(I180:I184)</f>
        <v>16870</v>
      </c>
      <c r="J185" s="315">
        <f>SUM(J180:J184)</f>
        <v>0</v>
      </c>
      <c r="K185" s="316">
        <f>SUM(K180:K184)</f>
        <v>0</v>
      </c>
      <c r="L185" s="364"/>
    </row>
    <row r="186" spans="1:12" s="291" customFormat="1" x14ac:dyDescent="0.25">
      <c r="A186" s="268"/>
      <c r="B186" s="290"/>
      <c r="C186" s="320"/>
      <c r="D186" s="322"/>
      <c r="E186" s="315"/>
      <c r="F186" s="315"/>
      <c r="G186" s="316"/>
      <c r="H186" s="322"/>
      <c r="I186" s="315"/>
      <c r="J186" s="315"/>
      <c r="K186" s="316"/>
      <c r="L186" s="364"/>
    </row>
    <row r="187" spans="1:12" s="291" customFormat="1" x14ac:dyDescent="0.25">
      <c r="A187" s="268"/>
      <c r="B187" s="290"/>
      <c r="C187" s="313" t="s">
        <v>105</v>
      </c>
      <c r="D187" s="324">
        <f t="shared" ref="D187:G187" si="26">D177+D185</f>
        <v>19299</v>
      </c>
      <c r="E187" s="325">
        <f t="shared" si="26"/>
        <v>19299</v>
      </c>
      <c r="F187" s="325">
        <f t="shared" si="26"/>
        <v>0</v>
      </c>
      <c r="G187" s="326">
        <f t="shared" si="26"/>
        <v>0</v>
      </c>
      <c r="H187" s="324">
        <f t="shared" ref="H187:K187" si="27">H177+H185</f>
        <v>23153</v>
      </c>
      <c r="I187" s="325">
        <f t="shared" si="27"/>
        <v>23153</v>
      </c>
      <c r="J187" s="325">
        <f t="shared" si="27"/>
        <v>0</v>
      </c>
      <c r="K187" s="326">
        <f t="shared" si="27"/>
        <v>0</v>
      </c>
      <c r="L187" s="364"/>
    </row>
    <row r="188" spans="1:12" s="291" customFormat="1" x14ac:dyDescent="0.25">
      <c r="A188" s="268"/>
      <c r="B188" s="290"/>
      <c r="C188" s="320"/>
      <c r="D188" s="333"/>
      <c r="E188" s="334"/>
      <c r="F188" s="334"/>
      <c r="G188" s="335"/>
      <c r="H188" s="333"/>
      <c r="I188" s="334"/>
      <c r="J188" s="334"/>
      <c r="K188" s="335"/>
      <c r="L188" s="364"/>
    </row>
    <row r="189" spans="1:12" s="291" customFormat="1" x14ac:dyDescent="0.25">
      <c r="A189" s="268"/>
      <c r="B189" s="269" t="s">
        <v>45</v>
      </c>
      <c r="C189" s="309" t="s">
        <v>20</v>
      </c>
      <c r="D189" s="306"/>
      <c r="E189" s="307"/>
      <c r="F189" s="307"/>
      <c r="G189" s="308"/>
      <c r="H189" s="306"/>
      <c r="I189" s="307"/>
      <c r="J189" s="307"/>
      <c r="K189" s="308"/>
      <c r="L189" s="364"/>
    </row>
    <row r="190" spans="1:12" s="291" customFormat="1" x14ac:dyDescent="0.25">
      <c r="A190" s="268"/>
      <c r="B190" s="290"/>
      <c r="C190" s="309" t="s">
        <v>101</v>
      </c>
      <c r="D190" s="306"/>
      <c r="E190" s="307"/>
      <c r="F190" s="307"/>
      <c r="G190" s="308"/>
      <c r="H190" s="306"/>
      <c r="I190" s="307"/>
      <c r="J190" s="307"/>
      <c r="K190" s="308"/>
      <c r="L190" s="364"/>
    </row>
    <row r="191" spans="1:12" s="291" customFormat="1" x14ac:dyDescent="0.25">
      <c r="A191" s="268"/>
      <c r="B191" s="290"/>
      <c r="C191" s="309" t="s">
        <v>216</v>
      </c>
      <c r="D191" s="306">
        <v>700</v>
      </c>
      <c r="E191" s="307">
        <v>700</v>
      </c>
      <c r="F191" s="307"/>
      <c r="G191" s="308"/>
      <c r="H191" s="306">
        <v>700</v>
      </c>
      <c r="I191" s="307">
        <v>700</v>
      </c>
      <c r="J191" s="307"/>
      <c r="K191" s="308"/>
      <c r="L191" s="364"/>
    </row>
    <row r="192" spans="1:12" s="291" customFormat="1" x14ac:dyDescent="0.25">
      <c r="A192" s="268"/>
      <c r="B192" s="290"/>
      <c r="C192" s="309" t="s">
        <v>217</v>
      </c>
      <c r="D192" s="306">
        <v>325</v>
      </c>
      <c r="E192" s="307">
        <v>325</v>
      </c>
      <c r="F192" s="307"/>
      <c r="G192" s="308"/>
      <c r="H192" s="306">
        <v>325</v>
      </c>
      <c r="I192" s="307">
        <v>325</v>
      </c>
      <c r="J192" s="307"/>
      <c r="K192" s="308"/>
      <c r="L192" s="364"/>
    </row>
    <row r="193" spans="1:12" s="291" customFormat="1" x14ac:dyDescent="0.25">
      <c r="A193" s="268"/>
      <c r="B193" s="290"/>
      <c r="C193" s="309" t="s">
        <v>133</v>
      </c>
      <c r="D193" s="306"/>
      <c r="E193" s="307"/>
      <c r="F193" s="307"/>
      <c r="G193" s="308"/>
      <c r="H193" s="306"/>
      <c r="I193" s="307"/>
      <c r="J193" s="307"/>
      <c r="K193" s="308"/>
      <c r="L193" s="364"/>
    </row>
    <row r="194" spans="1:12" s="291" customFormat="1" x14ac:dyDescent="0.25">
      <c r="A194" s="268"/>
      <c r="B194" s="290"/>
      <c r="C194" s="309" t="s">
        <v>3</v>
      </c>
      <c r="D194" s="306">
        <v>2300</v>
      </c>
      <c r="E194" s="307">
        <v>2300</v>
      </c>
      <c r="F194" s="307"/>
      <c r="G194" s="308"/>
      <c r="H194" s="306">
        <v>0</v>
      </c>
      <c r="I194" s="307">
        <v>0</v>
      </c>
      <c r="J194" s="307"/>
      <c r="K194" s="308"/>
      <c r="L194" s="364"/>
    </row>
    <row r="195" spans="1:12" s="291" customFormat="1" x14ac:dyDescent="0.25">
      <c r="A195" s="268"/>
      <c r="B195" s="290"/>
      <c r="C195" s="320" t="s">
        <v>50</v>
      </c>
      <c r="D195" s="322">
        <f>SUM(D191:D194)</f>
        <v>3325</v>
      </c>
      <c r="E195" s="315">
        <f>SUM(E191:E194)</f>
        <v>3325</v>
      </c>
      <c r="F195" s="315">
        <f>SUM(F191:F193)</f>
        <v>0</v>
      </c>
      <c r="G195" s="316">
        <f>SUM(G191:G193)</f>
        <v>0</v>
      </c>
      <c r="H195" s="322">
        <f>SUM(H191:H194)</f>
        <v>1025</v>
      </c>
      <c r="I195" s="315">
        <f>SUM(I191:I194)</f>
        <v>1025</v>
      </c>
      <c r="J195" s="315">
        <f>SUM(J191:J193)</f>
        <v>0</v>
      </c>
      <c r="K195" s="316">
        <f>SUM(K191:K193)</f>
        <v>0</v>
      </c>
      <c r="L195" s="364"/>
    </row>
    <row r="196" spans="1:12" s="291" customFormat="1" x14ac:dyDescent="0.25">
      <c r="A196" s="268"/>
      <c r="B196" s="290"/>
      <c r="C196" s="320"/>
      <c r="D196" s="322"/>
      <c r="E196" s="315"/>
      <c r="F196" s="315"/>
      <c r="G196" s="316"/>
      <c r="H196" s="322"/>
      <c r="I196" s="315"/>
      <c r="J196" s="315"/>
      <c r="K196" s="316"/>
      <c r="L196" s="364"/>
    </row>
    <row r="197" spans="1:12" s="291" customFormat="1" x14ac:dyDescent="0.25">
      <c r="A197" s="268"/>
      <c r="B197" s="290"/>
      <c r="C197" s="313" t="s">
        <v>67</v>
      </c>
      <c r="D197" s="324">
        <f t="shared" ref="D197:G197" si="28">D195</f>
        <v>3325</v>
      </c>
      <c r="E197" s="325">
        <f t="shared" si="28"/>
        <v>3325</v>
      </c>
      <c r="F197" s="325">
        <f t="shared" si="28"/>
        <v>0</v>
      </c>
      <c r="G197" s="326">
        <f t="shared" si="28"/>
        <v>0</v>
      </c>
      <c r="H197" s="324">
        <f t="shared" ref="H197:K197" si="29">H195</f>
        <v>1025</v>
      </c>
      <c r="I197" s="325">
        <f t="shared" si="29"/>
        <v>1025</v>
      </c>
      <c r="J197" s="325">
        <f t="shared" si="29"/>
        <v>0</v>
      </c>
      <c r="K197" s="326">
        <f t="shared" si="29"/>
        <v>0</v>
      </c>
      <c r="L197" s="364"/>
    </row>
    <row r="198" spans="1:12" s="291" customFormat="1" x14ac:dyDescent="0.25">
      <c r="A198" s="268"/>
      <c r="B198" s="290"/>
      <c r="C198" s="309"/>
      <c r="D198" s="306"/>
      <c r="E198" s="307"/>
      <c r="F198" s="307"/>
      <c r="G198" s="308"/>
      <c r="H198" s="306"/>
      <c r="I198" s="307"/>
      <c r="J198" s="307"/>
      <c r="K198" s="308"/>
      <c r="L198" s="364"/>
    </row>
    <row r="199" spans="1:12" s="291" customFormat="1" x14ac:dyDescent="0.25">
      <c r="A199" s="268"/>
      <c r="B199" s="290"/>
      <c r="C199" s="302" t="s">
        <v>34</v>
      </c>
      <c r="D199" s="342">
        <f t="shared" ref="D199:G199" si="30">D74+D93+D127+D141+D170+D187+D197</f>
        <v>2391795</v>
      </c>
      <c r="E199" s="343">
        <f t="shared" si="30"/>
        <v>2217188</v>
      </c>
      <c r="F199" s="343">
        <f t="shared" si="30"/>
        <v>174507</v>
      </c>
      <c r="G199" s="344">
        <f t="shared" si="30"/>
        <v>100</v>
      </c>
      <c r="H199" s="342">
        <f>H74+H93+H127+H141+H170+H187+H197</f>
        <v>2794651</v>
      </c>
      <c r="I199" s="343">
        <f>I74+I93+I127+I141+I170+I187+I197</f>
        <v>2620044</v>
      </c>
      <c r="J199" s="343">
        <f>J74+J93+J127+J141+J170+J187+J197</f>
        <v>174507</v>
      </c>
      <c r="K199" s="344">
        <f>K74+K93+K127+K141+K170+K187+K197</f>
        <v>100</v>
      </c>
      <c r="L199" s="364"/>
    </row>
    <row r="200" spans="1:12" s="291" customFormat="1" x14ac:dyDescent="0.25">
      <c r="A200" s="268"/>
      <c r="B200" s="290"/>
      <c r="C200" s="274"/>
      <c r="D200" s="273"/>
      <c r="E200" s="275"/>
      <c r="F200" s="275"/>
      <c r="G200" s="276"/>
      <c r="H200" s="273"/>
      <c r="I200" s="275"/>
      <c r="J200" s="275"/>
      <c r="K200" s="276"/>
      <c r="L200" s="364"/>
    </row>
    <row r="201" spans="1:12" s="291" customFormat="1" x14ac:dyDescent="0.25">
      <c r="A201" s="268"/>
      <c r="B201" s="290"/>
      <c r="C201" s="274"/>
      <c r="D201" s="273"/>
      <c r="E201" s="275"/>
      <c r="F201" s="275"/>
      <c r="G201" s="276"/>
      <c r="H201" s="273"/>
      <c r="I201" s="275"/>
      <c r="J201" s="275"/>
      <c r="K201" s="276"/>
      <c r="L201" s="364"/>
    </row>
    <row r="202" spans="1:12" s="291" customFormat="1" x14ac:dyDescent="0.25">
      <c r="A202" s="345" t="s">
        <v>39</v>
      </c>
      <c r="B202" s="346"/>
      <c r="C202" s="347"/>
      <c r="D202" s="348">
        <f t="shared" ref="D202:G202" si="31">D45+D56+D199</f>
        <v>2503896</v>
      </c>
      <c r="E202" s="349">
        <f t="shared" si="31"/>
        <v>2329289</v>
      </c>
      <c r="F202" s="349">
        <f t="shared" si="31"/>
        <v>174507</v>
      </c>
      <c r="G202" s="350">
        <f t="shared" si="31"/>
        <v>100</v>
      </c>
      <c r="H202" s="348">
        <f>H45+H56+H199</f>
        <v>2917312</v>
      </c>
      <c r="I202" s="349">
        <f>I45+I56+I199</f>
        <v>2742705</v>
      </c>
      <c r="J202" s="349">
        <f>J45+J56+J199</f>
        <v>174507</v>
      </c>
      <c r="K202" s="350">
        <f>K45+K56+K199</f>
        <v>100</v>
      </c>
      <c r="L202" s="364"/>
    </row>
    <row r="203" spans="1:12" s="291" customFormat="1" x14ac:dyDescent="0.25">
      <c r="A203" s="268"/>
      <c r="B203" s="290"/>
      <c r="C203" s="274"/>
      <c r="D203" s="273"/>
      <c r="E203" s="275"/>
      <c r="F203" s="275"/>
      <c r="G203" s="276"/>
      <c r="H203" s="273"/>
      <c r="I203" s="275"/>
      <c r="J203" s="275"/>
      <c r="K203" s="276"/>
      <c r="L203" s="364"/>
    </row>
    <row r="204" spans="1:12" s="291" customFormat="1" ht="30" x14ac:dyDescent="0.25">
      <c r="A204" s="268"/>
      <c r="B204" s="351" t="s">
        <v>53</v>
      </c>
      <c r="C204" s="352" t="s">
        <v>55</v>
      </c>
      <c r="D204" s="353"/>
      <c r="E204" s="354"/>
      <c r="F204" s="354"/>
      <c r="G204" s="355"/>
      <c r="H204" s="353"/>
      <c r="I204" s="354"/>
      <c r="J204" s="354"/>
      <c r="K204" s="355"/>
      <c r="L204" s="364"/>
    </row>
    <row r="205" spans="1:12" s="237" customFormat="1" x14ac:dyDescent="0.25">
      <c r="A205" s="268"/>
      <c r="B205" s="269"/>
      <c r="C205" s="270" t="s">
        <v>6</v>
      </c>
      <c r="D205" s="277"/>
      <c r="E205" s="278"/>
      <c r="F205" s="278"/>
      <c r="G205" s="279"/>
      <c r="H205" s="277"/>
      <c r="I205" s="278"/>
      <c r="J205" s="278"/>
      <c r="K205" s="279"/>
      <c r="L205" s="243"/>
    </row>
    <row r="206" spans="1:12" s="336" customFormat="1" ht="17.25" x14ac:dyDescent="0.3">
      <c r="A206" s="298"/>
      <c r="B206" s="299"/>
      <c r="C206" s="270" t="s">
        <v>7</v>
      </c>
      <c r="D206" s="277"/>
      <c r="E206" s="278"/>
      <c r="F206" s="278"/>
      <c r="G206" s="279"/>
      <c r="H206" s="277">
        <v>131</v>
      </c>
      <c r="I206" s="278">
        <v>131</v>
      </c>
      <c r="J206" s="278"/>
      <c r="K206" s="279"/>
      <c r="L206" s="366"/>
    </row>
    <row r="207" spans="1:12" s="336" customFormat="1" ht="17.25" x14ac:dyDescent="0.3">
      <c r="A207" s="298"/>
      <c r="B207" s="299"/>
      <c r="C207" s="270" t="s">
        <v>8</v>
      </c>
      <c r="D207" s="277"/>
      <c r="E207" s="278"/>
      <c r="F207" s="278"/>
      <c r="G207" s="279"/>
      <c r="H207" s="277">
        <v>514</v>
      </c>
      <c r="I207" s="278">
        <v>514</v>
      </c>
      <c r="J207" s="278"/>
      <c r="K207" s="279"/>
      <c r="L207" s="366"/>
    </row>
    <row r="208" spans="1:12" s="291" customFormat="1" x14ac:dyDescent="0.25">
      <c r="A208" s="268"/>
      <c r="B208" s="269"/>
      <c r="C208" s="270" t="s">
        <v>9</v>
      </c>
      <c r="D208" s="277"/>
      <c r="E208" s="278"/>
      <c r="F208" s="278"/>
      <c r="G208" s="279"/>
      <c r="H208" s="277">
        <v>466</v>
      </c>
      <c r="I208" s="278">
        <v>466</v>
      </c>
      <c r="J208" s="278"/>
      <c r="K208" s="279"/>
      <c r="L208" s="364"/>
    </row>
    <row r="209" spans="1:12" s="300" customFormat="1" x14ac:dyDescent="0.25">
      <c r="A209" s="356"/>
      <c r="B209" s="299"/>
      <c r="C209" s="270" t="s">
        <v>10</v>
      </c>
      <c r="D209" s="277"/>
      <c r="E209" s="278"/>
      <c r="F209" s="278"/>
      <c r="G209" s="279"/>
      <c r="H209" s="277">
        <v>3</v>
      </c>
      <c r="I209" s="278">
        <v>3</v>
      </c>
      <c r="J209" s="278"/>
      <c r="K209" s="279"/>
      <c r="L209" s="365"/>
    </row>
    <row r="210" spans="1:12" s="300" customFormat="1" x14ac:dyDescent="0.25">
      <c r="A210" s="298"/>
      <c r="B210" s="299"/>
      <c r="C210" s="270" t="s">
        <v>11</v>
      </c>
      <c r="D210" s="277"/>
      <c r="E210" s="278"/>
      <c r="F210" s="278"/>
      <c r="G210" s="279"/>
      <c r="H210" s="277"/>
      <c r="I210" s="278"/>
      <c r="J210" s="278"/>
      <c r="K210" s="279"/>
      <c r="L210" s="365"/>
    </row>
    <row r="211" spans="1:12" s="237" customFormat="1" x14ac:dyDescent="0.25">
      <c r="A211" s="268"/>
      <c r="B211" s="269"/>
      <c r="C211" s="270" t="s">
        <v>165</v>
      </c>
      <c r="D211" s="277">
        <v>6097</v>
      </c>
      <c r="E211" s="278">
        <v>6097</v>
      </c>
      <c r="F211" s="278"/>
      <c r="G211" s="279"/>
      <c r="H211" s="277">
        <v>6097</v>
      </c>
      <c r="I211" s="278">
        <v>6097</v>
      </c>
      <c r="J211" s="278"/>
      <c r="K211" s="279"/>
      <c r="L211" s="243"/>
    </row>
    <row r="212" spans="1:12" s="237" customFormat="1" x14ac:dyDescent="0.25">
      <c r="A212" s="268"/>
      <c r="B212" s="269"/>
      <c r="C212" s="270" t="s">
        <v>167</v>
      </c>
      <c r="D212" s="277">
        <v>39627</v>
      </c>
      <c r="E212" s="278">
        <v>39627</v>
      </c>
      <c r="F212" s="278"/>
      <c r="G212" s="279"/>
      <c r="H212" s="277">
        <v>39627</v>
      </c>
      <c r="I212" s="278">
        <v>39627</v>
      </c>
      <c r="J212" s="278"/>
      <c r="K212" s="279"/>
      <c r="L212" s="243"/>
    </row>
    <row r="213" spans="1:12" s="237" customFormat="1" x14ac:dyDescent="0.25">
      <c r="A213" s="268"/>
      <c r="B213" s="269"/>
      <c r="C213" s="270" t="s">
        <v>168</v>
      </c>
      <c r="D213" s="277">
        <v>21453</v>
      </c>
      <c r="E213" s="278">
        <v>21453</v>
      </c>
      <c r="F213" s="278"/>
      <c r="G213" s="279"/>
      <c r="H213" s="277">
        <v>21453</v>
      </c>
      <c r="I213" s="278">
        <v>21453</v>
      </c>
      <c r="J213" s="278"/>
      <c r="K213" s="279"/>
      <c r="L213" s="243"/>
    </row>
    <row r="214" spans="1:12" s="300" customFormat="1" x14ac:dyDescent="0.25">
      <c r="A214" s="298"/>
      <c r="B214" s="299"/>
      <c r="C214" s="282" t="s">
        <v>48</v>
      </c>
      <c r="D214" s="283">
        <f t="shared" ref="D214:G214" si="32">SUM(D206:D213)</f>
        <v>67177</v>
      </c>
      <c r="E214" s="284">
        <f t="shared" si="32"/>
        <v>67177</v>
      </c>
      <c r="F214" s="284">
        <f t="shared" si="32"/>
        <v>0</v>
      </c>
      <c r="G214" s="285">
        <f t="shared" si="32"/>
        <v>0</v>
      </c>
      <c r="H214" s="283">
        <f t="shared" ref="H214:K214" si="33">SUM(H206:H213)</f>
        <v>68291</v>
      </c>
      <c r="I214" s="284">
        <f t="shared" si="33"/>
        <v>68291</v>
      </c>
      <c r="J214" s="284">
        <f t="shared" si="33"/>
        <v>0</v>
      </c>
      <c r="K214" s="285">
        <f t="shared" si="33"/>
        <v>0</v>
      </c>
      <c r="L214" s="365"/>
    </row>
    <row r="215" spans="1:12" s="237" customFormat="1" x14ac:dyDescent="0.25">
      <c r="A215" s="268"/>
      <c r="B215" s="269"/>
      <c r="C215" s="274"/>
      <c r="D215" s="294"/>
      <c r="E215" s="287"/>
      <c r="F215" s="287"/>
      <c r="G215" s="295"/>
      <c r="H215" s="294"/>
      <c r="I215" s="287"/>
      <c r="J215" s="287"/>
      <c r="K215" s="295"/>
      <c r="L215" s="243"/>
    </row>
    <row r="216" spans="1:12" s="237" customFormat="1" x14ac:dyDescent="0.25">
      <c r="A216" s="268"/>
      <c r="B216" s="269"/>
      <c r="C216" s="270" t="s">
        <v>12</v>
      </c>
      <c r="D216" s="277"/>
      <c r="E216" s="278"/>
      <c r="F216" s="278"/>
      <c r="G216" s="279"/>
      <c r="H216" s="277"/>
      <c r="I216" s="278"/>
      <c r="J216" s="278"/>
      <c r="K216" s="279"/>
      <c r="L216" s="243"/>
    </row>
    <row r="217" spans="1:12" s="237" customFormat="1" x14ac:dyDescent="0.25">
      <c r="A217" s="268"/>
      <c r="B217" s="269"/>
      <c r="C217" s="270" t="s">
        <v>13</v>
      </c>
      <c r="D217" s="277"/>
      <c r="E217" s="278"/>
      <c r="F217" s="278"/>
      <c r="G217" s="279"/>
      <c r="H217" s="277"/>
      <c r="I217" s="278"/>
      <c r="J217" s="278"/>
      <c r="K217" s="279"/>
      <c r="L217" s="243"/>
    </row>
    <row r="218" spans="1:12" s="237" customFormat="1" x14ac:dyDescent="0.25">
      <c r="A218" s="268"/>
      <c r="B218" s="290"/>
      <c r="C218" s="270" t="s">
        <v>14</v>
      </c>
      <c r="D218" s="277"/>
      <c r="E218" s="278"/>
      <c r="F218" s="278"/>
      <c r="G218" s="279"/>
      <c r="H218" s="277"/>
      <c r="I218" s="278"/>
      <c r="J218" s="278"/>
      <c r="K218" s="279"/>
      <c r="L218" s="243"/>
    </row>
    <row r="219" spans="1:12" s="237" customFormat="1" x14ac:dyDescent="0.25">
      <c r="A219" s="268"/>
      <c r="B219" s="269"/>
      <c r="C219" s="270" t="s">
        <v>15</v>
      </c>
      <c r="D219" s="277"/>
      <c r="E219" s="278"/>
      <c r="F219" s="278"/>
      <c r="G219" s="279"/>
      <c r="H219" s="277"/>
      <c r="I219" s="278"/>
      <c r="J219" s="278"/>
      <c r="K219" s="279"/>
      <c r="L219" s="243"/>
    </row>
    <row r="220" spans="1:12" s="237" customFormat="1" x14ac:dyDescent="0.25">
      <c r="A220" s="268"/>
      <c r="B220" s="269"/>
      <c r="C220" s="270" t="s">
        <v>16</v>
      </c>
      <c r="D220" s="277"/>
      <c r="E220" s="278"/>
      <c r="F220" s="278"/>
      <c r="G220" s="279"/>
      <c r="H220" s="277"/>
      <c r="I220" s="278"/>
      <c r="J220" s="278"/>
      <c r="K220" s="279"/>
      <c r="L220" s="243"/>
    </row>
    <row r="221" spans="1:12" s="237" customFormat="1" x14ac:dyDescent="0.25">
      <c r="A221" s="268"/>
      <c r="B221" s="269"/>
      <c r="C221" s="270" t="s">
        <v>17</v>
      </c>
      <c r="D221" s="277"/>
      <c r="E221" s="278"/>
      <c r="F221" s="278"/>
      <c r="G221" s="279"/>
      <c r="H221" s="277"/>
      <c r="I221" s="278"/>
      <c r="J221" s="278"/>
      <c r="K221" s="279"/>
      <c r="L221" s="243"/>
    </row>
    <row r="222" spans="1:12" s="237" customFormat="1" x14ac:dyDescent="0.25">
      <c r="A222" s="268"/>
      <c r="B222" s="269"/>
      <c r="C222" s="270" t="s">
        <v>18</v>
      </c>
      <c r="D222" s="277">
        <v>7620</v>
      </c>
      <c r="E222" s="278">
        <v>7620</v>
      </c>
      <c r="F222" s="278"/>
      <c r="G222" s="279"/>
      <c r="H222" s="277">
        <v>7620</v>
      </c>
      <c r="I222" s="278">
        <v>7620</v>
      </c>
      <c r="J222" s="278"/>
      <c r="K222" s="279"/>
      <c r="L222" s="243"/>
    </row>
    <row r="223" spans="1:12" s="237" customFormat="1" x14ac:dyDescent="0.25">
      <c r="A223" s="268"/>
      <c r="B223" s="269"/>
      <c r="C223" s="270" t="s">
        <v>163</v>
      </c>
      <c r="D223" s="277">
        <v>257988</v>
      </c>
      <c r="E223" s="278">
        <v>257988</v>
      </c>
      <c r="F223" s="278"/>
      <c r="G223" s="279"/>
      <c r="H223" s="277">
        <v>257988</v>
      </c>
      <c r="I223" s="278">
        <v>257988</v>
      </c>
      <c r="J223" s="278"/>
      <c r="K223" s="279"/>
      <c r="L223" s="243"/>
    </row>
    <row r="224" spans="1:12" s="237" customFormat="1" x14ac:dyDescent="0.25">
      <c r="A224" s="268"/>
      <c r="B224" s="269"/>
      <c r="C224" s="270" t="s">
        <v>164</v>
      </c>
      <c r="D224" s="277">
        <v>24913</v>
      </c>
      <c r="E224" s="278">
        <v>24913</v>
      </c>
      <c r="F224" s="278"/>
      <c r="G224" s="279"/>
      <c r="H224" s="277">
        <v>24913</v>
      </c>
      <c r="I224" s="278">
        <v>24913</v>
      </c>
      <c r="J224" s="278"/>
      <c r="K224" s="279"/>
      <c r="L224" s="243"/>
    </row>
    <row r="225" spans="1:13" s="237" customFormat="1" x14ac:dyDescent="0.25">
      <c r="A225" s="268"/>
      <c r="B225" s="269"/>
      <c r="C225" s="270" t="s">
        <v>166</v>
      </c>
      <c r="D225" s="280">
        <v>20330</v>
      </c>
      <c r="E225" s="278">
        <v>20330</v>
      </c>
      <c r="F225" s="278"/>
      <c r="G225" s="281"/>
      <c r="H225" s="280">
        <v>20330</v>
      </c>
      <c r="I225" s="278">
        <v>20330</v>
      </c>
      <c r="J225" s="278"/>
      <c r="K225" s="281"/>
      <c r="L225" s="243"/>
    </row>
    <row r="226" spans="1:13" s="300" customFormat="1" x14ac:dyDescent="0.25">
      <c r="A226" s="298"/>
      <c r="B226" s="299"/>
      <c r="C226" s="282" t="s">
        <v>48</v>
      </c>
      <c r="D226" s="283">
        <f t="shared" ref="D226:G226" si="34">SUM(D217:D225)</f>
        <v>310851</v>
      </c>
      <c r="E226" s="284">
        <f t="shared" si="34"/>
        <v>310851</v>
      </c>
      <c r="F226" s="284">
        <f t="shared" si="34"/>
        <v>0</v>
      </c>
      <c r="G226" s="285">
        <f t="shared" si="34"/>
        <v>0</v>
      </c>
      <c r="H226" s="283">
        <f t="shared" ref="H226:K226" si="35">SUM(H217:H225)</f>
        <v>310851</v>
      </c>
      <c r="I226" s="284">
        <f t="shared" si="35"/>
        <v>310851</v>
      </c>
      <c r="J226" s="284">
        <f t="shared" si="35"/>
        <v>0</v>
      </c>
      <c r="K226" s="285">
        <f t="shared" si="35"/>
        <v>0</v>
      </c>
      <c r="L226" s="365"/>
    </row>
    <row r="227" spans="1:13" s="237" customFormat="1" x14ac:dyDescent="0.25">
      <c r="A227" s="268"/>
      <c r="B227" s="269"/>
      <c r="C227" s="274"/>
      <c r="D227" s="273"/>
      <c r="E227" s="275"/>
      <c r="F227" s="275"/>
      <c r="G227" s="276"/>
      <c r="H227" s="273"/>
      <c r="I227" s="275"/>
      <c r="J227" s="275"/>
      <c r="K227" s="276"/>
      <c r="L227" s="243"/>
    </row>
    <row r="228" spans="1:13" s="237" customFormat="1" x14ac:dyDescent="0.25">
      <c r="A228" s="268"/>
      <c r="B228" s="269" t="s">
        <v>106</v>
      </c>
      <c r="C228" s="270" t="s">
        <v>40</v>
      </c>
      <c r="D228" s="268"/>
      <c r="E228" s="271"/>
      <c r="F228" s="271"/>
      <c r="G228" s="272"/>
      <c r="H228" s="268"/>
      <c r="I228" s="271"/>
      <c r="J228" s="271"/>
      <c r="K228" s="272"/>
      <c r="L228" s="243"/>
    </row>
    <row r="229" spans="1:13" s="237" customFormat="1" x14ac:dyDescent="0.25">
      <c r="A229" s="268"/>
      <c r="B229" s="290"/>
      <c r="C229" s="270" t="s">
        <v>41</v>
      </c>
      <c r="D229" s="268"/>
      <c r="E229" s="271"/>
      <c r="F229" s="271"/>
      <c r="G229" s="272"/>
      <c r="H229" s="268"/>
      <c r="I229" s="271"/>
      <c r="J229" s="271"/>
      <c r="K229" s="272"/>
      <c r="L229" s="243"/>
    </row>
    <row r="230" spans="1:13" s="237" customFormat="1" x14ac:dyDescent="0.25">
      <c r="A230" s="268"/>
      <c r="B230" s="269"/>
      <c r="C230" s="270" t="s">
        <v>148</v>
      </c>
      <c r="D230" s="268"/>
      <c r="E230" s="271"/>
      <c r="F230" s="271"/>
      <c r="G230" s="272"/>
      <c r="H230" s="268"/>
      <c r="I230" s="271"/>
      <c r="J230" s="271"/>
      <c r="K230" s="272"/>
      <c r="L230" s="243"/>
    </row>
    <row r="231" spans="1:13" s="237" customFormat="1" x14ac:dyDescent="0.25">
      <c r="A231" s="268"/>
      <c r="B231" s="269"/>
      <c r="C231" s="270" t="s">
        <v>149</v>
      </c>
      <c r="D231" s="277">
        <v>40751</v>
      </c>
      <c r="E231" s="278">
        <v>40751</v>
      </c>
      <c r="F231" s="278"/>
      <c r="G231" s="279"/>
      <c r="H231" s="277">
        <v>290751</v>
      </c>
      <c r="I231" s="278">
        <v>290751</v>
      </c>
      <c r="J231" s="278"/>
      <c r="K231" s="279"/>
      <c r="L231" s="243"/>
    </row>
    <row r="232" spans="1:13" s="237" customFormat="1" x14ac:dyDescent="0.25">
      <c r="A232" s="268"/>
      <c r="B232" s="269"/>
      <c r="C232" s="270" t="s">
        <v>150</v>
      </c>
      <c r="D232" s="277"/>
      <c r="E232" s="278"/>
      <c r="F232" s="278"/>
      <c r="G232" s="279"/>
      <c r="H232" s="277">
        <v>831667</v>
      </c>
      <c r="I232" s="278">
        <v>831667</v>
      </c>
      <c r="J232" s="278"/>
      <c r="K232" s="279"/>
      <c r="L232" s="243"/>
    </row>
    <row r="233" spans="1:13" s="300" customFormat="1" x14ac:dyDescent="0.25">
      <c r="A233" s="298"/>
      <c r="B233" s="299"/>
      <c r="C233" s="282" t="s">
        <v>48</v>
      </c>
      <c r="D233" s="283">
        <f t="shared" ref="D233:G233" si="36">SUM(D230:D232)</f>
        <v>40751</v>
      </c>
      <c r="E233" s="284">
        <f t="shared" si="36"/>
        <v>40751</v>
      </c>
      <c r="F233" s="284">
        <f t="shared" si="36"/>
        <v>0</v>
      </c>
      <c r="G233" s="285">
        <f t="shared" si="36"/>
        <v>0</v>
      </c>
      <c r="H233" s="283">
        <f t="shared" ref="H233:K233" si="37">SUM(H230:H232)</f>
        <v>1122418</v>
      </c>
      <c r="I233" s="284">
        <f t="shared" si="37"/>
        <v>1122418</v>
      </c>
      <c r="J233" s="284">
        <f t="shared" si="37"/>
        <v>0</v>
      </c>
      <c r="K233" s="285">
        <f t="shared" si="37"/>
        <v>0</v>
      </c>
      <c r="L233" s="365"/>
    </row>
    <row r="234" spans="1:13" s="300" customFormat="1" x14ac:dyDescent="0.25">
      <c r="A234" s="298"/>
      <c r="B234" s="299"/>
      <c r="C234" s="282"/>
      <c r="D234" s="292"/>
      <c r="E234" s="284"/>
      <c r="F234" s="284"/>
      <c r="G234" s="293"/>
      <c r="H234" s="292"/>
      <c r="I234" s="284"/>
      <c r="J234" s="284"/>
      <c r="K234" s="293"/>
      <c r="L234" s="365"/>
    </row>
    <row r="235" spans="1:13" s="237" customFormat="1" x14ac:dyDescent="0.25">
      <c r="A235" s="268"/>
      <c r="B235" s="340"/>
      <c r="C235" s="270" t="s">
        <v>151</v>
      </c>
      <c r="D235" s="280"/>
      <c r="E235" s="278"/>
      <c r="F235" s="271"/>
      <c r="G235" s="272"/>
      <c r="H235" s="280"/>
      <c r="I235" s="278"/>
      <c r="J235" s="271"/>
      <c r="K235" s="272"/>
      <c r="L235" s="243"/>
    </row>
    <row r="236" spans="1:13" s="237" customFormat="1" x14ac:dyDescent="0.25">
      <c r="A236" s="268"/>
      <c r="B236" s="269"/>
      <c r="C236" s="270"/>
      <c r="D236" s="268"/>
      <c r="E236" s="271"/>
      <c r="F236" s="271"/>
      <c r="G236" s="272"/>
      <c r="H236" s="268"/>
      <c r="I236" s="271"/>
      <c r="J236" s="271"/>
      <c r="K236" s="272"/>
      <c r="L236" s="243"/>
    </row>
    <row r="237" spans="1:13" s="237" customFormat="1" ht="17.25" thickBot="1" x14ac:dyDescent="0.3">
      <c r="A237" s="255"/>
      <c r="B237" s="256"/>
      <c r="C237" s="357" t="s">
        <v>39</v>
      </c>
      <c r="D237" s="358">
        <f t="shared" ref="D237:G237" si="38">D202+D226+D214+D233+D235</f>
        <v>2922675</v>
      </c>
      <c r="E237" s="359">
        <f t="shared" si="38"/>
        <v>2748068</v>
      </c>
      <c r="F237" s="359">
        <f t="shared" si="38"/>
        <v>174507</v>
      </c>
      <c r="G237" s="360">
        <f t="shared" si="38"/>
        <v>100</v>
      </c>
      <c r="H237" s="358">
        <f t="shared" ref="H237:K237" si="39">H202+H226+H214+H233+H235</f>
        <v>4418872</v>
      </c>
      <c r="I237" s="359">
        <f t="shared" si="39"/>
        <v>4244265</v>
      </c>
      <c r="J237" s="359">
        <f t="shared" si="39"/>
        <v>174507</v>
      </c>
      <c r="K237" s="360">
        <f t="shared" si="39"/>
        <v>100</v>
      </c>
      <c r="L237" s="243"/>
    </row>
    <row r="238" spans="1:13" s="237" customFormat="1" x14ac:dyDescent="0.25">
      <c r="A238" s="234"/>
      <c r="B238" s="369"/>
      <c r="C238" s="370"/>
      <c r="D238" s="234"/>
      <c r="E238" s="234"/>
      <c r="F238" s="234"/>
      <c r="G238" s="234"/>
      <c r="H238" s="234"/>
      <c r="I238" s="234"/>
      <c r="J238" s="234"/>
      <c r="K238" s="234"/>
      <c r="L238" s="371"/>
      <c r="M238" s="243"/>
    </row>
    <row r="239" spans="1:13" s="237" customFormat="1" x14ac:dyDescent="0.25">
      <c r="A239" s="238"/>
      <c r="B239" s="361"/>
      <c r="C239" s="362"/>
      <c r="D239" s="368"/>
      <c r="E239" s="239"/>
      <c r="F239" s="239"/>
      <c r="G239" s="239"/>
      <c r="H239" s="368"/>
      <c r="I239" s="239"/>
      <c r="J239" s="239"/>
      <c r="K239" s="239"/>
      <c r="L239" s="239"/>
    </row>
    <row r="240" spans="1:13" s="237" customFormat="1" x14ac:dyDescent="0.25">
      <c r="A240" s="243"/>
      <c r="B240" s="327"/>
      <c r="C240" s="271"/>
    </row>
    <row r="241" spans="1:3" s="237" customFormat="1" x14ac:dyDescent="0.25">
      <c r="A241" s="243"/>
      <c r="B241" s="327"/>
      <c r="C241" s="271"/>
    </row>
    <row r="242" spans="1:3" s="237" customFormat="1" x14ac:dyDescent="0.25">
      <c r="A242" s="243"/>
      <c r="B242" s="327"/>
      <c r="C242" s="271"/>
    </row>
    <row r="243" spans="1:3" s="237" customFormat="1" x14ac:dyDescent="0.25">
      <c r="A243" s="243"/>
      <c r="B243" s="327"/>
      <c r="C243" s="271"/>
    </row>
    <row r="244" spans="1:3" s="237" customFormat="1" x14ac:dyDescent="0.25">
      <c r="A244" s="243"/>
      <c r="B244" s="327"/>
      <c r="C244" s="271"/>
    </row>
    <row r="245" spans="1:3" s="237" customFormat="1" x14ac:dyDescent="0.25">
      <c r="A245" s="243"/>
      <c r="B245" s="327"/>
      <c r="C245" s="271"/>
    </row>
    <row r="246" spans="1:3" s="237" customFormat="1" x14ac:dyDescent="0.25">
      <c r="A246" s="243"/>
      <c r="B246" s="327"/>
      <c r="C246" s="271"/>
    </row>
    <row r="247" spans="1:3" s="237" customFormat="1" x14ac:dyDescent="0.25">
      <c r="A247" s="243"/>
      <c r="B247" s="327"/>
      <c r="C247" s="271"/>
    </row>
    <row r="248" spans="1:3" s="237" customFormat="1" x14ac:dyDescent="0.25">
      <c r="A248" s="243"/>
      <c r="B248" s="327"/>
      <c r="C248" s="271"/>
    </row>
    <row r="249" spans="1:3" s="237" customFormat="1" x14ac:dyDescent="0.25">
      <c r="A249" s="243"/>
      <c r="B249" s="327"/>
      <c r="C249" s="271"/>
    </row>
    <row r="250" spans="1:3" s="237" customFormat="1" x14ac:dyDescent="0.25"/>
    <row r="251" spans="1:3" s="237" customFormat="1" x14ac:dyDescent="0.25"/>
    <row r="252" spans="1:3" s="237" customFormat="1" x14ac:dyDescent="0.25"/>
    <row r="253" spans="1:3" s="237" customFormat="1" x14ac:dyDescent="0.25"/>
    <row r="254" spans="1:3" s="237" customFormat="1" x14ac:dyDescent="0.25"/>
    <row r="255" spans="1:3" s="237" customFormat="1" x14ac:dyDescent="0.25"/>
    <row r="256" spans="1:3" s="237" customFormat="1" x14ac:dyDescent="0.25"/>
    <row r="257" spans="1:3" s="237" customFormat="1" x14ac:dyDescent="0.25"/>
    <row r="258" spans="1:3" s="237" customFormat="1" x14ac:dyDescent="0.25"/>
    <row r="259" spans="1:3" s="237" customFormat="1" x14ac:dyDescent="0.25"/>
    <row r="260" spans="1:3" s="237" customFormat="1" x14ac:dyDescent="0.25"/>
    <row r="261" spans="1:3" s="237" customFormat="1" x14ac:dyDescent="0.25"/>
    <row r="262" spans="1:3" s="237" customFormat="1" x14ac:dyDescent="0.25"/>
    <row r="263" spans="1:3" x14ac:dyDescent="0.25">
      <c r="A263" s="237"/>
      <c r="B263" s="237"/>
      <c r="C263" s="237"/>
    </row>
    <row r="264" spans="1:3" x14ac:dyDescent="0.25">
      <c r="A264" s="237"/>
      <c r="B264" s="237"/>
      <c r="C264" s="237"/>
    </row>
    <row r="265" spans="1:3" x14ac:dyDescent="0.25">
      <c r="A265" s="237"/>
      <c r="B265" s="237"/>
      <c r="C265" s="237"/>
    </row>
    <row r="266" spans="1:3" x14ac:dyDescent="0.25">
      <c r="A266" s="237"/>
      <c r="B266" s="237"/>
      <c r="C266" s="237"/>
    </row>
    <row r="267" spans="1:3" x14ac:dyDescent="0.25">
      <c r="A267" s="237"/>
      <c r="B267" s="237"/>
      <c r="C267" s="237"/>
    </row>
    <row r="268" spans="1:3" x14ac:dyDescent="0.25">
      <c r="A268" s="237"/>
      <c r="B268" s="237"/>
      <c r="C268" s="237"/>
    </row>
    <row r="269" spans="1:3" x14ac:dyDescent="0.25">
      <c r="A269" s="237"/>
      <c r="B269" s="237"/>
      <c r="C269" s="237"/>
    </row>
    <row r="270" spans="1:3" x14ac:dyDescent="0.25">
      <c r="A270" s="237"/>
      <c r="B270" s="237"/>
      <c r="C270" s="237"/>
    </row>
    <row r="271" spans="1:3" x14ac:dyDescent="0.25">
      <c r="A271" s="237"/>
      <c r="B271" s="237"/>
      <c r="C271" s="237"/>
    </row>
    <row r="272" spans="1:3" x14ac:dyDescent="0.25">
      <c r="A272" s="237"/>
      <c r="B272" s="237"/>
      <c r="C272" s="237"/>
    </row>
    <row r="273" spans="1:3" x14ac:dyDescent="0.25">
      <c r="A273" s="237"/>
      <c r="B273" s="237"/>
      <c r="C273" s="237"/>
    </row>
    <row r="274" spans="1:3" x14ac:dyDescent="0.25">
      <c r="A274" s="237"/>
      <c r="B274" s="237"/>
      <c r="C274" s="237"/>
    </row>
    <row r="275" spans="1:3" x14ac:dyDescent="0.25">
      <c r="A275" s="237"/>
      <c r="B275" s="237"/>
      <c r="C275" s="237"/>
    </row>
    <row r="276" spans="1:3" x14ac:dyDescent="0.25">
      <c r="A276" s="237"/>
      <c r="B276" s="237"/>
      <c r="C276" s="237"/>
    </row>
    <row r="277" spans="1:3" x14ac:dyDescent="0.25">
      <c r="A277" s="237"/>
      <c r="B277" s="237"/>
      <c r="C277" s="237"/>
    </row>
    <row r="278" spans="1:3" x14ac:dyDescent="0.25">
      <c r="A278" s="237"/>
      <c r="B278" s="237"/>
      <c r="C278" s="237"/>
    </row>
    <row r="279" spans="1:3" x14ac:dyDescent="0.25">
      <c r="A279" s="237"/>
      <c r="B279" s="237"/>
      <c r="C279" s="237"/>
    </row>
    <row r="280" spans="1:3" x14ac:dyDescent="0.25">
      <c r="A280" s="237"/>
      <c r="B280" s="237"/>
      <c r="C280" s="237"/>
    </row>
    <row r="281" spans="1:3" x14ac:dyDescent="0.25">
      <c r="A281" s="237"/>
      <c r="B281" s="237"/>
      <c r="C281" s="237"/>
    </row>
    <row r="282" spans="1:3" x14ac:dyDescent="0.25">
      <c r="A282" s="237"/>
      <c r="B282" s="237"/>
      <c r="C282" s="237"/>
    </row>
    <row r="283" spans="1:3" x14ac:dyDescent="0.25">
      <c r="A283" s="237"/>
      <c r="B283" s="237"/>
      <c r="C283" s="237"/>
    </row>
    <row r="284" spans="1:3" x14ac:dyDescent="0.25">
      <c r="A284" s="237"/>
      <c r="B284" s="237"/>
      <c r="C284" s="237"/>
    </row>
    <row r="285" spans="1:3" x14ac:dyDescent="0.25">
      <c r="A285" s="237"/>
      <c r="B285" s="237"/>
      <c r="C285" s="237"/>
    </row>
    <row r="286" spans="1:3" x14ac:dyDescent="0.25">
      <c r="A286" s="237"/>
      <c r="B286" s="237"/>
      <c r="C286" s="237"/>
    </row>
    <row r="287" spans="1:3" x14ac:dyDescent="0.25">
      <c r="A287" s="237"/>
      <c r="B287" s="237"/>
      <c r="C287" s="237"/>
    </row>
    <row r="288" spans="1:3" x14ac:dyDescent="0.25">
      <c r="A288" s="237"/>
      <c r="B288" s="237"/>
      <c r="C288" s="237"/>
    </row>
    <row r="289" spans="1:3" x14ac:dyDescent="0.25">
      <c r="A289" s="237"/>
      <c r="B289" s="237"/>
      <c r="C289" s="237"/>
    </row>
    <row r="290" spans="1:3" x14ac:dyDescent="0.25">
      <c r="A290" s="237"/>
      <c r="B290" s="237"/>
      <c r="C290" s="237"/>
    </row>
    <row r="291" spans="1:3" x14ac:dyDescent="0.25">
      <c r="A291" s="237"/>
      <c r="B291" s="237"/>
      <c r="C291" s="237"/>
    </row>
  </sheetData>
  <mergeCells count="3">
    <mergeCell ref="D5:G5"/>
    <mergeCell ref="A202:C202"/>
    <mergeCell ref="H5:K5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  <rowBreaks count="1" manualBreakCount="1">
    <brk id="17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4"/>
  <sheetViews>
    <sheetView view="pageBreakPreview" zoomScale="85" zoomScaleNormal="60" zoomScaleSheetLayoutView="85" workbookViewId="0">
      <selection activeCell="Q17" sqref="Q17"/>
    </sheetView>
  </sheetViews>
  <sheetFormatPr defaultRowHeight="16.5" x14ac:dyDescent="0.25"/>
  <cols>
    <col min="1" max="1" width="5.85546875" style="44" customWidth="1"/>
    <col min="2" max="2" width="7.7109375" style="23" customWidth="1"/>
    <col min="3" max="3" width="65.42578125" style="23" customWidth="1"/>
    <col min="4" max="4" width="10" style="9" customWidth="1"/>
    <col min="5" max="5" width="11.42578125" style="9" customWidth="1"/>
    <col min="6" max="7" width="9.140625" style="9"/>
    <col min="8" max="8" width="10" style="9" customWidth="1"/>
    <col min="9" max="9" width="11.42578125" style="9" customWidth="1"/>
    <col min="10" max="11" width="9.140625" style="9"/>
    <col min="12" max="12" width="10" style="9" customWidth="1"/>
    <col min="13" max="13" width="11.42578125" style="9" customWidth="1"/>
    <col min="14" max="15" width="9.140625" style="9"/>
    <col min="16" max="16384" width="9.140625" style="8"/>
  </cols>
  <sheetData>
    <row r="1" spans="1:16" s="11" customFormat="1" x14ac:dyDescent="0.25">
      <c r="A1" s="161"/>
      <c r="B1" s="173"/>
      <c r="C1" s="173"/>
      <c r="D1" s="173"/>
      <c r="E1" s="173"/>
      <c r="F1" s="173"/>
      <c r="G1" s="173"/>
      <c r="H1" s="173"/>
      <c r="I1" s="173"/>
      <c r="J1" s="173"/>
      <c r="K1" s="49" t="s">
        <v>576</v>
      </c>
      <c r="L1" s="173"/>
      <c r="M1" s="173"/>
      <c r="N1" s="173"/>
      <c r="O1" s="9"/>
    </row>
    <row r="2" spans="1:16" s="11" customFormat="1" x14ac:dyDescent="0.25">
      <c r="A2" s="162"/>
      <c r="B2" s="174"/>
      <c r="C2" s="174"/>
      <c r="D2" s="118"/>
      <c r="E2" s="118"/>
      <c r="F2" s="118"/>
      <c r="G2" s="160"/>
      <c r="H2" s="118"/>
      <c r="I2" s="118"/>
      <c r="J2" s="118"/>
      <c r="K2" s="160" t="s">
        <v>491</v>
      </c>
      <c r="L2" s="118"/>
      <c r="M2" s="118"/>
      <c r="N2" s="118"/>
      <c r="O2" s="9"/>
    </row>
    <row r="3" spans="1:16" s="9" customFormat="1" x14ac:dyDescent="0.25">
      <c r="A3" s="163"/>
      <c r="B3" s="163"/>
      <c r="C3" s="163" t="s">
        <v>56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6" s="9" customFormat="1" ht="17.25" thickBot="1" x14ac:dyDescent="0.3">
      <c r="A4" s="175"/>
      <c r="B4" s="175"/>
      <c r="C4" s="175" t="s">
        <v>366</v>
      </c>
      <c r="D4" s="164"/>
      <c r="E4" s="164"/>
      <c r="F4" s="164"/>
      <c r="G4" s="164"/>
      <c r="H4" s="164"/>
      <c r="I4" s="164"/>
      <c r="J4" s="164"/>
      <c r="K4" s="164"/>
      <c r="L4" s="118"/>
      <c r="M4" s="118"/>
      <c r="N4" s="118"/>
    </row>
    <row r="5" spans="1:16" s="9" customFormat="1" ht="17.25" thickBot="1" x14ac:dyDescent="0.3">
      <c r="A5" s="176"/>
      <c r="B5" s="177"/>
      <c r="C5" s="178"/>
      <c r="D5" s="211" t="s">
        <v>364</v>
      </c>
      <c r="E5" s="212"/>
      <c r="F5" s="212"/>
      <c r="G5" s="213"/>
      <c r="H5" s="211" t="s">
        <v>451</v>
      </c>
      <c r="I5" s="212"/>
      <c r="J5" s="212"/>
      <c r="K5" s="213"/>
      <c r="L5" s="210"/>
      <c r="M5" s="209"/>
      <c r="N5" s="209"/>
      <c r="O5" s="209"/>
      <c r="P5" s="7"/>
    </row>
    <row r="6" spans="1:16" s="35" customFormat="1" ht="45.75" thickBot="1" x14ac:dyDescent="0.3">
      <c r="A6" s="179"/>
      <c r="B6" s="180"/>
      <c r="C6" s="181"/>
      <c r="D6" s="165" t="s">
        <v>49</v>
      </c>
      <c r="E6" s="166" t="s">
        <v>70</v>
      </c>
      <c r="F6" s="167" t="s">
        <v>71</v>
      </c>
      <c r="G6" s="168" t="s">
        <v>72</v>
      </c>
      <c r="H6" s="165" t="s">
        <v>49</v>
      </c>
      <c r="I6" s="166" t="s">
        <v>70</v>
      </c>
      <c r="J6" s="167" t="s">
        <v>71</v>
      </c>
      <c r="K6" s="168" t="s">
        <v>72</v>
      </c>
      <c r="L6" s="207"/>
      <c r="M6" s="208"/>
      <c r="N6" s="208"/>
      <c r="O6" s="208"/>
    </row>
    <row r="7" spans="1:16" s="9" customFormat="1" x14ac:dyDescent="0.25">
      <c r="A7" s="182" t="s">
        <v>26</v>
      </c>
      <c r="B7" s="183" t="s">
        <v>27</v>
      </c>
      <c r="C7" s="184" t="s">
        <v>28</v>
      </c>
      <c r="D7" s="169"/>
      <c r="E7" s="185"/>
      <c r="F7" s="185"/>
      <c r="G7" s="186"/>
      <c r="H7" s="169"/>
      <c r="I7" s="185"/>
      <c r="J7" s="185"/>
      <c r="K7" s="186"/>
      <c r="L7" s="7"/>
    </row>
    <row r="8" spans="1:16" s="9" customFormat="1" x14ac:dyDescent="0.25">
      <c r="A8" s="172"/>
      <c r="B8" s="187"/>
      <c r="C8" s="47"/>
      <c r="D8" s="53"/>
      <c r="E8" s="25"/>
      <c r="F8" s="25"/>
      <c r="G8" s="64"/>
      <c r="H8" s="53"/>
      <c r="I8" s="25"/>
      <c r="J8" s="25"/>
      <c r="K8" s="64"/>
      <c r="L8" s="7"/>
    </row>
    <row r="9" spans="1:16" s="9" customFormat="1" x14ac:dyDescent="0.25">
      <c r="A9" s="172">
        <v>101</v>
      </c>
      <c r="B9" s="187"/>
      <c r="C9" s="47" t="s">
        <v>74</v>
      </c>
      <c r="D9" s="170"/>
      <c r="E9" s="25"/>
      <c r="F9" s="25"/>
      <c r="G9" s="64"/>
      <c r="H9" s="170"/>
      <c r="I9" s="25"/>
      <c r="J9" s="25"/>
      <c r="K9" s="64"/>
      <c r="L9" s="7"/>
    </row>
    <row r="10" spans="1:16" s="9" customFormat="1" x14ac:dyDescent="0.25">
      <c r="A10" s="188"/>
      <c r="B10" s="31" t="s">
        <v>29</v>
      </c>
      <c r="C10" s="46" t="s">
        <v>46</v>
      </c>
      <c r="D10" s="59">
        <v>59000</v>
      </c>
      <c r="E10" s="22">
        <v>59000</v>
      </c>
      <c r="F10" s="22"/>
      <c r="G10" s="65"/>
      <c r="H10" s="59">
        <v>60269</v>
      </c>
      <c r="I10" s="22">
        <v>60269</v>
      </c>
      <c r="J10" s="22"/>
      <c r="K10" s="65"/>
      <c r="L10" s="7"/>
    </row>
    <row r="11" spans="1:16" s="9" customFormat="1" x14ac:dyDescent="0.25">
      <c r="A11" s="188"/>
      <c r="B11" s="31" t="s">
        <v>35</v>
      </c>
      <c r="C11" s="46" t="s">
        <v>87</v>
      </c>
      <c r="D11" s="59">
        <v>12900</v>
      </c>
      <c r="E11" s="22">
        <v>12900</v>
      </c>
      <c r="F11" s="22"/>
      <c r="G11" s="65"/>
      <c r="H11" s="59">
        <v>13187</v>
      </c>
      <c r="I11" s="22">
        <v>13187</v>
      </c>
      <c r="J11" s="22"/>
      <c r="K11" s="65"/>
      <c r="L11" s="7"/>
    </row>
    <row r="12" spans="1:16" s="9" customFormat="1" x14ac:dyDescent="0.25">
      <c r="A12" s="188"/>
      <c r="B12" s="31" t="s">
        <v>36</v>
      </c>
      <c r="C12" s="46" t="s">
        <v>51</v>
      </c>
      <c r="D12" s="59">
        <v>5500</v>
      </c>
      <c r="E12" s="22">
        <v>5500</v>
      </c>
      <c r="F12" s="22"/>
      <c r="G12" s="65"/>
      <c r="H12" s="59">
        <v>5768</v>
      </c>
      <c r="I12" s="22">
        <v>5768</v>
      </c>
      <c r="J12" s="22"/>
      <c r="K12" s="65"/>
      <c r="L12" s="7"/>
    </row>
    <row r="13" spans="1:16" s="9" customFormat="1" x14ac:dyDescent="0.25">
      <c r="A13" s="188"/>
      <c r="B13" s="31" t="s">
        <v>43</v>
      </c>
      <c r="C13" s="46" t="s">
        <v>82</v>
      </c>
      <c r="D13" s="59"/>
      <c r="E13" s="22"/>
      <c r="F13" s="22"/>
      <c r="G13" s="65"/>
      <c r="H13" s="59"/>
      <c r="I13" s="22"/>
      <c r="J13" s="22"/>
      <c r="K13" s="65"/>
      <c r="L13" s="7"/>
    </row>
    <row r="14" spans="1:16" s="9" customFormat="1" x14ac:dyDescent="0.25">
      <c r="A14" s="188"/>
      <c r="B14" s="31"/>
      <c r="C14" s="46" t="s">
        <v>138</v>
      </c>
      <c r="D14" s="59">
        <v>500</v>
      </c>
      <c r="E14" s="22">
        <v>500</v>
      </c>
      <c r="F14" s="22"/>
      <c r="G14" s="65"/>
      <c r="H14" s="59">
        <v>500</v>
      </c>
      <c r="I14" s="22">
        <v>500</v>
      </c>
      <c r="J14" s="22"/>
      <c r="K14" s="65"/>
      <c r="L14" s="7"/>
    </row>
    <row r="15" spans="1:16" s="18" customFormat="1" x14ac:dyDescent="0.25">
      <c r="A15" s="189"/>
      <c r="B15" s="190"/>
      <c r="C15" s="191" t="s">
        <v>84</v>
      </c>
      <c r="D15" s="61">
        <f t="shared" ref="D15:G15" si="0">SUM(D14:D14)</f>
        <v>500</v>
      </c>
      <c r="E15" s="29">
        <f t="shared" si="0"/>
        <v>500</v>
      </c>
      <c r="F15" s="29">
        <f t="shared" si="0"/>
        <v>0</v>
      </c>
      <c r="G15" s="66">
        <f t="shared" si="0"/>
        <v>0</v>
      </c>
      <c r="H15" s="61">
        <f t="shared" ref="H15:K15" si="1">SUM(H14:H14)</f>
        <v>500</v>
      </c>
      <c r="I15" s="29">
        <f t="shared" si="1"/>
        <v>500</v>
      </c>
      <c r="J15" s="29">
        <f t="shared" si="1"/>
        <v>0</v>
      </c>
      <c r="K15" s="66">
        <f t="shared" si="1"/>
        <v>0</v>
      </c>
      <c r="L15" s="204"/>
    </row>
    <row r="16" spans="1:16" s="9" customFormat="1" x14ac:dyDescent="0.25">
      <c r="A16" s="188"/>
      <c r="B16" s="31"/>
      <c r="C16" s="47" t="s">
        <v>31</v>
      </c>
      <c r="D16" s="62">
        <f t="shared" ref="D16:K16" si="2">D10+D11+D12+D15</f>
        <v>77900</v>
      </c>
      <c r="E16" s="36">
        <f t="shared" si="2"/>
        <v>77900</v>
      </c>
      <c r="F16" s="36">
        <f t="shared" si="2"/>
        <v>0</v>
      </c>
      <c r="G16" s="192">
        <f t="shared" si="2"/>
        <v>0</v>
      </c>
      <c r="H16" s="62">
        <f t="shared" si="2"/>
        <v>79724</v>
      </c>
      <c r="I16" s="36">
        <f t="shared" si="2"/>
        <v>79724</v>
      </c>
      <c r="J16" s="36">
        <f t="shared" si="2"/>
        <v>0</v>
      </c>
      <c r="K16" s="194">
        <f t="shared" si="2"/>
        <v>0</v>
      </c>
      <c r="L16" s="7"/>
    </row>
    <row r="17" spans="1:12" s="9" customFormat="1" x14ac:dyDescent="0.25">
      <c r="A17" s="188"/>
      <c r="B17" s="31"/>
      <c r="C17" s="46"/>
      <c r="D17" s="46"/>
      <c r="E17" s="23"/>
      <c r="F17" s="23"/>
      <c r="G17" s="24"/>
      <c r="H17" s="46"/>
      <c r="I17" s="23"/>
      <c r="J17" s="23"/>
      <c r="K17" s="24"/>
      <c r="L17" s="7"/>
    </row>
    <row r="18" spans="1:12" s="9" customFormat="1" x14ac:dyDescent="0.25">
      <c r="A18" s="172">
        <v>102</v>
      </c>
      <c r="B18" s="187"/>
      <c r="C18" s="47" t="s">
        <v>75</v>
      </c>
      <c r="D18" s="47"/>
      <c r="E18" s="26"/>
      <c r="F18" s="26"/>
      <c r="G18" s="68"/>
      <c r="H18" s="47"/>
      <c r="I18" s="26"/>
      <c r="J18" s="26"/>
      <c r="K18" s="68"/>
      <c r="L18" s="7"/>
    </row>
    <row r="19" spans="1:12" s="9" customFormat="1" x14ac:dyDescent="0.25">
      <c r="A19" s="188"/>
      <c r="B19" s="31" t="s">
        <v>29</v>
      </c>
      <c r="C19" s="46" t="s">
        <v>46</v>
      </c>
      <c r="D19" s="59">
        <v>143500</v>
      </c>
      <c r="E19" s="22">
        <v>143500</v>
      </c>
      <c r="F19" s="22"/>
      <c r="G19" s="65"/>
      <c r="H19" s="59">
        <v>150935</v>
      </c>
      <c r="I19" s="22">
        <v>150935</v>
      </c>
      <c r="J19" s="22"/>
      <c r="K19" s="65"/>
      <c r="L19" s="7"/>
    </row>
    <row r="20" spans="1:12" s="9" customFormat="1" x14ac:dyDescent="0.25">
      <c r="A20" s="188"/>
      <c r="B20" s="31" t="s">
        <v>35</v>
      </c>
      <c r="C20" s="46" t="s">
        <v>87</v>
      </c>
      <c r="D20" s="59">
        <v>31000</v>
      </c>
      <c r="E20" s="22">
        <v>31000</v>
      </c>
      <c r="F20" s="22"/>
      <c r="G20" s="65"/>
      <c r="H20" s="59">
        <v>32634</v>
      </c>
      <c r="I20" s="22">
        <v>32634</v>
      </c>
      <c r="J20" s="22"/>
      <c r="K20" s="65"/>
      <c r="L20" s="7"/>
    </row>
    <row r="21" spans="1:12" s="9" customFormat="1" x14ac:dyDescent="0.25">
      <c r="A21" s="188"/>
      <c r="B21" s="31" t="s">
        <v>36</v>
      </c>
      <c r="C21" s="46" t="s">
        <v>51</v>
      </c>
      <c r="D21" s="59">
        <v>16500</v>
      </c>
      <c r="E21" s="22">
        <v>16500</v>
      </c>
      <c r="F21" s="22"/>
      <c r="G21" s="65"/>
      <c r="H21" s="59">
        <v>17192</v>
      </c>
      <c r="I21" s="22">
        <v>17192</v>
      </c>
      <c r="J21" s="22"/>
      <c r="K21" s="65"/>
      <c r="L21" s="7"/>
    </row>
    <row r="22" spans="1:12" s="9" customFormat="1" x14ac:dyDescent="0.25">
      <c r="A22" s="188"/>
      <c r="B22" s="31" t="s">
        <v>43</v>
      </c>
      <c r="C22" s="46" t="s">
        <v>82</v>
      </c>
      <c r="D22" s="59"/>
      <c r="E22" s="22"/>
      <c r="F22" s="22"/>
      <c r="G22" s="65"/>
      <c r="H22" s="59"/>
      <c r="I22" s="22"/>
      <c r="J22" s="22"/>
      <c r="K22" s="65"/>
      <c r="L22" s="7"/>
    </row>
    <row r="23" spans="1:12" s="9" customFormat="1" x14ac:dyDescent="0.25">
      <c r="A23" s="188"/>
      <c r="B23" s="31"/>
      <c r="C23" s="46" t="s">
        <v>138</v>
      </c>
      <c r="D23" s="59">
        <v>500</v>
      </c>
      <c r="E23" s="22">
        <v>500</v>
      </c>
      <c r="F23" s="22"/>
      <c r="G23" s="65"/>
      <c r="H23" s="59">
        <v>758</v>
      </c>
      <c r="I23" s="22">
        <v>758</v>
      </c>
      <c r="J23" s="22"/>
      <c r="K23" s="65"/>
      <c r="L23" s="7"/>
    </row>
    <row r="24" spans="1:12" s="18" customFormat="1" x14ac:dyDescent="0.25">
      <c r="A24" s="189"/>
      <c r="B24" s="190"/>
      <c r="C24" s="191" t="s">
        <v>84</v>
      </c>
      <c r="D24" s="61">
        <f t="shared" ref="D24:G24" si="3">SUM(D23:D23)</f>
        <v>500</v>
      </c>
      <c r="E24" s="29">
        <f t="shared" si="3"/>
        <v>500</v>
      </c>
      <c r="F24" s="29">
        <f t="shared" si="3"/>
        <v>0</v>
      </c>
      <c r="G24" s="66">
        <f t="shared" si="3"/>
        <v>0</v>
      </c>
      <c r="H24" s="61">
        <f t="shared" ref="H24:K24" si="4">SUM(H23:H23)</f>
        <v>758</v>
      </c>
      <c r="I24" s="29">
        <f t="shared" si="4"/>
        <v>758</v>
      </c>
      <c r="J24" s="29">
        <f t="shared" si="4"/>
        <v>0</v>
      </c>
      <c r="K24" s="66">
        <f t="shared" si="4"/>
        <v>0</v>
      </c>
      <c r="L24" s="204"/>
    </row>
    <row r="25" spans="1:12" s="18" customFormat="1" x14ac:dyDescent="0.25">
      <c r="A25" s="189"/>
      <c r="B25" s="31" t="s">
        <v>45</v>
      </c>
      <c r="C25" s="46" t="s">
        <v>44</v>
      </c>
      <c r="D25" s="61"/>
      <c r="E25" s="29"/>
      <c r="F25" s="29"/>
      <c r="G25" s="69"/>
      <c r="H25" s="61"/>
      <c r="I25" s="29"/>
      <c r="J25" s="29"/>
      <c r="K25" s="66"/>
      <c r="L25" s="204"/>
    </row>
    <row r="26" spans="1:12" s="18" customFormat="1" x14ac:dyDescent="0.25">
      <c r="A26" s="189"/>
      <c r="B26" s="31"/>
      <c r="C26" s="46" t="s">
        <v>361</v>
      </c>
      <c r="D26" s="59">
        <v>4000</v>
      </c>
      <c r="E26" s="22">
        <v>4000</v>
      </c>
      <c r="F26" s="22"/>
      <c r="G26" s="71"/>
      <c r="H26" s="59">
        <v>4053</v>
      </c>
      <c r="I26" s="22">
        <v>4053</v>
      </c>
      <c r="J26" s="22"/>
      <c r="K26" s="65"/>
      <c r="L26" s="204"/>
    </row>
    <row r="27" spans="1:12" s="18" customFormat="1" x14ac:dyDescent="0.25">
      <c r="A27" s="189"/>
      <c r="B27" s="31"/>
      <c r="C27" s="191" t="s">
        <v>362</v>
      </c>
      <c r="D27" s="61">
        <f t="shared" ref="D27:G27" si="5">SUM(D25:D26)</f>
        <v>4000</v>
      </c>
      <c r="E27" s="29">
        <f t="shared" si="5"/>
        <v>4000</v>
      </c>
      <c r="F27" s="29">
        <f t="shared" si="5"/>
        <v>0</v>
      </c>
      <c r="G27" s="119">
        <f t="shared" si="5"/>
        <v>0</v>
      </c>
      <c r="H27" s="61">
        <f t="shared" ref="H27:K27" si="6">SUM(H25:H26)</f>
        <v>4053</v>
      </c>
      <c r="I27" s="29">
        <f t="shared" si="6"/>
        <v>4053</v>
      </c>
      <c r="J27" s="29">
        <f t="shared" si="6"/>
        <v>0</v>
      </c>
      <c r="K27" s="66">
        <f t="shared" si="6"/>
        <v>0</v>
      </c>
      <c r="L27" s="204"/>
    </row>
    <row r="28" spans="1:12" s="9" customFormat="1" x14ac:dyDescent="0.25">
      <c r="A28" s="188"/>
      <c r="B28" s="31"/>
      <c r="C28" s="47" t="s">
        <v>54</v>
      </c>
      <c r="D28" s="62">
        <f t="shared" ref="D28:K28" si="7">D19+D20+D21+D24+D27</f>
        <v>195500</v>
      </c>
      <c r="E28" s="36">
        <f t="shared" si="7"/>
        <v>195500</v>
      </c>
      <c r="F28" s="36">
        <f t="shared" si="7"/>
        <v>0</v>
      </c>
      <c r="G28" s="192">
        <f t="shared" si="7"/>
        <v>0</v>
      </c>
      <c r="H28" s="62">
        <f t="shared" si="7"/>
        <v>205572</v>
      </c>
      <c r="I28" s="36">
        <f t="shared" si="7"/>
        <v>205572</v>
      </c>
      <c r="J28" s="36">
        <f t="shared" si="7"/>
        <v>0</v>
      </c>
      <c r="K28" s="194">
        <f t="shared" si="7"/>
        <v>0</v>
      </c>
      <c r="L28" s="7"/>
    </row>
    <row r="29" spans="1:12" s="9" customFormat="1" x14ac:dyDescent="0.25">
      <c r="A29" s="188"/>
      <c r="B29" s="31"/>
      <c r="C29" s="47"/>
      <c r="D29" s="53"/>
      <c r="E29" s="25"/>
      <c r="F29" s="25"/>
      <c r="G29" s="64"/>
      <c r="H29" s="53"/>
      <c r="I29" s="25"/>
      <c r="J29" s="25"/>
      <c r="K29" s="64"/>
      <c r="L29" s="7"/>
    </row>
    <row r="30" spans="1:12" s="9" customFormat="1" x14ac:dyDescent="0.25">
      <c r="A30" s="172">
        <v>103</v>
      </c>
      <c r="B30" s="187"/>
      <c r="C30" s="47" t="s">
        <v>77</v>
      </c>
      <c r="D30" s="21"/>
      <c r="E30" s="26"/>
      <c r="F30" s="26"/>
      <c r="G30" s="68"/>
      <c r="H30" s="21"/>
      <c r="I30" s="26"/>
      <c r="J30" s="26"/>
      <c r="K30" s="68"/>
      <c r="L30" s="7"/>
    </row>
    <row r="31" spans="1:12" s="9" customFormat="1" x14ac:dyDescent="0.25">
      <c r="A31" s="188"/>
      <c r="B31" s="31" t="s">
        <v>29</v>
      </c>
      <c r="C31" s="46" t="s">
        <v>46</v>
      </c>
      <c r="D31" s="59">
        <v>135000</v>
      </c>
      <c r="E31" s="22">
        <v>135000</v>
      </c>
      <c r="F31" s="22"/>
      <c r="G31" s="65"/>
      <c r="H31" s="59">
        <v>140026</v>
      </c>
      <c r="I31" s="22">
        <v>140026</v>
      </c>
      <c r="J31" s="22"/>
      <c r="K31" s="65"/>
      <c r="L31" s="7"/>
    </row>
    <row r="32" spans="1:12" s="9" customFormat="1" x14ac:dyDescent="0.25">
      <c r="A32" s="188"/>
      <c r="B32" s="31" t="s">
        <v>35</v>
      </c>
      <c r="C32" s="46" t="s">
        <v>87</v>
      </c>
      <c r="D32" s="59">
        <v>30600</v>
      </c>
      <c r="E32" s="22">
        <v>30600</v>
      </c>
      <c r="F32" s="22"/>
      <c r="G32" s="65"/>
      <c r="H32" s="59">
        <v>31727</v>
      </c>
      <c r="I32" s="22">
        <v>31727</v>
      </c>
      <c r="J32" s="22"/>
      <c r="K32" s="65"/>
      <c r="L32" s="7"/>
    </row>
    <row r="33" spans="1:12" s="9" customFormat="1" x14ac:dyDescent="0.25">
      <c r="A33" s="188"/>
      <c r="B33" s="31" t="s">
        <v>36</v>
      </c>
      <c r="C33" s="46" t="s">
        <v>51</v>
      </c>
      <c r="D33" s="59">
        <v>150000</v>
      </c>
      <c r="E33" s="22">
        <v>150000</v>
      </c>
      <c r="F33" s="22"/>
      <c r="G33" s="65"/>
      <c r="H33" s="59">
        <v>150981</v>
      </c>
      <c r="I33" s="22">
        <v>150981</v>
      </c>
      <c r="J33" s="22"/>
      <c r="K33" s="65"/>
      <c r="L33" s="7"/>
    </row>
    <row r="34" spans="1:12" s="9" customFormat="1" x14ac:dyDescent="0.25">
      <c r="A34" s="188"/>
      <c r="B34" s="31" t="s">
        <v>43</v>
      </c>
      <c r="C34" s="46" t="s">
        <v>82</v>
      </c>
      <c r="D34" s="59"/>
      <c r="E34" s="22"/>
      <c r="F34" s="22"/>
      <c r="G34" s="65"/>
      <c r="H34" s="59"/>
      <c r="I34" s="22"/>
      <c r="J34" s="22"/>
      <c r="K34" s="65"/>
      <c r="L34" s="7"/>
    </row>
    <row r="35" spans="1:12" s="9" customFormat="1" x14ac:dyDescent="0.25">
      <c r="A35" s="188"/>
      <c r="B35" s="31"/>
      <c r="C35" s="46" t="s">
        <v>138</v>
      </c>
      <c r="D35" s="59">
        <v>500</v>
      </c>
      <c r="E35" s="22">
        <v>500</v>
      </c>
      <c r="F35" s="22"/>
      <c r="G35" s="65"/>
      <c r="H35" s="59">
        <v>500</v>
      </c>
      <c r="I35" s="22">
        <v>500</v>
      </c>
      <c r="J35" s="22"/>
      <c r="K35" s="65"/>
      <c r="L35" s="7"/>
    </row>
    <row r="36" spans="1:12" s="18" customFormat="1" x14ac:dyDescent="0.25">
      <c r="A36" s="189"/>
      <c r="B36" s="190"/>
      <c r="C36" s="191" t="s">
        <v>84</v>
      </c>
      <c r="D36" s="61">
        <v>500</v>
      </c>
      <c r="E36" s="29">
        <f>SUM(E35:E35)</f>
        <v>500</v>
      </c>
      <c r="F36" s="29">
        <f>SUM(F35:F35)</f>
        <v>0</v>
      </c>
      <c r="G36" s="69">
        <f>SUM(G35:G35)</f>
        <v>0</v>
      </c>
      <c r="H36" s="61">
        <f>SUM(H35)</f>
        <v>500</v>
      </c>
      <c r="I36" s="29">
        <f>SUM(I35:I35)</f>
        <v>500</v>
      </c>
      <c r="J36" s="29">
        <f>SUM(J35:J35)</f>
        <v>0</v>
      </c>
      <c r="K36" s="66">
        <f>SUM(K35:K35)</f>
        <v>0</v>
      </c>
      <c r="L36" s="204"/>
    </row>
    <row r="37" spans="1:12" s="18" customFormat="1" x14ac:dyDescent="0.25">
      <c r="A37" s="189"/>
      <c r="B37" s="31" t="s">
        <v>45</v>
      </c>
      <c r="C37" s="46" t="s">
        <v>44</v>
      </c>
      <c r="D37" s="61"/>
      <c r="E37" s="29"/>
      <c r="F37" s="29"/>
      <c r="G37" s="69"/>
      <c r="H37" s="61"/>
      <c r="I37" s="29"/>
      <c r="J37" s="29"/>
      <c r="K37" s="66"/>
      <c r="L37" s="204"/>
    </row>
    <row r="38" spans="1:12" s="18" customFormat="1" x14ac:dyDescent="0.25">
      <c r="A38" s="189"/>
      <c r="B38" s="31"/>
      <c r="C38" s="46" t="s">
        <v>487</v>
      </c>
      <c r="D38" s="61"/>
      <c r="E38" s="29"/>
      <c r="F38" s="29"/>
      <c r="G38" s="69"/>
      <c r="H38" s="59">
        <v>3721</v>
      </c>
      <c r="I38" s="22">
        <v>3721</v>
      </c>
      <c r="J38" s="29"/>
      <c r="K38" s="66"/>
      <c r="L38" s="204"/>
    </row>
    <row r="39" spans="1:12" s="9" customFormat="1" x14ac:dyDescent="0.25">
      <c r="A39" s="188"/>
      <c r="B39" s="31"/>
      <c r="C39" s="47" t="s">
        <v>42</v>
      </c>
      <c r="D39" s="193">
        <f>SUM(D31:D33)+D36</f>
        <v>316100</v>
      </c>
      <c r="E39" s="36">
        <f>SUM(E31:E33)+E36</f>
        <v>316100</v>
      </c>
      <c r="F39" s="36">
        <f>SUM(F31:F33)+F36</f>
        <v>0</v>
      </c>
      <c r="G39" s="194">
        <f>SUM(G31:G33)+G36</f>
        <v>0</v>
      </c>
      <c r="H39" s="62">
        <f>H31+H32+H33+H36+H38</f>
        <v>326955</v>
      </c>
      <c r="I39" s="36">
        <f t="shared" ref="I39:J39" si="8">I31+I32+I33+I36+I38</f>
        <v>326955</v>
      </c>
      <c r="J39" s="36">
        <f t="shared" si="8"/>
        <v>0</v>
      </c>
      <c r="K39" s="194">
        <f>SUM(K31:K33)+K36</f>
        <v>0</v>
      </c>
      <c r="L39" s="7"/>
    </row>
    <row r="40" spans="1:12" s="9" customFormat="1" x14ac:dyDescent="0.25">
      <c r="A40" s="188"/>
      <c r="B40" s="31"/>
      <c r="C40" s="46"/>
      <c r="D40" s="19"/>
      <c r="E40" s="23"/>
      <c r="F40" s="23"/>
      <c r="G40" s="24"/>
      <c r="H40" s="19"/>
      <c r="I40" s="23"/>
      <c r="J40" s="23"/>
      <c r="K40" s="24"/>
      <c r="L40" s="7"/>
    </row>
    <row r="41" spans="1:12" s="9" customFormat="1" x14ac:dyDescent="0.25">
      <c r="A41" s="172">
        <v>104</v>
      </c>
      <c r="B41" s="31"/>
      <c r="C41" s="47" t="s">
        <v>457</v>
      </c>
      <c r="D41" s="21"/>
      <c r="E41" s="26"/>
      <c r="F41" s="26"/>
      <c r="G41" s="68"/>
      <c r="H41" s="21"/>
      <c r="I41" s="26"/>
      <c r="J41" s="26"/>
      <c r="K41" s="68"/>
      <c r="L41" s="7"/>
    </row>
    <row r="42" spans="1:12" s="9" customFormat="1" x14ac:dyDescent="0.25">
      <c r="A42" s="188"/>
      <c r="B42" s="31" t="s">
        <v>29</v>
      </c>
      <c r="C42" s="46" t="s">
        <v>46</v>
      </c>
      <c r="D42" s="59">
        <v>14800</v>
      </c>
      <c r="E42" s="22">
        <v>14800</v>
      </c>
      <c r="F42" s="22"/>
      <c r="G42" s="65"/>
      <c r="H42" s="59">
        <v>19396</v>
      </c>
      <c r="I42" s="22">
        <v>19396</v>
      </c>
      <c r="J42" s="22"/>
      <c r="K42" s="65"/>
      <c r="L42" s="7"/>
    </row>
    <row r="43" spans="1:12" s="9" customFormat="1" x14ac:dyDescent="0.25">
      <c r="A43" s="188"/>
      <c r="B43" s="31" t="s">
        <v>35</v>
      </c>
      <c r="C43" s="46" t="s">
        <v>87</v>
      </c>
      <c r="D43" s="59">
        <v>3250</v>
      </c>
      <c r="E43" s="22">
        <v>3250</v>
      </c>
      <c r="F43" s="22"/>
      <c r="G43" s="65"/>
      <c r="H43" s="59">
        <v>4178</v>
      </c>
      <c r="I43" s="22">
        <v>4178</v>
      </c>
      <c r="J43" s="22"/>
      <c r="K43" s="65"/>
      <c r="L43" s="7"/>
    </row>
    <row r="44" spans="1:12" s="9" customFormat="1" x14ac:dyDescent="0.25">
      <c r="A44" s="188"/>
      <c r="B44" s="31" t="s">
        <v>36</v>
      </c>
      <c r="C44" s="46" t="s">
        <v>51</v>
      </c>
      <c r="D44" s="59">
        <v>12000</v>
      </c>
      <c r="E44" s="22">
        <v>12000</v>
      </c>
      <c r="F44" s="22"/>
      <c r="G44" s="65"/>
      <c r="H44" s="59">
        <v>15806</v>
      </c>
      <c r="I44" s="22">
        <v>15806</v>
      </c>
      <c r="J44" s="22"/>
      <c r="K44" s="65"/>
      <c r="L44" s="7"/>
    </row>
    <row r="45" spans="1:12" s="9" customFormat="1" x14ac:dyDescent="0.25">
      <c r="A45" s="188"/>
      <c r="B45" s="31" t="s">
        <v>43</v>
      </c>
      <c r="C45" s="46" t="s">
        <v>82</v>
      </c>
      <c r="D45" s="59"/>
      <c r="E45" s="22"/>
      <c r="F45" s="22"/>
      <c r="G45" s="65"/>
      <c r="H45" s="59"/>
      <c r="I45" s="22"/>
      <c r="J45" s="22"/>
      <c r="K45" s="65"/>
      <c r="L45" s="7"/>
    </row>
    <row r="46" spans="1:12" s="9" customFormat="1" x14ac:dyDescent="0.25">
      <c r="A46" s="188"/>
      <c r="B46" s="31"/>
      <c r="C46" s="46" t="s">
        <v>138</v>
      </c>
      <c r="D46" s="59">
        <v>1000</v>
      </c>
      <c r="E46" s="22">
        <v>1000</v>
      </c>
      <c r="F46" s="22"/>
      <c r="G46" s="65"/>
      <c r="H46" s="59">
        <v>1900</v>
      </c>
      <c r="I46" s="22">
        <v>1900</v>
      </c>
      <c r="J46" s="22"/>
      <c r="K46" s="65"/>
      <c r="L46" s="7"/>
    </row>
    <row r="47" spans="1:12" s="9" customFormat="1" x14ac:dyDescent="0.25">
      <c r="A47" s="188"/>
      <c r="B47" s="31"/>
      <c r="C47" s="46" t="s">
        <v>565</v>
      </c>
      <c r="D47" s="59"/>
      <c r="E47" s="22"/>
      <c r="F47" s="22"/>
      <c r="G47" s="71"/>
      <c r="H47" s="59">
        <v>2000</v>
      </c>
      <c r="I47" s="22">
        <v>2000</v>
      </c>
      <c r="J47" s="22"/>
      <c r="K47" s="65"/>
      <c r="L47" s="7"/>
    </row>
    <row r="48" spans="1:12" s="18" customFormat="1" x14ac:dyDescent="0.25">
      <c r="A48" s="189"/>
      <c r="B48" s="190"/>
      <c r="C48" s="191" t="s">
        <v>84</v>
      </c>
      <c r="D48" s="61">
        <f t="shared" ref="D48:G48" si="9">SUM(D46:D46)</f>
        <v>1000</v>
      </c>
      <c r="E48" s="29">
        <f t="shared" si="9"/>
        <v>1000</v>
      </c>
      <c r="F48" s="29">
        <f t="shared" si="9"/>
        <v>0</v>
      </c>
      <c r="G48" s="69">
        <f t="shared" si="9"/>
        <v>0</v>
      </c>
      <c r="H48" s="61">
        <f>SUM(H46:H47)</f>
        <v>3900</v>
      </c>
      <c r="I48" s="29">
        <f t="shared" ref="I48:K48" si="10">SUM(I46:I47)</f>
        <v>3900</v>
      </c>
      <c r="J48" s="29">
        <f t="shared" si="10"/>
        <v>0</v>
      </c>
      <c r="K48" s="66">
        <f t="shared" si="10"/>
        <v>0</v>
      </c>
      <c r="L48" s="204"/>
    </row>
    <row r="49" spans="1:12" s="18" customFormat="1" x14ac:dyDescent="0.25">
      <c r="A49" s="189"/>
      <c r="B49" s="31" t="s">
        <v>45</v>
      </c>
      <c r="C49" s="46" t="s">
        <v>44</v>
      </c>
      <c r="D49" s="61"/>
      <c r="E49" s="29"/>
      <c r="F49" s="29"/>
      <c r="G49" s="69"/>
      <c r="H49" s="61"/>
      <c r="I49" s="29"/>
      <c r="J49" s="29"/>
      <c r="K49" s="66"/>
      <c r="L49" s="204"/>
    </row>
    <row r="50" spans="1:12" s="18" customFormat="1" x14ac:dyDescent="0.25">
      <c r="A50" s="189"/>
      <c r="B50" s="31"/>
      <c r="C50" s="46" t="s">
        <v>571</v>
      </c>
      <c r="D50" s="59"/>
      <c r="E50" s="22"/>
      <c r="F50" s="22"/>
      <c r="G50" s="71"/>
      <c r="H50" s="59">
        <v>2246</v>
      </c>
      <c r="I50" s="22">
        <v>2246</v>
      </c>
      <c r="J50" s="22"/>
      <c r="K50" s="65"/>
      <c r="L50" s="204"/>
    </row>
    <row r="51" spans="1:12" s="18" customFormat="1" x14ac:dyDescent="0.25">
      <c r="A51" s="189"/>
      <c r="B51" s="31"/>
      <c r="C51" s="191" t="s">
        <v>570</v>
      </c>
      <c r="D51" s="61">
        <f t="shared" ref="D51:G51" si="11">SUM(D49:D50)</f>
        <v>0</v>
      </c>
      <c r="E51" s="29">
        <f t="shared" si="11"/>
        <v>0</v>
      </c>
      <c r="F51" s="29">
        <f t="shared" si="11"/>
        <v>0</v>
      </c>
      <c r="G51" s="119">
        <f t="shared" si="11"/>
        <v>0</v>
      </c>
      <c r="H51" s="61">
        <f>SUM(H49:H50)</f>
        <v>2246</v>
      </c>
      <c r="I51" s="29">
        <f>SUM(I49:I50)</f>
        <v>2246</v>
      </c>
      <c r="J51" s="29">
        <f>SUM(J49:J50)</f>
        <v>0</v>
      </c>
      <c r="K51" s="66">
        <f>SUM(K49:K50)</f>
        <v>0</v>
      </c>
      <c r="L51" s="204"/>
    </row>
    <row r="52" spans="1:12" s="9" customFormat="1" x14ac:dyDescent="0.25">
      <c r="A52" s="188"/>
      <c r="B52" s="31"/>
      <c r="C52" s="47" t="s">
        <v>79</v>
      </c>
      <c r="D52" s="193">
        <f t="shared" ref="D52:G52" si="12">SUM(D42:D44)+D48</f>
        <v>31050</v>
      </c>
      <c r="E52" s="36">
        <f t="shared" si="12"/>
        <v>31050</v>
      </c>
      <c r="F52" s="36">
        <f t="shared" si="12"/>
        <v>0</v>
      </c>
      <c r="G52" s="194">
        <f t="shared" si="12"/>
        <v>0</v>
      </c>
      <c r="H52" s="62">
        <f>SUM(H42:H44)+H48+H51</f>
        <v>45526</v>
      </c>
      <c r="I52" s="36">
        <f t="shared" ref="I52:K52" si="13">SUM(I42:I44)+I48+I51</f>
        <v>45526</v>
      </c>
      <c r="J52" s="36">
        <f t="shared" si="13"/>
        <v>0</v>
      </c>
      <c r="K52" s="194">
        <f t="shared" si="13"/>
        <v>0</v>
      </c>
      <c r="L52" s="7"/>
    </row>
    <row r="53" spans="1:12" s="9" customFormat="1" x14ac:dyDescent="0.25">
      <c r="A53" s="188"/>
      <c r="B53" s="31"/>
      <c r="C53" s="47"/>
      <c r="D53" s="21"/>
      <c r="E53" s="26"/>
      <c r="F53" s="26"/>
      <c r="G53" s="68"/>
      <c r="H53" s="21"/>
      <c r="I53" s="26"/>
      <c r="J53" s="26"/>
      <c r="K53" s="68"/>
      <c r="L53" s="7"/>
    </row>
    <row r="54" spans="1:12" s="9" customFormat="1" x14ac:dyDescent="0.25">
      <c r="A54" s="188"/>
      <c r="B54" s="31"/>
      <c r="C54" s="47" t="s">
        <v>76</v>
      </c>
      <c r="D54" s="193">
        <f t="shared" ref="D54:G54" si="14">SUM(D16,D28,D39,D52)</f>
        <v>620550</v>
      </c>
      <c r="E54" s="36">
        <f t="shared" si="14"/>
        <v>620550</v>
      </c>
      <c r="F54" s="36">
        <f t="shared" si="14"/>
        <v>0</v>
      </c>
      <c r="G54" s="194">
        <f t="shared" si="14"/>
        <v>0</v>
      </c>
      <c r="H54" s="193">
        <f>SUM(H16,H28,H39,H52)</f>
        <v>657777</v>
      </c>
      <c r="I54" s="36">
        <f>SUM(I16,I28,I39,I52)</f>
        <v>657777</v>
      </c>
      <c r="J54" s="36">
        <f>SUM(J16,J28,J39,J52)</f>
        <v>0</v>
      </c>
      <c r="K54" s="194">
        <f>SUM(K16,K28,K39,K52)</f>
        <v>0</v>
      </c>
      <c r="L54" s="7"/>
    </row>
    <row r="55" spans="1:12" s="9" customFormat="1" x14ac:dyDescent="0.25">
      <c r="A55" s="188"/>
      <c r="B55" s="31"/>
      <c r="C55" s="47"/>
      <c r="D55" s="21"/>
      <c r="E55" s="26"/>
      <c r="F55" s="26"/>
      <c r="G55" s="68"/>
      <c r="H55" s="21"/>
      <c r="I55" s="26"/>
      <c r="J55" s="26"/>
      <c r="K55" s="68"/>
      <c r="L55" s="7"/>
    </row>
    <row r="56" spans="1:12" s="9" customFormat="1" x14ac:dyDescent="0.25">
      <c r="A56" s="172">
        <v>105</v>
      </c>
      <c r="B56" s="31"/>
      <c r="C56" s="47" t="s">
        <v>78</v>
      </c>
      <c r="D56" s="47"/>
      <c r="E56" s="26"/>
      <c r="F56" s="26"/>
      <c r="G56" s="68"/>
      <c r="H56" s="47"/>
      <c r="I56" s="26"/>
      <c r="J56" s="26"/>
      <c r="K56" s="68"/>
      <c r="L56" s="7"/>
    </row>
    <row r="57" spans="1:12" s="9" customFormat="1" x14ac:dyDescent="0.25">
      <c r="A57" s="188"/>
      <c r="B57" s="31" t="s">
        <v>29</v>
      </c>
      <c r="C57" s="46" t="s">
        <v>46</v>
      </c>
      <c r="D57" s="59">
        <v>230068</v>
      </c>
      <c r="E57" s="22">
        <v>230068</v>
      </c>
      <c r="F57" s="22"/>
      <c r="G57" s="65"/>
      <c r="H57" s="59">
        <v>231317</v>
      </c>
      <c r="I57" s="22">
        <v>231317</v>
      </c>
      <c r="J57" s="22"/>
      <c r="K57" s="65"/>
      <c r="L57" s="7"/>
    </row>
    <row r="58" spans="1:12" s="9" customFormat="1" x14ac:dyDescent="0.25">
      <c r="A58" s="188"/>
      <c r="B58" s="31" t="s">
        <v>35</v>
      </c>
      <c r="C58" s="46" t="s">
        <v>87</v>
      </c>
      <c r="D58" s="59">
        <v>49632</v>
      </c>
      <c r="E58" s="22">
        <v>49632</v>
      </c>
      <c r="F58" s="22"/>
      <c r="G58" s="65"/>
      <c r="H58" s="59">
        <v>49911</v>
      </c>
      <c r="I58" s="22">
        <v>49911</v>
      </c>
      <c r="J58" s="22"/>
      <c r="K58" s="65"/>
      <c r="L58" s="7"/>
    </row>
    <row r="59" spans="1:12" s="9" customFormat="1" x14ac:dyDescent="0.25">
      <c r="A59" s="188"/>
      <c r="B59" s="31" t="s">
        <v>36</v>
      </c>
      <c r="C59" s="46" t="s">
        <v>51</v>
      </c>
      <c r="D59" s="59">
        <v>80000</v>
      </c>
      <c r="E59" s="22">
        <v>80000</v>
      </c>
      <c r="F59" s="22"/>
      <c r="G59" s="65"/>
      <c r="H59" s="59">
        <v>80000</v>
      </c>
      <c r="I59" s="22">
        <v>80000</v>
      </c>
      <c r="J59" s="22"/>
      <c r="K59" s="65"/>
      <c r="L59" s="7"/>
    </row>
    <row r="60" spans="1:12" s="9" customFormat="1" x14ac:dyDescent="0.25">
      <c r="A60" s="188"/>
      <c r="B60" s="31" t="s">
        <v>43</v>
      </c>
      <c r="C60" s="46" t="s">
        <v>82</v>
      </c>
      <c r="D60" s="59"/>
      <c r="E60" s="22"/>
      <c r="F60" s="22"/>
      <c r="G60" s="65"/>
      <c r="H60" s="59"/>
      <c r="I60" s="22"/>
      <c r="J60" s="22"/>
      <c r="K60" s="65"/>
      <c r="L60" s="7"/>
    </row>
    <row r="61" spans="1:12" s="9" customFormat="1" x14ac:dyDescent="0.25">
      <c r="A61" s="188"/>
      <c r="B61" s="31"/>
      <c r="C61" s="46" t="s">
        <v>0</v>
      </c>
      <c r="D61" s="59">
        <v>3000</v>
      </c>
      <c r="E61" s="22">
        <v>3000</v>
      </c>
      <c r="F61" s="22"/>
      <c r="G61" s="65"/>
      <c r="H61" s="59">
        <v>3000</v>
      </c>
      <c r="I61" s="22">
        <v>3000</v>
      </c>
      <c r="J61" s="22"/>
      <c r="K61" s="65"/>
      <c r="L61" s="7"/>
    </row>
    <row r="62" spans="1:12" s="9" customFormat="1" x14ac:dyDescent="0.25">
      <c r="A62" s="188"/>
      <c r="B62" s="31"/>
      <c r="C62" s="46" t="s">
        <v>125</v>
      </c>
      <c r="D62" s="59">
        <v>600</v>
      </c>
      <c r="E62" s="22">
        <v>600</v>
      </c>
      <c r="F62" s="22"/>
      <c r="G62" s="65"/>
      <c r="H62" s="59">
        <v>600</v>
      </c>
      <c r="I62" s="22">
        <v>600</v>
      </c>
      <c r="J62" s="22"/>
      <c r="K62" s="65"/>
      <c r="L62" s="7"/>
    </row>
    <row r="63" spans="1:12" s="9" customFormat="1" x14ac:dyDescent="0.25">
      <c r="A63" s="188"/>
      <c r="B63" s="31"/>
      <c r="C63" s="46" t="s">
        <v>1</v>
      </c>
      <c r="D63" s="59">
        <v>5000</v>
      </c>
      <c r="E63" s="22">
        <v>5000</v>
      </c>
      <c r="F63" s="22"/>
      <c r="G63" s="65"/>
      <c r="H63" s="59">
        <v>5000</v>
      </c>
      <c r="I63" s="22">
        <v>5000</v>
      </c>
      <c r="J63" s="22"/>
      <c r="K63" s="65"/>
      <c r="L63" s="7"/>
    </row>
    <row r="64" spans="1:12" s="9" customFormat="1" x14ac:dyDescent="0.25">
      <c r="A64" s="188"/>
      <c r="B64" s="31"/>
      <c r="C64" s="46" t="s">
        <v>363</v>
      </c>
      <c r="D64" s="59">
        <v>4700</v>
      </c>
      <c r="E64" s="22">
        <v>4700</v>
      </c>
      <c r="F64" s="22"/>
      <c r="G64" s="65"/>
      <c r="H64" s="59">
        <v>4700</v>
      </c>
      <c r="I64" s="22">
        <v>4700</v>
      </c>
      <c r="J64" s="22"/>
      <c r="K64" s="65"/>
      <c r="L64" s="7"/>
    </row>
    <row r="65" spans="1:12" s="9" customFormat="1" x14ac:dyDescent="0.25">
      <c r="A65" s="188"/>
      <c r="B65" s="31"/>
      <c r="C65" s="46" t="s">
        <v>146</v>
      </c>
      <c r="D65" s="59">
        <v>1500</v>
      </c>
      <c r="E65" s="22">
        <v>1500</v>
      </c>
      <c r="F65" s="22"/>
      <c r="G65" s="65"/>
      <c r="H65" s="59">
        <v>1500</v>
      </c>
      <c r="I65" s="22">
        <v>1500</v>
      </c>
      <c r="J65" s="22"/>
      <c r="K65" s="65"/>
      <c r="L65" s="7"/>
    </row>
    <row r="66" spans="1:12" s="9" customFormat="1" x14ac:dyDescent="0.25">
      <c r="A66" s="188"/>
      <c r="B66" s="31"/>
      <c r="C66" s="45" t="s">
        <v>317</v>
      </c>
      <c r="D66" s="59"/>
      <c r="E66" s="22"/>
      <c r="F66" s="22"/>
      <c r="G66" s="71"/>
      <c r="H66" s="59">
        <v>500</v>
      </c>
      <c r="I66" s="22">
        <v>500</v>
      </c>
      <c r="J66" s="22"/>
      <c r="K66" s="65"/>
      <c r="L66" s="7"/>
    </row>
    <row r="67" spans="1:12" s="9" customFormat="1" x14ac:dyDescent="0.25">
      <c r="A67" s="189"/>
      <c r="B67" s="190"/>
      <c r="C67" s="191" t="s">
        <v>84</v>
      </c>
      <c r="D67" s="61">
        <f t="shared" ref="D67:G67" si="15">SUM(D61:D65)</f>
        <v>14800</v>
      </c>
      <c r="E67" s="29">
        <f t="shared" si="15"/>
        <v>14800</v>
      </c>
      <c r="F67" s="29">
        <f t="shared" si="15"/>
        <v>0</v>
      </c>
      <c r="G67" s="69">
        <f t="shared" si="15"/>
        <v>0</v>
      </c>
      <c r="H67" s="61">
        <f>SUM(H61:H66)</f>
        <v>15300</v>
      </c>
      <c r="I67" s="29">
        <f>SUM(I61:I66)</f>
        <v>15300</v>
      </c>
      <c r="J67" s="29">
        <f t="shared" ref="J67:K67" si="16">SUM(J61:J65)</f>
        <v>0</v>
      </c>
      <c r="K67" s="66">
        <f t="shared" si="16"/>
        <v>0</v>
      </c>
      <c r="L67" s="7"/>
    </row>
    <row r="68" spans="1:12" s="9" customFormat="1" x14ac:dyDescent="0.25">
      <c r="A68" s="188"/>
      <c r="B68" s="31"/>
      <c r="C68" s="47" t="s">
        <v>33</v>
      </c>
      <c r="D68" s="170">
        <f t="shared" ref="D68:K68" si="17">D57+D58+D59+D67</f>
        <v>374500</v>
      </c>
      <c r="E68" s="25">
        <f t="shared" si="17"/>
        <v>374500</v>
      </c>
      <c r="F68" s="25">
        <f t="shared" si="17"/>
        <v>0</v>
      </c>
      <c r="G68" s="171">
        <f t="shared" si="17"/>
        <v>0</v>
      </c>
      <c r="H68" s="170">
        <f t="shared" si="17"/>
        <v>376528</v>
      </c>
      <c r="I68" s="25">
        <f t="shared" si="17"/>
        <v>376528</v>
      </c>
      <c r="J68" s="25">
        <f t="shared" si="17"/>
        <v>0</v>
      </c>
      <c r="K68" s="64">
        <f t="shared" si="17"/>
        <v>0</v>
      </c>
      <c r="L68" s="7"/>
    </row>
    <row r="69" spans="1:12" s="9" customFormat="1" x14ac:dyDescent="0.25">
      <c r="A69" s="188"/>
      <c r="B69" s="31"/>
      <c r="C69" s="56"/>
      <c r="D69" s="30"/>
      <c r="E69" s="48"/>
      <c r="F69" s="48"/>
      <c r="G69" s="70"/>
      <c r="H69" s="30"/>
      <c r="I69" s="48"/>
      <c r="J69" s="48"/>
      <c r="K69" s="70"/>
      <c r="L69" s="7"/>
    </row>
    <row r="70" spans="1:12" s="9" customFormat="1" x14ac:dyDescent="0.25">
      <c r="A70" s="172">
        <v>106</v>
      </c>
      <c r="B70" s="31"/>
      <c r="C70" s="47" t="s">
        <v>56</v>
      </c>
      <c r="D70" s="21"/>
      <c r="E70" s="26"/>
      <c r="F70" s="26"/>
      <c r="G70" s="68"/>
      <c r="H70" s="21"/>
      <c r="I70" s="26"/>
      <c r="J70" s="26"/>
      <c r="K70" s="68"/>
      <c r="L70" s="7"/>
    </row>
    <row r="71" spans="1:12" s="9" customFormat="1" x14ac:dyDescent="0.25">
      <c r="A71" s="188"/>
      <c r="B71" s="31" t="s">
        <v>29</v>
      </c>
      <c r="C71" s="46" t="s">
        <v>46</v>
      </c>
      <c r="D71" s="195"/>
      <c r="E71" s="32"/>
      <c r="F71" s="32"/>
      <c r="G71" s="196"/>
      <c r="H71" s="195"/>
      <c r="I71" s="32"/>
      <c r="J71" s="32"/>
      <c r="K71" s="196"/>
      <c r="L71" s="7"/>
    </row>
    <row r="72" spans="1:12" s="9" customFormat="1" x14ac:dyDescent="0.25">
      <c r="A72" s="188"/>
      <c r="B72" s="31"/>
      <c r="C72" s="46" t="s">
        <v>139</v>
      </c>
      <c r="D72" s="27">
        <v>322</v>
      </c>
      <c r="E72" s="22"/>
      <c r="F72" s="22">
        <v>322</v>
      </c>
      <c r="G72" s="65"/>
      <c r="H72" s="27">
        <v>322</v>
      </c>
      <c r="I72" s="22"/>
      <c r="J72" s="22">
        <v>322</v>
      </c>
      <c r="K72" s="65"/>
      <c r="L72" s="7"/>
    </row>
    <row r="73" spans="1:12" s="9" customFormat="1" x14ac:dyDescent="0.25">
      <c r="A73" s="188"/>
      <c r="B73" s="31"/>
      <c r="C73" s="46" t="s">
        <v>90</v>
      </c>
      <c r="D73" s="27">
        <v>16565</v>
      </c>
      <c r="E73" s="22"/>
      <c r="F73" s="22">
        <v>16565</v>
      </c>
      <c r="G73" s="65"/>
      <c r="H73" s="27">
        <v>16565</v>
      </c>
      <c r="I73" s="22"/>
      <c r="J73" s="22">
        <v>16565</v>
      </c>
      <c r="K73" s="65"/>
      <c r="L73" s="7"/>
    </row>
    <row r="74" spans="1:12" s="9" customFormat="1" x14ac:dyDescent="0.25">
      <c r="A74" s="188"/>
      <c r="B74" s="31"/>
      <c r="C74" s="46" t="s">
        <v>140</v>
      </c>
      <c r="D74" s="27">
        <v>29764</v>
      </c>
      <c r="E74" s="22">
        <v>29764</v>
      </c>
      <c r="F74" s="22"/>
      <c r="G74" s="65"/>
      <c r="H74" s="27">
        <v>29764</v>
      </c>
      <c r="I74" s="22">
        <v>29764</v>
      </c>
      <c r="J74" s="22"/>
      <c r="K74" s="65"/>
      <c r="L74" s="7"/>
    </row>
    <row r="75" spans="1:12" s="9" customFormat="1" x14ac:dyDescent="0.25">
      <c r="A75" s="188"/>
      <c r="B75" s="31"/>
      <c r="C75" s="46" t="s">
        <v>91</v>
      </c>
      <c r="D75" s="27">
        <v>10398</v>
      </c>
      <c r="E75" s="22">
        <v>10398</v>
      </c>
      <c r="F75" s="22"/>
      <c r="G75" s="65"/>
      <c r="H75" s="27">
        <v>11628</v>
      </c>
      <c r="I75" s="22">
        <v>11628</v>
      </c>
      <c r="J75" s="22"/>
      <c r="K75" s="65"/>
      <c r="L75" s="7"/>
    </row>
    <row r="76" spans="1:12" s="9" customFormat="1" x14ac:dyDescent="0.25">
      <c r="A76" s="188"/>
      <c r="B76" s="31"/>
      <c r="C76" s="45" t="s">
        <v>141</v>
      </c>
      <c r="D76" s="59">
        <v>15177</v>
      </c>
      <c r="E76" s="22">
        <v>15177</v>
      </c>
      <c r="F76" s="22"/>
      <c r="G76" s="71"/>
      <c r="H76" s="59">
        <v>15177</v>
      </c>
      <c r="I76" s="22">
        <v>15177</v>
      </c>
      <c r="J76" s="22"/>
      <c r="K76" s="65"/>
      <c r="L76" s="7"/>
    </row>
    <row r="77" spans="1:12" s="9" customFormat="1" x14ac:dyDescent="0.25">
      <c r="A77" s="188"/>
      <c r="B77" s="31"/>
      <c r="C77" s="45" t="s">
        <v>142</v>
      </c>
      <c r="D77" s="59">
        <v>3305</v>
      </c>
      <c r="E77" s="22"/>
      <c r="F77" s="22">
        <v>3305</v>
      </c>
      <c r="G77" s="71"/>
      <c r="H77" s="59">
        <v>3305</v>
      </c>
      <c r="I77" s="22"/>
      <c r="J77" s="22">
        <v>3305</v>
      </c>
      <c r="K77" s="65"/>
      <c r="L77" s="7"/>
    </row>
    <row r="78" spans="1:12" s="9" customFormat="1" x14ac:dyDescent="0.25">
      <c r="A78" s="188"/>
      <c r="B78" s="31"/>
      <c r="C78" s="45" t="s">
        <v>143</v>
      </c>
      <c r="D78" s="59">
        <v>2760</v>
      </c>
      <c r="E78" s="22">
        <v>2760</v>
      </c>
      <c r="F78" s="22"/>
      <c r="G78" s="71"/>
      <c r="H78" s="59">
        <v>2760</v>
      </c>
      <c r="I78" s="22">
        <v>2760</v>
      </c>
      <c r="J78" s="22"/>
      <c r="K78" s="65"/>
      <c r="L78" s="7"/>
    </row>
    <row r="79" spans="1:12" s="9" customFormat="1" ht="30" x14ac:dyDescent="0.25">
      <c r="A79" s="188"/>
      <c r="B79" s="31"/>
      <c r="C79" s="45" t="s">
        <v>500</v>
      </c>
      <c r="D79" s="59"/>
      <c r="E79" s="22"/>
      <c r="F79" s="22"/>
      <c r="G79" s="71"/>
      <c r="H79" s="59">
        <v>406</v>
      </c>
      <c r="I79" s="22">
        <v>406</v>
      </c>
      <c r="J79" s="22"/>
      <c r="K79" s="65"/>
      <c r="L79" s="7"/>
    </row>
    <row r="80" spans="1:12" s="9" customFormat="1" ht="45" x14ac:dyDescent="0.25">
      <c r="A80" s="188"/>
      <c r="B80" s="31"/>
      <c r="C80" s="45" t="s">
        <v>524</v>
      </c>
      <c r="D80" s="59"/>
      <c r="E80" s="22"/>
      <c r="F80" s="22"/>
      <c r="G80" s="71"/>
      <c r="H80" s="59">
        <v>3000</v>
      </c>
      <c r="I80" s="22">
        <v>3000</v>
      </c>
      <c r="J80" s="22"/>
      <c r="K80" s="65"/>
      <c r="L80" s="7"/>
    </row>
    <row r="81" spans="1:12" s="9" customFormat="1" ht="30" customHeight="1" x14ac:dyDescent="0.25">
      <c r="A81" s="188"/>
      <c r="B81" s="31"/>
      <c r="C81" s="45" t="s">
        <v>525</v>
      </c>
      <c r="D81" s="59"/>
      <c r="E81" s="22"/>
      <c r="F81" s="22"/>
      <c r="G81" s="71"/>
      <c r="H81" s="59">
        <v>2386</v>
      </c>
      <c r="I81" s="22">
        <v>2386</v>
      </c>
      <c r="J81" s="22"/>
      <c r="K81" s="65"/>
      <c r="L81" s="7"/>
    </row>
    <row r="82" spans="1:12" s="9" customFormat="1" ht="45" x14ac:dyDescent="0.25">
      <c r="A82" s="188"/>
      <c r="B82" s="31"/>
      <c r="C82" s="45" t="s">
        <v>526</v>
      </c>
      <c r="D82" s="59"/>
      <c r="E82" s="22"/>
      <c r="F82" s="22"/>
      <c r="G82" s="71"/>
      <c r="H82" s="59">
        <v>2650</v>
      </c>
      <c r="I82" s="22">
        <v>2650</v>
      </c>
      <c r="J82" s="22"/>
      <c r="K82" s="65"/>
      <c r="L82" s="7"/>
    </row>
    <row r="83" spans="1:12" s="9" customFormat="1" x14ac:dyDescent="0.25">
      <c r="A83" s="188"/>
      <c r="B83" s="31"/>
      <c r="C83" s="56" t="s">
        <v>62</v>
      </c>
      <c r="D83" s="63">
        <f t="shared" ref="D83:G83" si="18">SUM(D72:D78)</f>
        <v>78291</v>
      </c>
      <c r="E83" s="32">
        <f t="shared" si="18"/>
        <v>58099</v>
      </c>
      <c r="F83" s="32">
        <f t="shared" si="18"/>
        <v>20192</v>
      </c>
      <c r="G83" s="79">
        <f t="shared" si="18"/>
        <v>0</v>
      </c>
      <c r="H83" s="63">
        <f>SUM(H72:H82)</f>
        <v>87963</v>
      </c>
      <c r="I83" s="32">
        <f>SUM(I72:I82)</f>
        <v>67771</v>
      </c>
      <c r="J83" s="32">
        <f t="shared" ref="J83:K83" si="19">SUM(J72:J78)</f>
        <v>20192</v>
      </c>
      <c r="K83" s="196">
        <f t="shared" si="19"/>
        <v>0</v>
      </c>
      <c r="L83" s="7"/>
    </row>
    <row r="84" spans="1:12" s="9" customFormat="1" x14ac:dyDescent="0.25">
      <c r="A84" s="188"/>
      <c r="B84" s="31"/>
      <c r="C84" s="56"/>
      <c r="D84" s="195"/>
      <c r="E84" s="32"/>
      <c r="F84" s="32"/>
      <c r="G84" s="196"/>
      <c r="H84" s="195"/>
      <c r="I84" s="32"/>
      <c r="J84" s="32"/>
      <c r="K84" s="196"/>
      <c r="L84" s="7"/>
    </row>
    <row r="85" spans="1:12" s="9" customFormat="1" x14ac:dyDescent="0.25">
      <c r="A85" s="188"/>
      <c r="B85" s="31" t="s">
        <v>35</v>
      </c>
      <c r="C85" s="46" t="s">
        <v>87</v>
      </c>
      <c r="D85" s="195"/>
      <c r="E85" s="32"/>
      <c r="F85" s="32"/>
      <c r="G85" s="196"/>
      <c r="H85" s="195"/>
      <c r="I85" s="32"/>
      <c r="J85" s="32"/>
      <c r="K85" s="196"/>
      <c r="L85" s="7"/>
    </row>
    <row r="86" spans="1:12" s="9" customFormat="1" x14ac:dyDescent="0.25">
      <c r="A86" s="188"/>
      <c r="B86" s="31"/>
      <c r="C86" s="46" t="s">
        <v>139</v>
      </c>
      <c r="D86" s="59">
        <v>71</v>
      </c>
      <c r="E86" s="22"/>
      <c r="F86" s="22">
        <v>71</v>
      </c>
      <c r="G86" s="65"/>
      <c r="H86" s="59">
        <v>71</v>
      </c>
      <c r="I86" s="22"/>
      <c r="J86" s="22">
        <v>71</v>
      </c>
      <c r="K86" s="65"/>
      <c r="L86" s="7"/>
    </row>
    <row r="87" spans="1:12" s="18" customFormat="1" x14ac:dyDescent="0.25">
      <c r="A87" s="189"/>
      <c r="B87" s="190"/>
      <c r="C87" s="46" t="s">
        <v>90</v>
      </c>
      <c r="D87" s="59">
        <v>2044</v>
      </c>
      <c r="E87" s="22"/>
      <c r="F87" s="22">
        <v>2044</v>
      </c>
      <c r="G87" s="65"/>
      <c r="H87" s="59">
        <v>2044</v>
      </c>
      <c r="I87" s="22"/>
      <c r="J87" s="22">
        <v>2044</v>
      </c>
      <c r="K87" s="65"/>
      <c r="L87" s="204"/>
    </row>
    <row r="88" spans="1:12" s="9" customFormat="1" x14ac:dyDescent="0.25">
      <c r="A88" s="188"/>
      <c r="B88" s="31"/>
      <c r="C88" s="46" t="s">
        <v>140</v>
      </c>
      <c r="D88" s="59">
        <v>6144</v>
      </c>
      <c r="E88" s="22">
        <v>6144</v>
      </c>
      <c r="F88" s="22"/>
      <c r="G88" s="65"/>
      <c r="H88" s="59">
        <v>6144</v>
      </c>
      <c r="I88" s="22">
        <v>6144</v>
      </c>
      <c r="J88" s="22"/>
      <c r="K88" s="65"/>
      <c r="L88" s="7"/>
    </row>
    <row r="89" spans="1:12" s="9" customFormat="1" x14ac:dyDescent="0.25">
      <c r="A89" s="188"/>
      <c r="B89" s="31"/>
      <c r="C89" s="46" t="s">
        <v>91</v>
      </c>
      <c r="D89" s="59">
        <v>2922</v>
      </c>
      <c r="E89" s="22">
        <v>2922</v>
      </c>
      <c r="F89" s="22"/>
      <c r="G89" s="65"/>
      <c r="H89" s="59">
        <v>3192</v>
      </c>
      <c r="I89" s="22">
        <v>3192</v>
      </c>
      <c r="J89" s="22"/>
      <c r="K89" s="65"/>
      <c r="L89" s="7"/>
    </row>
    <row r="90" spans="1:12" s="9" customFormat="1" x14ac:dyDescent="0.25">
      <c r="A90" s="188"/>
      <c r="B90" s="31"/>
      <c r="C90" s="45" t="s">
        <v>141</v>
      </c>
      <c r="D90" s="59">
        <v>3292</v>
      </c>
      <c r="E90" s="22">
        <v>3292</v>
      </c>
      <c r="F90" s="22"/>
      <c r="G90" s="65"/>
      <c r="H90" s="59">
        <v>3292</v>
      </c>
      <c r="I90" s="22">
        <v>3292</v>
      </c>
      <c r="J90" s="22"/>
      <c r="K90" s="65"/>
      <c r="L90" s="7"/>
    </row>
    <row r="91" spans="1:12" s="9" customFormat="1" x14ac:dyDescent="0.25">
      <c r="A91" s="188"/>
      <c r="B91" s="31"/>
      <c r="C91" s="45" t="s">
        <v>142</v>
      </c>
      <c r="D91" s="59">
        <v>507</v>
      </c>
      <c r="E91" s="22"/>
      <c r="F91" s="22">
        <v>507</v>
      </c>
      <c r="G91" s="65"/>
      <c r="H91" s="59">
        <v>507</v>
      </c>
      <c r="I91" s="22"/>
      <c r="J91" s="22">
        <v>507</v>
      </c>
      <c r="K91" s="65"/>
      <c r="L91" s="7"/>
    </row>
    <row r="92" spans="1:12" s="9" customFormat="1" x14ac:dyDescent="0.25">
      <c r="A92" s="188"/>
      <c r="B92" s="31"/>
      <c r="C92" s="45" t="s">
        <v>143</v>
      </c>
      <c r="D92" s="59">
        <v>607</v>
      </c>
      <c r="E92" s="22">
        <v>607</v>
      </c>
      <c r="F92" s="22"/>
      <c r="G92" s="71"/>
      <c r="H92" s="59">
        <v>607</v>
      </c>
      <c r="I92" s="22">
        <v>607</v>
      </c>
      <c r="J92" s="22"/>
      <c r="K92" s="65"/>
      <c r="L92" s="7"/>
    </row>
    <row r="93" spans="1:12" s="9" customFormat="1" ht="30" x14ac:dyDescent="0.25">
      <c r="A93" s="188"/>
      <c r="B93" s="31"/>
      <c r="C93" s="45" t="s">
        <v>500</v>
      </c>
      <c r="D93" s="59"/>
      <c r="E93" s="22"/>
      <c r="F93" s="22"/>
      <c r="G93" s="71"/>
      <c r="H93" s="59">
        <v>80</v>
      </c>
      <c r="I93" s="22">
        <v>80</v>
      </c>
      <c r="J93" s="22"/>
      <c r="K93" s="65"/>
      <c r="L93" s="7"/>
    </row>
    <row r="94" spans="1:12" s="9" customFormat="1" ht="45" x14ac:dyDescent="0.25">
      <c r="A94" s="188"/>
      <c r="B94" s="31"/>
      <c r="C94" s="45" t="s">
        <v>524</v>
      </c>
      <c r="D94" s="59"/>
      <c r="E94" s="22"/>
      <c r="F94" s="22"/>
      <c r="G94" s="71"/>
      <c r="H94" s="59">
        <v>810</v>
      </c>
      <c r="I94" s="22">
        <v>810</v>
      </c>
      <c r="J94" s="22"/>
      <c r="K94" s="65"/>
      <c r="L94" s="7"/>
    </row>
    <row r="95" spans="1:12" s="9" customFormat="1" ht="45" x14ac:dyDescent="0.25">
      <c r="A95" s="188"/>
      <c r="B95" s="31"/>
      <c r="C95" s="45" t="s">
        <v>525</v>
      </c>
      <c r="D95" s="59"/>
      <c r="E95" s="22"/>
      <c r="F95" s="22"/>
      <c r="G95" s="71"/>
      <c r="H95" s="59">
        <v>644</v>
      </c>
      <c r="I95" s="22">
        <v>644</v>
      </c>
      <c r="J95" s="22"/>
      <c r="K95" s="65"/>
      <c r="L95" s="7"/>
    </row>
    <row r="96" spans="1:12" s="9" customFormat="1" ht="45" x14ac:dyDescent="0.25">
      <c r="A96" s="188"/>
      <c r="B96" s="31"/>
      <c r="C96" s="45" t="s">
        <v>526</v>
      </c>
      <c r="D96" s="59"/>
      <c r="E96" s="22"/>
      <c r="F96" s="22"/>
      <c r="G96" s="71"/>
      <c r="H96" s="59">
        <v>716</v>
      </c>
      <c r="I96" s="22">
        <v>716</v>
      </c>
      <c r="J96" s="22"/>
      <c r="K96" s="65"/>
      <c r="L96" s="7"/>
    </row>
    <row r="97" spans="1:12" s="9" customFormat="1" x14ac:dyDescent="0.25">
      <c r="A97" s="188"/>
      <c r="B97" s="31"/>
      <c r="C97" s="56" t="s">
        <v>63</v>
      </c>
      <c r="D97" s="63">
        <f t="shared" ref="D97:G97" si="20">SUM(D86:D92)</f>
        <v>15587</v>
      </c>
      <c r="E97" s="32">
        <f t="shared" si="20"/>
        <v>12965</v>
      </c>
      <c r="F97" s="32">
        <f t="shared" si="20"/>
        <v>2622</v>
      </c>
      <c r="G97" s="79">
        <f t="shared" si="20"/>
        <v>0</v>
      </c>
      <c r="H97" s="63">
        <f>SUM(H86:H96)</f>
        <v>18107</v>
      </c>
      <c r="I97" s="32">
        <f>SUM(I86:I96)</f>
        <v>15485</v>
      </c>
      <c r="J97" s="32">
        <f>SUM(J86:J96)</f>
        <v>2622</v>
      </c>
      <c r="K97" s="196">
        <f>SUM(K86:K96)</f>
        <v>0</v>
      </c>
      <c r="L97" s="7"/>
    </row>
    <row r="98" spans="1:12" s="9" customFormat="1" x14ac:dyDescent="0.25">
      <c r="A98" s="188"/>
      <c r="B98" s="31"/>
      <c r="C98" s="56"/>
      <c r="D98" s="30"/>
      <c r="E98" s="48"/>
      <c r="F98" s="48"/>
      <c r="G98" s="70"/>
      <c r="H98" s="30"/>
      <c r="I98" s="48"/>
      <c r="J98" s="48"/>
      <c r="K98" s="70"/>
      <c r="L98" s="7"/>
    </row>
    <row r="99" spans="1:12" s="9" customFormat="1" x14ac:dyDescent="0.25">
      <c r="A99" s="188"/>
      <c r="B99" s="31" t="s">
        <v>36</v>
      </c>
      <c r="C99" s="46" t="s">
        <v>51</v>
      </c>
      <c r="D99" s="195"/>
      <c r="E99" s="32"/>
      <c r="F99" s="32"/>
      <c r="G99" s="196"/>
      <c r="H99" s="195"/>
      <c r="I99" s="32"/>
      <c r="J99" s="32"/>
      <c r="K99" s="196"/>
      <c r="L99" s="7"/>
    </row>
    <row r="100" spans="1:12" s="9" customFormat="1" x14ac:dyDescent="0.25">
      <c r="A100" s="188"/>
      <c r="B100" s="23"/>
      <c r="C100" s="46" t="s">
        <v>58</v>
      </c>
      <c r="D100" s="27">
        <v>2000</v>
      </c>
      <c r="E100" s="22"/>
      <c r="F100" s="22">
        <v>2000</v>
      </c>
      <c r="G100" s="65"/>
      <c r="H100" s="27">
        <v>2000</v>
      </c>
      <c r="I100" s="22"/>
      <c r="J100" s="22">
        <v>2000</v>
      </c>
      <c r="K100" s="65"/>
      <c r="L100" s="7"/>
    </row>
    <row r="101" spans="1:12" s="9" customFormat="1" x14ac:dyDescent="0.25">
      <c r="A101" s="188"/>
      <c r="B101" s="31"/>
      <c r="C101" s="46" t="s">
        <v>169</v>
      </c>
      <c r="D101" s="27">
        <f>2048+152</f>
        <v>2200</v>
      </c>
      <c r="E101" s="22">
        <v>2200</v>
      </c>
      <c r="F101" s="22"/>
      <c r="G101" s="65"/>
      <c r="H101" s="27">
        <f>2048+152</f>
        <v>2200</v>
      </c>
      <c r="I101" s="22">
        <v>2200</v>
      </c>
      <c r="J101" s="22"/>
      <c r="K101" s="65"/>
      <c r="L101" s="7"/>
    </row>
    <row r="102" spans="1:12" s="9" customFormat="1" x14ac:dyDescent="0.25">
      <c r="A102" s="188"/>
      <c r="B102" s="31"/>
      <c r="C102" s="46" t="s">
        <v>218</v>
      </c>
      <c r="D102" s="27">
        <v>870</v>
      </c>
      <c r="E102" s="22">
        <v>870</v>
      </c>
      <c r="F102" s="22"/>
      <c r="G102" s="65"/>
      <c r="H102" s="27">
        <v>870</v>
      </c>
      <c r="I102" s="22">
        <v>870</v>
      </c>
      <c r="J102" s="22"/>
      <c r="K102" s="65"/>
      <c r="L102" s="7"/>
    </row>
    <row r="103" spans="1:12" s="9" customFormat="1" x14ac:dyDescent="0.25">
      <c r="A103" s="188"/>
      <c r="B103" s="31"/>
      <c r="C103" s="46" t="s">
        <v>219</v>
      </c>
      <c r="D103" s="27">
        <v>1240</v>
      </c>
      <c r="E103" s="22">
        <v>1240</v>
      </c>
      <c r="F103" s="22"/>
      <c r="G103" s="65"/>
      <c r="H103" s="27">
        <v>1240</v>
      </c>
      <c r="I103" s="22">
        <v>1240</v>
      </c>
      <c r="J103" s="22"/>
      <c r="K103" s="65"/>
      <c r="L103" s="7"/>
    </row>
    <row r="104" spans="1:12" s="9" customFormat="1" x14ac:dyDescent="0.25">
      <c r="A104" s="188"/>
      <c r="B104" s="31"/>
      <c r="C104" s="46" t="s">
        <v>220</v>
      </c>
      <c r="D104" s="27">
        <v>2200</v>
      </c>
      <c r="E104" s="22">
        <v>2200</v>
      </c>
      <c r="F104" s="22"/>
      <c r="G104" s="65"/>
      <c r="H104" s="27">
        <v>2200</v>
      </c>
      <c r="I104" s="22">
        <v>2200</v>
      </c>
      <c r="J104" s="22"/>
      <c r="K104" s="65"/>
      <c r="L104" s="7"/>
    </row>
    <row r="105" spans="1:12" s="9" customFormat="1" x14ac:dyDescent="0.25">
      <c r="A105" s="188"/>
      <c r="B105" s="31"/>
      <c r="C105" s="46" t="s">
        <v>221</v>
      </c>
      <c r="D105" s="27">
        <v>35160</v>
      </c>
      <c r="E105" s="22">
        <v>35160</v>
      </c>
      <c r="F105" s="22"/>
      <c r="G105" s="65"/>
      <c r="H105" s="27">
        <f>34670-1500</f>
        <v>33170</v>
      </c>
      <c r="I105" s="22">
        <v>33170</v>
      </c>
      <c r="J105" s="22"/>
      <c r="K105" s="65"/>
      <c r="L105" s="7"/>
    </row>
    <row r="106" spans="1:12" s="9" customFormat="1" x14ac:dyDescent="0.25">
      <c r="A106" s="188"/>
      <c r="B106" s="31"/>
      <c r="C106" s="46" t="s">
        <v>222</v>
      </c>
      <c r="D106" s="27">
        <v>4500</v>
      </c>
      <c r="E106" s="22">
        <v>4500</v>
      </c>
      <c r="F106" s="22"/>
      <c r="G106" s="65"/>
      <c r="H106" s="27">
        <v>2130</v>
      </c>
      <c r="I106" s="22">
        <v>2130</v>
      </c>
      <c r="J106" s="22"/>
      <c r="K106" s="65"/>
      <c r="L106" s="7"/>
    </row>
    <row r="107" spans="1:12" s="9" customFormat="1" x14ac:dyDescent="0.25">
      <c r="A107" s="188"/>
      <c r="B107" s="31"/>
      <c r="C107" s="46" t="s">
        <v>223</v>
      </c>
      <c r="D107" s="27">
        <v>5000</v>
      </c>
      <c r="E107" s="22">
        <v>5000</v>
      </c>
      <c r="F107" s="22"/>
      <c r="G107" s="65"/>
      <c r="H107" s="27">
        <v>500</v>
      </c>
      <c r="I107" s="22">
        <v>500</v>
      </c>
      <c r="J107" s="22"/>
      <c r="K107" s="65"/>
      <c r="L107" s="7"/>
    </row>
    <row r="108" spans="1:12" s="9" customFormat="1" x14ac:dyDescent="0.25">
      <c r="A108" s="188"/>
      <c r="B108" s="31"/>
      <c r="C108" s="46" t="s">
        <v>224</v>
      </c>
      <c r="D108" s="27">
        <v>18775</v>
      </c>
      <c r="E108" s="22">
        <v>18775</v>
      </c>
      <c r="F108" s="22"/>
      <c r="G108" s="65"/>
      <c r="H108" s="27">
        <v>21504</v>
      </c>
      <c r="I108" s="22">
        <v>21504</v>
      </c>
      <c r="J108" s="22"/>
      <c r="K108" s="65"/>
      <c r="L108" s="7"/>
    </row>
    <row r="109" spans="1:12" s="9" customFormat="1" x14ac:dyDescent="0.25">
      <c r="A109" s="188"/>
      <c r="B109" s="31"/>
      <c r="C109" s="46" t="s">
        <v>225</v>
      </c>
      <c r="D109" s="27">
        <v>4800</v>
      </c>
      <c r="E109" s="22">
        <v>4800</v>
      </c>
      <c r="F109" s="22"/>
      <c r="G109" s="65"/>
      <c r="H109" s="27">
        <v>4800</v>
      </c>
      <c r="I109" s="22">
        <v>4800</v>
      </c>
      <c r="J109" s="22"/>
      <c r="K109" s="65"/>
      <c r="L109" s="7"/>
    </row>
    <row r="110" spans="1:12" s="9" customFormat="1" x14ac:dyDescent="0.25">
      <c r="A110" s="188"/>
      <c r="B110" s="31"/>
      <c r="C110" s="46" t="s">
        <v>226</v>
      </c>
      <c r="D110" s="27">
        <v>6395</v>
      </c>
      <c r="E110" s="22">
        <v>6395</v>
      </c>
      <c r="F110" s="22"/>
      <c r="G110" s="65"/>
      <c r="H110" s="27">
        <v>6395</v>
      </c>
      <c r="I110" s="22">
        <v>6395</v>
      </c>
      <c r="J110" s="22"/>
      <c r="K110" s="65"/>
      <c r="L110" s="7"/>
    </row>
    <row r="111" spans="1:12" s="9" customFormat="1" x14ac:dyDescent="0.25">
      <c r="A111" s="188"/>
      <c r="B111" s="31"/>
      <c r="C111" s="46" t="s">
        <v>227</v>
      </c>
      <c r="D111" s="27">
        <v>14589</v>
      </c>
      <c r="E111" s="22">
        <v>14589</v>
      </c>
      <c r="F111" s="22"/>
      <c r="G111" s="65"/>
      <c r="H111" s="27">
        <v>16265</v>
      </c>
      <c r="I111" s="22">
        <v>16265</v>
      </c>
      <c r="J111" s="22"/>
      <c r="K111" s="65"/>
      <c r="L111" s="7"/>
    </row>
    <row r="112" spans="1:12" s="9" customFormat="1" x14ac:dyDescent="0.25">
      <c r="A112" s="188"/>
      <c r="B112" s="31"/>
      <c r="C112" s="46" t="s">
        <v>228</v>
      </c>
      <c r="D112" s="27"/>
      <c r="E112" s="22"/>
      <c r="F112" s="22"/>
      <c r="G112" s="65"/>
      <c r="H112" s="27"/>
      <c r="I112" s="22"/>
      <c r="J112" s="22"/>
      <c r="K112" s="65"/>
      <c r="L112" s="7"/>
    </row>
    <row r="113" spans="1:12" s="9" customFormat="1" ht="30" x14ac:dyDescent="0.25">
      <c r="A113" s="188"/>
      <c r="B113" s="31"/>
      <c r="C113" s="45" t="s">
        <v>229</v>
      </c>
      <c r="D113" s="27">
        <v>62291</v>
      </c>
      <c r="E113" s="22">
        <v>62291</v>
      </c>
      <c r="F113" s="22"/>
      <c r="G113" s="65"/>
      <c r="H113" s="27">
        <f>45676-21272</f>
        <v>24404</v>
      </c>
      <c r="I113" s="22">
        <v>24404</v>
      </c>
      <c r="J113" s="22"/>
      <c r="K113" s="65"/>
      <c r="L113" s="7"/>
    </row>
    <row r="114" spans="1:12" s="9" customFormat="1" x14ac:dyDescent="0.25">
      <c r="A114" s="188"/>
      <c r="B114" s="31"/>
      <c r="C114" s="46" t="s">
        <v>230</v>
      </c>
      <c r="D114" s="27">
        <v>22656</v>
      </c>
      <c r="E114" s="22">
        <v>22656</v>
      </c>
      <c r="F114" s="22"/>
      <c r="G114" s="65"/>
      <c r="H114" s="27">
        <v>22656</v>
      </c>
      <c r="I114" s="22">
        <v>22656</v>
      </c>
      <c r="J114" s="22"/>
      <c r="K114" s="65"/>
      <c r="L114" s="7"/>
    </row>
    <row r="115" spans="1:12" s="9" customFormat="1" x14ac:dyDescent="0.25">
      <c r="A115" s="188"/>
      <c r="B115" s="31"/>
      <c r="C115" s="46" t="s">
        <v>231</v>
      </c>
      <c r="D115" s="27">
        <v>57226</v>
      </c>
      <c r="E115" s="22">
        <v>57226</v>
      </c>
      <c r="F115" s="22"/>
      <c r="G115" s="65"/>
      <c r="H115" s="27">
        <v>57226</v>
      </c>
      <c r="I115" s="22">
        <v>57226</v>
      </c>
      <c r="J115" s="22"/>
      <c r="K115" s="65"/>
      <c r="L115" s="7"/>
    </row>
    <row r="116" spans="1:12" s="9" customFormat="1" x14ac:dyDescent="0.25">
      <c r="A116" s="188"/>
      <c r="B116" s="31"/>
      <c r="C116" s="46" t="s">
        <v>568</v>
      </c>
      <c r="D116" s="27"/>
      <c r="E116" s="22"/>
      <c r="F116" s="22"/>
      <c r="G116" s="65"/>
      <c r="H116" s="27">
        <v>21272</v>
      </c>
      <c r="I116" s="22">
        <v>21272</v>
      </c>
      <c r="J116" s="22"/>
      <c r="K116" s="65"/>
      <c r="L116" s="7"/>
    </row>
    <row r="117" spans="1:12" s="9" customFormat="1" ht="30" x14ac:dyDescent="0.25">
      <c r="A117" s="188"/>
      <c r="B117" s="31"/>
      <c r="C117" s="45" t="s">
        <v>232</v>
      </c>
      <c r="D117" s="27"/>
      <c r="E117" s="22"/>
      <c r="F117" s="22"/>
      <c r="G117" s="65"/>
      <c r="H117" s="27"/>
      <c r="I117" s="22"/>
      <c r="J117" s="22"/>
      <c r="K117" s="65"/>
      <c r="L117" s="7"/>
    </row>
    <row r="118" spans="1:12" s="9" customFormat="1" x14ac:dyDescent="0.25">
      <c r="A118" s="188"/>
      <c r="B118" s="31"/>
      <c r="C118" s="46" t="s">
        <v>233</v>
      </c>
      <c r="D118" s="27">
        <v>1500</v>
      </c>
      <c r="E118" s="22">
        <v>1500</v>
      </c>
      <c r="F118" s="22"/>
      <c r="G118" s="65"/>
      <c r="H118" s="27">
        <v>1500</v>
      </c>
      <c r="I118" s="22">
        <v>1500</v>
      </c>
      <c r="J118" s="22"/>
      <c r="K118" s="65"/>
      <c r="L118" s="7"/>
    </row>
    <row r="119" spans="1:12" s="9" customFormat="1" x14ac:dyDescent="0.25">
      <c r="A119" s="188"/>
      <c r="B119" s="31"/>
      <c r="C119" s="46" t="s">
        <v>234</v>
      </c>
      <c r="D119" s="27">
        <v>1800</v>
      </c>
      <c r="E119" s="22">
        <v>1800</v>
      </c>
      <c r="F119" s="22"/>
      <c r="G119" s="65"/>
      <c r="H119" s="27">
        <v>1800</v>
      </c>
      <c r="I119" s="22">
        <v>1800</v>
      </c>
      <c r="J119" s="22"/>
      <c r="K119" s="65"/>
      <c r="L119" s="7"/>
    </row>
    <row r="120" spans="1:12" s="9" customFormat="1" x14ac:dyDescent="0.25">
      <c r="A120" s="188"/>
      <c r="B120" s="31"/>
      <c r="C120" s="46" t="s">
        <v>235</v>
      </c>
      <c r="D120" s="27">
        <v>3500</v>
      </c>
      <c r="E120" s="22">
        <v>3500</v>
      </c>
      <c r="F120" s="22"/>
      <c r="G120" s="65"/>
      <c r="H120" s="27">
        <v>3500</v>
      </c>
      <c r="I120" s="22">
        <v>3500</v>
      </c>
      <c r="J120" s="22"/>
      <c r="K120" s="65"/>
      <c r="L120" s="7"/>
    </row>
    <row r="121" spans="1:12" s="9" customFormat="1" x14ac:dyDescent="0.25">
      <c r="A121" s="188"/>
      <c r="B121" s="31"/>
      <c r="C121" s="46" t="s">
        <v>236</v>
      </c>
      <c r="D121" s="27">
        <v>1000</v>
      </c>
      <c r="E121" s="22">
        <v>1000</v>
      </c>
      <c r="F121" s="22"/>
      <c r="G121" s="65"/>
      <c r="H121" s="27">
        <v>1000</v>
      </c>
      <c r="I121" s="22">
        <v>1000</v>
      </c>
      <c r="J121" s="22"/>
      <c r="K121" s="65"/>
      <c r="L121" s="7"/>
    </row>
    <row r="122" spans="1:12" s="9" customFormat="1" x14ac:dyDescent="0.25">
      <c r="A122" s="188"/>
      <c r="B122" s="31"/>
      <c r="C122" s="46" t="s">
        <v>237</v>
      </c>
      <c r="D122" s="27">
        <v>260</v>
      </c>
      <c r="E122" s="22">
        <v>260</v>
      </c>
      <c r="F122" s="22"/>
      <c r="G122" s="65"/>
      <c r="H122" s="27">
        <v>260</v>
      </c>
      <c r="I122" s="22">
        <v>260</v>
      </c>
      <c r="J122" s="22"/>
      <c r="K122" s="65"/>
      <c r="L122" s="7"/>
    </row>
    <row r="123" spans="1:12" s="9" customFormat="1" x14ac:dyDescent="0.25">
      <c r="A123" s="188"/>
      <c r="B123" s="31"/>
      <c r="C123" s="46" t="s">
        <v>238</v>
      </c>
      <c r="D123" s="27">
        <v>56485</v>
      </c>
      <c r="E123" s="22">
        <v>56485</v>
      </c>
      <c r="F123" s="22"/>
      <c r="G123" s="65"/>
      <c r="H123" s="27">
        <f>56485+1285</f>
        <v>57770</v>
      </c>
      <c r="I123" s="22">
        <v>57770</v>
      </c>
      <c r="J123" s="22"/>
      <c r="K123" s="65"/>
      <c r="L123" s="7"/>
    </row>
    <row r="124" spans="1:12" s="9" customFormat="1" x14ac:dyDescent="0.25">
      <c r="A124" s="188"/>
      <c r="B124" s="31"/>
      <c r="C124" s="46" t="s">
        <v>239</v>
      </c>
      <c r="D124" s="27">
        <v>500</v>
      </c>
      <c r="E124" s="22">
        <v>500</v>
      </c>
      <c r="F124" s="22"/>
      <c r="G124" s="65"/>
      <c r="H124" s="27">
        <v>500</v>
      </c>
      <c r="I124" s="22">
        <v>500</v>
      </c>
      <c r="J124" s="22"/>
      <c r="K124" s="65"/>
      <c r="L124" s="7"/>
    </row>
    <row r="125" spans="1:12" s="9" customFormat="1" x14ac:dyDescent="0.25">
      <c r="A125" s="188"/>
      <c r="B125" s="31"/>
      <c r="C125" s="46" t="s">
        <v>240</v>
      </c>
      <c r="D125" s="27">
        <v>2500</v>
      </c>
      <c r="E125" s="22">
        <v>2500</v>
      </c>
      <c r="F125" s="22"/>
      <c r="G125" s="65"/>
      <c r="H125" s="27">
        <v>2500</v>
      </c>
      <c r="I125" s="22">
        <v>2500</v>
      </c>
      <c r="J125" s="22"/>
      <c r="K125" s="65"/>
      <c r="L125" s="7"/>
    </row>
    <row r="126" spans="1:12" s="9" customFormat="1" x14ac:dyDescent="0.25">
      <c r="A126" s="188"/>
      <c r="B126" s="31"/>
      <c r="C126" s="46" t="s">
        <v>241</v>
      </c>
      <c r="D126" s="27">
        <v>5000</v>
      </c>
      <c r="E126" s="22">
        <v>5000</v>
      </c>
      <c r="F126" s="22"/>
      <c r="G126" s="65"/>
      <c r="H126" s="27">
        <v>2000</v>
      </c>
      <c r="I126" s="22">
        <v>2000</v>
      </c>
      <c r="J126" s="22"/>
      <c r="K126" s="65"/>
      <c r="L126" s="7"/>
    </row>
    <row r="127" spans="1:12" s="9" customFormat="1" x14ac:dyDescent="0.25">
      <c r="A127" s="188"/>
      <c r="B127" s="31"/>
      <c r="C127" s="46" t="s">
        <v>242</v>
      </c>
      <c r="D127" s="27"/>
      <c r="E127" s="22"/>
      <c r="F127" s="22"/>
      <c r="G127" s="65"/>
      <c r="H127" s="27"/>
      <c r="I127" s="22"/>
      <c r="J127" s="22"/>
      <c r="K127" s="65"/>
      <c r="L127" s="7"/>
    </row>
    <row r="128" spans="1:12" s="9" customFormat="1" x14ac:dyDescent="0.25">
      <c r="A128" s="188"/>
      <c r="B128" s="31"/>
      <c r="C128" s="46" t="s">
        <v>243</v>
      </c>
      <c r="D128" s="27">
        <v>7000</v>
      </c>
      <c r="E128" s="22">
        <v>7000</v>
      </c>
      <c r="F128" s="22"/>
      <c r="G128" s="65"/>
      <c r="H128" s="27">
        <v>7000</v>
      </c>
      <c r="I128" s="22">
        <v>7000</v>
      </c>
      <c r="J128" s="22"/>
      <c r="K128" s="65"/>
      <c r="L128" s="7"/>
    </row>
    <row r="129" spans="1:12" s="9" customFormat="1" x14ac:dyDescent="0.25">
      <c r="A129" s="188"/>
      <c r="B129" s="31"/>
      <c r="C129" s="46" t="s">
        <v>244</v>
      </c>
      <c r="D129" s="27">
        <v>3600</v>
      </c>
      <c r="E129" s="22">
        <v>3600</v>
      </c>
      <c r="F129" s="22"/>
      <c r="G129" s="65"/>
      <c r="H129" s="27">
        <v>3600</v>
      </c>
      <c r="I129" s="22">
        <v>3600</v>
      </c>
      <c r="J129" s="22"/>
      <c r="K129" s="65"/>
      <c r="L129" s="7"/>
    </row>
    <row r="130" spans="1:12" s="9" customFormat="1" ht="18.75" customHeight="1" x14ac:dyDescent="0.25">
      <c r="A130" s="188"/>
      <c r="B130" s="31"/>
      <c r="C130" s="46" t="s">
        <v>245</v>
      </c>
      <c r="D130" s="27">
        <v>2715</v>
      </c>
      <c r="E130" s="22">
        <v>2715</v>
      </c>
      <c r="F130" s="22"/>
      <c r="G130" s="65"/>
      <c r="H130" s="27">
        <v>2715</v>
      </c>
      <c r="I130" s="22">
        <v>2715</v>
      </c>
      <c r="J130" s="22"/>
      <c r="K130" s="65"/>
      <c r="L130" s="7"/>
    </row>
    <row r="131" spans="1:12" s="9" customFormat="1" x14ac:dyDescent="0.25">
      <c r="A131" s="188"/>
      <c r="B131" s="31"/>
      <c r="C131" s="45" t="s">
        <v>246</v>
      </c>
      <c r="D131" s="54">
        <v>250</v>
      </c>
      <c r="E131" s="39"/>
      <c r="F131" s="39">
        <v>250</v>
      </c>
      <c r="G131" s="72"/>
      <c r="H131" s="54">
        <v>250</v>
      </c>
      <c r="I131" s="39"/>
      <c r="J131" s="39">
        <v>250</v>
      </c>
      <c r="K131" s="72"/>
      <c r="L131" s="7"/>
    </row>
    <row r="132" spans="1:12" s="9" customFormat="1" x14ac:dyDescent="0.25">
      <c r="A132" s="188"/>
      <c r="B132" s="31"/>
      <c r="C132" s="45" t="s">
        <v>247</v>
      </c>
      <c r="D132" s="54">
        <v>17425</v>
      </c>
      <c r="E132" s="39"/>
      <c r="F132" s="39">
        <v>17425</v>
      </c>
      <c r="G132" s="72"/>
      <c r="H132" s="54">
        <f>17425+700</f>
        <v>18125</v>
      </c>
      <c r="I132" s="39"/>
      <c r="J132" s="39">
        <v>18125</v>
      </c>
      <c r="K132" s="72"/>
      <c r="L132" s="7"/>
    </row>
    <row r="133" spans="1:12" s="9" customFormat="1" x14ac:dyDescent="0.25">
      <c r="A133" s="188"/>
      <c r="B133" s="31"/>
      <c r="C133" s="45" t="s">
        <v>248</v>
      </c>
      <c r="D133" s="54">
        <v>17648</v>
      </c>
      <c r="E133" s="39"/>
      <c r="F133" s="39">
        <v>17648</v>
      </c>
      <c r="G133" s="72"/>
      <c r="H133" s="54">
        <v>17648</v>
      </c>
      <c r="I133" s="39"/>
      <c r="J133" s="39">
        <v>17648</v>
      </c>
      <c r="K133" s="72"/>
      <c r="L133" s="7"/>
    </row>
    <row r="134" spans="1:12" s="9" customFormat="1" x14ac:dyDescent="0.25">
      <c r="A134" s="188"/>
      <c r="B134" s="31"/>
      <c r="C134" s="45" t="s">
        <v>249</v>
      </c>
      <c r="D134" s="54">
        <v>1500</v>
      </c>
      <c r="E134" s="39"/>
      <c r="F134" s="39">
        <v>1500</v>
      </c>
      <c r="G134" s="72"/>
      <c r="H134" s="54">
        <v>1500</v>
      </c>
      <c r="I134" s="39"/>
      <c r="J134" s="39">
        <v>1500</v>
      </c>
      <c r="K134" s="72"/>
      <c r="L134" s="7"/>
    </row>
    <row r="135" spans="1:12" s="9" customFormat="1" x14ac:dyDescent="0.25">
      <c r="A135" s="188"/>
      <c r="B135" s="31"/>
      <c r="C135" s="45" t="s">
        <v>250</v>
      </c>
      <c r="D135" s="54">
        <v>25726</v>
      </c>
      <c r="E135" s="39">
        <v>25726</v>
      </c>
      <c r="F135" s="39"/>
      <c r="G135" s="72"/>
      <c r="H135" s="54">
        <v>25726</v>
      </c>
      <c r="I135" s="39">
        <v>25726</v>
      </c>
      <c r="J135" s="39"/>
      <c r="K135" s="72"/>
      <c r="L135" s="7"/>
    </row>
    <row r="136" spans="1:12" s="9" customFormat="1" x14ac:dyDescent="0.25">
      <c r="A136" s="188"/>
      <c r="B136" s="31"/>
      <c r="C136" s="45" t="s">
        <v>251</v>
      </c>
      <c r="D136" s="54">
        <v>45000</v>
      </c>
      <c r="E136" s="39"/>
      <c r="F136" s="39">
        <v>45000</v>
      </c>
      <c r="G136" s="72"/>
      <c r="H136" s="54">
        <v>45000</v>
      </c>
      <c r="I136" s="39"/>
      <c r="J136" s="39">
        <v>45000</v>
      </c>
      <c r="K136" s="72"/>
      <c r="L136" s="7"/>
    </row>
    <row r="137" spans="1:12" s="9" customFormat="1" x14ac:dyDescent="0.25">
      <c r="A137" s="188"/>
      <c r="B137" s="31"/>
      <c r="C137" s="45" t="s">
        <v>252</v>
      </c>
      <c r="D137" s="54">
        <v>26000</v>
      </c>
      <c r="E137" s="39"/>
      <c r="F137" s="39">
        <v>26000</v>
      </c>
      <c r="G137" s="72"/>
      <c r="H137" s="54">
        <v>31000</v>
      </c>
      <c r="I137" s="39"/>
      <c r="J137" s="39">
        <v>31000</v>
      </c>
      <c r="K137" s="72"/>
      <c r="L137" s="7"/>
    </row>
    <row r="138" spans="1:12" s="9" customFormat="1" x14ac:dyDescent="0.25">
      <c r="A138" s="188"/>
      <c r="B138" s="31"/>
      <c r="C138" s="45" t="s">
        <v>253</v>
      </c>
      <c r="D138" s="54">
        <v>2881</v>
      </c>
      <c r="E138" s="39"/>
      <c r="F138" s="39">
        <v>2881</v>
      </c>
      <c r="G138" s="72"/>
      <c r="H138" s="54">
        <v>1800</v>
      </c>
      <c r="I138" s="39"/>
      <c r="J138" s="39">
        <v>1800</v>
      </c>
      <c r="K138" s="72"/>
      <c r="L138" s="7"/>
    </row>
    <row r="139" spans="1:12" s="9" customFormat="1" x14ac:dyDescent="0.25">
      <c r="A139" s="188"/>
      <c r="B139" s="31"/>
      <c r="C139" s="45" t="s">
        <v>254</v>
      </c>
      <c r="D139" s="54">
        <v>11976</v>
      </c>
      <c r="E139" s="39">
        <v>11976</v>
      </c>
      <c r="F139" s="39"/>
      <c r="G139" s="72"/>
      <c r="H139" s="54">
        <v>11976</v>
      </c>
      <c r="I139" s="39">
        <v>11976</v>
      </c>
      <c r="J139" s="39"/>
      <c r="K139" s="72"/>
      <c r="L139" s="7"/>
    </row>
    <row r="140" spans="1:12" s="9" customFormat="1" ht="30" x14ac:dyDescent="0.25">
      <c r="A140" s="188"/>
      <c r="B140" s="31"/>
      <c r="C140" s="45" t="s">
        <v>255</v>
      </c>
      <c r="D140" s="27">
        <v>2000</v>
      </c>
      <c r="E140" s="22">
        <v>2000</v>
      </c>
      <c r="F140" s="22"/>
      <c r="G140" s="65"/>
      <c r="H140" s="27">
        <v>2000</v>
      </c>
      <c r="I140" s="22">
        <v>2000</v>
      </c>
      <c r="J140" s="22"/>
      <c r="K140" s="65"/>
      <c r="L140" s="7"/>
    </row>
    <row r="141" spans="1:12" s="9" customFormat="1" x14ac:dyDescent="0.25">
      <c r="A141" s="188"/>
      <c r="B141" s="31"/>
      <c r="C141" s="45" t="s">
        <v>256</v>
      </c>
      <c r="D141" s="60">
        <v>23085</v>
      </c>
      <c r="E141" s="39">
        <v>23085</v>
      </c>
      <c r="F141" s="39"/>
      <c r="G141" s="72"/>
      <c r="H141" s="60">
        <f>23085-10501-3946-953-7685</f>
        <v>0</v>
      </c>
      <c r="I141" s="39">
        <v>0</v>
      </c>
      <c r="J141" s="39"/>
      <c r="K141" s="72"/>
      <c r="L141" s="7"/>
    </row>
    <row r="142" spans="1:12" s="9" customFormat="1" x14ac:dyDescent="0.25">
      <c r="A142" s="188"/>
      <c r="B142" s="31"/>
      <c r="C142" s="45" t="s">
        <v>257</v>
      </c>
      <c r="D142" s="60">
        <v>1715</v>
      </c>
      <c r="E142" s="39">
        <v>1715</v>
      </c>
      <c r="F142" s="39"/>
      <c r="G142" s="72"/>
      <c r="H142" s="60">
        <v>1715</v>
      </c>
      <c r="I142" s="39">
        <v>1715</v>
      </c>
      <c r="J142" s="39"/>
      <c r="K142" s="72"/>
      <c r="L142" s="7"/>
    </row>
    <row r="143" spans="1:12" s="9" customFormat="1" x14ac:dyDescent="0.25">
      <c r="A143" s="188"/>
      <c r="B143" s="31"/>
      <c r="C143" s="45" t="s">
        <v>258</v>
      </c>
      <c r="D143" s="60">
        <v>1088</v>
      </c>
      <c r="E143" s="39">
        <v>1088</v>
      </c>
      <c r="F143" s="39"/>
      <c r="G143" s="72"/>
      <c r="H143" s="60">
        <v>1088</v>
      </c>
      <c r="I143" s="39">
        <v>1088</v>
      </c>
      <c r="J143" s="39"/>
      <c r="K143" s="72"/>
      <c r="L143" s="7"/>
    </row>
    <row r="144" spans="1:12" s="9" customFormat="1" x14ac:dyDescent="0.25">
      <c r="A144" s="188"/>
      <c r="B144" s="31"/>
      <c r="C144" s="45" t="s">
        <v>259</v>
      </c>
      <c r="D144" s="60"/>
      <c r="E144" s="39"/>
      <c r="F144" s="39"/>
      <c r="G144" s="73"/>
      <c r="H144" s="60"/>
      <c r="I144" s="39"/>
      <c r="J144" s="39"/>
      <c r="K144" s="72"/>
      <c r="L144" s="7"/>
    </row>
    <row r="145" spans="1:12" s="9" customFormat="1" x14ac:dyDescent="0.25">
      <c r="A145" s="188"/>
      <c r="B145" s="31"/>
      <c r="C145" s="45" t="s">
        <v>260</v>
      </c>
      <c r="D145" s="60">
        <v>7500</v>
      </c>
      <c r="E145" s="39"/>
      <c r="F145" s="39">
        <v>7500</v>
      </c>
      <c r="G145" s="73"/>
      <c r="H145" s="60">
        <v>7500</v>
      </c>
      <c r="I145" s="39"/>
      <c r="J145" s="39">
        <v>7500</v>
      </c>
      <c r="K145" s="72"/>
      <c r="L145" s="7"/>
    </row>
    <row r="146" spans="1:12" s="9" customFormat="1" x14ac:dyDescent="0.25">
      <c r="A146" s="188"/>
      <c r="B146" s="31"/>
      <c r="C146" s="45" t="s">
        <v>261</v>
      </c>
      <c r="D146" s="60">
        <v>400</v>
      </c>
      <c r="E146" s="39"/>
      <c r="F146" s="39">
        <v>400</v>
      </c>
      <c r="G146" s="73"/>
      <c r="H146" s="60">
        <v>400</v>
      </c>
      <c r="I146" s="39"/>
      <c r="J146" s="39">
        <v>400</v>
      </c>
      <c r="K146" s="72"/>
      <c r="L146" s="7"/>
    </row>
    <row r="147" spans="1:12" s="9" customFormat="1" x14ac:dyDescent="0.25">
      <c r="A147" s="188"/>
      <c r="B147" s="31"/>
      <c r="C147" s="45" t="s">
        <v>262</v>
      </c>
      <c r="D147" s="60">
        <v>1000</v>
      </c>
      <c r="E147" s="39">
        <v>1000</v>
      </c>
      <c r="F147" s="39"/>
      <c r="G147" s="73"/>
      <c r="H147" s="60">
        <v>1000</v>
      </c>
      <c r="I147" s="39">
        <v>1000</v>
      </c>
      <c r="J147" s="39"/>
      <c r="K147" s="72"/>
      <c r="L147" s="7"/>
    </row>
    <row r="148" spans="1:12" s="9" customFormat="1" x14ac:dyDescent="0.25">
      <c r="A148" s="188"/>
      <c r="B148" s="31"/>
      <c r="C148" s="45" t="s">
        <v>263</v>
      </c>
      <c r="D148" s="60">
        <v>2000</v>
      </c>
      <c r="E148" s="39">
        <v>2000</v>
      </c>
      <c r="F148" s="39"/>
      <c r="G148" s="73"/>
      <c r="H148" s="60">
        <v>2000</v>
      </c>
      <c r="I148" s="39">
        <v>2000</v>
      </c>
      <c r="J148" s="39"/>
      <c r="K148" s="72"/>
      <c r="L148" s="7"/>
    </row>
    <row r="149" spans="1:12" s="9" customFormat="1" x14ac:dyDescent="0.25">
      <c r="A149" s="188"/>
      <c r="B149" s="31"/>
      <c r="C149" s="45" t="s">
        <v>264</v>
      </c>
      <c r="D149" s="60">
        <v>1500</v>
      </c>
      <c r="E149" s="39">
        <v>1500</v>
      </c>
      <c r="F149" s="39"/>
      <c r="G149" s="73"/>
      <c r="H149" s="60">
        <v>1500</v>
      </c>
      <c r="I149" s="39">
        <v>1500</v>
      </c>
      <c r="J149" s="39"/>
      <c r="K149" s="72"/>
      <c r="L149" s="7"/>
    </row>
    <row r="150" spans="1:12" s="9" customFormat="1" x14ac:dyDescent="0.25">
      <c r="A150" s="188"/>
      <c r="B150" s="31"/>
      <c r="C150" s="45" t="s">
        <v>265</v>
      </c>
      <c r="D150" s="60">
        <v>20000</v>
      </c>
      <c r="E150" s="39">
        <v>20000</v>
      </c>
      <c r="F150" s="39"/>
      <c r="G150" s="73"/>
      <c r="H150" s="60">
        <f>20000-5880</f>
        <v>14120</v>
      </c>
      <c r="I150" s="39">
        <v>14120</v>
      </c>
      <c r="J150" s="39"/>
      <c r="K150" s="72"/>
      <c r="L150" s="7"/>
    </row>
    <row r="151" spans="1:12" s="9" customFormat="1" x14ac:dyDescent="0.25">
      <c r="A151" s="188"/>
      <c r="B151" s="31"/>
      <c r="C151" s="45" t="s">
        <v>266</v>
      </c>
      <c r="D151" s="60"/>
      <c r="E151" s="39"/>
      <c r="F151" s="39"/>
      <c r="G151" s="73"/>
      <c r="H151" s="60"/>
      <c r="I151" s="39"/>
      <c r="J151" s="39"/>
      <c r="K151" s="72"/>
      <c r="L151" s="7"/>
    </row>
    <row r="152" spans="1:12" s="9" customFormat="1" x14ac:dyDescent="0.25">
      <c r="A152" s="188"/>
      <c r="B152" s="31"/>
      <c r="C152" s="45" t="s">
        <v>416</v>
      </c>
      <c r="D152" s="60">
        <f>2783+17770</f>
        <v>20553</v>
      </c>
      <c r="E152" s="39">
        <v>20553</v>
      </c>
      <c r="F152" s="39"/>
      <c r="G152" s="73"/>
      <c r="H152" s="60">
        <v>22500</v>
      </c>
      <c r="I152" s="39">
        <v>22500</v>
      </c>
      <c r="J152" s="39"/>
      <c r="K152" s="72"/>
      <c r="L152" s="7"/>
    </row>
    <row r="153" spans="1:12" s="9" customFormat="1" x14ac:dyDescent="0.25">
      <c r="A153" s="188"/>
      <c r="B153" s="31"/>
      <c r="C153" s="45" t="s">
        <v>417</v>
      </c>
      <c r="D153" s="60">
        <v>3397</v>
      </c>
      <c r="E153" s="39">
        <v>3397</v>
      </c>
      <c r="F153" s="39"/>
      <c r="G153" s="73"/>
      <c r="H153" s="60">
        <v>3397</v>
      </c>
      <c r="I153" s="39">
        <v>3397</v>
      </c>
      <c r="J153" s="39"/>
      <c r="K153" s="72"/>
      <c r="L153" s="7"/>
    </row>
    <row r="154" spans="1:12" s="9" customFormat="1" x14ac:dyDescent="0.25">
      <c r="A154" s="188"/>
      <c r="B154" s="31"/>
      <c r="C154" s="45" t="s">
        <v>267</v>
      </c>
      <c r="D154" s="60">
        <v>7753</v>
      </c>
      <c r="E154" s="39">
        <v>7753</v>
      </c>
      <c r="F154" s="39"/>
      <c r="G154" s="73"/>
      <c r="H154" s="60">
        <v>7753</v>
      </c>
      <c r="I154" s="39">
        <v>7753</v>
      </c>
      <c r="J154" s="39"/>
      <c r="K154" s="72"/>
      <c r="L154" s="7"/>
    </row>
    <row r="155" spans="1:12" s="9" customFormat="1" ht="30" x14ac:dyDescent="0.25">
      <c r="A155" s="188"/>
      <c r="B155" s="31"/>
      <c r="C155" s="45" t="s">
        <v>268</v>
      </c>
      <c r="D155" s="60">
        <v>3500</v>
      </c>
      <c r="E155" s="39">
        <v>3500</v>
      </c>
      <c r="F155" s="39"/>
      <c r="G155" s="73"/>
      <c r="H155" s="60">
        <v>3500</v>
      </c>
      <c r="I155" s="39">
        <v>3500</v>
      </c>
      <c r="J155" s="39"/>
      <c r="K155" s="72"/>
      <c r="L155" s="7"/>
    </row>
    <row r="156" spans="1:12" s="9" customFormat="1" x14ac:dyDescent="0.25">
      <c r="A156" s="188"/>
      <c r="B156" s="31"/>
      <c r="C156" s="45" t="s">
        <v>269</v>
      </c>
      <c r="D156" s="60">
        <v>2500</v>
      </c>
      <c r="E156" s="39"/>
      <c r="F156" s="39">
        <v>2500</v>
      </c>
      <c r="G156" s="73"/>
      <c r="H156" s="60">
        <v>2500</v>
      </c>
      <c r="I156" s="39"/>
      <c r="J156" s="39">
        <v>2500</v>
      </c>
      <c r="K156" s="72"/>
      <c r="L156" s="7"/>
    </row>
    <row r="157" spans="1:12" s="9" customFormat="1" x14ac:dyDescent="0.25">
      <c r="A157" s="188"/>
      <c r="B157" s="31"/>
      <c r="C157" s="45" t="s">
        <v>270</v>
      </c>
      <c r="D157" s="60">
        <v>3120</v>
      </c>
      <c r="E157" s="39"/>
      <c r="F157" s="39">
        <v>3120</v>
      </c>
      <c r="G157" s="73"/>
      <c r="H157" s="60">
        <v>3120</v>
      </c>
      <c r="I157" s="39"/>
      <c r="J157" s="39">
        <v>3120</v>
      </c>
      <c r="K157" s="72"/>
      <c r="L157" s="7"/>
    </row>
    <row r="158" spans="1:12" s="9" customFormat="1" x14ac:dyDescent="0.25">
      <c r="A158" s="188"/>
      <c r="B158" s="31"/>
      <c r="C158" s="45" t="s">
        <v>271</v>
      </c>
      <c r="D158" s="60">
        <v>1245</v>
      </c>
      <c r="E158" s="39"/>
      <c r="F158" s="39">
        <v>1245</v>
      </c>
      <c r="G158" s="73"/>
      <c r="H158" s="60">
        <v>1245</v>
      </c>
      <c r="I158" s="39"/>
      <c r="J158" s="39">
        <v>1245</v>
      </c>
      <c r="K158" s="72"/>
      <c r="L158" s="7"/>
    </row>
    <row r="159" spans="1:12" s="9" customFormat="1" x14ac:dyDescent="0.25">
      <c r="A159" s="188"/>
      <c r="B159" s="31"/>
      <c r="C159" s="45" t="s">
        <v>272</v>
      </c>
      <c r="D159" s="60">
        <v>5000</v>
      </c>
      <c r="E159" s="39">
        <v>5000</v>
      </c>
      <c r="F159" s="39"/>
      <c r="G159" s="73"/>
      <c r="H159" s="60">
        <v>0</v>
      </c>
      <c r="I159" s="39">
        <v>0</v>
      </c>
      <c r="J159" s="39"/>
      <c r="K159" s="72"/>
      <c r="L159" s="7"/>
    </row>
    <row r="160" spans="1:12" s="9" customFormat="1" x14ac:dyDescent="0.25">
      <c r="A160" s="188"/>
      <c r="B160" s="31"/>
      <c r="C160" s="45" t="s">
        <v>273</v>
      </c>
      <c r="D160" s="60">
        <v>500</v>
      </c>
      <c r="E160" s="39"/>
      <c r="F160" s="39">
        <v>500</v>
      </c>
      <c r="G160" s="73"/>
      <c r="H160" s="60">
        <v>500</v>
      </c>
      <c r="I160" s="39"/>
      <c r="J160" s="39">
        <v>500</v>
      </c>
      <c r="K160" s="72"/>
      <c r="L160" s="7"/>
    </row>
    <row r="161" spans="1:12" s="9" customFormat="1" x14ac:dyDescent="0.25">
      <c r="A161" s="188"/>
      <c r="B161" s="31"/>
      <c r="C161" s="45" t="s">
        <v>274</v>
      </c>
      <c r="D161" s="60">
        <v>3050</v>
      </c>
      <c r="E161" s="39"/>
      <c r="F161" s="39">
        <v>3050</v>
      </c>
      <c r="G161" s="73"/>
      <c r="H161" s="60">
        <v>3050</v>
      </c>
      <c r="I161" s="39"/>
      <c r="J161" s="39">
        <v>3050</v>
      </c>
      <c r="K161" s="72"/>
      <c r="L161" s="7"/>
    </row>
    <row r="162" spans="1:12" s="9" customFormat="1" x14ac:dyDescent="0.25">
      <c r="A162" s="188"/>
      <c r="B162" s="31"/>
      <c r="C162" s="45" t="s">
        <v>275</v>
      </c>
      <c r="D162" s="60">
        <v>1270</v>
      </c>
      <c r="E162" s="39"/>
      <c r="F162" s="39">
        <v>1270</v>
      </c>
      <c r="G162" s="73"/>
      <c r="H162" s="60">
        <v>1270</v>
      </c>
      <c r="I162" s="39"/>
      <c r="J162" s="39">
        <v>1270</v>
      </c>
      <c r="K162" s="72"/>
      <c r="L162" s="7"/>
    </row>
    <row r="163" spans="1:12" s="9" customFormat="1" x14ac:dyDescent="0.25">
      <c r="A163" s="188"/>
      <c r="B163" s="31"/>
      <c r="C163" s="45" t="s">
        <v>276</v>
      </c>
      <c r="D163" s="60">
        <v>3000</v>
      </c>
      <c r="E163" s="39">
        <v>3000</v>
      </c>
      <c r="F163" s="39"/>
      <c r="G163" s="73"/>
      <c r="H163" s="60">
        <v>4500</v>
      </c>
      <c r="I163" s="39">
        <v>4500</v>
      </c>
      <c r="J163" s="39"/>
      <c r="K163" s="72"/>
      <c r="L163" s="7"/>
    </row>
    <row r="164" spans="1:12" s="9" customFormat="1" x14ac:dyDescent="0.25">
      <c r="A164" s="188"/>
      <c r="B164" s="31"/>
      <c r="C164" s="45" t="s">
        <v>277</v>
      </c>
      <c r="D164" s="60">
        <v>2000</v>
      </c>
      <c r="E164" s="39"/>
      <c r="F164" s="39">
        <v>2000</v>
      </c>
      <c r="G164" s="73"/>
      <c r="H164" s="60">
        <v>2000</v>
      </c>
      <c r="I164" s="39"/>
      <c r="J164" s="39">
        <v>2000</v>
      </c>
      <c r="K164" s="72"/>
      <c r="L164" s="7"/>
    </row>
    <row r="165" spans="1:12" s="9" customFormat="1" ht="30" x14ac:dyDescent="0.25">
      <c r="A165" s="188"/>
      <c r="B165" s="31"/>
      <c r="C165" s="45" t="s">
        <v>278</v>
      </c>
      <c r="D165" s="60">
        <v>500</v>
      </c>
      <c r="E165" s="39">
        <v>500</v>
      </c>
      <c r="F165" s="39"/>
      <c r="G165" s="73"/>
      <c r="H165" s="60">
        <v>500</v>
      </c>
      <c r="I165" s="39">
        <v>500</v>
      </c>
      <c r="J165" s="39"/>
      <c r="K165" s="72"/>
      <c r="L165" s="7"/>
    </row>
    <row r="166" spans="1:12" s="9" customFormat="1" x14ac:dyDescent="0.25">
      <c r="A166" s="188"/>
      <c r="B166" s="31"/>
      <c r="C166" s="45" t="s">
        <v>279</v>
      </c>
      <c r="D166" s="60">
        <v>762</v>
      </c>
      <c r="E166" s="39">
        <v>762</v>
      </c>
      <c r="F166" s="39"/>
      <c r="G166" s="73"/>
      <c r="H166" s="60">
        <v>762</v>
      </c>
      <c r="I166" s="39">
        <v>762</v>
      </c>
      <c r="J166" s="39"/>
      <c r="K166" s="72"/>
      <c r="L166" s="7"/>
    </row>
    <row r="167" spans="1:12" s="9" customFormat="1" x14ac:dyDescent="0.25">
      <c r="A167" s="188"/>
      <c r="B167" s="31"/>
      <c r="C167" s="45" t="s">
        <v>280</v>
      </c>
      <c r="D167" s="60">
        <v>3810</v>
      </c>
      <c r="E167" s="39">
        <v>3810</v>
      </c>
      <c r="F167" s="39"/>
      <c r="G167" s="73"/>
      <c r="H167" s="60">
        <v>3810</v>
      </c>
      <c r="I167" s="39">
        <v>3810</v>
      </c>
      <c r="J167" s="39"/>
      <c r="K167" s="72"/>
      <c r="L167" s="7"/>
    </row>
    <row r="168" spans="1:12" s="9" customFormat="1" x14ac:dyDescent="0.25">
      <c r="A168" s="188"/>
      <c r="B168" s="31"/>
      <c r="C168" s="45" t="s">
        <v>281</v>
      </c>
      <c r="D168" s="60">
        <v>943</v>
      </c>
      <c r="E168" s="39">
        <v>943</v>
      </c>
      <c r="F168" s="39"/>
      <c r="G168" s="73"/>
      <c r="H168" s="60">
        <v>943</v>
      </c>
      <c r="I168" s="39">
        <v>943</v>
      </c>
      <c r="J168" s="39"/>
      <c r="K168" s="72"/>
      <c r="L168" s="7"/>
    </row>
    <row r="169" spans="1:12" s="9" customFormat="1" ht="30" x14ac:dyDescent="0.25">
      <c r="A169" s="188"/>
      <c r="B169" s="31"/>
      <c r="C169" s="45" t="s">
        <v>282</v>
      </c>
      <c r="D169" s="60">
        <v>2413</v>
      </c>
      <c r="E169" s="39">
        <v>2413</v>
      </c>
      <c r="F169" s="39"/>
      <c r="G169" s="73"/>
      <c r="H169" s="60">
        <v>2413</v>
      </c>
      <c r="I169" s="39">
        <v>2413</v>
      </c>
      <c r="J169" s="39"/>
      <c r="K169" s="72"/>
      <c r="L169" s="7"/>
    </row>
    <row r="170" spans="1:12" s="9" customFormat="1" ht="30" x14ac:dyDescent="0.25">
      <c r="A170" s="188"/>
      <c r="B170" s="31"/>
      <c r="C170" s="45" t="s">
        <v>283</v>
      </c>
      <c r="D170" s="60">
        <v>1715</v>
      </c>
      <c r="E170" s="39">
        <v>1715</v>
      </c>
      <c r="F170" s="39"/>
      <c r="G170" s="73"/>
      <c r="H170" s="60">
        <v>1715</v>
      </c>
      <c r="I170" s="39">
        <v>1715</v>
      </c>
      <c r="J170" s="39"/>
      <c r="K170" s="72"/>
      <c r="L170" s="7"/>
    </row>
    <row r="171" spans="1:12" s="9" customFormat="1" x14ac:dyDescent="0.25">
      <c r="A171" s="188"/>
      <c r="B171" s="31"/>
      <c r="C171" s="45" t="s">
        <v>284</v>
      </c>
      <c r="D171" s="60">
        <v>558</v>
      </c>
      <c r="E171" s="39">
        <v>558</v>
      </c>
      <c r="F171" s="39"/>
      <c r="G171" s="73"/>
      <c r="H171" s="60">
        <v>558</v>
      </c>
      <c r="I171" s="39">
        <v>558</v>
      </c>
      <c r="J171" s="39"/>
      <c r="K171" s="72"/>
      <c r="L171" s="7"/>
    </row>
    <row r="172" spans="1:12" s="9" customFormat="1" x14ac:dyDescent="0.25">
      <c r="A172" s="188"/>
      <c r="B172" s="31"/>
      <c r="C172" s="45" t="s">
        <v>285</v>
      </c>
      <c r="D172" s="60">
        <v>1530</v>
      </c>
      <c r="E172" s="39">
        <v>1530</v>
      </c>
      <c r="F172" s="39"/>
      <c r="G172" s="73"/>
      <c r="H172" s="60">
        <v>1530</v>
      </c>
      <c r="I172" s="39">
        <v>1530</v>
      </c>
      <c r="J172" s="39"/>
      <c r="K172" s="72"/>
      <c r="L172" s="7"/>
    </row>
    <row r="173" spans="1:12" s="9" customFormat="1" x14ac:dyDescent="0.25">
      <c r="A173" s="188"/>
      <c r="B173" s="31"/>
      <c r="C173" s="45" t="s">
        <v>286</v>
      </c>
      <c r="D173" s="60">
        <v>1270</v>
      </c>
      <c r="E173" s="39">
        <v>1270</v>
      </c>
      <c r="F173" s="39"/>
      <c r="G173" s="73"/>
      <c r="H173" s="60">
        <v>1270</v>
      </c>
      <c r="I173" s="39">
        <v>1270</v>
      </c>
      <c r="J173" s="39"/>
      <c r="K173" s="72"/>
      <c r="L173" s="7"/>
    </row>
    <row r="174" spans="1:12" s="9" customFormat="1" x14ac:dyDescent="0.25">
      <c r="A174" s="188"/>
      <c r="B174" s="31"/>
      <c r="C174" s="45" t="s">
        <v>287</v>
      </c>
      <c r="D174" s="60">
        <v>2840</v>
      </c>
      <c r="E174" s="39">
        <v>2840</v>
      </c>
      <c r="F174" s="39"/>
      <c r="G174" s="73"/>
      <c r="H174" s="60">
        <v>2840</v>
      </c>
      <c r="I174" s="39">
        <v>2840</v>
      </c>
      <c r="J174" s="39"/>
      <c r="K174" s="72"/>
      <c r="L174" s="7"/>
    </row>
    <row r="175" spans="1:12" s="9" customFormat="1" ht="30" x14ac:dyDescent="0.25">
      <c r="A175" s="188"/>
      <c r="B175" s="31"/>
      <c r="C175" s="45" t="s">
        <v>288</v>
      </c>
      <c r="D175" s="60">
        <v>3384</v>
      </c>
      <c r="E175" s="39">
        <v>3384</v>
      </c>
      <c r="F175" s="39"/>
      <c r="G175" s="73"/>
      <c r="H175" s="60">
        <v>3384</v>
      </c>
      <c r="I175" s="39">
        <v>3384</v>
      </c>
      <c r="J175" s="39"/>
      <c r="K175" s="72"/>
      <c r="L175" s="7"/>
    </row>
    <row r="176" spans="1:12" s="9" customFormat="1" ht="30" x14ac:dyDescent="0.25">
      <c r="A176" s="188"/>
      <c r="B176" s="31"/>
      <c r="C176" s="45" t="s">
        <v>289</v>
      </c>
      <c r="D176" s="60">
        <v>1214</v>
      </c>
      <c r="E176" s="39"/>
      <c r="F176" s="39">
        <v>1214</v>
      </c>
      <c r="G176" s="73"/>
      <c r="H176" s="60">
        <v>1214</v>
      </c>
      <c r="I176" s="39"/>
      <c r="J176" s="39">
        <v>1214</v>
      </c>
      <c r="K176" s="72"/>
      <c r="L176" s="7"/>
    </row>
    <row r="177" spans="1:12" s="9" customFormat="1" ht="30" x14ac:dyDescent="0.25">
      <c r="A177" s="188"/>
      <c r="B177" s="31"/>
      <c r="C177" s="45" t="s">
        <v>290</v>
      </c>
      <c r="D177" s="60">
        <v>1600</v>
      </c>
      <c r="E177" s="39">
        <v>1600</v>
      </c>
      <c r="F177" s="39"/>
      <c r="G177" s="73"/>
      <c r="H177" s="60">
        <v>0</v>
      </c>
      <c r="I177" s="39">
        <v>0</v>
      </c>
      <c r="J177" s="39"/>
      <c r="K177" s="72"/>
      <c r="L177" s="7"/>
    </row>
    <row r="178" spans="1:12" s="9" customFormat="1" x14ac:dyDescent="0.25">
      <c r="A178" s="188"/>
      <c r="B178" s="31"/>
      <c r="C178" s="45" t="s">
        <v>291</v>
      </c>
      <c r="D178" s="60">
        <v>5000</v>
      </c>
      <c r="E178" s="39">
        <v>5000</v>
      </c>
      <c r="F178" s="39"/>
      <c r="G178" s="73"/>
      <c r="H178" s="60">
        <v>0</v>
      </c>
      <c r="I178" s="39">
        <v>0</v>
      </c>
      <c r="J178" s="39"/>
      <c r="K178" s="72"/>
      <c r="L178" s="7"/>
    </row>
    <row r="179" spans="1:12" s="9" customFormat="1" x14ac:dyDescent="0.25">
      <c r="A179" s="188"/>
      <c r="B179" s="31"/>
      <c r="C179" s="45" t="s">
        <v>292</v>
      </c>
      <c r="D179" s="60">
        <v>3000</v>
      </c>
      <c r="E179" s="39"/>
      <c r="F179" s="39">
        <v>3000</v>
      </c>
      <c r="G179" s="73"/>
      <c r="H179" s="60">
        <v>3000</v>
      </c>
      <c r="I179" s="39"/>
      <c r="J179" s="39">
        <v>3000</v>
      </c>
      <c r="K179" s="72"/>
      <c r="L179" s="7"/>
    </row>
    <row r="180" spans="1:12" s="9" customFormat="1" x14ac:dyDescent="0.25">
      <c r="A180" s="188"/>
      <c r="B180" s="31"/>
      <c r="C180" s="45" t="s">
        <v>293</v>
      </c>
      <c r="D180" s="60">
        <v>2500</v>
      </c>
      <c r="E180" s="39">
        <v>2500</v>
      </c>
      <c r="F180" s="39"/>
      <c r="G180" s="73"/>
      <c r="H180" s="60">
        <v>2500</v>
      </c>
      <c r="I180" s="39">
        <v>2500</v>
      </c>
      <c r="J180" s="39"/>
      <c r="K180" s="72"/>
      <c r="L180" s="7"/>
    </row>
    <row r="181" spans="1:12" s="9" customFormat="1" x14ac:dyDescent="0.25">
      <c r="A181" s="188"/>
      <c r="B181" s="31"/>
      <c r="C181" s="45" t="s">
        <v>294</v>
      </c>
      <c r="D181" s="60">
        <v>1000</v>
      </c>
      <c r="E181" s="39">
        <v>1000</v>
      </c>
      <c r="F181" s="39"/>
      <c r="G181" s="73"/>
      <c r="H181" s="60">
        <v>1000</v>
      </c>
      <c r="I181" s="39">
        <v>1000</v>
      </c>
      <c r="J181" s="39"/>
      <c r="K181" s="72"/>
      <c r="L181" s="7"/>
    </row>
    <row r="182" spans="1:12" s="9" customFormat="1" ht="30" x14ac:dyDescent="0.25">
      <c r="A182" s="188"/>
      <c r="B182" s="31"/>
      <c r="C182" s="45" t="s">
        <v>295</v>
      </c>
      <c r="D182" s="60">
        <v>2500</v>
      </c>
      <c r="E182" s="39">
        <v>2500</v>
      </c>
      <c r="F182" s="39"/>
      <c r="G182" s="73"/>
      <c r="H182" s="60">
        <v>0</v>
      </c>
      <c r="I182" s="39">
        <v>0</v>
      </c>
      <c r="J182" s="39"/>
      <c r="K182" s="72"/>
      <c r="L182" s="7"/>
    </row>
    <row r="183" spans="1:12" s="9" customFormat="1" ht="30" x14ac:dyDescent="0.25">
      <c r="A183" s="188"/>
      <c r="B183" s="31"/>
      <c r="C183" s="45" t="s">
        <v>296</v>
      </c>
      <c r="D183" s="60">
        <v>671</v>
      </c>
      <c r="E183" s="39">
        <v>671</v>
      </c>
      <c r="F183" s="39"/>
      <c r="G183" s="73"/>
      <c r="H183" s="60">
        <v>671</v>
      </c>
      <c r="I183" s="39">
        <v>671</v>
      </c>
      <c r="J183" s="39"/>
      <c r="K183" s="72"/>
      <c r="L183" s="7"/>
    </row>
    <row r="184" spans="1:12" s="9" customFormat="1" x14ac:dyDescent="0.25">
      <c r="A184" s="188"/>
      <c r="B184" s="31"/>
      <c r="C184" s="45" t="s">
        <v>297</v>
      </c>
      <c r="D184" s="60">
        <v>1245</v>
      </c>
      <c r="E184" s="39">
        <v>1245</v>
      </c>
      <c r="F184" s="39"/>
      <c r="G184" s="73"/>
      <c r="H184" s="60">
        <v>1245</v>
      </c>
      <c r="I184" s="39">
        <v>1245</v>
      </c>
      <c r="J184" s="39"/>
      <c r="K184" s="72"/>
      <c r="L184" s="7"/>
    </row>
    <row r="185" spans="1:12" s="9" customFormat="1" ht="30" x14ac:dyDescent="0.25">
      <c r="A185" s="188"/>
      <c r="B185" s="31"/>
      <c r="C185" s="45" t="s">
        <v>298</v>
      </c>
      <c r="D185" s="60">
        <v>2000</v>
      </c>
      <c r="E185" s="39"/>
      <c r="F185" s="39">
        <v>2000</v>
      </c>
      <c r="G185" s="73"/>
      <c r="H185" s="60">
        <v>2000</v>
      </c>
      <c r="I185" s="39"/>
      <c r="J185" s="39">
        <v>2000</v>
      </c>
      <c r="K185" s="72"/>
      <c r="L185" s="7"/>
    </row>
    <row r="186" spans="1:12" s="9" customFormat="1" x14ac:dyDescent="0.25">
      <c r="A186" s="188"/>
      <c r="B186" s="31"/>
      <c r="C186" s="45" t="s">
        <v>299</v>
      </c>
      <c r="D186" s="60">
        <v>2000</v>
      </c>
      <c r="E186" s="39">
        <v>2000</v>
      </c>
      <c r="F186" s="39"/>
      <c r="G186" s="73"/>
      <c r="H186" s="60">
        <v>2000</v>
      </c>
      <c r="I186" s="39">
        <v>2000</v>
      </c>
      <c r="J186" s="39"/>
      <c r="K186" s="72"/>
      <c r="L186" s="7"/>
    </row>
    <row r="187" spans="1:12" s="9" customFormat="1" x14ac:dyDescent="0.25">
      <c r="A187" s="188"/>
      <c r="B187" s="31"/>
      <c r="C187" s="45" t="s">
        <v>300</v>
      </c>
      <c r="D187" s="60">
        <v>3000</v>
      </c>
      <c r="E187" s="39">
        <v>3000</v>
      </c>
      <c r="F187" s="39"/>
      <c r="G187" s="73"/>
      <c r="H187" s="60">
        <v>0</v>
      </c>
      <c r="I187" s="39">
        <v>0</v>
      </c>
      <c r="J187" s="39"/>
      <c r="K187" s="72"/>
      <c r="L187" s="7"/>
    </row>
    <row r="188" spans="1:12" s="9" customFormat="1" x14ac:dyDescent="0.25">
      <c r="A188" s="188"/>
      <c r="B188" s="31"/>
      <c r="C188" s="45" t="s">
        <v>424</v>
      </c>
      <c r="D188" s="60">
        <v>500</v>
      </c>
      <c r="E188" s="39">
        <v>500</v>
      </c>
      <c r="F188" s="39"/>
      <c r="G188" s="73"/>
      <c r="H188" s="60">
        <v>0</v>
      </c>
      <c r="I188" s="39">
        <v>0</v>
      </c>
      <c r="J188" s="39"/>
      <c r="K188" s="72"/>
      <c r="L188" s="7"/>
    </row>
    <row r="189" spans="1:12" s="9" customFormat="1" ht="45" x14ac:dyDescent="0.25">
      <c r="A189" s="188"/>
      <c r="B189" s="31"/>
      <c r="C189" s="45" t="s">
        <v>434</v>
      </c>
      <c r="D189" s="60"/>
      <c r="E189" s="39"/>
      <c r="F189" s="39"/>
      <c r="G189" s="197"/>
      <c r="H189" s="60">
        <v>6250</v>
      </c>
      <c r="I189" s="39">
        <v>6250</v>
      </c>
      <c r="J189" s="39"/>
      <c r="K189" s="72"/>
      <c r="L189" s="7"/>
    </row>
    <row r="190" spans="1:12" s="9" customFormat="1" x14ac:dyDescent="0.25">
      <c r="A190" s="188"/>
      <c r="B190" s="31"/>
      <c r="C190" s="45" t="s">
        <v>435</v>
      </c>
      <c r="D190" s="60"/>
      <c r="E190" s="39"/>
      <c r="F190" s="39"/>
      <c r="G190" s="197"/>
      <c r="H190" s="60">
        <v>5842</v>
      </c>
      <c r="I190" s="39">
        <v>5842</v>
      </c>
      <c r="J190" s="39"/>
      <c r="K190" s="72"/>
      <c r="L190" s="7"/>
    </row>
    <row r="191" spans="1:12" s="9" customFormat="1" x14ac:dyDescent="0.25">
      <c r="A191" s="188"/>
      <c r="B191" s="31"/>
      <c r="C191" s="45" t="s">
        <v>436</v>
      </c>
      <c r="D191" s="60"/>
      <c r="E191" s="39"/>
      <c r="F191" s="39"/>
      <c r="G191" s="197"/>
      <c r="H191" s="60">
        <v>2096</v>
      </c>
      <c r="I191" s="39">
        <v>2096</v>
      </c>
      <c r="J191" s="39"/>
      <c r="K191" s="72"/>
      <c r="L191" s="7"/>
    </row>
    <row r="192" spans="1:12" s="9" customFormat="1" x14ac:dyDescent="0.25">
      <c r="A192" s="188"/>
      <c r="B192" s="31"/>
      <c r="C192" s="45" t="s">
        <v>437</v>
      </c>
      <c r="D192" s="60"/>
      <c r="E192" s="39"/>
      <c r="F192" s="39"/>
      <c r="G192" s="197"/>
      <c r="H192" s="60">
        <v>180</v>
      </c>
      <c r="I192" s="39">
        <v>180</v>
      </c>
      <c r="J192" s="39"/>
      <c r="K192" s="72"/>
      <c r="L192" s="7"/>
    </row>
    <row r="193" spans="1:12" s="9" customFormat="1" x14ac:dyDescent="0.25">
      <c r="A193" s="188"/>
      <c r="B193" s="31"/>
      <c r="C193" s="45" t="s">
        <v>438</v>
      </c>
      <c r="D193" s="60"/>
      <c r="E193" s="39"/>
      <c r="F193" s="39"/>
      <c r="G193" s="197"/>
      <c r="H193" s="60">
        <v>500</v>
      </c>
      <c r="I193" s="39">
        <v>500</v>
      </c>
      <c r="J193" s="39"/>
      <c r="K193" s="72"/>
      <c r="L193" s="7"/>
    </row>
    <row r="194" spans="1:12" s="9" customFormat="1" x14ac:dyDescent="0.25">
      <c r="A194" s="188"/>
      <c r="B194" s="31"/>
      <c r="C194" s="45" t="s">
        <v>486</v>
      </c>
      <c r="D194" s="60"/>
      <c r="E194" s="39"/>
      <c r="F194" s="39"/>
      <c r="G194" s="197"/>
      <c r="H194" s="60">
        <v>500</v>
      </c>
      <c r="I194" s="39">
        <v>500</v>
      </c>
      <c r="J194" s="39"/>
      <c r="K194" s="72"/>
      <c r="L194" s="7"/>
    </row>
    <row r="195" spans="1:12" s="9" customFormat="1" x14ac:dyDescent="0.25">
      <c r="A195" s="188"/>
      <c r="B195" s="31"/>
      <c r="C195" s="45" t="s">
        <v>485</v>
      </c>
      <c r="D195" s="60"/>
      <c r="E195" s="39"/>
      <c r="F195" s="39"/>
      <c r="G195" s="197"/>
      <c r="H195" s="60">
        <v>1000</v>
      </c>
      <c r="I195" s="39">
        <v>1000</v>
      </c>
      <c r="J195" s="39"/>
      <c r="K195" s="72"/>
      <c r="L195" s="7"/>
    </row>
    <row r="196" spans="1:12" s="9" customFormat="1" x14ac:dyDescent="0.25">
      <c r="A196" s="188"/>
      <c r="B196" s="31"/>
      <c r="C196" s="45" t="s">
        <v>484</v>
      </c>
      <c r="D196" s="60"/>
      <c r="E196" s="39"/>
      <c r="F196" s="39"/>
      <c r="G196" s="197"/>
      <c r="H196" s="60">
        <v>490</v>
      </c>
      <c r="I196" s="39">
        <v>490</v>
      </c>
      <c r="J196" s="39"/>
      <c r="K196" s="72"/>
      <c r="L196" s="7"/>
    </row>
    <row r="197" spans="1:12" s="9" customFormat="1" x14ac:dyDescent="0.25">
      <c r="A197" s="188"/>
      <c r="B197" s="31"/>
      <c r="C197" s="45" t="s">
        <v>483</v>
      </c>
      <c r="D197" s="60"/>
      <c r="E197" s="39"/>
      <c r="F197" s="39"/>
      <c r="G197" s="197"/>
      <c r="H197" s="60">
        <v>360</v>
      </c>
      <c r="I197" s="39">
        <v>360</v>
      </c>
      <c r="J197" s="39"/>
      <c r="K197" s="72"/>
      <c r="L197" s="7"/>
    </row>
    <row r="198" spans="1:12" s="9" customFormat="1" ht="30" x14ac:dyDescent="0.25">
      <c r="A198" s="188"/>
      <c r="B198" s="31"/>
      <c r="C198" s="45" t="s">
        <v>501</v>
      </c>
      <c r="D198" s="60"/>
      <c r="E198" s="39"/>
      <c r="F198" s="39"/>
      <c r="G198" s="197"/>
      <c r="H198" s="60">
        <v>6343</v>
      </c>
      <c r="I198" s="39">
        <v>6343</v>
      </c>
      <c r="J198" s="39"/>
      <c r="K198" s="72"/>
      <c r="L198" s="7"/>
    </row>
    <row r="199" spans="1:12" s="9" customFormat="1" x14ac:dyDescent="0.25">
      <c r="A199" s="188"/>
      <c r="B199" s="31"/>
      <c r="C199" s="45" t="s">
        <v>508</v>
      </c>
      <c r="D199" s="60"/>
      <c r="E199" s="39"/>
      <c r="F199" s="39"/>
      <c r="G199" s="197"/>
      <c r="H199" s="60">
        <v>704</v>
      </c>
      <c r="I199" s="39">
        <v>704</v>
      </c>
      <c r="J199" s="39"/>
      <c r="K199" s="72"/>
      <c r="L199" s="7"/>
    </row>
    <row r="200" spans="1:12" s="9" customFormat="1" x14ac:dyDescent="0.25">
      <c r="A200" s="188"/>
      <c r="B200" s="31"/>
      <c r="C200" s="45" t="s">
        <v>509</v>
      </c>
      <c r="D200" s="60"/>
      <c r="E200" s="39"/>
      <c r="F200" s="39"/>
      <c r="G200" s="197"/>
      <c r="H200" s="60">
        <v>1990</v>
      </c>
      <c r="I200" s="39">
        <v>1990</v>
      </c>
      <c r="J200" s="39"/>
      <c r="K200" s="72"/>
      <c r="L200" s="7"/>
    </row>
    <row r="201" spans="1:12" s="9" customFormat="1" ht="30" x14ac:dyDescent="0.25">
      <c r="A201" s="188"/>
      <c r="B201" s="31"/>
      <c r="C201" s="45" t="s">
        <v>527</v>
      </c>
      <c r="D201" s="60"/>
      <c r="E201" s="39"/>
      <c r="F201" s="39"/>
      <c r="G201" s="197"/>
      <c r="H201" s="60">
        <v>2513</v>
      </c>
      <c r="I201" s="39">
        <v>2513</v>
      </c>
      <c r="J201" s="39"/>
      <c r="K201" s="72"/>
      <c r="L201" s="7"/>
    </row>
    <row r="202" spans="1:12" s="9" customFormat="1" ht="30" x14ac:dyDescent="0.25">
      <c r="A202" s="188"/>
      <c r="B202" s="31"/>
      <c r="C202" s="45" t="s">
        <v>528</v>
      </c>
      <c r="D202" s="60"/>
      <c r="E202" s="39"/>
      <c r="F202" s="39"/>
      <c r="G202" s="197"/>
      <c r="H202" s="60">
        <v>1037</v>
      </c>
      <c r="I202" s="39">
        <v>1037</v>
      </c>
      <c r="J202" s="39"/>
      <c r="K202" s="72"/>
      <c r="L202" s="7"/>
    </row>
    <row r="203" spans="1:12" s="9" customFormat="1" ht="30" customHeight="1" x14ac:dyDescent="0.25">
      <c r="A203" s="188"/>
      <c r="B203" s="31"/>
      <c r="C203" s="45" t="s">
        <v>529</v>
      </c>
      <c r="D203" s="60"/>
      <c r="E203" s="39"/>
      <c r="F203" s="39"/>
      <c r="G203" s="197"/>
      <c r="H203" s="60">
        <v>3150</v>
      </c>
      <c r="I203" s="39">
        <v>3150</v>
      </c>
      <c r="J203" s="39"/>
      <c r="K203" s="72"/>
      <c r="L203" s="7"/>
    </row>
    <row r="204" spans="1:12" s="9" customFormat="1" ht="30.75" customHeight="1" x14ac:dyDescent="0.25">
      <c r="A204" s="188"/>
      <c r="B204" s="31"/>
      <c r="C204" s="45" t="s">
        <v>531</v>
      </c>
      <c r="D204" s="60"/>
      <c r="E204" s="39"/>
      <c r="F204" s="39"/>
      <c r="G204" s="197"/>
      <c r="H204" s="60">
        <v>3288</v>
      </c>
      <c r="I204" s="39">
        <v>3288</v>
      </c>
      <c r="J204" s="39"/>
      <c r="K204" s="72"/>
      <c r="L204" s="7"/>
    </row>
    <row r="205" spans="1:12" s="9" customFormat="1" ht="45" x14ac:dyDescent="0.25">
      <c r="A205" s="188"/>
      <c r="B205" s="31"/>
      <c r="C205" s="45" t="s">
        <v>530</v>
      </c>
      <c r="D205" s="60"/>
      <c r="E205" s="39"/>
      <c r="F205" s="39"/>
      <c r="G205" s="197"/>
      <c r="H205" s="60">
        <v>9562</v>
      </c>
      <c r="I205" s="39">
        <v>9562</v>
      </c>
      <c r="J205" s="39"/>
      <c r="K205" s="72"/>
      <c r="L205" s="7"/>
    </row>
    <row r="206" spans="1:12" s="9" customFormat="1" ht="30" x14ac:dyDescent="0.25">
      <c r="A206" s="188"/>
      <c r="B206" s="31"/>
      <c r="C206" s="45" t="s">
        <v>566</v>
      </c>
      <c r="D206" s="60"/>
      <c r="E206" s="39"/>
      <c r="F206" s="39"/>
      <c r="G206" s="197"/>
      <c r="H206" s="60">
        <v>1000</v>
      </c>
      <c r="I206" s="39"/>
      <c r="J206" s="39">
        <v>1000</v>
      </c>
      <c r="K206" s="72"/>
      <c r="L206" s="7"/>
    </row>
    <row r="207" spans="1:12" s="9" customFormat="1" x14ac:dyDescent="0.25">
      <c r="A207" s="188"/>
      <c r="B207" s="31"/>
      <c r="C207" s="45" t="s">
        <v>572</v>
      </c>
      <c r="D207" s="60"/>
      <c r="E207" s="39"/>
      <c r="F207" s="39"/>
      <c r="G207" s="197"/>
      <c r="H207" s="60">
        <v>1787</v>
      </c>
      <c r="I207" s="39">
        <v>1787</v>
      </c>
      <c r="J207" s="39"/>
      <c r="K207" s="72"/>
      <c r="L207" s="7"/>
    </row>
    <row r="208" spans="1:12" s="9" customFormat="1" x14ac:dyDescent="0.25">
      <c r="A208" s="188"/>
      <c r="B208" s="31"/>
      <c r="C208" s="56" t="s">
        <v>64</v>
      </c>
      <c r="D208" s="63">
        <f>SUM(D100:D188)</f>
        <v>637299</v>
      </c>
      <c r="E208" s="32">
        <f>SUM(E100:E188)</f>
        <v>496796</v>
      </c>
      <c r="F208" s="32">
        <f>SUM(F100:F188)</f>
        <v>140503</v>
      </c>
      <c r="G208" s="198">
        <f>SUM(G100:G188)</f>
        <v>0</v>
      </c>
      <c r="H208" s="63">
        <f>SUM(H100:H207)</f>
        <v>624607</v>
      </c>
      <c r="I208" s="32">
        <f t="shared" ref="I208:K208" si="21">SUM(I100:I207)</f>
        <v>478485</v>
      </c>
      <c r="J208" s="32">
        <f t="shared" si="21"/>
        <v>146122</v>
      </c>
      <c r="K208" s="196">
        <f t="shared" si="21"/>
        <v>0</v>
      </c>
      <c r="L208" s="7"/>
    </row>
    <row r="209" spans="1:12" s="9" customFormat="1" x14ac:dyDescent="0.25">
      <c r="A209" s="188"/>
      <c r="B209" s="31"/>
      <c r="C209" s="56"/>
      <c r="D209" s="199"/>
      <c r="E209" s="55"/>
      <c r="F209" s="55"/>
      <c r="G209" s="74"/>
      <c r="H209" s="199"/>
      <c r="I209" s="55"/>
      <c r="J209" s="55"/>
      <c r="K209" s="74"/>
      <c r="L209" s="7"/>
    </row>
    <row r="210" spans="1:12" s="9" customFormat="1" x14ac:dyDescent="0.25">
      <c r="A210" s="188"/>
      <c r="B210" s="31" t="s">
        <v>30</v>
      </c>
      <c r="C210" s="46" t="s">
        <v>80</v>
      </c>
      <c r="D210" s="52"/>
      <c r="E210" s="55"/>
      <c r="F210" s="55"/>
      <c r="G210" s="74"/>
      <c r="H210" s="52"/>
      <c r="I210" s="55"/>
      <c r="J210" s="55"/>
      <c r="K210" s="74"/>
      <c r="L210" s="7"/>
    </row>
    <row r="211" spans="1:12" s="78" customFormat="1" x14ac:dyDescent="0.25">
      <c r="A211" s="200"/>
      <c r="B211" s="31"/>
      <c r="C211" s="45" t="s">
        <v>173</v>
      </c>
      <c r="D211" s="27"/>
      <c r="E211" s="22"/>
      <c r="F211" s="22"/>
      <c r="G211" s="65"/>
      <c r="H211" s="27"/>
      <c r="I211" s="22"/>
      <c r="J211" s="22"/>
      <c r="K211" s="65"/>
      <c r="L211" s="205"/>
    </row>
    <row r="212" spans="1:12" s="78" customFormat="1" x14ac:dyDescent="0.25">
      <c r="A212" s="200"/>
      <c r="B212" s="31"/>
      <c r="C212" s="45" t="s">
        <v>174</v>
      </c>
      <c r="D212" s="27">
        <v>10000</v>
      </c>
      <c r="E212" s="22"/>
      <c r="F212" s="22"/>
      <c r="G212" s="71">
        <v>10000</v>
      </c>
      <c r="H212" s="27">
        <v>10000</v>
      </c>
      <c r="I212" s="22"/>
      <c r="J212" s="22"/>
      <c r="K212" s="65">
        <v>10000</v>
      </c>
      <c r="L212" s="205"/>
    </row>
    <row r="213" spans="1:12" s="78" customFormat="1" ht="30" x14ac:dyDescent="0.25">
      <c r="A213" s="200"/>
      <c r="B213" s="31"/>
      <c r="C213" s="45" t="s">
        <v>175</v>
      </c>
      <c r="D213" s="27">
        <v>1000</v>
      </c>
      <c r="E213" s="22"/>
      <c r="F213" s="22"/>
      <c r="G213" s="71">
        <v>1000</v>
      </c>
      <c r="H213" s="27">
        <v>1000</v>
      </c>
      <c r="I213" s="22"/>
      <c r="J213" s="22"/>
      <c r="K213" s="65">
        <v>1000</v>
      </c>
      <c r="L213" s="205"/>
    </row>
    <row r="214" spans="1:12" s="78" customFormat="1" x14ac:dyDescent="0.25">
      <c r="A214" s="200"/>
      <c r="B214" s="31"/>
      <c r="C214" s="45" t="s">
        <v>176</v>
      </c>
      <c r="D214" s="27">
        <v>400</v>
      </c>
      <c r="E214" s="22"/>
      <c r="F214" s="22"/>
      <c r="G214" s="71">
        <v>400</v>
      </c>
      <c r="H214" s="27">
        <v>1500</v>
      </c>
      <c r="I214" s="22"/>
      <c r="J214" s="22"/>
      <c r="K214" s="65">
        <v>1500</v>
      </c>
      <c r="L214" s="205"/>
    </row>
    <row r="215" spans="1:12" s="78" customFormat="1" x14ac:dyDescent="0.25">
      <c r="A215" s="200"/>
      <c r="B215" s="31"/>
      <c r="C215" s="45" t="s">
        <v>177</v>
      </c>
      <c r="D215" s="27">
        <v>8000</v>
      </c>
      <c r="E215" s="22"/>
      <c r="F215" s="22"/>
      <c r="G215" s="71">
        <v>8000</v>
      </c>
      <c r="H215" s="27">
        <v>8000</v>
      </c>
      <c r="I215" s="22"/>
      <c r="J215" s="22"/>
      <c r="K215" s="65">
        <v>8000</v>
      </c>
      <c r="L215" s="205"/>
    </row>
    <row r="216" spans="1:12" s="78" customFormat="1" ht="30" customHeight="1" x14ac:dyDescent="0.25">
      <c r="A216" s="200"/>
      <c r="B216" s="31"/>
      <c r="C216" s="45" t="s">
        <v>178</v>
      </c>
      <c r="D216" s="27">
        <v>200</v>
      </c>
      <c r="E216" s="22"/>
      <c r="F216" s="22"/>
      <c r="G216" s="71">
        <v>200</v>
      </c>
      <c r="H216" s="27">
        <v>200</v>
      </c>
      <c r="I216" s="22"/>
      <c r="J216" s="22"/>
      <c r="K216" s="65">
        <v>200</v>
      </c>
      <c r="L216" s="205"/>
    </row>
    <row r="217" spans="1:12" s="78" customFormat="1" x14ac:dyDescent="0.25">
      <c r="A217" s="200"/>
      <c r="B217" s="31"/>
      <c r="C217" s="45" t="s">
        <v>179</v>
      </c>
      <c r="D217" s="27">
        <v>200</v>
      </c>
      <c r="E217" s="22"/>
      <c r="F217" s="22"/>
      <c r="G217" s="71">
        <v>200</v>
      </c>
      <c r="H217" s="27">
        <v>200</v>
      </c>
      <c r="I217" s="22"/>
      <c r="J217" s="22"/>
      <c r="K217" s="65">
        <v>200</v>
      </c>
      <c r="L217" s="205"/>
    </row>
    <row r="218" spans="1:12" s="78" customFormat="1" x14ac:dyDescent="0.25">
      <c r="A218" s="200"/>
      <c r="B218" s="31"/>
      <c r="C218" s="45" t="s">
        <v>180</v>
      </c>
      <c r="D218" s="27">
        <v>50</v>
      </c>
      <c r="E218" s="22"/>
      <c r="F218" s="22"/>
      <c r="G218" s="71">
        <v>50</v>
      </c>
      <c r="H218" s="27">
        <v>50</v>
      </c>
      <c r="I218" s="22"/>
      <c r="J218" s="22"/>
      <c r="K218" s="65">
        <v>50</v>
      </c>
      <c r="L218" s="205"/>
    </row>
    <row r="219" spans="1:12" s="78" customFormat="1" x14ac:dyDescent="0.25">
      <c r="A219" s="200"/>
      <c r="B219" s="31"/>
      <c r="C219" s="45" t="s">
        <v>301</v>
      </c>
      <c r="D219" s="27">
        <v>6000</v>
      </c>
      <c r="E219" s="22"/>
      <c r="F219" s="22"/>
      <c r="G219" s="71">
        <v>6000</v>
      </c>
      <c r="H219" s="27">
        <v>1500</v>
      </c>
      <c r="I219" s="22"/>
      <c r="J219" s="22"/>
      <c r="K219" s="65">
        <v>1500</v>
      </c>
      <c r="L219" s="205"/>
    </row>
    <row r="220" spans="1:12" s="78" customFormat="1" x14ac:dyDescent="0.25">
      <c r="A220" s="200"/>
      <c r="B220" s="31"/>
      <c r="C220" s="45" t="s">
        <v>302</v>
      </c>
      <c r="D220" s="27">
        <v>10000</v>
      </c>
      <c r="E220" s="22"/>
      <c r="F220" s="22"/>
      <c r="G220" s="71">
        <v>10000</v>
      </c>
      <c r="H220" s="27">
        <v>7000</v>
      </c>
      <c r="I220" s="22"/>
      <c r="J220" s="22"/>
      <c r="K220" s="65">
        <v>7000</v>
      </c>
      <c r="L220" s="205"/>
    </row>
    <row r="221" spans="1:12" s="78" customFormat="1" x14ac:dyDescent="0.25">
      <c r="A221" s="200"/>
      <c r="B221" s="31"/>
      <c r="C221" s="201" t="s">
        <v>482</v>
      </c>
      <c r="D221" s="27"/>
      <c r="E221" s="22"/>
      <c r="F221" s="22"/>
      <c r="G221" s="71"/>
      <c r="H221" s="27">
        <v>1500</v>
      </c>
      <c r="I221" s="22"/>
      <c r="J221" s="22"/>
      <c r="K221" s="65">
        <v>1500</v>
      </c>
      <c r="L221" s="205"/>
    </row>
    <row r="222" spans="1:12" s="78" customFormat="1" x14ac:dyDescent="0.25">
      <c r="A222" s="200"/>
      <c r="B222" s="31"/>
      <c r="C222" s="201" t="s">
        <v>481</v>
      </c>
      <c r="D222" s="27"/>
      <c r="E222" s="22"/>
      <c r="F222" s="22"/>
      <c r="G222" s="71"/>
      <c r="H222" s="27">
        <v>1500</v>
      </c>
      <c r="I222" s="22"/>
      <c r="J222" s="22"/>
      <c r="K222" s="65">
        <v>1500</v>
      </c>
      <c r="L222" s="205"/>
    </row>
    <row r="223" spans="1:12" s="78" customFormat="1" x14ac:dyDescent="0.25">
      <c r="A223" s="200"/>
      <c r="B223" s="31"/>
      <c r="C223" s="201" t="s">
        <v>480</v>
      </c>
      <c r="D223" s="27"/>
      <c r="E223" s="22"/>
      <c r="F223" s="22"/>
      <c r="G223" s="71"/>
      <c r="H223" s="27">
        <v>4000</v>
      </c>
      <c r="I223" s="22"/>
      <c r="J223" s="22"/>
      <c r="K223" s="65">
        <v>4000</v>
      </c>
      <c r="L223" s="205"/>
    </row>
    <row r="224" spans="1:12" s="78" customFormat="1" x14ac:dyDescent="0.25">
      <c r="A224" s="200"/>
      <c r="B224" s="31"/>
      <c r="C224" s="45" t="s">
        <v>479</v>
      </c>
      <c r="D224" s="27"/>
      <c r="E224" s="22"/>
      <c r="F224" s="22"/>
      <c r="G224" s="71"/>
      <c r="H224" s="27">
        <v>2000</v>
      </c>
      <c r="I224" s="22"/>
      <c r="J224" s="22"/>
      <c r="K224" s="65">
        <v>2000</v>
      </c>
      <c r="L224" s="205"/>
    </row>
    <row r="225" spans="1:12" s="78" customFormat="1" x14ac:dyDescent="0.25">
      <c r="A225" s="200"/>
      <c r="B225" s="31"/>
      <c r="C225" s="45" t="s">
        <v>181</v>
      </c>
      <c r="D225" s="27">
        <v>2200</v>
      </c>
      <c r="E225" s="22"/>
      <c r="F225" s="22"/>
      <c r="G225" s="71">
        <v>2200</v>
      </c>
      <c r="H225" s="27">
        <v>2200</v>
      </c>
      <c r="I225" s="22"/>
      <c r="J225" s="22"/>
      <c r="K225" s="65">
        <v>2200</v>
      </c>
      <c r="L225" s="205"/>
    </row>
    <row r="226" spans="1:12" s="78" customFormat="1" x14ac:dyDescent="0.25">
      <c r="A226" s="200"/>
      <c r="B226" s="31"/>
      <c r="C226" s="45" t="s">
        <v>182</v>
      </c>
      <c r="D226" s="27">
        <v>100</v>
      </c>
      <c r="E226" s="22"/>
      <c r="F226" s="22"/>
      <c r="G226" s="71">
        <v>100</v>
      </c>
      <c r="H226" s="27">
        <v>100</v>
      </c>
      <c r="I226" s="22"/>
      <c r="J226" s="22"/>
      <c r="K226" s="65">
        <v>100</v>
      </c>
      <c r="L226" s="205"/>
    </row>
    <row r="227" spans="1:12" s="9" customFormat="1" x14ac:dyDescent="0.25">
      <c r="A227" s="188"/>
      <c r="B227" s="37"/>
      <c r="C227" s="56" t="s">
        <v>65</v>
      </c>
      <c r="D227" s="195">
        <f>SUM(D211:D226)</f>
        <v>38150</v>
      </c>
      <c r="E227" s="32">
        <f>SUM(E211:E225)</f>
        <v>0</v>
      </c>
      <c r="F227" s="32">
        <f>SUM(F211:F225)</f>
        <v>0</v>
      </c>
      <c r="G227" s="196">
        <f>SUM(G211:G226)</f>
        <v>38150</v>
      </c>
      <c r="H227" s="195">
        <f>SUM(H211:H226)</f>
        <v>40750</v>
      </c>
      <c r="I227" s="32">
        <f>SUM(I211:I225)</f>
        <v>0</v>
      </c>
      <c r="J227" s="32">
        <f>SUM(J211:J225)</f>
        <v>0</v>
      </c>
      <c r="K227" s="196">
        <f>SUM(K211:K226)</f>
        <v>40750</v>
      </c>
      <c r="L227" s="7"/>
    </row>
    <row r="228" spans="1:12" s="9" customFormat="1" x14ac:dyDescent="0.25">
      <c r="A228" s="188"/>
      <c r="B228" s="31"/>
      <c r="C228" s="56"/>
      <c r="D228" s="52"/>
      <c r="E228" s="55"/>
      <c r="F228" s="55"/>
      <c r="G228" s="74"/>
      <c r="H228" s="52"/>
      <c r="I228" s="55"/>
      <c r="J228" s="55"/>
      <c r="K228" s="74"/>
      <c r="L228" s="7"/>
    </row>
    <row r="229" spans="1:12" s="9" customFormat="1" x14ac:dyDescent="0.25">
      <c r="A229" s="188"/>
      <c r="B229" s="31" t="s">
        <v>38</v>
      </c>
      <c r="C229" s="46" t="s">
        <v>81</v>
      </c>
      <c r="D229" s="52"/>
      <c r="E229" s="55"/>
      <c r="F229" s="55"/>
      <c r="G229" s="74"/>
      <c r="H229" s="52"/>
      <c r="I229" s="55"/>
      <c r="J229" s="55"/>
      <c r="K229" s="74"/>
      <c r="L229" s="7"/>
    </row>
    <row r="230" spans="1:12" s="9" customFormat="1" x14ac:dyDescent="0.25">
      <c r="A230" s="188"/>
      <c r="B230" s="31"/>
      <c r="C230" s="46" t="s">
        <v>85</v>
      </c>
      <c r="D230" s="52"/>
      <c r="E230" s="55"/>
      <c r="F230" s="55"/>
      <c r="G230" s="74"/>
      <c r="H230" s="52"/>
      <c r="I230" s="55"/>
      <c r="J230" s="55"/>
      <c r="K230" s="74"/>
      <c r="L230" s="7"/>
    </row>
    <row r="231" spans="1:12" s="9" customFormat="1" ht="16.5" customHeight="1" x14ac:dyDescent="0.25">
      <c r="A231" s="188"/>
      <c r="B231" s="31"/>
      <c r="C231" s="46" t="s">
        <v>59</v>
      </c>
      <c r="D231" s="27">
        <v>600</v>
      </c>
      <c r="E231" s="22">
        <v>600</v>
      </c>
      <c r="F231" s="22"/>
      <c r="G231" s="65"/>
      <c r="H231" s="27">
        <v>600</v>
      </c>
      <c r="I231" s="22">
        <v>600</v>
      </c>
      <c r="J231" s="22"/>
      <c r="K231" s="65"/>
      <c r="L231" s="7"/>
    </row>
    <row r="232" spans="1:12" s="9" customFormat="1" ht="16.5" customHeight="1" x14ac:dyDescent="0.25">
      <c r="A232" s="188"/>
      <c r="B232" s="31"/>
      <c r="C232" s="46" t="s">
        <v>92</v>
      </c>
      <c r="D232" s="27">
        <v>3550</v>
      </c>
      <c r="E232" s="22"/>
      <c r="F232" s="22">
        <v>3550</v>
      </c>
      <c r="G232" s="65"/>
      <c r="H232" s="27">
        <v>3550</v>
      </c>
      <c r="I232" s="22"/>
      <c r="J232" s="22">
        <v>3550</v>
      </c>
      <c r="K232" s="65"/>
      <c r="L232" s="7"/>
    </row>
    <row r="233" spans="1:12" s="9" customFormat="1" ht="30" x14ac:dyDescent="0.25">
      <c r="A233" s="188"/>
      <c r="B233" s="31"/>
      <c r="C233" s="45" t="s">
        <v>147</v>
      </c>
      <c r="D233" s="54">
        <v>314133</v>
      </c>
      <c r="E233" s="39">
        <v>154831</v>
      </c>
      <c r="F233" s="39">
        <v>159302</v>
      </c>
      <c r="G233" s="72"/>
      <c r="H233" s="54">
        <f>343650+13896-205+1660</f>
        <v>359001</v>
      </c>
      <c r="I233" s="39">
        <v>199699</v>
      </c>
      <c r="J233" s="39">
        <v>159302</v>
      </c>
      <c r="K233" s="72"/>
      <c r="L233" s="7"/>
    </row>
    <row r="234" spans="1:12" s="9" customFormat="1" ht="15" customHeight="1" x14ac:dyDescent="0.25">
      <c r="A234" s="188"/>
      <c r="B234" s="31"/>
      <c r="C234" s="45" t="s">
        <v>303</v>
      </c>
      <c r="D234" s="60">
        <v>150</v>
      </c>
      <c r="E234" s="39"/>
      <c r="F234" s="39">
        <v>150</v>
      </c>
      <c r="G234" s="73"/>
      <c r="H234" s="60">
        <v>150</v>
      </c>
      <c r="I234" s="39"/>
      <c r="J234" s="39">
        <v>150</v>
      </c>
      <c r="K234" s="72"/>
      <c r="L234" s="7"/>
    </row>
    <row r="235" spans="1:12" s="9" customFormat="1" ht="30" x14ac:dyDescent="0.25">
      <c r="A235" s="188"/>
      <c r="B235" s="31"/>
      <c r="C235" s="202" t="s">
        <v>478</v>
      </c>
      <c r="D235" s="60"/>
      <c r="E235" s="39"/>
      <c r="F235" s="39"/>
      <c r="G235" s="73"/>
      <c r="H235" s="60">
        <v>1735</v>
      </c>
      <c r="I235" s="39">
        <v>1735</v>
      </c>
      <c r="J235" s="39"/>
      <c r="K235" s="72"/>
      <c r="L235" s="7"/>
    </row>
    <row r="236" spans="1:12" s="9" customFormat="1" ht="45" x14ac:dyDescent="0.25">
      <c r="A236" s="188"/>
      <c r="B236" s="31"/>
      <c r="C236" s="202" t="s">
        <v>504</v>
      </c>
      <c r="D236" s="60"/>
      <c r="E236" s="39"/>
      <c r="F236" s="39"/>
      <c r="G236" s="73"/>
      <c r="H236" s="60">
        <v>953</v>
      </c>
      <c r="I236" s="39">
        <v>953</v>
      </c>
      <c r="J236" s="39"/>
      <c r="K236" s="72"/>
      <c r="L236" s="7"/>
    </row>
    <row r="237" spans="1:12" s="9" customFormat="1" x14ac:dyDescent="0.25">
      <c r="A237" s="188"/>
      <c r="B237" s="31"/>
      <c r="C237" s="191" t="s">
        <v>48</v>
      </c>
      <c r="D237" s="61">
        <f>SUM(D231:D234)</f>
        <v>318433</v>
      </c>
      <c r="E237" s="29">
        <f>SUM(E231:E234)</f>
        <v>155431</v>
      </c>
      <c r="F237" s="29">
        <f>SUM(F231:F234)</f>
        <v>163002</v>
      </c>
      <c r="G237" s="69">
        <f>SUM(G231:G234)</f>
        <v>0</v>
      </c>
      <c r="H237" s="61">
        <f>SUM(H231:H236)</f>
        <v>365989</v>
      </c>
      <c r="I237" s="29">
        <f>SUM(I231:I236)</f>
        <v>202987</v>
      </c>
      <c r="J237" s="29">
        <f>SUM(J231:J236)</f>
        <v>163002</v>
      </c>
      <c r="K237" s="66">
        <f>SUM(K231:K236)</f>
        <v>0</v>
      </c>
      <c r="L237" s="7"/>
    </row>
    <row r="238" spans="1:12" s="9" customFormat="1" x14ac:dyDescent="0.25">
      <c r="A238" s="188"/>
      <c r="B238" s="31"/>
      <c r="C238" s="191"/>
      <c r="D238" s="52"/>
      <c r="E238" s="55"/>
      <c r="F238" s="55"/>
      <c r="G238" s="74"/>
      <c r="H238" s="52"/>
      <c r="I238" s="55"/>
      <c r="J238" s="55"/>
      <c r="K238" s="74"/>
      <c r="L238" s="7"/>
    </row>
    <row r="239" spans="1:12" s="9" customFormat="1" x14ac:dyDescent="0.25">
      <c r="A239" s="188"/>
      <c r="B239" s="31"/>
      <c r="C239" s="46" t="s">
        <v>86</v>
      </c>
      <c r="D239" s="52"/>
      <c r="E239" s="55"/>
      <c r="F239" s="55"/>
      <c r="G239" s="74"/>
      <c r="H239" s="52"/>
      <c r="I239" s="55"/>
      <c r="J239" s="55"/>
      <c r="K239" s="74"/>
      <c r="L239" s="7"/>
    </row>
    <row r="240" spans="1:12" s="9" customFormat="1" x14ac:dyDescent="0.25">
      <c r="A240" s="188"/>
      <c r="B240" s="31"/>
      <c r="C240" s="46" t="s">
        <v>171</v>
      </c>
      <c r="D240" s="27">
        <v>35000</v>
      </c>
      <c r="E240" s="22">
        <v>35000</v>
      </c>
      <c r="F240" s="22"/>
      <c r="G240" s="65"/>
      <c r="H240" s="27">
        <v>41000</v>
      </c>
      <c r="I240" s="22">
        <v>41000</v>
      </c>
      <c r="J240" s="22"/>
      <c r="K240" s="65"/>
      <c r="L240" s="7"/>
    </row>
    <row r="241" spans="1:12" s="9" customFormat="1" x14ac:dyDescent="0.25">
      <c r="A241" s="188"/>
      <c r="B241" s="31"/>
      <c r="C241" s="46" t="s">
        <v>304</v>
      </c>
      <c r="D241" s="27">
        <v>1000</v>
      </c>
      <c r="E241" s="22">
        <v>1000</v>
      </c>
      <c r="F241" s="22"/>
      <c r="G241" s="65"/>
      <c r="H241" s="27">
        <v>1000</v>
      </c>
      <c r="I241" s="22">
        <v>1000</v>
      </c>
      <c r="J241" s="22"/>
      <c r="K241" s="65"/>
      <c r="L241" s="7"/>
    </row>
    <row r="242" spans="1:12" s="9" customFormat="1" x14ac:dyDescent="0.25">
      <c r="A242" s="188"/>
      <c r="B242" s="31"/>
      <c r="C242" s="46" t="s">
        <v>305</v>
      </c>
      <c r="D242" s="52"/>
      <c r="E242" s="55"/>
      <c r="F242" s="55"/>
      <c r="G242" s="74"/>
      <c r="H242" s="52"/>
      <c r="I242" s="55"/>
      <c r="J242" s="55"/>
      <c r="K242" s="74"/>
      <c r="L242" s="7"/>
    </row>
    <row r="243" spans="1:12" s="9" customFormat="1" x14ac:dyDescent="0.25">
      <c r="A243" s="188"/>
      <c r="B243" s="31"/>
      <c r="C243" s="46" t="s">
        <v>306</v>
      </c>
      <c r="D243" s="27">
        <v>20000</v>
      </c>
      <c r="E243" s="22">
        <v>20000</v>
      </c>
      <c r="F243" s="22"/>
      <c r="G243" s="65"/>
      <c r="H243" s="27">
        <v>16500</v>
      </c>
      <c r="I243" s="22">
        <v>16500</v>
      </c>
      <c r="J243" s="22"/>
      <c r="K243" s="65"/>
      <c r="L243" s="7"/>
    </row>
    <row r="244" spans="1:12" s="9" customFormat="1" x14ac:dyDescent="0.25">
      <c r="A244" s="188"/>
      <c r="B244" s="31"/>
      <c r="C244" s="45" t="s">
        <v>307</v>
      </c>
      <c r="D244" s="27">
        <v>10368</v>
      </c>
      <c r="E244" s="22">
        <v>10368</v>
      </c>
      <c r="F244" s="22"/>
      <c r="G244" s="65"/>
      <c r="H244" s="27">
        <v>8368</v>
      </c>
      <c r="I244" s="22">
        <v>8368</v>
      </c>
      <c r="J244" s="22"/>
      <c r="K244" s="65"/>
      <c r="L244" s="7"/>
    </row>
    <row r="245" spans="1:12" s="9" customFormat="1" x14ac:dyDescent="0.25">
      <c r="A245" s="188"/>
      <c r="B245" s="31"/>
      <c r="C245" s="46" t="s">
        <v>308</v>
      </c>
      <c r="D245" s="27">
        <v>4000</v>
      </c>
      <c r="E245" s="22"/>
      <c r="F245" s="22">
        <v>4000</v>
      </c>
      <c r="G245" s="65"/>
      <c r="H245" s="27">
        <v>4000</v>
      </c>
      <c r="I245" s="22"/>
      <c r="J245" s="22">
        <v>4000</v>
      </c>
      <c r="K245" s="65"/>
      <c r="L245" s="7"/>
    </row>
    <row r="246" spans="1:12" s="9" customFormat="1" x14ac:dyDescent="0.25">
      <c r="A246" s="188"/>
      <c r="B246" s="31"/>
      <c r="C246" s="46" t="s">
        <v>309</v>
      </c>
      <c r="D246" s="27">
        <v>612</v>
      </c>
      <c r="E246" s="22">
        <v>612</v>
      </c>
      <c r="F246" s="22"/>
      <c r="G246" s="65"/>
      <c r="H246" s="27">
        <v>612</v>
      </c>
      <c r="I246" s="22">
        <v>612</v>
      </c>
      <c r="J246" s="22"/>
      <c r="K246" s="65"/>
      <c r="L246" s="7"/>
    </row>
    <row r="247" spans="1:12" s="9" customFormat="1" x14ac:dyDescent="0.25">
      <c r="A247" s="188"/>
      <c r="B247" s="31"/>
      <c r="C247" s="46" t="s">
        <v>310</v>
      </c>
      <c r="D247" s="27">
        <v>14179</v>
      </c>
      <c r="E247" s="22">
        <v>14179</v>
      </c>
      <c r="F247" s="22"/>
      <c r="G247" s="65"/>
      <c r="H247" s="27">
        <v>14179</v>
      </c>
      <c r="I247" s="22">
        <v>14179</v>
      </c>
      <c r="J247" s="22"/>
      <c r="K247" s="65"/>
      <c r="L247" s="7"/>
    </row>
    <row r="248" spans="1:12" s="9" customFormat="1" x14ac:dyDescent="0.25">
      <c r="A248" s="188"/>
      <c r="B248" s="31"/>
      <c r="C248" s="46" t="s">
        <v>311</v>
      </c>
      <c r="D248" s="27">
        <v>1900</v>
      </c>
      <c r="E248" s="22">
        <v>1900</v>
      </c>
      <c r="F248" s="22"/>
      <c r="G248" s="65"/>
      <c r="H248" s="27">
        <v>1900</v>
      </c>
      <c r="I248" s="22">
        <v>1900</v>
      </c>
      <c r="J248" s="22"/>
      <c r="K248" s="65"/>
      <c r="L248" s="7"/>
    </row>
    <row r="249" spans="1:12" s="9" customFormat="1" x14ac:dyDescent="0.25">
      <c r="A249" s="188"/>
      <c r="B249" s="31"/>
      <c r="C249" s="45" t="s">
        <v>126</v>
      </c>
      <c r="D249" s="54">
        <v>3000</v>
      </c>
      <c r="E249" s="39"/>
      <c r="F249" s="39">
        <v>3000</v>
      </c>
      <c r="G249" s="72"/>
      <c r="H249" s="54">
        <v>3000</v>
      </c>
      <c r="I249" s="39"/>
      <c r="J249" s="39">
        <v>3000</v>
      </c>
      <c r="K249" s="72"/>
      <c r="L249" s="7"/>
    </row>
    <row r="250" spans="1:12" s="18" customFormat="1" x14ac:dyDescent="0.25">
      <c r="A250" s="189"/>
      <c r="B250" s="31"/>
      <c r="C250" s="45" t="s">
        <v>127</v>
      </c>
      <c r="D250" s="54">
        <v>1000</v>
      </c>
      <c r="E250" s="39"/>
      <c r="F250" s="39">
        <v>1000</v>
      </c>
      <c r="G250" s="72"/>
      <c r="H250" s="54">
        <v>1000</v>
      </c>
      <c r="I250" s="39"/>
      <c r="J250" s="39">
        <v>1000</v>
      </c>
      <c r="K250" s="72"/>
      <c r="L250" s="204"/>
    </row>
    <row r="251" spans="1:12" s="9" customFormat="1" x14ac:dyDescent="0.25">
      <c r="A251" s="188"/>
      <c r="B251" s="31"/>
      <c r="C251" s="45" t="s">
        <v>128</v>
      </c>
      <c r="D251" s="54">
        <v>2000</v>
      </c>
      <c r="E251" s="39"/>
      <c r="F251" s="39">
        <v>2000</v>
      </c>
      <c r="G251" s="72"/>
      <c r="H251" s="54">
        <v>581</v>
      </c>
      <c r="I251" s="39"/>
      <c r="J251" s="39">
        <v>581</v>
      </c>
      <c r="K251" s="72"/>
      <c r="L251" s="7"/>
    </row>
    <row r="252" spans="1:12" s="9" customFormat="1" x14ac:dyDescent="0.25">
      <c r="A252" s="188"/>
      <c r="B252" s="31"/>
      <c r="C252" s="45" t="s">
        <v>129</v>
      </c>
      <c r="D252" s="54">
        <v>1000</v>
      </c>
      <c r="E252" s="39"/>
      <c r="F252" s="39">
        <v>1000</v>
      </c>
      <c r="G252" s="72"/>
      <c r="H252" s="54">
        <v>1000</v>
      </c>
      <c r="I252" s="39"/>
      <c r="J252" s="39">
        <v>1000</v>
      </c>
      <c r="K252" s="72"/>
      <c r="L252" s="7"/>
    </row>
    <row r="253" spans="1:12" s="9" customFormat="1" x14ac:dyDescent="0.25">
      <c r="A253" s="188"/>
      <c r="B253" s="31"/>
      <c r="C253" s="45" t="s">
        <v>130</v>
      </c>
      <c r="D253" s="54">
        <v>100</v>
      </c>
      <c r="E253" s="39"/>
      <c r="F253" s="39">
        <v>100</v>
      </c>
      <c r="G253" s="72"/>
      <c r="H253" s="54">
        <v>100</v>
      </c>
      <c r="I253" s="39"/>
      <c r="J253" s="39">
        <v>100</v>
      </c>
      <c r="K253" s="72"/>
      <c r="L253" s="7"/>
    </row>
    <row r="254" spans="1:12" s="9" customFormat="1" x14ac:dyDescent="0.25">
      <c r="A254" s="188"/>
      <c r="B254" s="31"/>
      <c r="C254" s="202" t="s">
        <v>2</v>
      </c>
      <c r="D254" s="60">
        <v>500</v>
      </c>
      <c r="E254" s="39">
        <v>500</v>
      </c>
      <c r="F254" s="39"/>
      <c r="G254" s="73"/>
      <c r="H254" s="60">
        <v>500</v>
      </c>
      <c r="I254" s="39">
        <v>500</v>
      </c>
      <c r="J254" s="39"/>
      <c r="K254" s="72"/>
      <c r="L254" s="7"/>
    </row>
    <row r="255" spans="1:12" s="9" customFormat="1" x14ac:dyDescent="0.25">
      <c r="A255" s="188"/>
      <c r="B255" s="31"/>
      <c r="C255" s="202" t="s">
        <v>312</v>
      </c>
      <c r="D255" s="60">
        <v>1000</v>
      </c>
      <c r="E255" s="39"/>
      <c r="F255" s="39">
        <v>1000</v>
      </c>
      <c r="G255" s="73"/>
      <c r="H255" s="60">
        <v>1000</v>
      </c>
      <c r="I255" s="39"/>
      <c r="J255" s="39">
        <v>1000</v>
      </c>
      <c r="K255" s="72"/>
      <c r="L255" s="7"/>
    </row>
    <row r="256" spans="1:12" s="9" customFormat="1" ht="30" x14ac:dyDescent="0.25">
      <c r="A256" s="188"/>
      <c r="B256" s="31"/>
      <c r="C256" s="202" t="s">
        <v>367</v>
      </c>
      <c r="D256" s="60">
        <v>67000</v>
      </c>
      <c r="E256" s="39">
        <v>67000</v>
      </c>
      <c r="F256" s="39"/>
      <c r="G256" s="73"/>
      <c r="H256" s="60">
        <v>67000</v>
      </c>
      <c r="I256" s="39">
        <v>67000</v>
      </c>
      <c r="J256" s="39"/>
      <c r="K256" s="72"/>
      <c r="L256" s="7"/>
    </row>
    <row r="257" spans="1:12" s="9" customFormat="1" x14ac:dyDescent="0.25">
      <c r="A257" s="188"/>
      <c r="B257" s="31"/>
      <c r="C257" s="202" t="s">
        <v>368</v>
      </c>
      <c r="D257" s="60">
        <v>2362</v>
      </c>
      <c r="E257" s="39"/>
      <c r="F257" s="39">
        <v>2362</v>
      </c>
      <c r="G257" s="73"/>
      <c r="H257" s="60">
        <v>2362</v>
      </c>
      <c r="I257" s="39"/>
      <c r="J257" s="39">
        <v>2362</v>
      </c>
      <c r="K257" s="72"/>
      <c r="L257" s="7"/>
    </row>
    <row r="258" spans="1:12" s="9" customFormat="1" x14ac:dyDescent="0.25">
      <c r="A258" s="188"/>
      <c r="B258" s="31"/>
      <c r="C258" s="202" t="s">
        <v>369</v>
      </c>
      <c r="D258" s="60">
        <v>1600</v>
      </c>
      <c r="E258" s="39">
        <v>1600</v>
      </c>
      <c r="F258" s="39"/>
      <c r="G258" s="73"/>
      <c r="H258" s="60">
        <v>3000</v>
      </c>
      <c r="I258" s="39">
        <v>3000</v>
      </c>
      <c r="J258" s="39"/>
      <c r="K258" s="72"/>
      <c r="L258" s="7"/>
    </row>
    <row r="259" spans="1:12" s="9" customFormat="1" x14ac:dyDescent="0.25">
      <c r="A259" s="188"/>
      <c r="B259" s="31"/>
      <c r="C259" s="202" t="s">
        <v>439</v>
      </c>
      <c r="D259" s="60"/>
      <c r="E259" s="39"/>
      <c r="F259" s="39"/>
      <c r="G259" s="73"/>
      <c r="H259" s="60">
        <v>2500</v>
      </c>
      <c r="I259" s="39">
        <v>2500</v>
      </c>
      <c r="J259" s="39"/>
      <c r="K259" s="72"/>
      <c r="L259" s="7"/>
    </row>
    <row r="260" spans="1:12" s="9" customFormat="1" x14ac:dyDescent="0.25">
      <c r="A260" s="188"/>
      <c r="B260" s="31"/>
      <c r="C260" s="202" t="s">
        <v>440</v>
      </c>
      <c r="D260" s="60"/>
      <c r="E260" s="39"/>
      <c r="F260" s="39"/>
      <c r="G260" s="73"/>
      <c r="H260" s="60">
        <v>1200</v>
      </c>
      <c r="I260" s="39">
        <v>1200</v>
      </c>
      <c r="J260" s="39"/>
      <c r="K260" s="72"/>
      <c r="L260" s="7"/>
    </row>
    <row r="261" spans="1:12" s="9" customFormat="1" x14ac:dyDescent="0.25">
      <c r="A261" s="188"/>
      <c r="B261" s="31"/>
      <c r="C261" s="202" t="s">
        <v>441</v>
      </c>
      <c r="D261" s="60"/>
      <c r="E261" s="39"/>
      <c r="F261" s="39"/>
      <c r="G261" s="73"/>
      <c r="H261" s="60">
        <v>5000</v>
      </c>
      <c r="I261" s="39">
        <v>5000</v>
      </c>
      <c r="J261" s="39"/>
      <c r="K261" s="72"/>
      <c r="L261" s="7"/>
    </row>
    <row r="262" spans="1:12" s="9" customFormat="1" x14ac:dyDescent="0.25">
      <c r="A262" s="188"/>
      <c r="B262" s="31"/>
      <c r="C262" s="202" t="s">
        <v>477</v>
      </c>
      <c r="D262" s="60"/>
      <c r="E262" s="39"/>
      <c r="F262" s="39"/>
      <c r="G262" s="73"/>
      <c r="H262" s="60">
        <v>7001</v>
      </c>
      <c r="I262" s="39">
        <v>7001</v>
      </c>
      <c r="J262" s="39"/>
      <c r="K262" s="72"/>
      <c r="L262" s="7"/>
    </row>
    <row r="263" spans="1:12" s="9" customFormat="1" x14ac:dyDescent="0.25">
      <c r="A263" s="188"/>
      <c r="B263" s="31"/>
      <c r="C263" s="202" t="s">
        <v>476</v>
      </c>
      <c r="D263" s="60"/>
      <c r="E263" s="39"/>
      <c r="F263" s="39"/>
      <c r="G263" s="73"/>
      <c r="H263" s="60">
        <v>5000</v>
      </c>
      <c r="I263" s="39">
        <v>5000</v>
      </c>
      <c r="J263" s="39"/>
      <c r="K263" s="72"/>
      <c r="L263" s="7"/>
    </row>
    <row r="264" spans="1:12" s="9" customFormat="1" x14ac:dyDescent="0.25">
      <c r="A264" s="188"/>
      <c r="B264" s="31"/>
      <c r="C264" s="202" t="s">
        <v>513</v>
      </c>
      <c r="D264" s="60"/>
      <c r="E264" s="39"/>
      <c r="F264" s="39"/>
      <c r="G264" s="73"/>
      <c r="H264" s="60">
        <v>3000</v>
      </c>
      <c r="I264" s="39">
        <v>3000</v>
      </c>
      <c r="J264" s="39"/>
      <c r="K264" s="72"/>
      <c r="L264" s="7"/>
    </row>
    <row r="265" spans="1:12" s="9" customFormat="1" x14ac:dyDescent="0.25">
      <c r="A265" s="188"/>
      <c r="B265" s="31"/>
      <c r="C265" s="191" t="s">
        <v>48</v>
      </c>
      <c r="D265" s="61">
        <f>SUM(D240:D258)</f>
        <v>166621</v>
      </c>
      <c r="E265" s="29">
        <f>SUM(E240:E258)</f>
        <v>152159</v>
      </c>
      <c r="F265" s="29">
        <f>SUM(F240:F258)</f>
        <v>14462</v>
      </c>
      <c r="G265" s="69">
        <f>SUM(G240:G258)</f>
        <v>0</v>
      </c>
      <c r="H265" s="61">
        <f>SUM(H240:H264)</f>
        <v>190803</v>
      </c>
      <c r="I265" s="29">
        <f>SUM(I240:I264)</f>
        <v>177760</v>
      </c>
      <c r="J265" s="29">
        <f>SUM(J240:J264)</f>
        <v>13043</v>
      </c>
      <c r="K265" s="66">
        <f>SUM(K240:K264)</f>
        <v>0</v>
      </c>
      <c r="L265" s="7"/>
    </row>
    <row r="266" spans="1:12" s="9" customFormat="1" x14ac:dyDescent="0.25">
      <c r="A266" s="188"/>
      <c r="B266" s="31"/>
      <c r="C266" s="56"/>
      <c r="D266" s="52"/>
      <c r="E266" s="55"/>
      <c r="F266" s="55"/>
      <c r="G266" s="74"/>
      <c r="H266" s="52"/>
      <c r="I266" s="55"/>
      <c r="J266" s="55"/>
      <c r="K266" s="74"/>
      <c r="L266" s="7"/>
    </row>
    <row r="267" spans="1:12" s="9" customFormat="1" x14ac:dyDescent="0.25">
      <c r="A267" s="19"/>
      <c r="B267" s="37"/>
      <c r="C267" s="46" t="s">
        <v>109</v>
      </c>
      <c r="D267" s="52"/>
      <c r="E267" s="55"/>
      <c r="F267" s="55"/>
      <c r="G267" s="74"/>
      <c r="H267" s="52"/>
      <c r="I267" s="55"/>
      <c r="J267" s="55"/>
      <c r="K267" s="74"/>
      <c r="L267" s="7"/>
    </row>
    <row r="268" spans="1:12" s="9" customFormat="1" ht="30" x14ac:dyDescent="0.25">
      <c r="A268" s="19"/>
      <c r="B268" s="37"/>
      <c r="C268" s="45" t="s">
        <v>144</v>
      </c>
      <c r="D268" s="54">
        <v>1000</v>
      </c>
      <c r="E268" s="39">
        <v>1000</v>
      </c>
      <c r="F268" s="39"/>
      <c r="G268" s="72"/>
      <c r="H268" s="54">
        <v>0</v>
      </c>
      <c r="I268" s="39">
        <v>0</v>
      </c>
      <c r="J268" s="39"/>
      <c r="K268" s="72"/>
      <c r="L268" s="7"/>
    </row>
    <row r="269" spans="1:12" s="9" customFormat="1" ht="30" x14ac:dyDescent="0.25">
      <c r="A269" s="19"/>
      <c r="B269" s="37"/>
      <c r="C269" s="45" t="s">
        <v>160</v>
      </c>
      <c r="D269" s="54">
        <v>21453</v>
      </c>
      <c r="E269" s="39">
        <v>21453</v>
      </c>
      <c r="F269" s="39"/>
      <c r="G269" s="72"/>
      <c r="H269" s="54">
        <v>15203</v>
      </c>
      <c r="I269" s="39">
        <v>15203</v>
      </c>
      <c r="J269" s="39"/>
      <c r="K269" s="72"/>
      <c r="L269" s="7"/>
    </row>
    <row r="270" spans="1:12" s="9" customFormat="1" x14ac:dyDescent="0.25">
      <c r="A270" s="19"/>
      <c r="B270" s="37"/>
      <c r="C270" s="45" t="s">
        <v>313</v>
      </c>
      <c r="D270" s="60">
        <v>1715</v>
      </c>
      <c r="E270" s="39">
        <v>1715</v>
      </c>
      <c r="F270" s="39"/>
      <c r="G270" s="73"/>
      <c r="H270" s="60">
        <v>1715</v>
      </c>
      <c r="I270" s="39">
        <v>1715</v>
      </c>
      <c r="J270" s="39"/>
      <c r="K270" s="72"/>
      <c r="L270" s="7"/>
    </row>
    <row r="271" spans="1:12" s="9" customFormat="1" ht="45" x14ac:dyDescent="0.25">
      <c r="A271" s="19"/>
      <c r="B271" s="37"/>
      <c r="C271" s="45" t="s">
        <v>535</v>
      </c>
      <c r="D271" s="60"/>
      <c r="E271" s="39"/>
      <c r="F271" s="39"/>
      <c r="G271" s="73"/>
      <c r="H271" s="60">
        <v>635</v>
      </c>
      <c r="I271" s="39">
        <v>635</v>
      </c>
      <c r="J271" s="39"/>
      <c r="K271" s="72"/>
      <c r="L271" s="7"/>
    </row>
    <row r="272" spans="1:12" s="9" customFormat="1" ht="45" x14ac:dyDescent="0.25">
      <c r="A272" s="19"/>
      <c r="B272" s="37"/>
      <c r="C272" s="45" t="s">
        <v>536</v>
      </c>
      <c r="D272" s="60"/>
      <c r="E272" s="39"/>
      <c r="F272" s="39"/>
      <c r="G272" s="73"/>
      <c r="H272" s="60">
        <v>1524</v>
      </c>
      <c r="I272" s="39">
        <v>1524</v>
      </c>
      <c r="J272" s="39"/>
      <c r="K272" s="72"/>
      <c r="L272" s="7"/>
    </row>
    <row r="273" spans="1:12" s="9" customFormat="1" ht="45" x14ac:dyDescent="0.25">
      <c r="A273" s="19"/>
      <c r="B273" s="37"/>
      <c r="C273" s="45" t="s">
        <v>537</v>
      </c>
      <c r="D273" s="60"/>
      <c r="E273" s="39"/>
      <c r="F273" s="39"/>
      <c r="G273" s="73"/>
      <c r="H273" s="60">
        <v>3810</v>
      </c>
      <c r="I273" s="39">
        <v>3810</v>
      </c>
      <c r="J273" s="39"/>
      <c r="K273" s="72"/>
      <c r="L273" s="7"/>
    </row>
    <row r="274" spans="1:12" s="9" customFormat="1" x14ac:dyDescent="0.25">
      <c r="A274" s="19"/>
      <c r="B274" s="31"/>
      <c r="C274" s="191" t="s">
        <v>48</v>
      </c>
      <c r="D274" s="63">
        <f t="shared" ref="D274:G274" si="22">SUM(D268:D270)</f>
        <v>24168</v>
      </c>
      <c r="E274" s="32">
        <f t="shared" si="22"/>
        <v>24168</v>
      </c>
      <c r="F274" s="32">
        <f t="shared" si="22"/>
        <v>0</v>
      </c>
      <c r="G274" s="79">
        <f t="shared" si="22"/>
        <v>0</v>
      </c>
      <c r="H274" s="63">
        <f>SUM(H268:H273)</f>
        <v>22887</v>
      </c>
      <c r="I274" s="32">
        <f>SUM(I268:I273)</f>
        <v>22887</v>
      </c>
      <c r="J274" s="32">
        <f>SUM(J268:J273)</f>
        <v>0</v>
      </c>
      <c r="K274" s="196">
        <f>SUM(K268:K273)</f>
        <v>0</v>
      </c>
      <c r="L274" s="7"/>
    </row>
    <row r="275" spans="1:12" s="9" customFormat="1" x14ac:dyDescent="0.25">
      <c r="A275" s="19"/>
      <c r="B275" s="31"/>
      <c r="C275" s="56"/>
      <c r="D275" s="52"/>
      <c r="E275" s="55"/>
      <c r="F275" s="55"/>
      <c r="G275" s="74"/>
      <c r="H275" s="52"/>
      <c r="I275" s="55"/>
      <c r="J275" s="55"/>
      <c r="K275" s="74"/>
      <c r="L275" s="7"/>
    </row>
    <row r="276" spans="1:12" s="9" customFormat="1" x14ac:dyDescent="0.25">
      <c r="A276" s="19"/>
      <c r="B276" s="37"/>
      <c r="C276" s="46" t="s">
        <v>93</v>
      </c>
      <c r="D276" s="27">
        <v>5000</v>
      </c>
      <c r="E276" s="22">
        <v>5000</v>
      </c>
      <c r="F276" s="22"/>
      <c r="G276" s="65"/>
      <c r="H276" s="27">
        <v>0</v>
      </c>
      <c r="I276" s="22">
        <v>0</v>
      </c>
      <c r="J276" s="22"/>
      <c r="K276" s="65"/>
      <c r="L276" s="7"/>
    </row>
    <row r="277" spans="1:12" s="9" customFormat="1" x14ac:dyDescent="0.25">
      <c r="A277" s="19"/>
      <c r="B277" s="37"/>
      <c r="C277" s="46"/>
      <c r="D277" s="27"/>
      <c r="E277" s="22"/>
      <c r="F277" s="22"/>
      <c r="G277" s="65"/>
      <c r="H277" s="27"/>
      <c r="I277" s="22"/>
      <c r="J277" s="22"/>
      <c r="K277" s="65"/>
      <c r="L277" s="7"/>
    </row>
    <row r="278" spans="1:12" s="9" customFormat="1" ht="30" x14ac:dyDescent="0.25">
      <c r="A278" s="19"/>
      <c r="B278" s="37"/>
      <c r="C278" s="45" t="s">
        <v>152</v>
      </c>
      <c r="D278" s="27"/>
      <c r="E278" s="22"/>
      <c r="F278" s="22"/>
      <c r="G278" s="65"/>
      <c r="H278" s="27"/>
      <c r="I278" s="22"/>
      <c r="J278" s="22"/>
      <c r="K278" s="65"/>
      <c r="L278" s="7"/>
    </row>
    <row r="279" spans="1:12" s="9" customFormat="1" x14ac:dyDescent="0.25">
      <c r="A279" s="19"/>
      <c r="B279" s="37"/>
      <c r="C279" s="202" t="s">
        <v>314</v>
      </c>
      <c r="D279" s="60">
        <v>1400</v>
      </c>
      <c r="E279" s="39">
        <v>1400</v>
      </c>
      <c r="F279" s="39"/>
      <c r="G279" s="73"/>
      <c r="H279" s="60">
        <v>1400</v>
      </c>
      <c r="I279" s="39">
        <v>1400</v>
      </c>
      <c r="J279" s="39"/>
      <c r="K279" s="72"/>
      <c r="L279" s="7"/>
    </row>
    <row r="280" spans="1:12" s="9" customFormat="1" x14ac:dyDescent="0.25">
      <c r="A280" s="19"/>
      <c r="B280" s="31"/>
      <c r="C280" s="191" t="s">
        <v>48</v>
      </c>
      <c r="D280" s="63">
        <f t="shared" ref="D280:G280" si="23">SUM(D279:D279)</f>
        <v>1400</v>
      </c>
      <c r="E280" s="32">
        <f t="shared" si="23"/>
        <v>1400</v>
      </c>
      <c r="F280" s="32">
        <f t="shared" si="23"/>
        <v>0</v>
      </c>
      <c r="G280" s="79">
        <f t="shared" si="23"/>
        <v>0</v>
      </c>
      <c r="H280" s="63">
        <f t="shared" ref="H280:K280" si="24">SUM(H279:H279)</f>
        <v>1400</v>
      </c>
      <c r="I280" s="32">
        <f t="shared" si="24"/>
        <v>1400</v>
      </c>
      <c r="J280" s="32">
        <f t="shared" si="24"/>
        <v>0</v>
      </c>
      <c r="K280" s="196">
        <f t="shared" si="24"/>
        <v>0</v>
      </c>
      <c r="L280" s="7"/>
    </row>
    <row r="281" spans="1:12" s="9" customFormat="1" x14ac:dyDescent="0.25">
      <c r="A281" s="19"/>
      <c r="B281" s="31"/>
      <c r="C281" s="46"/>
      <c r="D281" s="52"/>
      <c r="E281" s="55"/>
      <c r="F281" s="55"/>
      <c r="G281" s="74"/>
      <c r="H281" s="52"/>
      <c r="I281" s="55"/>
      <c r="J281" s="55"/>
      <c r="K281" s="74"/>
      <c r="L281" s="7"/>
    </row>
    <row r="282" spans="1:12" s="9" customFormat="1" x14ac:dyDescent="0.25">
      <c r="A282" s="19"/>
      <c r="B282" s="31"/>
      <c r="C282" s="56" t="s">
        <v>88</v>
      </c>
      <c r="D282" s="63">
        <f t="shared" ref="D282:G282" si="25">D237+D265+D274+D276+D280</f>
        <v>515622</v>
      </c>
      <c r="E282" s="32">
        <f t="shared" si="25"/>
        <v>338158</v>
      </c>
      <c r="F282" s="32">
        <f t="shared" si="25"/>
        <v>177464</v>
      </c>
      <c r="G282" s="79">
        <f t="shared" si="25"/>
        <v>0</v>
      </c>
      <c r="H282" s="63">
        <f t="shared" ref="H282:K282" si="26">H237+H265+H274+H276+H280</f>
        <v>581079</v>
      </c>
      <c r="I282" s="32">
        <f t="shared" si="26"/>
        <v>405034</v>
      </c>
      <c r="J282" s="32">
        <f t="shared" si="26"/>
        <v>176045</v>
      </c>
      <c r="K282" s="196">
        <f t="shared" si="26"/>
        <v>0</v>
      </c>
      <c r="L282" s="7"/>
    </row>
    <row r="283" spans="1:12" s="9" customFormat="1" x14ac:dyDescent="0.25">
      <c r="A283" s="188"/>
      <c r="B283" s="31"/>
      <c r="C283" s="56"/>
      <c r="D283" s="52"/>
      <c r="E283" s="55"/>
      <c r="F283" s="55"/>
      <c r="G283" s="74"/>
      <c r="H283" s="52"/>
      <c r="I283" s="55"/>
      <c r="J283" s="55"/>
      <c r="K283" s="74"/>
      <c r="L283" s="7"/>
    </row>
    <row r="284" spans="1:12" s="9" customFormat="1" x14ac:dyDescent="0.25">
      <c r="A284" s="188"/>
      <c r="B284" s="31" t="s">
        <v>43</v>
      </c>
      <c r="C284" s="46" t="s">
        <v>82</v>
      </c>
      <c r="D284" s="52"/>
      <c r="E284" s="55"/>
      <c r="F284" s="55"/>
      <c r="G284" s="74"/>
      <c r="H284" s="52"/>
      <c r="I284" s="55"/>
      <c r="J284" s="55"/>
      <c r="K284" s="74"/>
      <c r="L284" s="7"/>
    </row>
    <row r="285" spans="1:12" s="9" customFormat="1" x14ac:dyDescent="0.25">
      <c r="A285" s="188"/>
      <c r="B285" s="31"/>
      <c r="C285" s="46" t="s">
        <v>145</v>
      </c>
      <c r="D285" s="27">
        <v>7100</v>
      </c>
      <c r="E285" s="22">
        <v>7100</v>
      </c>
      <c r="F285" s="22"/>
      <c r="G285" s="65"/>
      <c r="H285" s="27">
        <v>7977</v>
      </c>
      <c r="I285" s="22">
        <v>7977</v>
      </c>
      <c r="J285" s="22"/>
      <c r="K285" s="65"/>
      <c r="L285" s="7"/>
    </row>
    <row r="286" spans="1:12" s="9" customFormat="1" x14ac:dyDescent="0.25">
      <c r="A286" s="188"/>
      <c r="B286" s="31"/>
      <c r="C286" s="46" t="s">
        <v>370</v>
      </c>
      <c r="D286" s="59">
        <v>2500</v>
      </c>
      <c r="E286" s="22">
        <v>2500</v>
      </c>
      <c r="F286" s="22"/>
      <c r="G286" s="65"/>
      <c r="H286" s="59">
        <v>0</v>
      </c>
      <c r="I286" s="22">
        <v>0</v>
      </c>
      <c r="J286" s="22"/>
      <c r="K286" s="65"/>
      <c r="L286" s="7"/>
    </row>
    <row r="287" spans="1:12" s="9" customFormat="1" x14ac:dyDescent="0.25">
      <c r="A287" s="188"/>
      <c r="B287" s="31"/>
      <c r="C287" s="45" t="s">
        <v>475</v>
      </c>
      <c r="D287" s="59">
        <v>3000</v>
      </c>
      <c r="E287" s="22">
        <v>3000</v>
      </c>
      <c r="F287" s="22"/>
      <c r="G287" s="65"/>
      <c r="H287" s="59">
        <v>5000</v>
      </c>
      <c r="I287" s="22">
        <v>5000</v>
      </c>
      <c r="J287" s="22"/>
      <c r="K287" s="65"/>
      <c r="L287" s="7"/>
    </row>
    <row r="288" spans="1:12" s="9" customFormat="1" x14ac:dyDescent="0.25">
      <c r="A288" s="188"/>
      <c r="B288" s="31"/>
      <c r="C288" s="45" t="s">
        <v>315</v>
      </c>
      <c r="D288" s="59">
        <v>5000</v>
      </c>
      <c r="E288" s="22">
        <v>5000</v>
      </c>
      <c r="F288" s="22"/>
      <c r="G288" s="65"/>
      <c r="H288" s="59">
        <v>5000</v>
      </c>
      <c r="I288" s="22">
        <v>5000</v>
      </c>
      <c r="J288" s="22"/>
      <c r="K288" s="65"/>
      <c r="L288" s="7"/>
    </row>
    <row r="289" spans="1:12" s="9" customFormat="1" x14ac:dyDescent="0.25">
      <c r="A289" s="188"/>
      <c r="B289" s="31"/>
      <c r="C289" s="45" t="s">
        <v>316</v>
      </c>
      <c r="D289" s="59">
        <v>1500</v>
      </c>
      <c r="E289" s="22">
        <v>1500</v>
      </c>
      <c r="F289" s="22"/>
      <c r="G289" s="65"/>
      <c r="H289" s="59">
        <v>1500</v>
      </c>
      <c r="I289" s="22">
        <v>1500</v>
      </c>
      <c r="J289" s="22"/>
      <c r="K289" s="65"/>
      <c r="L289" s="7"/>
    </row>
    <row r="290" spans="1:12" s="9" customFormat="1" x14ac:dyDescent="0.25">
      <c r="A290" s="188"/>
      <c r="B290" s="31"/>
      <c r="C290" s="45" t="s">
        <v>317</v>
      </c>
      <c r="D290" s="59">
        <v>2000</v>
      </c>
      <c r="E290" s="22">
        <v>2000</v>
      </c>
      <c r="F290" s="22"/>
      <c r="G290" s="65"/>
      <c r="H290" s="59">
        <v>0</v>
      </c>
      <c r="I290" s="22">
        <v>0</v>
      </c>
      <c r="J290" s="22"/>
      <c r="K290" s="65"/>
      <c r="L290" s="7"/>
    </row>
    <row r="291" spans="1:12" s="9" customFormat="1" x14ac:dyDescent="0.25">
      <c r="A291" s="188"/>
      <c r="B291" s="31"/>
      <c r="C291" s="45" t="s">
        <v>318</v>
      </c>
      <c r="D291" s="59">
        <v>2722</v>
      </c>
      <c r="E291" s="22">
        <v>2722</v>
      </c>
      <c r="F291" s="22"/>
      <c r="G291" s="65"/>
      <c r="H291" s="59">
        <v>2722</v>
      </c>
      <c r="I291" s="22">
        <v>2722</v>
      </c>
      <c r="J291" s="22"/>
      <c r="K291" s="65"/>
      <c r="L291" s="7"/>
    </row>
    <row r="292" spans="1:12" s="9" customFormat="1" x14ac:dyDescent="0.25">
      <c r="A292" s="188"/>
      <c r="B292" s="31"/>
      <c r="C292" s="45" t="s">
        <v>319</v>
      </c>
      <c r="D292" s="59">
        <v>6000</v>
      </c>
      <c r="E292" s="22">
        <v>6000</v>
      </c>
      <c r="F292" s="22"/>
      <c r="G292" s="65"/>
      <c r="H292" s="59">
        <v>8854</v>
      </c>
      <c r="I292" s="22">
        <v>8854</v>
      </c>
      <c r="J292" s="22"/>
      <c r="K292" s="65"/>
      <c r="L292" s="7"/>
    </row>
    <row r="293" spans="1:12" s="9" customFormat="1" x14ac:dyDescent="0.25">
      <c r="A293" s="188"/>
      <c r="B293" s="31"/>
      <c r="C293" s="45" t="s">
        <v>320</v>
      </c>
      <c r="D293" s="60">
        <v>1500</v>
      </c>
      <c r="E293" s="39">
        <v>1500</v>
      </c>
      <c r="F293" s="39"/>
      <c r="G293" s="73"/>
      <c r="H293" s="60">
        <v>1500</v>
      </c>
      <c r="I293" s="39">
        <v>1500</v>
      </c>
      <c r="J293" s="39"/>
      <c r="K293" s="72"/>
      <c r="L293" s="7"/>
    </row>
    <row r="294" spans="1:12" s="9" customFormat="1" x14ac:dyDescent="0.25">
      <c r="A294" s="188"/>
      <c r="B294" s="31"/>
      <c r="C294" s="45" t="s">
        <v>321</v>
      </c>
      <c r="D294" s="60">
        <v>2464</v>
      </c>
      <c r="E294" s="39">
        <v>2464</v>
      </c>
      <c r="F294" s="39"/>
      <c r="G294" s="73"/>
      <c r="H294" s="60">
        <v>2464</v>
      </c>
      <c r="I294" s="39">
        <v>2464</v>
      </c>
      <c r="J294" s="39"/>
      <c r="K294" s="72"/>
      <c r="L294" s="7"/>
    </row>
    <row r="295" spans="1:12" s="9" customFormat="1" x14ac:dyDescent="0.25">
      <c r="A295" s="188"/>
      <c r="B295" s="31"/>
      <c r="C295" s="45" t="s">
        <v>322</v>
      </c>
      <c r="D295" s="60">
        <v>1000</v>
      </c>
      <c r="E295" s="39">
        <v>1000</v>
      </c>
      <c r="F295" s="39"/>
      <c r="G295" s="73"/>
      <c r="H295" s="60">
        <v>1000</v>
      </c>
      <c r="I295" s="39">
        <v>1000</v>
      </c>
      <c r="J295" s="39"/>
      <c r="K295" s="72"/>
      <c r="L295" s="7"/>
    </row>
    <row r="296" spans="1:12" s="9" customFormat="1" ht="30" x14ac:dyDescent="0.25">
      <c r="A296" s="188"/>
      <c r="B296" s="31"/>
      <c r="C296" s="45" t="s">
        <v>323</v>
      </c>
      <c r="D296" s="60">
        <v>3000</v>
      </c>
      <c r="E296" s="39">
        <v>3000</v>
      </c>
      <c r="F296" s="39"/>
      <c r="G296" s="73"/>
      <c r="H296" s="60">
        <v>4763</v>
      </c>
      <c r="I296" s="39">
        <v>4763</v>
      </c>
      <c r="J296" s="39"/>
      <c r="K296" s="72"/>
      <c r="L296" s="7"/>
    </row>
    <row r="297" spans="1:12" s="9" customFormat="1" x14ac:dyDescent="0.25">
      <c r="A297" s="188"/>
      <c r="B297" s="31"/>
      <c r="C297" s="45" t="s">
        <v>324</v>
      </c>
      <c r="D297" s="60">
        <v>2133</v>
      </c>
      <c r="E297" s="39">
        <v>2133</v>
      </c>
      <c r="F297" s="39"/>
      <c r="G297" s="73"/>
      <c r="H297" s="60">
        <v>2133</v>
      </c>
      <c r="I297" s="39">
        <v>2133</v>
      </c>
      <c r="J297" s="39"/>
      <c r="K297" s="72"/>
      <c r="L297" s="7"/>
    </row>
    <row r="298" spans="1:12" s="9" customFormat="1" x14ac:dyDescent="0.25">
      <c r="A298" s="188"/>
      <c r="B298" s="31"/>
      <c r="C298" s="45" t="s">
        <v>325</v>
      </c>
      <c r="D298" s="60">
        <v>1361</v>
      </c>
      <c r="E298" s="39">
        <v>1361</v>
      </c>
      <c r="F298" s="39"/>
      <c r="G298" s="73"/>
      <c r="H298" s="60">
        <v>1361</v>
      </c>
      <c r="I298" s="39">
        <v>1361</v>
      </c>
      <c r="J298" s="39"/>
      <c r="K298" s="72"/>
      <c r="L298" s="7"/>
    </row>
    <row r="299" spans="1:12" s="9" customFormat="1" x14ac:dyDescent="0.25">
      <c r="A299" s="188"/>
      <c r="B299" s="31"/>
      <c r="C299" s="45" t="s">
        <v>326</v>
      </c>
      <c r="D299" s="60">
        <v>770</v>
      </c>
      <c r="E299" s="39">
        <v>770</v>
      </c>
      <c r="F299" s="39"/>
      <c r="G299" s="73"/>
      <c r="H299" s="60">
        <v>770</v>
      </c>
      <c r="I299" s="39">
        <v>770</v>
      </c>
      <c r="J299" s="39"/>
      <c r="K299" s="72"/>
      <c r="L299" s="7"/>
    </row>
    <row r="300" spans="1:12" s="9" customFormat="1" x14ac:dyDescent="0.25">
      <c r="A300" s="188"/>
      <c r="B300" s="31"/>
      <c r="C300" s="45" t="s">
        <v>327</v>
      </c>
      <c r="D300" s="60">
        <v>500</v>
      </c>
      <c r="E300" s="39">
        <v>500</v>
      </c>
      <c r="F300" s="39"/>
      <c r="G300" s="73"/>
      <c r="H300" s="60">
        <v>500</v>
      </c>
      <c r="I300" s="39">
        <v>500</v>
      </c>
      <c r="J300" s="39"/>
      <c r="K300" s="72"/>
      <c r="L300" s="7"/>
    </row>
    <row r="301" spans="1:12" s="9" customFormat="1" x14ac:dyDescent="0.25">
      <c r="A301" s="188"/>
      <c r="B301" s="31"/>
      <c r="C301" s="45" t="s">
        <v>328</v>
      </c>
      <c r="D301" s="60">
        <v>54825</v>
      </c>
      <c r="E301" s="39">
        <v>54825</v>
      </c>
      <c r="F301" s="39"/>
      <c r="G301" s="73"/>
      <c r="H301" s="60">
        <v>54825</v>
      </c>
      <c r="I301" s="39">
        <v>54825</v>
      </c>
      <c r="J301" s="39"/>
      <c r="K301" s="72"/>
      <c r="L301" s="7"/>
    </row>
    <row r="302" spans="1:12" s="9" customFormat="1" x14ac:dyDescent="0.25">
      <c r="A302" s="188"/>
      <c r="B302" s="31"/>
      <c r="C302" s="45" t="s">
        <v>329</v>
      </c>
      <c r="D302" s="60">
        <v>28385</v>
      </c>
      <c r="E302" s="39">
        <v>28385</v>
      </c>
      <c r="F302" s="39"/>
      <c r="G302" s="73"/>
      <c r="H302" s="60">
        <v>28385</v>
      </c>
      <c r="I302" s="39">
        <v>28385</v>
      </c>
      <c r="J302" s="39"/>
      <c r="K302" s="72"/>
      <c r="L302" s="7"/>
    </row>
    <row r="303" spans="1:12" s="9" customFormat="1" ht="30" x14ac:dyDescent="0.25">
      <c r="A303" s="188"/>
      <c r="B303" s="31"/>
      <c r="C303" s="45" t="s">
        <v>330</v>
      </c>
      <c r="D303" s="60">
        <v>800</v>
      </c>
      <c r="E303" s="39">
        <v>800</v>
      </c>
      <c r="F303" s="39"/>
      <c r="G303" s="73"/>
      <c r="H303" s="60">
        <v>800</v>
      </c>
      <c r="I303" s="39">
        <v>800</v>
      </c>
      <c r="J303" s="39"/>
      <c r="K303" s="72"/>
      <c r="L303" s="7"/>
    </row>
    <row r="304" spans="1:12" s="9" customFormat="1" x14ac:dyDescent="0.25">
      <c r="A304" s="188"/>
      <c r="B304" s="31"/>
      <c r="C304" s="45" t="s">
        <v>331</v>
      </c>
      <c r="D304" s="60">
        <v>2702</v>
      </c>
      <c r="E304" s="39">
        <v>2702</v>
      </c>
      <c r="F304" s="39"/>
      <c r="G304" s="73"/>
      <c r="H304" s="60">
        <v>3515</v>
      </c>
      <c r="I304" s="39">
        <v>3515</v>
      </c>
      <c r="J304" s="39"/>
      <c r="K304" s="72"/>
      <c r="L304" s="7"/>
    </row>
    <row r="305" spans="1:12" s="9" customFormat="1" ht="30" x14ac:dyDescent="0.25">
      <c r="A305" s="188"/>
      <c r="B305" s="31"/>
      <c r="C305" s="45" t="s">
        <v>332</v>
      </c>
      <c r="D305" s="60">
        <v>250</v>
      </c>
      <c r="E305" s="39">
        <v>250</v>
      </c>
      <c r="F305" s="39"/>
      <c r="G305" s="73"/>
      <c r="H305" s="60">
        <v>250</v>
      </c>
      <c r="I305" s="39">
        <v>250</v>
      </c>
      <c r="J305" s="39"/>
      <c r="K305" s="72"/>
      <c r="L305" s="7"/>
    </row>
    <row r="306" spans="1:12" s="9" customFormat="1" x14ac:dyDescent="0.25">
      <c r="A306" s="188"/>
      <c r="B306" s="31"/>
      <c r="C306" s="45" t="s">
        <v>333</v>
      </c>
      <c r="D306" s="60">
        <v>1400</v>
      </c>
      <c r="E306" s="39">
        <v>1400</v>
      </c>
      <c r="F306" s="39"/>
      <c r="G306" s="73"/>
      <c r="H306" s="60">
        <v>1400</v>
      </c>
      <c r="I306" s="39">
        <v>1400</v>
      </c>
      <c r="J306" s="39"/>
      <c r="K306" s="72"/>
      <c r="L306" s="7"/>
    </row>
    <row r="307" spans="1:12" s="9" customFormat="1" ht="30" x14ac:dyDescent="0.25">
      <c r="A307" s="188"/>
      <c r="B307" s="31"/>
      <c r="C307" s="45" t="s">
        <v>334</v>
      </c>
      <c r="D307" s="60">
        <v>2412</v>
      </c>
      <c r="E307" s="39">
        <v>2412</v>
      </c>
      <c r="F307" s="39"/>
      <c r="G307" s="73"/>
      <c r="H307" s="60">
        <v>2412</v>
      </c>
      <c r="I307" s="39">
        <v>2412</v>
      </c>
      <c r="J307" s="39"/>
      <c r="K307" s="72"/>
      <c r="L307" s="7"/>
    </row>
    <row r="308" spans="1:12" s="9" customFormat="1" x14ac:dyDescent="0.25">
      <c r="A308" s="188"/>
      <c r="B308" s="31"/>
      <c r="C308" s="45" t="s">
        <v>335</v>
      </c>
      <c r="D308" s="60">
        <v>1000</v>
      </c>
      <c r="E308" s="39">
        <v>1000</v>
      </c>
      <c r="F308" s="39"/>
      <c r="G308" s="73"/>
      <c r="H308" s="60">
        <v>1000</v>
      </c>
      <c r="I308" s="39">
        <v>1000</v>
      </c>
      <c r="J308" s="39"/>
      <c r="K308" s="72"/>
      <c r="L308" s="7"/>
    </row>
    <row r="309" spans="1:12" s="9" customFormat="1" x14ac:dyDescent="0.25">
      <c r="A309" s="188"/>
      <c r="B309" s="31"/>
      <c r="C309" s="45" t="s">
        <v>336</v>
      </c>
      <c r="D309" s="60">
        <v>1500</v>
      </c>
      <c r="E309" s="39">
        <v>1500</v>
      </c>
      <c r="F309" s="39"/>
      <c r="G309" s="73"/>
      <c r="H309" s="60">
        <v>0</v>
      </c>
      <c r="I309" s="39">
        <v>0</v>
      </c>
      <c r="J309" s="39"/>
      <c r="K309" s="72"/>
      <c r="L309" s="7"/>
    </row>
    <row r="310" spans="1:12" s="9" customFormat="1" x14ac:dyDescent="0.25">
      <c r="A310" s="188"/>
      <c r="B310" s="31"/>
      <c r="C310" s="45" t="s">
        <v>337</v>
      </c>
      <c r="D310" s="60">
        <v>1000</v>
      </c>
      <c r="E310" s="39">
        <v>1000</v>
      </c>
      <c r="F310" s="39"/>
      <c r="G310" s="73"/>
      <c r="H310" s="60">
        <v>0</v>
      </c>
      <c r="I310" s="39">
        <v>0</v>
      </c>
      <c r="J310" s="39"/>
      <c r="K310" s="72"/>
      <c r="L310" s="7"/>
    </row>
    <row r="311" spans="1:12" s="9" customFormat="1" x14ac:dyDescent="0.25">
      <c r="A311" s="188"/>
      <c r="B311" s="31"/>
      <c r="C311" s="45" t="s">
        <v>338</v>
      </c>
      <c r="D311" s="60">
        <v>5000</v>
      </c>
      <c r="E311" s="39">
        <v>5000</v>
      </c>
      <c r="F311" s="39"/>
      <c r="G311" s="73"/>
      <c r="H311" s="60">
        <v>5000</v>
      </c>
      <c r="I311" s="39">
        <v>5000</v>
      </c>
      <c r="J311" s="39"/>
      <c r="K311" s="72"/>
      <c r="L311" s="7"/>
    </row>
    <row r="312" spans="1:12" s="9" customFormat="1" ht="30" x14ac:dyDescent="0.25">
      <c r="A312" s="188"/>
      <c r="B312" s="31"/>
      <c r="C312" s="45" t="s">
        <v>339</v>
      </c>
      <c r="D312" s="60">
        <v>412</v>
      </c>
      <c r="E312" s="39">
        <v>412</v>
      </c>
      <c r="F312" s="39"/>
      <c r="G312" s="73"/>
      <c r="H312" s="60">
        <v>412</v>
      </c>
      <c r="I312" s="39">
        <v>412</v>
      </c>
      <c r="J312" s="39"/>
      <c r="K312" s="72"/>
      <c r="L312" s="7"/>
    </row>
    <row r="313" spans="1:12" s="9" customFormat="1" x14ac:dyDescent="0.25">
      <c r="A313" s="188"/>
      <c r="B313" s="31"/>
      <c r="C313" s="45" t="s">
        <v>340</v>
      </c>
      <c r="D313" s="60">
        <v>457</v>
      </c>
      <c r="E313" s="39">
        <v>457</v>
      </c>
      <c r="F313" s="39"/>
      <c r="G313" s="73"/>
      <c r="H313" s="60">
        <v>457</v>
      </c>
      <c r="I313" s="39">
        <v>457</v>
      </c>
      <c r="J313" s="39"/>
      <c r="K313" s="72"/>
      <c r="L313" s="7"/>
    </row>
    <row r="314" spans="1:12" s="9" customFormat="1" ht="30" x14ac:dyDescent="0.25">
      <c r="A314" s="188"/>
      <c r="B314" s="31"/>
      <c r="C314" s="45" t="s">
        <v>341</v>
      </c>
      <c r="D314" s="60">
        <v>570</v>
      </c>
      <c r="E314" s="39">
        <v>570</v>
      </c>
      <c r="F314" s="39"/>
      <c r="G314" s="73"/>
      <c r="H314" s="60">
        <v>1800</v>
      </c>
      <c r="I314" s="39">
        <v>1800</v>
      </c>
      <c r="J314" s="39"/>
      <c r="K314" s="72"/>
      <c r="L314" s="7"/>
    </row>
    <row r="315" spans="1:12" s="9" customFormat="1" ht="30" x14ac:dyDescent="0.25">
      <c r="A315" s="188"/>
      <c r="B315" s="31"/>
      <c r="C315" s="45" t="s">
        <v>474</v>
      </c>
      <c r="D315" s="60">
        <v>1500</v>
      </c>
      <c r="E315" s="39">
        <v>1500</v>
      </c>
      <c r="F315" s="39"/>
      <c r="G315" s="73"/>
      <c r="H315" s="60">
        <v>1554</v>
      </c>
      <c r="I315" s="39">
        <v>1554</v>
      </c>
      <c r="J315" s="39"/>
      <c r="K315" s="72"/>
      <c r="L315" s="7"/>
    </row>
    <row r="316" spans="1:12" s="9" customFormat="1" x14ac:dyDescent="0.25">
      <c r="A316" s="188"/>
      <c r="B316" s="31"/>
      <c r="C316" s="45" t="s">
        <v>442</v>
      </c>
      <c r="D316" s="60"/>
      <c r="E316" s="39"/>
      <c r="F316" s="39"/>
      <c r="G316" s="73"/>
      <c r="H316" s="60">
        <v>500</v>
      </c>
      <c r="I316" s="39">
        <v>500</v>
      </c>
      <c r="J316" s="39"/>
      <c r="K316" s="72"/>
      <c r="L316" s="7"/>
    </row>
    <row r="317" spans="1:12" s="9" customFormat="1" x14ac:dyDescent="0.25">
      <c r="A317" s="188"/>
      <c r="B317" s="31"/>
      <c r="C317" s="45" t="s">
        <v>443</v>
      </c>
      <c r="D317" s="60"/>
      <c r="E317" s="39"/>
      <c r="F317" s="39"/>
      <c r="G317" s="73"/>
      <c r="H317" s="60">
        <v>1370</v>
      </c>
      <c r="I317" s="39"/>
      <c r="J317" s="39">
        <v>1370</v>
      </c>
      <c r="K317" s="72"/>
      <c r="L317" s="7"/>
    </row>
    <row r="318" spans="1:12" s="9" customFormat="1" x14ac:dyDescent="0.25">
      <c r="A318" s="188"/>
      <c r="B318" s="31"/>
      <c r="C318" s="45" t="s">
        <v>473</v>
      </c>
      <c r="D318" s="60"/>
      <c r="E318" s="39"/>
      <c r="F318" s="39"/>
      <c r="G318" s="73"/>
      <c r="H318" s="60">
        <v>250000</v>
      </c>
      <c r="I318" s="39">
        <v>250000</v>
      </c>
      <c r="J318" s="39"/>
      <c r="K318" s="72"/>
      <c r="L318" s="7"/>
    </row>
    <row r="319" spans="1:12" s="9" customFormat="1" x14ac:dyDescent="0.25">
      <c r="A319" s="188"/>
      <c r="B319" s="31"/>
      <c r="C319" s="45" t="s">
        <v>472</v>
      </c>
      <c r="D319" s="60"/>
      <c r="E319" s="39"/>
      <c r="F319" s="39"/>
      <c r="G319" s="73"/>
      <c r="H319" s="60">
        <v>730</v>
      </c>
      <c r="I319" s="39">
        <v>730</v>
      </c>
      <c r="J319" s="39"/>
      <c r="K319" s="72"/>
      <c r="L319" s="7"/>
    </row>
    <row r="320" spans="1:12" s="9" customFormat="1" x14ac:dyDescent="0.25">
      <c r="A320" s="188"/>
      <c r="B320" s="31"/>
      <c r="C320" s="45" t="s">
        <v>471</v>
      </c>
      <c r="D320" s="60"/>
      <c r="E320" s="39"/>
      <c r="F320" s="39"/>
      <c r="G320" s="73"/>
      <c r="H320" s="60">
        <v>2300</v>
      </c>
      <c r="I320" s="39">
        <v>2300</v>
      </c>
      <c r="J320" s="39"/>
      <c r="K320" s="72"/>
      <c r="L320" s="7"/>
    </row>
    <row r="321" spans="1:12" s="9" customFormat="1" x14ac:dyDescent="0.25">
      <c r="A321" s="188"/>
      <c r="B321" s="31"/>
      <c r="C321" s="45" t="s">
        <v>470</v>
      </c>
      <c r="D321" s="60"/>
      <c r="E321" s="39"/>
      <c r="F321" s="39"/>
      <c r="G321" s="73"/>
      <c r="H321" s="60">
        <v>1270</v>
      </c>
      <c r="I321" s="39">
        <v>1270</v>
      </c>
      <c r="J321" s="39"/>
      <c r="K321" s="72"/>
      <c r="L321" s="7"/>
    </row>
    <row r="322" spans="1:12" s="9" customFormat="1" x14ac:dyDescent="0.25">
      <c r="A322" s="188"/>
      <c r="B322" s="31"/>
      <c r="C322" s="45" t="s">
        <v>469</v>
      </c>
      <c r="D322" s="60"/>
      <c r="E322" s="39"/>
      <c r="F322" s="39"/>
      <c r="G322" s="73"/>
      <c r="H322" s="60">
        <v>100</v>
      </c>
      <c r="I322" s="39">
        <v>100</v>
      </c>
      <c r="J322" s="39"/>
      <c r="K322" s="72"/>
      <c r="L322" s="7"/>
    </row>
    <row r="323" spans="1:12" s="9" customFormat="1" x14ac:dyDescent="0.25">
      <c r="A323" s="188"/>
      <c r="B323" s="31"/>
      <c r="C323" s="45" t="s">
        <v>468</v>
      </c>
      <c r="D323" s="60"/>
      <c r="E323" s="39"/>
      <c r="F323" s="39"/>
      <c r="G323" s="73"/>
      <c r="H323" s="60">
        <v>1500</v>
      </c>
      <c r="I323" s="39">
        <v>1500</v>
      </c>
      <c r="J323" s="39"/>
      <c r="K323" s="72"/>
      <c r="L323" s="7"/>
    </row>
    <row r="324" spans="1:12" s="9" customFormat="1" x14ac:dyDescent="0.25">
      <c r="A324" s="188"/>
      <c r="B324" s="31"/>
      <c r="C324" s="202" t="s">
        <v>496</v>
      </c>
      <c r="D324" s="60"/>
      <c r="E324" s="39"/>
      <c r="F324" s="39"/>
      <c r="G324" s="73"/>
      <c r="H324" s="60">
        <v>3452</v>
      </c>
      <c r="I324" s="39">
        <v>3452</v>
      </c>
      <c r="J324" s="39"/>
      <c r="K324" s="72"/>
      <c r="L324" s="7"/>
    </row>
    <row r="325" spans="1:12" s="9" customFormat="1" ht="30" x14ac:dyDescent="0.25">
      <c r="A325" s="188"/>
      <c r="B325" s="31"/>
      <c r="C325" s="45" t="s">
        <v>502</v>
      </c>
      <c r="D325" s="60"/>
      <c r="E325" s="39"/>
      <c r="F325" s="39"/>
      <c r="G325" s="73"/>
      <c r="H325" s="60">
        <v>2135</v>
      </c>
      <c r="I325" s="39">
        <v>2135</v>
      </c>
      <c r="J325" s="39"/>
      <c r="K325" s="72"/>
      <c r="L325" s="7"/>
    </row>
    <row r="326" spans="1:12" s="9" customFormat="1" x14ac:dyDescent="0.25">
      <c r="A326" s="188"/>
      <c r="B326" s="31"/>
      <c r="C326" s="45" t="s">
        <v>503</v>
      </c>
      <c r="D326" s="60"/>
      <c r="E326" s="39"/>
      <c r="F326" s="39"/>
      <c r="G326" s="73"/>
      <c r="H326" s="60">
        <v>6189</v>
      </c>
      <c r="I326" s="39">
        <v>6189</v>
      </c>
      <c r="J326" s="39"/>
      <c r="K326" s="72"/>
      <c r="L326" s="7"/>
    </row>
    <row r="327" spans="1:12" s="9" customFormat="1" x14ac:dyDescent="0.25">
      <c r="A327" s="188"/>
      <c r="B327" s="31"/>
      <c r="C327" s="45" t="s">
        <v>506</v>
      </c>
      <c r="D327" s="60"/>
      <c r="E327" s="39"/>
      <c r="F327" s="39"/>
      <c r="G327" s="73"/>
      <c r="H327" s="60">
        <v>8511</v>
      </c>
      <c r="I327" s="39">
        <v>8511</v>
      </c>
      <c r="J327" s="39"/>
      <c r="K327" s="72"/>
      <c r="L327" s="7"/>
    </row>
    <row r="328" spans="1:12" s="9" customFormat="1" ht="30" x14ac:dyDescent="0.25">
      <c r="A328" s="188"/>
      <c r="B328" s="31"/>
      <c r="C328" s="45" t="s">
        <v>507</v>
      </c>
      <c r="D328" s="60"/>
      <c r="E328" s="39"/>
      <c r="F328" s="39"/>
      <c r="G328" s="197"/>
      <c r="H328" s="60">
        <v>2242</v>
      </c>
      <c r="I328" s="39">
        <v>2242</v>
      </c>
      <c r="J328" s="39"/>
      <c r="K328" s="72"/>
      <c r="L328" s="7"/>
    </row>
    <row r="329" spans="1:12" s="9" customFormat="1" x14ac:dyDescent="0.25">
      <c r="A329" s="188"/>
      <c r="B329" s="31"/>
      <c r="C329" s="45" t="s">
        <v>510</v>
      </c>
      <c r="D329" s="60"/>
      <c r="E329" s="39"/>
      <c r="F329" s="39"/>
      <c r="G329" s="197"/>
      <c r="H329" s="60">
        <v>1682</v>
      </c>
      <c r="I329" s="39">
        <v>1682</v>
      </c>
      <c r="J329" s="39"/>
      <c r="K329" s="72"/>
      <c r="L329" s="7"/>
    </row>
    <row r="330" spans="1:12" s="9" customFormat="1" ht="30" x14ac:dyDescent="0.25">
      <c r="A330" s="188"/>
      <c r="B330" s="31"/>
      <c r="C330" s="45" t="s">
        <v>518</v>
      </c>
      <c r="D330" s="60"/>
      <c r="E330" s="39"/>
      <c r="F330" s="39"/>
      <c r="G330" s="197"/>
      <c r="H330" s="60">
        <v>1900</v>
      </c>
      <c r="I330" s="39">
        <v>1900</v>
      </c>
      <c r="J330" s="39"/>
      <c r="K330" s="72"/>
      <c r="L330" s="7"/>
    </row>
    <row r="331" spans="1:12" s="9" customFormat="1" ht="30.75" customHeight="1" x14ac:dyDescent="0.25">
      <c r="A331" s="188"/>
      <c r="B331" s="31"/>
      <c r="C331" s="45" t="s">
        <v>532</v>
      </c>
      <c r="D331" s="60"/>
      <c r="E331" s="39"/>
      <c r="F331" s="39"/>
      <c r="G331" s="197"/>
      <c r="H331" s="60">
        <v>1600</v>
      </c>
      <c r="I331" s="39">
        <v>1600</v>
      </c>
      <c r="J331" s="39"/>
      <c r="K331" s="72"/>
      <c r="L331" s="7"/>
    </row>
    <row r="332" spans="1:12" s="9" customFormat="1" x14ac:dyDescent="0.25">
      <c r="A332" s="188"/>
      <c r="B332" s="31"/>
      <c r="C332" s="56" t="s">
        <v>66</v>
      </c>
      <c r="D332" s="63">
        <f>SUM(D285:D315)</f>
        <v>144763</v>
      </c>
      <c r="E332" s="32">
        <f>SUM(E285:E315)</f>
        <v>144763</v>
      </c>
      <c r="F332" s="32">
        <f>SUM(F285:F315)</f>
        <v>0</v>
      </c>
      <c r="G332" s="79">
        <f>SUM(G285:G315)</f>
        <v>0</v>
      </c>
      <c r="H332" s="63">
        <f>SUM(H285:H331)</f>
        <v>432835</v>
      </c>
      <c r="I332" s="32">
        <f>SUM(I285:I331)</f>
        <v>431465</v>
      </c>
      <c r="J332" s="32">
        <f>SUM(J285:J331)</f>
        <v>1370</v>
      </c>
      <c r="K332" s="196">
        <f>SUM(K285:K331)</f>
        <v>0</v>
      </c>
      <c r="L332" s="7"/>
    </row>
    <row r="333" spans="1:12" s="9" customFormat="1" x14ac:dyDescent="0.25">
      <c r="A333" s="188"/>
      <c r="B333" s="31"/>
      <c r="C333" s="56"/>
      <c r="D333" s="52"/>
      <c r="E333" s="55"/>
      <c r="F333" s="55"/>
      <c r="G333" s="74"/>
      <c r="H333" s="52"/>
      <c r="I333" s="55"/>
      <c r="J333" s="55"/>
      <c r="K333" s="74"/>
      <c r="L333" s="7"/>
    </row>
    <row r="334" spans="1:12" s="9" customFormat="1" x14ac:dyDescent="0.25">
      <c r="A334" s="188"/>
      <c r="B334" s="31" t="s">
        <v>45</v>
      </c>
      <c r="C334" s="46" t="s">
        <v>44</v>
      </c>
      <c r="D334" s="52"/>
      <c r="E334" s="55"/>
      <c r="F334" s="55"/>
      <c r="G334" s="74"/>
      <c r="H334" s="52"/>
      <c r="I334" s="55"/>
      <c r="J334" s="55"/>
      <c r="K334" s="74"/>
      <c r="L334" s="7"/>
    </row>
    <row r="335" spans="1:12" s="9" customFormat="1" x14ac:dyDescent="0.25">
      <c r="A335" s="188"/>
      <c r="B335" s="31"/>
      <c r="C335" s="45" t="s">
        <v>342</v>
      </c>
      <c r="D335" s="60">
        <v>18607</v>
      </c>
      <c r="E335" s="39">
        <v>18607</v>
      </c>
      <c r="F335" s="39"/>
      <c r="G335" s="72"/>
      <c r="H335" s="60">
        <f>18607-500</f>
        <v>18107</v>
      </c>
      <c r="I335" s="39">
        <v>18107</v>
      </c>
      <c r="J335" s="39"/>
      <c r="K335" s="72"/>
      <c r="L335" s="7"/>
    </row>
    <row r="336" spans="1:12" s="9" customFormat="1" x14ac:dyDescent="0.25">
      <c r="A336" s="188"/>
      <c r="B336" s="31"/>
      <c r="C336" s="45" t="s">
        <v>343</v>
      </c>
      <c r="D336" s="60">
        <v>2000</v>
      </c>
      <c r="E336" s="39">
        <v>2000</v>
      </c>
      <c r="F336" s="39"/>
      <c r="G336" s="72"/>
      <c r="H336" s="60">
        <v>0</v>
      </c>
      <c r="I336" s="39">
        <v>0</v>
      </c>
      <c r="J336" s="39"/>
      <c r="K336" s="72"/>
      <c r="L336" s="7"/>
    </row>
    <row r="337" spans="1:12" s="9" customFormat="1" x14ac:dyDescent="0.25">
      <c r="A337" s="188"/>
      <c r="B337" s="31"/>
      <c r="C337" s="45" t="s">
        <v>344</v>
      </c>
      <c r="D337" s="60">
        <v>6000</v>
      </c>
      <c r="E337" s="39">
        <v>6000</v>
      </c>
      <c r="F337" s="39"/>
      <c r="G337" s="72"/>
      <c r="H337" s="60">
        <v>6000</v>
      </c>
      <c r="I337" s="39">
        <v>6000</v>
      </c>
      <c r="J337" s="39"/>
      <c r="K337" s="72"/>
      <c r="L337" s="7"/>
    </row>
    <row r="338" spans="1:12" s="9" customFormat="1" x14ac:dyDescent="0.25">
      <c r="A338" s="188"/>
      <c r="B338" s="31"/>
      <c r="C338" s="45" t="s">
        <v>345</v>
      </c>
      <c r="D338" s="60">
        <v>5000</v>
      </c>
      <c r="E338" s="39">
        <v>5000</v>
      </c>
      <c r="F338" s="39"/>
      <c r="G338" s="72"/>
      <c r="H338" s="60">
        <v>0</v>
      </c>
      <c r="I338" s="39">
        <v>0</v>
      </c>
      <c r="J338" s="39"/>
      <c r="K338" s="72"/>
      <c r="L338" s="7"/>
    </row>
    <row r="339" spans="1:12" s="9" customFormat="1" ht="30" x14ac:dyDescent="0.25">
      <c r="A339" s="188"/>
      <c r="B339" s="31"/>
      <c r="C339" s="45" t="s">
        <v>346</v>
      </c>
      <c r="D339" s="59">
        <v>3500</v>
      </c>
      <c r="E339" s="22">
        <v>3500</v>
      </c>
      <c r="F339" s="22"/>
      <c r="G339" s="65"/>
      <c r="H339" s="59">
        <v>3500</v>
      </c>
      <c r="I339" s="22">
        <v>3500</v>
      </c>
      <c r="J339" s="22"/>
      <c r="K339" s="65"/>
      <c r="L339" s="7"/>
    </row>
    <row r="340" spans="1:12" s="9" customFormat="1" x14ac:dyDescent="0.25">
      <c r="A340" s="188"/>
      <c r="B340" s="31"/>
      <c r="C340" s="45" t="s">
        <v>347</v>
      </c>
      <c r="D340" s="60">
        <v>61996</v>
      </c>
      <c r="E340" s="39">
        <v>61996</v>
      </c>
      <c r="F340" s="39"/>
      <c r="G340" s="72"/>
      <c r="H340" s="60">
        <v>64824</v>
      </c>
      <c r="I340" s="39">
        <v>64824</v>
      </c>
      <c r="J340" s="39"/>
      <c r="K340" s="72"/>
      <c r="L340" s="7"/>
    </row>
    <row r="341" spans="1:12" s="9" customFormat="1" x14ac:dyDescent="0.25">
      <c r="A341" s="188"/>
      <c r="B341" s="31"/>
      <c r="C341" s="45" t="s">
        <v>348</v>
      </c>
      <c r="D341" s="59">
        <v>5000</v>
      </c>
      <c r="E341" s="22">
        <v>5000</v>
      </c>
      <c r="F341" s="22"/>
      <c r="G341" s="65"/>
      <c r="H341" s="59">
        <v>5324</v>
      </c>
      <c r="I341" s="22">
        <v>5324</v>
      </c>
      <c r="J341" s="22"/>
      <c r="K341" s="65"/>
      <c r="L341" s="7"/>
    </row>
    <row r="342" spans="1:12" s="9" customFormat="1" x14ac:dyDescent="0.25">
      <c r="A342" s="188"/>
      <c r="B342" s="31"/>
      <c r="C342" s="45" t="s">
        <v>349</v>
      </c>
      <c r="D342" s="59">
        <v>30686</v>
      </c>
      <c r="E342" s="22">
        <v>30686</v>
      </c>
      <c r="F342" s="22"/>
      <c r="G342" s="65"/>
      <c r="H342" s="59">
        <v>30686</v>
      </c>
      <c r="I342" s="22">
        <v>30686</v>
      </c>
      <c r="J342" s="22"/>
      <c r="K342" s="65"/>
      <c r="L342" s="7"/>
    </row>
    <row r="343" spans="1:12" s="9" customFormat="1" x14ac:dyDescent="0.25">
      <c r="A343" s="188"/>
      <c r="B343" s="31"/>
      <c r="C343" s="45" t="s">
        <v>350</v>
      </c>
      <c r="D343" s="59">
        <v>752</v>
      </c>
      <c r="E343" s="22">
        <v>752</v>
      </c>
      <c r="F343" s="22"/>
      <c r="G343" s="71"/>
      <c r="H343" s="59">
        <v>752</v>
      </c>
      <c r="I343" s="22">
        <v>752</v>
      </c>
      <c r="J343" s="22"/>
      <c r="K343" s="65"/>
      <c r="L343" s="7"/>
    </row>
    <row r="344" spans="1:12" s="9" customFormat="1" x14ac:dyDescent="0.25">
      <c r="A344" s="188"/>
      <c r="B344" s="31"/>
      <c r="C344" s="45" t="s">
        <v>351</v>
      </c>
      <c r="D344" s="59">
        <v>1130</v>
      </c>
      <c r="E344" s="22">
        <v>1130</v>
      </c>
      <c r="F344" s="22"/>
      <c r="G344" s="71"/>
      <c r="H344" s="59">
        <v>1130</v>
      </c>
      <c r="I344" s="22">
        <v>1130</v>
      </c>
      <c r="J344" s="22"/>
      <c r="K344" s="65"/>
      <c r="L344" s="7"/>
    </row>
    <row r="345" spans="1:12" s="9" customFormat="1" ht="15.75" customHeight="1" x14ac:dyDescent="0.25">
      <c r="A345" s="188"/>
      <c r="B345" s="31"/>
      <c r="C345" s="45" t="s">
        <v>352</v>
      </c>
      <c r="D345" s="59">
        <v>4802</v>
      </c>
      <c r="E345" s="22">
        <v>4802</v>
      </c>
      <c r="F345" s="22"/>
      <c r="G345" s="71"/>
      <c r="H345" s="59">
        <v>4802</v>
      </c>
      <c r="I345" s="22">
        <v>4802</v>
      </c>
      <c r="J345" s="22"/>
      <c r="K345" s="65"/>
      <c r="L345" s="7"/>
    </row>
    <row r="346" spans="1:12" s="9" customFormat="1" x14ac:dyDescent="0.25">
      <c r="A346" s="188"/>
      <c r="B346" s="31"/>
      <c r="C346" s="45" t="s">
        <v>353</v>
      </c>
      <c r="D346" s="59">
        <v>3874</v>
      </c>
      <c r="E346" s="22">
        <v>3874</v>
      </c>
      <c r="F346" s="22"/>
      <c r="G346" s="71"/>
      <c r="H346" s="59">
        <v>4636</v>
      </c>
      <c r="I346" s="22">
        <v>4636</v>
      </c>
      <c r="J346" s="22"/>
      <c r="K346" s="65"/>
      <c r="L346" s="7"/>
    </row>
    <row r="347" spans="1:12" s="9" customFormat="1" x14ac:dyDescent="0.25">
      <c r="A347" s="188"/>
      <c r="B347" s="31"/>
      <c r="C347" s="45" t="s">
        <v>354</v>
      </c>
      <c r="D347" s="59">
        <v>825</v>
      </c>
      <c r="E347" s="22">
        <v>825</v>
      </c>
      <c r="F347" s="22"/>
      <c r="G347" s="71"/>
      <c r="H347" s="59">
        <v>825</v>
      </c>
      <c r="I347" s="22">
        <v>825</v>
      </c>
      <c r="J347" s="22"/>
      <c r="K347" s="65"/>
      <c r="L347" s="7"/>
    </row>
    <row r="348" spans="1:12" s="9" customFormat="1" ht="45" x14ac:dyDescent="0.25">
      <c r="A348" s="188"/>
      <c r="B348" s="31"/>
      <c r="C348" s="45" t="s">
        <v>467</v>
      </c>
      <c r="D348" s="59">
        <v>3000</v>
      </c>
      <c r="E348" s="22">
        <v>3000</v>
      </c>
      <c r="F348" s="22"/>
      <c r="G348" s="71"/>
      <c r="H348" s="59">
        <v>3500</v>
      </c>
      <c r="I348" s="22">
        <v>3500</v>
      </c>
      <c r="J348" s="22"/>
      <c r="K348" s="65"/>
      <c r="L348" s="7"/>
    </row>
    <row r="349" spans="1:12" s="9" customFormat="1" x14ac:dyDescent="0.25">
      <c r="A349" s="188"/>
      <c r="B349" s="31"/>
      <c r="C349" s="45" t="s">
        <v>444</v>
      </c>
      <c r="D349" s="59"/>
      <c r="E349" s="22"/>
      <c r="F349" s="22"/>
      <c r="G349" s="71"/>
      <c r="H349" s="59">
        <v>1209</v>
      </c>
      <c r="I349" s="22">
        <v>1209</v>
      </c>
      <c r="J349" s="22"/>
      <c r="K349" s="65"/>
      <c r="L349" s="7"/>
    </row>
    <row r="350" spans="1:12" s="9" customFormat="1" x14ac:dyDescent="0.25">
      <c r="A350" s="188"/>
      <c r="B350" s="31"/>
      <c r="C350" s="45" t="s">
        <v>445</v>
      </c>
      <c r="D350" s="59"/>
      <c r="E350" s="22"/>
      <c r="F350" s="22"/>
      <c r="G350" s="71"/>
      <c r="H350" s="59">
        <v>5080</v>
      </c>
      <c r="I350" s="22">
        <v>5080</v>
      </c>
      <c r="J350" s="22"/>
      <c r="K350" s="65"/>
      <c r="L350" s="7"/>
    </row>
    <row r="351" spans="1:12" s="9" customFormat="1" x14ac:dyDescent="0.25">
      <c r="A351" s="188"/>
      <c r="B351" s="31"/>
      <c r="C351" s="45" t="s">
        <v>446</v>
      </c>
      <c r="D351" s="59"/>
      <c r="E351" s="22"/>
      <c r="F351" s="22"/>
      <c r="G351" s="71"/>
      <c r="H351" s="59">
        <v>2553</v>
      </c>
      <c r="I351" s="22">
        <v>2553</v>
      </c>
      <c r="J351" s="22"/>
      <c r="K351" s="65"/>
      <c r="L351" s="7"/>
    </row>
    <row r="352" spans="1:12" s="9" customFormat="1" ht="30" x14ac:dyDescent="0.25">
      <c r="A352" s="188"/>
      <c r="B352" s="31"/>
      <c r="C352" s="45" t="s">
        <v>447</v>
      </c>
      <c r="D352" s="59"/>
      <c r="E352" s="22"/>
      <c r="F352" s="22"/>
      <c r="G352" s="71"/>
      <c r="H352" s="59">
        <v>3900</v>
      </c>
      <c r="I352" s="22">
        <v>3900</v>
      </c>
      <c r="J352" s="22"/>
      <c r="K352" s="65"/>
      <c r="L352" s="7"/>
    </row>
    <row r="353" spans="1:12" s="9" customFormat="1" x14ac:dyDescent="0.25">
      <c r="A353" s="188"/>
      <c r="B353" s="31"/>
      <c r="C353" s="45" t="s">
        <v>466</v>
      </c>
      <c r="D353" s="59"/>
      <c r="E353" s="22"/>
      <c r="F353" s="22"/>
      <c r="G353" s="71"/>
      <c r="H353" s="59">
        <v>1016</v>
      </c>
      <c r="I353" s="22">
        <v>1016</v>
      </c>
      <c r="J353" s="22"/>
      <c r="K353" s="65"/>
      <c r="L353" s="7"/>
    </row>
    <row r="354" spans="1:12" s="9" customFormat="1" x14ac:dyDescent="0.25">
      <c r="A354" s="188"/>
      <c r="B354" s="31"/>
      <c r="C354" s="45" t="s">
        <v>465</v>
      </c>
      <c r="D354" s="59"/>
      <c r="E354" s="22"/>
      <c r="F354" s="22"/>
      <c r="G354" s="71"/>
      <c r="H354" s="59">
        <v>27658</v>
      </c>
      <c r="I354" s="22">
        <v>27658</v>
      </c>
      <c r="J354" s="22"/>
      <c r="K354" s="65"/>
      <c r="L354" s="7"/>
    </row>
    <row r="355" spans="1:12" s="9" customFormat="1" x14ac:dyDescent="0.25">
      <c r="A355" s="188"/>
      <c r="B355" s="31"/>
      <c r="C355" s="45" t="s">
        <v>464</v>
      </c>
      <c r="D355" s="59"/>
      <c r="E355" s="22"/>
      <c r="F355" s="22"/>
      <c r="G355" s="71"/>
      <c r="H355" s="59">
        <v>4953</v>
      </c>
      <c r="I355" s="22">
        <v>4953</v>
      </c>
      <c r="J355" s="22"/>
      <c r="K355" s="65"/>
      <c r="L355" s="7"/>
    </row>
    <row r="356" spans="1:12" s="9" customFormat="1" x14ac:dyDescent="0.25">
      <c r="A356" s="188"/>
      <c r="B356" s="31"/>
      <c r="C356" s="45" t="s">
        <v>463</v>
      </c>
      <c r="D356" s="59"/>
      <c r="E356" s="22"/>
      <c r="F356" s="22"/>
      <c r="G356" s="71"/>
      <c r="H356" s="59">
        <v>9835</v>
      </c>
      <c r="I356" s="22">
        <v>9835</v>
      </c>
      <c r="J356" s="22"/>
      <c r="K356" s="65"/>
      <c r="L356" s="7"/>
    </row>
    <row r="357" spans="1:12" s="9" customFormat="1" x14ac:dyDescent="0.25">
      <c r="A357" s="188"/>
      <c r="B357" s="31"/>
      <c r="C357" s="202" t="s">
        <v>498</v>
      </c>
      <c r="D357" s="59"/>
      <c r="E357" s="22"/>
      <c r="F357" s="22"/>
      <c r="G357" s="71"/>
      <c r="H357" s="59">
        <v>37877</v>
      </c>
      <c r="I357" s="22">
        <v>37877</v>
      </c>
      <c r="J357" s="22"/>
      <c r="K357" s="65"/>
      <c r="L357" s="7"/>
    </row>
    <row r="358" spans="1:12" s="9" customFormat="1" x14ac:dyDescent="0.25">
      <c r="A358" s="188"/>
      <c r="B358" s="31"/>
      <c r="C358" s="202" t="s">
        <v>505</v>
      </c>
      <c r="D358" s="59"/>
      <c r="E358" s="22"/>
      <c r="F358" s="22"/>
      <c r="G358" s="71"/>
      <c r="H358" s="59">
        <v>1524</v>
      </c>
      <c r="I358" s="22">
        <v>1524</v>
      </c>
      <c r="J358" s="22"/>
      <c r="K358" s="65"/>
      <c r="L358" s="7"/>
    </row>
    <row r="359" spans="1:12" s="9" customFormat="1" x14ac:dyDescent="0.25">
      <c r="A359" s="188"/>
      <c r="B359" s="31"/>
      <c r="C359" s="202" t="s">
        <v>511</v>
      </c>
      <c r="D359" s="59"/>
      <c r="E359" s="22"/>
      <c r="F359" s="22"/>
      <c r="G359" s="71"/>
      <c r="H359" s="59">
        <v>1220</v>
      </c>
      <c r="I359" s="22">
        <v>1220</v>
      </c>
      <c r="J359" s="22"/>
      <c r="K359" s="65"/>
      <c r="L359" s="7"/>
    </row>
    <row r="360" spans="1:12" s="9" customFormat="1" x14ac:dyDescent="0.25">
      <c r="A360" s="188"/>
      <c r="B360" s="31"/>
      <c r="C360" s="202" t="s">
        <v>517</v>
      </c>
      <c r="D360" s="59"/>
      <c r="E360" s="22"/>
      <c r="F360" s="22"/>
      <c r="G360" s="71"/>
      <c r="H360" s="59">
        <v>2100</v>
      </c>
      <c r="I360" s="22">
        <v>2100</v>
      </c>
      <c r="J360" s="22"/>
      <c r="K360" s="65"/>
      <c r="L360" s="7"/>
    </row>
    <row r="361" spans="1:12" s="9" customFormat="1" ht="30" x14ac:dyDescent="0.25">
      <c r="A361" s="188"/>
      <c r="B361" s="31"/>
      <c r="C361" s="202" t="s">
        <v>533</v>
      </c>
      <c r="D361" s="59"/>
      <c r="E361" s="22"/>
      <c r="F361" s="22"/>
      <c r="G361" s="71"/>
      <c r="H361" s="59">
        <v>140912</v>
      </c>
      <c r="I361" s="22">
        <v>140912</v>
      </c>
      <c r="J361" s="22"/>
      <c r="K361" s="65"/>
      <c r="L361" s="7"/>
    </row>
    <row r="362" spans="1:12" s="9" customFormat="1" ht="30" x14ac:dyDescent="0.25">
      <c r="A362" s="188"/>
      <c r="B362" s="31"/>
      <c r="C362" s="202" t="s">
        <v>534</v>
      </c>
      <c r="D362" s="59"/>
      <c r="E362" s="22"/>
      <c r="F362" s="22"/>
      <c r="G362" s="71"/>
      <c r="H362" s="59">
        <v>66558</v>
      </c>
      <c r="I362" s="22">
        <v>66558</v>
      </c>
      <c r="J362" s="22"/>
      <c r="K362" s="65"/>
      <c r="L362" s="7"/>
    </row>
    <row r="363" spans="1:12" s="9" customFormat="1" x14ac:dyDescent="0.25">
      <c r="A363" s="188"/>
      <c r="B363" s="31"/>
      <c r="C363" s="56" t="s">
        <v>67</v>
      </c>
      <c r="D363" s="63">
        <f>SUM(D335:D348)</f>
        <v>147172</v>
      </c>
      <c r="E363" s="32">
        <f>SUM(E335:E348)</f>
        <v>147172</v>
      </c>
      <c r="F363" s="32">
        <f>SUM(F335:F347)</f>
        <v>0</v>
      </c>
      <c r="G363" s="79">
        <f>SUM(G335:G347)</f>
        <v>0</v>
      </c>
      <c r="H363" s="63">
        <f>SUM(H335:H362)</f>
        <v>450481</v>
      </c>
      <c r="I363" s="32">
        <f>SUM(I335:I362)</f>
        <v>450481</v>
      </c>
      <c r="J363" s="32">
        <f>SUM(J335:J362)</f>
        <v>0</v>
      </c>
      <c r="K363" s="196">
        <f>SUM(K335:K362)</f>
        <v>0</v>
      </c>
      <c r="L363" s="7"/>
    </row>
    <row r="364" spans="1:12" s="9" customFormat="1" x14ac:dyDescent="0.25">
      <c r="A364" s="188"/>
      <c r="B364" s="31"/>
      <c r="C364" s="56"/>
      <c r="D364" s="52"/>
      <c r="E364" s="55"/>
      <c r="F364" s="55"/>
      <c r="G364" s="74"/>
      <c r="H364" s="52"/>
      <c r="I364" s="55"/>
      <c r="J364" s="55"/>
      <c r="K364" s="74"/>
      <c r="L364" s="7"/>
    </row>
    <row r="365" spans="1:12" s="9" customFormat="1" x14ac:dyDescent="0.25">
      <c r="A365" s="188"/>
      <c r="B365" s="37"/>
      <c r="C365" s="56"/>
      <c r="D365" s="52"/>
      <c r="E365" s="55"/>
      <c r="F365" s="55"/>
      <c r="G365" s="74"/>
      <c r="H365" s="52"/>
      <c r="I365" s="55"/>
      <c r="J365" s="55"/>
      <c r="K365" s="74"/>
      <c r="L365" s="7"/>
    </row>
    <row r="366" spans="1:12" s="9" customFormat="1" x14ac:dyDescent="0.25">
      <c r="A366" s="188"/>
      <c r="B366" s="31" t="s">
        <v>53</v>
      </c>
      <c r="C366" s="46" t="s">
        <v>83</v>
      </c>
      <c r="D366" s="52"/>
      <c r="E366" s="55"/>
      <c r="F366" s="55"/>
      <c r="G366" s="74"/>
      <c r="H366" s="52"/>
      <c r="I366" s="55"/>
      <c r="J366" s="55"/>
      <c r="K366" s="74"/>
      <c r="L366" s="7"/>
    </row>
    <row r="367" spans="1:12" s="9" customFormat="1" x14ac:dyDescent="0.25">
      <c r="A367" s="188"/>
      <c r="B367" s="31"/>
      <c r="C367" s="46" t="s">
        <v>134</v>
      </c>
      <c r="D367" s="52"/>
      <c r="E367" s="55"/>
      <c r="F367" s="55"/>
      <c r="G367" s="74"/>
      <c r="H367" s="52"/>
      <c r="I367" s="55"/>
      <c r="J367" s="55"/>
      <c r="K367" s="74"/>
      <c r="L367" s="7"/>
    </row>
    <row r="368" spans="1:12" s="9" customFormat="1" ht="30" x14ac:dyDescent="0.25">
      <c r="A368" s="188"/>
      <c r="B368" s="31"/>
      <c r="C368" s="45" t="s">
        <v>172</v>
      </c>
      <c r="D368" s="59">
        <v>4000</v>
      </c>
      <c r="E368" s="22">
        <v>4000</v>
      </c>
      <c r="F368" s="22"/>
      <c r="G368" s="71"/>
      <c r="H368" s="59">
        <v>0</v>
      </c>
      <c r="I368" s="22">
        <v>0</v>
      </c>
      <c r="J368" s="22"/>
      <c r="K368" s="65"/>
      <c r="L368" s="7"/>
    </row>
    <row r="369" spans="1:12" s="9" customFormat="1" x14ac:dyDescent="0.25">
      <c r="A369" s="188"/>
      <c r="B369" s="31"/>
      <c r="C369" s="45" t="s">
        <v>462</v>
      </c>
      <c r="D369" s="59"/>
      <c r="E369" s="22"/>
      <c r="F369" s="22"/>
      <c r="G369" s="71"/>
      <c r="H369" s="59">
        <v>3271</v>
      </c>
      <c r="I369" s="22">
        <v>3271</v>
      </c>
      <c r="J369" s="22"/>
      <c r="K369" s="65"/>
      <c r="L369" s="7"/>
    </row>
    <row r="370" spans="1:12" s="9" customFormat="1" x14ac:dyDescent="0.25">
      <c r="A370" s="188"/>
      <c r="B370" s="31"/>
      <c r="C370" s="45" t="s">
        <v>461</v>
      </c>
      <c r="D370" s="59"/>
      <c r="E370" s="22"/>
      <c r="F370" s="22"/>
      <c r="G370" s="71"/>
      <c r="H370" s="59">
        <v>1068</v>
      </c>
      <c r="I370" s="22">
        <v>1068</v>
      </c>
      <c r="J370" s="22"/>
      <c r="K370" s="65"/>
      <c r="L370" s="7"/>
    </row>
    <row r="371" spans="1:12" s="9" customFormat="1" x14ac:dyDescent="0.25">
      <c r="A371" s="19"/>
      <c r="B371" s="31"/>
      <c r="C371" s="191" t="s">
        <v>48</v>
      </c>
      <c r="D371" s="61">
        <f>SUM(D368:D368)</f>
        <v>4000</v>
      </c>
      <c r="E371" s="29">
        <f>SUM(E368:E368)</f>
        <v>4000</v>
      </c>
      <c r="F371" s="29">
        <f>SUM(F368:F368)</f>
        <v>0</v>
      </c>
      <c r="G371" s="69">
        <f>SUM(G368:G368)</f>
        <v>0</v>
      </c>
      <c r="H371" s="61">
        <f>SUM(H368:H370)</f>
        <v>4339</v>
      </c>
      <c r="I371" s="29">
        <f>SUM(I368:I370)</f>
        <v>4339</v>
      </c>
      <c r="J371" s="29">
        <f>SUM(J368:J368)</f>
        <v>0</v>
      </c>
      <c r="K371" s="66">
        <f>SUM(K368:K368)</f>
        <v>0</v>
      </c>
      <c r="L371" s="7"/>
    </row>
    <row r="372" spans="1:12" s="9" customFormat="1" x14ac:dyDescent="0.25">
      <c r="A372" s="19"/>
      <c r="B372" s="31"/>
      <c r="C372" s="191"/>
      <c r="D372" s="28"/>
      <c r="E372" s="29"/>
      <c r="F372" s="29"/>
      <c r="G372" s="66"/>
      <c r="H372" s="28"/>
      <c r="I372" s="29"/>
      <c r="J372" s="29"/>
      <c r="K372" s="66"/>
      <c r="L372" s="7"/>
    </row>
    <row r="373" spans="1:12" s="9" customFormat="1" x14ac:dyDescent="0.25">
      <c r="A373" s="203"/>
      <c r="B373" s="38"/>
      <c r="C373" s="46" t="s">
        <v>135</v>
      </c>
      <c r="D373" s="27"/>
      <c r="E373" s="22"/>
      <c r="F373" s="22"/>
      <c r="G373" s="65"/>
      <c r="H373" s="27"/>
      <c r="I373" s="22"/>
      <c r="J373" s="22"/>
      <c r="K373" s="65"/>
      <c r="L373" s="7"/>
    </row>
    <row r="374" spans="1:12" s="9" customFormat="1" ht="30" x14ac:dyDescent="0.25">
      <c r="A374" s="19"/>
      <c r="B374" s="38"/>
      <c r="C374" s="202" t="s">
        <v>355</v>
      </c>
      <c r="D374" s="59">
        <v>1710</v>
      </c>
      <c r="E374" s="22">
        <v>1710</v>
      </c>
      <c r="F374" s="22"/>
      <c r="G374" s="71"/>
      <c r="H374" s="59">
        <v>1710</v>
      </c>
      <c r="I374" s="22">
        <v>1710</v>
      </c>
      <c r="J374" s="22"/>
      <c r="K374" s="65"/>
      <c r="L374" s="7"/>
    </row>
    <row r="375" spans="1:12" s="9" customFormat="1" ht="30" x14ac:dyDescent="0.25">
      <c r="A375" s="19"/>
      <c r="B375" s="38"/>
      <c r="C375" s="202" t="s">
        <v>356</v>
      </c>
      <c r="D375" s="59">
        <v>4500</v>
      </c>
      <c r="E375" s="22">
        <v>4500</v>
      </c>
      <c r="F375" s="22"/>
      <c r="G375" s="71"/>
      <c r="H375" s="59">
        <v>4500</v>
      </c>
      <c r="I375" s="22">
        <v>4500</v>
      </c>
      <c r="J375" s="22"/>
      <c r="K375" s="65"/>
      <c r="L375" s="7"/>
    </row>
    <row r="376" spans="1:12" s="9" customFormat="1" x14ac:dyDescent="0.25">
      <c r="A376" s="19"/>
      <c r="B376" s="38"/>
      <c r="C376" s="202" t="s">
        <v>357</v>
      </c>
      <c r="D376" s="59">
        <v>4953</v>
      </c>
      <c r="E376" s="22">
        <v>4953</v>
      </c>
      <c r="F376" s="22"/>
      <c r="G376" s="71"/>
      <c r="H376" s="59">
        <v>0</v>
      </c>
      <c r="I376" s="22">
        <v>0</v>
      </c>
      <c r="J376" s="22"/>
      <c r="K376" s="65"/>
      <c r="L376" s="7"/>
    </row>
    <row r="377" spans="1:12" s="9" customFormat="1" ht="30" x14ac:dyDescent="0.25">
      <c r="A377" s="19"/>
      <c r="B377" s="38"/>
      <c r="C377" s="202" t="s">
        <v>448</v>
      </c>
      <c r="D377" s="59">
        <v>3000</v>
      </c>
      <c r="E377" s="22">
        <v>3000</v>
      </c>
      <c r="F377" s="22"/>
      <c r="G377" s="71"/>
      <c r="H377" s="59">
        <v>2740</v>
      </c>
      <c r="I377" s="22">
        <v>2740</v>
      </c>
      <c r="J377" s="22"/>
      <c r="K377" s="65"/>
      <c r="L377" s="7"/>
    </row>
    <row r="378" spans="1:12" s="9" customFormat="1" x14ac:dyDescent="0.25">
      <c r="A378" s="19"/>
      <c r="B378" s="38"/>
      <c r="C378" s="202" t="s">
        <v>358</v>
      </c>
      <c r="D378" s="59">
        <v>2500</v>
      </c>
      <c r="E378" s="22">
        <v>2500</v>
      </c>
      <c r="F378" s="22"/>
      <c r="G378" s="71"/>
      <c r="H378" s="59">
        <v>2500</v>
      </c>
      <c r="I378" s="22">
        <v>2500</v>
      </c>
      <c r="J378" s="22"/>
      <c r="K378" s="65"/>
      <c r="L378" s="7"/>
    </row>
    <row r="379" spans="1:12" s="9" customFormat="1" ht="30" x14ac:dyDescent="0.25">
      <c r="A379" s="19"/>
      <c r="B379" s="38"/>
      <c r="C379" s="202" t="s">
        <v>449</v>
      </c>
      <c r="D379" s="59"/>
      <c r="E379" s="22"/>
      <c r="F379" s="22"/>
      <c r="G379" s="71"/>
      <c r="H379" s="59">
        <v>3850</v>
      </c>
      <c r="I379" s="22">
        <v>3850</v>
      </c>
      <c r="J379" s="22"/>
      <c r="K379" s="65"/>
      <c r="L379" s="7"/>
    </row>
    <row r="380" spans="1:12" s="9" customFormat="1" x14ac:dyDescent="0.25">
      <c r="A380" s="19"/>
      <c r="B380" s="38"/>
      <c r="C380" s="202" t="s">
        <v>460</v>
      </c>
      <c r="D380" s="59"/>
      <c r="E380" s="22"/>
      <c r="F380" s="22"/>
      <c r="G380" s="71"/>
      <c r="H380" s="59">
        <v>2559</v>
      </c>
      <c r="I380" s="22">
        <v>2559</v>
      </c>
      <c r="J380" s="22"/>
      <c r="K380" s="65"/>
      <c r="L380" s="7"/>
    </row>
    <row r="381" spans="1:12" s="9" customFormat="1" x14ac:dyDescent="0.25">
      <c r="A381" s="19"/>
      <c r="B381" s="38"/>
      <c r="C381" s="191" t="s">
        <v>48</v>
      </c>
      <c r="D381" s="61">
        <f>SUM(D374:D378)</f>
        <v>16663</v>
      </c>
      <c r="E381" s="29">
        <f>SUM(E374:E378)</f>
        <v>16663</v>
      </c>
      <c r="F381" s="29">
        <f>SUM(F374:F374)</f>
        <v>0</v>
      </c>
      <c r="G381" s="69">
        <f>SUM(G374:G374)</f>
        <v>0</v>
      </c>
      <c r="H381" s="61">
        <f>SUM(H374:H380)</f>
        <v>17859</v>
      </c>
      <c r="I381" s="29">
        <f>SUM(I374:I380)</f>
        <v>17859</v>
      </c>
      <c r="J381" s="29">
        <f>SUM(J374:J379)</f>
        <v>0</v>
      </c>
      <c r="K381" s="66">
        <f>SUM(K374:K379)</f>
        <v>0</v>
      </c>
      <c r="L381" s="7"/>
    </row>
    <row r="382" spans="1:12" s="9" customFormat="1" x14ac:dyDescent="0.25">
      <c r="A382" s="19"/>
      <c r="B382" s="38"/>
      <c r="C382" s="191"/>
      <c r="D382" s="28"/>
      <c r="E382" s="29"/>
      <c r="F382" s="29"/>
      <c r="G382" s="66"/>
      <c r="H382" s="28"/>
      <c r="I382" s="29"/>
      <c r="J382" s="29"/>
      <c r="K382" s="66"/>
      <c r="L382" s="7"/>
    </row>
    <row r="383" spans="1:12" s="9" customFormat="1" x14ac:dyDescent="0.25">
      <c r="A383" s="19"/>
      <c r="B383" s="38"/>
      <c r="C383" s="46" t="s">
        <v>108</v>
      </c>
      <c r="D383" s="28"/>
      <c r="E383" s="29"/>
      <c r="F383" s="29"/>
      <c r="G383" s="66"/>
      <c r="H383" s="28"/>
      <c r="I383" s="29"/>
      <c r="J383" s="29"/>
      <c r="K383" s="66"/>
      <c r="L383" s="7"/>
    </row>
    <row r="384" spans="1:12" s="9" customFormat="1" x14ac:dyDescent="0.25">
      <c r="A384" s="19"/>
      <c r="B384" s="38"/>
      <c r="C384" s="45" t="s">
        <v>19</v>
      </c>
      <c r="D384" s="54">
        <v>259442</v>
      </c>
      <c r="E384" s="39">
        <v>259442</v>
      </c>
      <c r="F384" s="39"/>
      <c r="G384" s="72"/>
      <c r="H384" s="54">
        <f>256614-21778-9835</f>
        <v>225001</v>
      </c>
      <c r="I384" s="39">
        <v>225001</v>
      </c>
      <c r="J384" s="39"/>
      <c r="K384" s="72"/>
      <c r="L384" s="7"/>
    </row>
    <row r="385" spans="1:12" s="9" customFormat="1" x14ac:dyDescent="0.25">
      <c r="A385" s="19"/>
      <c r="B385" s="38"/>
      <c r="C385" s="45" t="s">
        <v>131</v>
      </c>
      <c r="D385" s="54">
        <v>0</v>
      </c>
      <c r="E385" s="39">
        <v>0</v>
      </c>
      <c r="F385" s="39"/>
      <c r="G385" s="72"/>
      <c r="H385" s="54">
        <v>0</v>
      </c>
      <c r="I385" s="39">
        <v>0</v>
      </c>
      <c r="J385" s="39"/>
      <c r="K385" s="72"/>
      <c r="L385" s="7"/>
    </row>
    <row r="386" spans="1:12" s="9" customFormat="1" ht="30" x14ac:dyDescent="0.25">
      <c r="A386" s="19"/>
      <c r="B386" s="38"/>
      <c r="C386" s="202" t="s">
        <v>170</v>
      </c>
      <c r="D386" s="54">
        <v>9753</v>
      </c>
      <c r="E386" s="39">
        <v>9753</v>
      </c>
      <c r="F386" s="39"/>
      <c r="G386" s="72"/>
      <c r="H386" s="54">
        <v>9753</v>
      </c>
      <c r="I386" s="39">
        <v>9753</v>
      </c>
      <c r="J386" s="39"/>
      <c r="K386" s="72"/>
      <c r="L386" s="7"/>
    </row>
    <row r="387" spans="1:12" s="9" customFormat="1" x14ac:dyDescent="0.25">
      <c r="A387" s="19"/>
      <c r="B387" s="38"/>
      <c r="C387" s="202" t="s">
        <v>359</v>
      </c>
      <c r="D387" s="60">
        <v>107</v>
      </c>
      <c r="E387" s="39">
        <v>107</v>
      </c>
      <c r="F387" s="39"/>
      <c r="G387" s="73"/>
      <c r="H387" s="60">
        <v>0</v>
      </c>
      <c r="I387" s="39">
        <v>0</v>
      </c>
      <c r="J387" s="39"/>
      <c r="K387" s="72"/>
      <c r="L387" s="7"/>
    </row>
    <row r="388" spans="1:12" s="9" customFormat="1" x14ac:dyDescent="0.25">
      <c r="A388" s="19"/>
      <c r="B388" s="38"/>
      <c r="C388" s="202" t="s">
        <v>360</v>
      </c>
      <c r="D388" s="60">
        <v>1000</v>
      </c>
      <c r="E388" s="39">
        <v>1000</v>
      </c>
      <c r="F388" s="39"/>
      <c r="G388" s="73"/>
      <c r="H388" s="60">
        <v>0</v>
      </c>
      <c r="I388" s="39">
        <v>0</v>
      </c>
      <c r="J388" s="39"/>
      <c r="K388" s="72"/>
      <c r="L388" s="7"/>
    </row>
    <row r="389" spans="1:12" s="9" customFormat="1" x14ac:dyDescent="0.25">
      <c r="A389" s="19"/>
      <c r="B389" s="38"/>
      <c r="C389" s="202" t="s">
        <v>450</v>
      </c>
      <c r="D389" s="60"/>
      <c r="E389" s="39"/>
      <c r="F389" s="39"/>
      <c r="G389" s="73"/>
      <c r="H389" s="60">
        <v>0</v>
      </c>
      <c r="I389" s="39">
        <v>0</v>
      </c>
      <c r="J389" s="39"/>
      <c r="K389" s="72"/>
      <c r="L389" s="7"/>
    </row>
    <row r="390" spans="1:12" s="9" customFormat="1" x14ac:dyDescent="0.25">
      <c r="A390" s="19"/>
      <c r="B390" s="38"/>
      <c r="C390" s="191" t="s">
        <v>48</v>
      </c>
      <c r="D390" s="61">
        <f>SUM(D384:D388)</f>
        <v>270302</v>
      </c>
      <c r="E390" s="29">
        <f>SUM(E384:E388)</f>
        <v>270302</v>
      </c>
      <c r="F390" s="29">
        <f>SUM(F384:F388)</f>
        <v>0</v>
      </c>
      <c r="G390" s="69">
        <f>SUM(G384:G388)</f>
        <v>0</v>
      </c>
      <c r="H390" s="61">
        <f>SUM(H384:H389)</f>
        <v>234754</v>
      </c>
      <c r="I390" s="29">
        <f>SUM(I384:I389)</f>
        <v>234754</v>
      </c>
      <c r="J390" s="29">
        <f>SUM(J384:J388)</f>
        <v>0</v>
      </c>
      <c r="K390" s="66">
        <f>SUM(K384:K388)</f>
        <v>0</v>
      </c>
      <c r="L390" s="7"/>
    </row>
    <row r="391" spans="1:12" s="9" customFormat="1" x14ac:dyDescent="0.25">
      <c r="A391" s="19"/>
      <c r="B391" s="38"/>
      <c r="C391" s="191"/>
      <c r="D391" s="61"/>
      <c r="E391" s="29"/>
      <c r="F391" s="29"/>
      <c r="G391" s="69"/>
      <c r="H391" s="61"/>
      <c r="I391" s="29"/>
      <c r="J391" s="29"/>
      <c r="K391" s="66"/>
      <c r="L391" s="7"/>
    </row>
    <row r="392" spans="1:12" s="9" customFormat="1" ht="30" x14ac:dyDescent="0.25">
      <c r="A392" s="19"/>
      <c r="B392" s="38"/>
      <c r="C392" s="45" t="s">
        <v>153</v>
      </c>
      <c r="D392" s="61"/>
      <c r="E392" s="29"/>
      <c r="F392" s="29"/>
      <c r="G392" s="69"/>
      <c r="H392" s="61"/>
      <c r="I392" s="29"/>
      <c r="J392" s="29"/>
      <c r="K392" s="66"/>
      <c r="L392" s="7"/>
    </row>
    <row r="393" spans="1:12" s="9" customFormat="1" x14ac:dyDescent="0.25">
      <c r="A393" s="19"/>
      <c r="B393" s="38"/>
      <c r="C393" s="46" t="s">
        <v>154</v>
      </c>
      <c r="D393" s="59">
        <v>3040</v>
      </c>
      <c r="E393" s="22"/>
      <c r="F393" s="22">
        <v>3040</v>
      </c>
      <c r="G393" s="71"/>
      <c r="H393" s="59">
        <v>3040</v>
      </c>
      <c r="I393" s="22"/>
      <c r="J393" s="22">
        <v>3040</v>
      </c>
      <c r="K393" s="65"/>
      <c r="L393" s="7"/>
    </row>
    <row r="394" spans="1:12" s="9" customFormat="1" x14ac:dyDescent="0.25">
      <c r="A394" s="19"/>
      <c r="B394" s="38"/>
      <c r="C394" s="46" t="s">
        <v>459</v>
      </c>
      <c r="D394" s="59"/>
      <c r="E394" s="22"/>
      <c r="F394" s="22"/>
      <c r="G394" s="71"/>
      <c r="H394" s="59">
        <v>350</v>
      </c>
      <c r="I394" s="22">
        <v>350</v>
      </c>
      <c r="J394" s="22"/>
      <c r="K394" s="65"/>
      <c r="L394" s="7"/>
    </row>
    <row r="395" spans="1:12" s="9" customFormat="1" x14ac:dyDescent="0.25">
      <c r="A395" s="19"/>
      <c r="B395" s="38"/>
      <c r="C395" s="191" t="s">
        <v>48</v>
      </c>
      <c r="D395" s="61">
        <f>SUM(D393)</f>
        <v>3040</v>
      </c>
      <c r="E395" s="29">
        <f>SUM(E393)</f>
        <v>0</v>
      </c>
      <c r="F395" s="29">
        <f>SUM(F393)</f>
        <v>3040</v>
      </c>
      <c r="G395" s="69">
        <f>SUM(G393)</f>
        <v>0</v>
      </c>
      <c r="H395" s="61">
        <f>SUM(H393:H394)</f>
        <v>3390</v>
      </c>
      <c r="I395" s="29">
        <f>SUM(I393:I394)</f>
        <v>350</v>
      </c>
      <c r="J395" s="29">
        <f>SUM(J393:J394)</f>
        <v>3040</v>
      </c>
      <c r="K395" s="66">
        <f>SUM(K393:K394)</f>
        <v>0</v>
      </c>
      <c r="L395" s="7"/>
    </row>
    <row r="396" spans="1:12" s="9" customFormat="1" x14ac:dyDescent="0.25">
      <c r="A396" s="19"/>
      <c r="B396" s="38"/>
      <c r="C396" s="191"/>
      <c r="D396" s="28"/>
      <c r="E396" s="29"/>
      <c r="F396" s="29"/>
      <c r="G396" s="66"/>
      <c r="H396" s="28"/>
      <c r="I396" s="29"/>
      <c r="J396" s="29"/>
      <c r="K396" s="66"/>
      <c r="L396" s="7"/>
    </row>
    <row r="397" spans="1:12" s="9" customFormat="1" x14ac:dyDescent="0.25">
      <c r="A397" s="19"/>
      <c r="B397" s="38"/>
      <c r="C397" s="56" t="s">
        <v>68</v>
      </c>
      <c r="D397" s="63">
        <f t="shared" ref="D397:G397" si="27">D371+D381+D390+D395</f>
        <v>294005</v>
      </c>
      <c r="E397" s="32">
        <f t="shared" si="27"/>
        <v>290965</v>
      </c>
      <c r="F397" s="32">
        <f t="shared" si="27"/>
        <v>3040</v>
      </c>
      <c r="G397" s="79">
        <f t="shared" si="27"/>
        <v>0</v>
      </c>
      <c r="H397" s="63">
        <f t="shared" ref="H397:K397" si="28">H371+H381+H390+H395</f>
        <v>260342</v>
      </c>
      <c r="I397" s="32">
        <f t="shared" si="28"/>
        <v>257302</v>
      </c>
      <c r="J397" s="32">
        <f t="shared" si="28"/>
        <v>3040</v>
      </c>
      <c r="K397" s="196">
        <f t="shared" si="28"/>
        <v>0</v>
      </c>
      <c r="L397" s="7"/>
    </row>
    <row r="398" spans="1:12" s="9" customFormat="1" x14ac:dyDescent="0.25">
      <c r="A398" s="19"/>
      <c r="B398" s="31"/>
      <c r="C398" s="56"/>
      <c r="D398" s="30"/>
      <c r="E398" s="48"/>
      <c r="F398" s="48"/>
      <c r="G398" s="70"/>
      <c r="H398" s="30"/>
      <c r="I398" s="48"/>
      <c r="J398" s="48"/>
      <c r="K398" s="70"/>
      <c r="L398" s="7"/>
    </row>
    <row r="399" spans="1:12" s="9" customFormat="1" x14ac:dyDescent="0.25">
      <c r="A399" s="19"/>
      <c r="B399" s="31"/>
      <c r="C399" s="47" t="s">
        <v>34</v>
      </c>
      <c r="D399" s="53">
        <f t="shared" ref="D399:G399" si="29">D83+D97+D208+D227+D282+D332+D363+D397</f>
        <v>1870889</v>
      </c>
      <c r="E399" s="25">
        <f t="shared" si="29"/>
        <v>1488918</v>
      </c>
      <c r="F399" s="25">
        <f t="shared" si="29"/>
        <v>343821</v>
      </c>
      <c r="G399" s="64">
        <f t="shared" si="29"/>
        <v>38150</v>
      </c>
      <c r="H399" s="53">
        <f>H83+H97+H208+H227+H282+H332+H363+H397</f>
        <v>2496164</v>
      </c>
      <c r="I399" s="25">
        <f>I83+I97+I208+I227+I282+I332+I363+I397</f>
        <v>2106023</v>
      </c>
      <c r="J399" s="25">
        <f>J83+J97+J208+J227+J282+J332+J363+J397</f>
        <v>349391</v>
      </c>
      <c r="K399" s="64">
        <f>K83+K97+K208+K227+K282+K332+K363+K397</f>
        <v>40750</v>
      </c>
      <c r="L399" s="7"/>
    </row>
    <row r="400" spans="1:12" s="9" customFormat="1" x14ac:dyDescent="0.25">
      <c r="A400" s="19"/>
      <c r="B400" s="40"/>
      <c r="C400" s="57"/>
      <c r="D400" s="52"/>
      <c r="E400" s="55"/>
      <c r="F400" s="55"/>
      <c r="G400" s="74"/>
      <c r="H400" s="52"/>
      <c r="I400" s="55"/>
      <c r="J400" s="55"/>
      <c r="K400" s="74"/>
      <c r="L400" s="7"/>
    </row>
    <row r="401" spans="1:12" s="9" customFormat="1" x14ac:dyDescent="0.25">
      <c r="A401" s="19"/>
      <c r="B401" s="31" t="s">
        <v>106</v>
      </c>
      <c r="C401" s="46" t="s">
        <v>155</v>
      </c>
      <c r="D401" s="52"/>
      <c r="E401" s="55"/>
      <c r="F401" s="55"/>
      <c r="G401" s="74"/>
      <c r="H401" s="52"/>
      <c r="I401" s="55"/>
      <c r="J401" s="55"/>
      <c r="K401" s="74"/>
      <c r="L401" s="7"/>
    </row>
    <row r="402" spans="1:12" s="9" customFormat="1" x14ac:dyDescent="0.25">
      <c r="A402" s="19"/>
      <c r="B402" s="37"/>
      <c r="C402" s="46" t="s">
        <v>156</v>
      </c>
      <c r="D402" s="52"/>
      <c r="E402" s="55"/>
      <c r="F402" s="55"/>
      <c r="G402" s="74"/>
      <c r="H402" s="52"/>
      <c r="I402" s="55"/>
      <c r="J402" s="55"/>
      <c r="K402" s="74"/>
      <c r="L402" s="7"/>
    </row>
    <row r="403" spans="1:12" s="9" customFormat="1" x14ac:dyDescent="0.25">
      <c r="A403" s="19"/>
      <c r="B403" s="31"/>
      <c r="C403" s="20" t="s">
        <v>148</v>
      </c>
      <c r="D403" s="27"/>
      <c r="E403" s="22"/>
      <c r="F403" s="22"/>
      <c r="G403" s="65"/>
      <c r="H403" s="27"/>
      <c r="I403" s="22"/>
      <c r="J403" s="22"/>
      <c r="K403" s="65"/>
      <c r="L403" s="7"/>
    </row>
    <row r="404" spans="1:12" s="9" customFormat="1" x14ac:dyDescent="0.25">
      <c r="A404" s="19"/>
      <c r="B404" s="31"/>
      <c r="C404" s="20" t="s">
        <v>149</v>
      </c>
      <c r="D404" s="27">
        <v>7109</v>
      </c>
      <c r="E404" s="22">
        <v>7109</v>
      </c>
      <c r="F404" s="22"/>
      <c r="G404" s="65"/>
      <c r="H404" s="27">
        <v>7109</v>
      </c>
      <c r="I404" s="22">
        <v>7109</v>
      </c>
      <c r="J404" s="22"/>
      <c r="K404" s="65"/>
      <c r="L404" s="7"/>
    </row>
    <row r="405" spans="1:12" s="9" customFormat="1" x14ac:dyDescent="0.25">
      <c r="A405" s="19"/>
      <c r="B405" s="31"/>
      <c r="C405" s="20" t="s">
        <v>150</v>
      </c>
      <c r="D405" s="27"/>
      <c r="E405" s="22"/>
      <c r="F405" s="22"/>
      <c r="G405" s="65"/>
      <c r="H405" s="27">
        <v>831667</v>
      </c>
      <c r="I405" s="22">
        <v>831667</v>
      </c>
      <c r="J405" s="22"/>
      <c r="K405" s="65"/>
      <c r="L405" s="7"/>
    </row>
    <row r="406" spans="1:12" s="9" customFormat="1" ht="30" x14ac:dyDescent="0.25">
      <c r="A406" s="19"/>
      <c r="B406" s="31"/>
      <c r="C406" s="33" t="s">
        <v>159</v>
      </c>
      <c r="D406" s="59">
        <v>10000</v>
      </c>
      <c r="E406" s="22">
        <v>10000</v>
      </c>
      <c r="F406" s="22"/>
      <c r="G406" s="71"/>
      <c r="H406" s="59">
        <v>10000</v>
      </c>
      <c r="I406" s="22">
        <v>10000</v>
      </c>
      <c r="J406" s="22"/>
      <c r="K406" s="65"/>
      <c r="L406" s="7"/>
    </row>
    <row r="407" spans="1:12" s="9" customFormat="1" x14ac:dyDescent="0.25">
      <c r="A407" s="19"/>
      <c r="B407" s="31"/>
      <c r="C407" s="56" t="s">
        <v>48</v>
      </c>
      <c r="D407" s="62">
        <f t="shared" ref="D407:G407" si="30">SUM(D403:D406)</f>
        <v>17109</v>
      </c>
      <c r="E407" s="36">
        <f t="shared" si="30"/>
        <v>17109</v>
      </c>
      <c r="F407" s="36">
        <f t="shared" si="30"/>
        <v>0</v>
      </c>
      <c r="G407" s="67">
        <f t="shared" si="30"/>
        <v>0</v>
      </c>
      <c r="H407" s="62">
        <f t="shared" ref="H407:K407" si="31">SUM(H403:H406)</f>
        <v>848776</v>
      </c>
      <c r="I407" s="36">
        <f t="shared" si="31"/>
        <v>848776</v>
      </c>
      <c r="J407" s="36">
        <f t="shared" si="31"/>
        <v>0</v>
      </c>
      <c r="K407" s="194">
        <f t="shared" si="31"/>
        <v>0</v>
      </c>
      <c r="L407" s="7"/>
    </row>
    <row r="408" spans="1:12" s="9" customFormat="1" x14ac:dyDescent="0.25">
      <c r="A408" s="19"/>
      <c r="B408" s="31"/>
      <c r="C408" s="56"/>
      <c r="D408" s="62"/>
      <c r="E408" s="36"/>
      <c r="F408" s="36"/>
      <c r="G408" s="67"/>
      <c r="H408" s="62"/>
      <c r="I408" s="36"/>
      <c r="J408" s="36"/>
      <c r="K408" s="194"/>
      <c r="L408" s="7"/>
    </row>
    <row r="409" spans="1:12" s="9" customFormat="1" x14ac:dyDescent="0.25">
      <c r="A409" s="19"/>
      <c r="B409" s="31"/>
      <c r="C409" s="20" t="s">
        <v>157</v>
      </c>
      <c r="D409" s="59">
        <v>39627</v>
      </c>
      <c r="E409" s="22">
        <v>39627</v>
      </c>
      <c r="F409" s="23"/>
      <c r="G409" s="24"/>
      <c r="H409" s="59">
        <v>39627</v>
      </c>
      <c r="I409" s="22">
        <v>39627</v>
      </c>
      <c r="J409" s="23"/>
      <c r="K409" s="24"/>
      <c r="L409" s="7"/>
    </row>
    <row r="410" spans="1:12" s="9" customFormat="1" x14ac:dyDescent="0.25">
      <c r="A410" s="19"/>
      <c r="B410" s="24"/>
      <c r="C410" s="46"/>
      <c r="D410" s="19"/>
      <c r="E410" s="23"/>
      <c r="F410" s="23"/>
      <c r="G410" s="24"/>
      <c r="H410" s="19"/>
      <c r="I410" s="23"/>
      <c r="J410" s="23"/>
      <c r="K410" s="24"/>
      <c r="L410" s="7"/>
    </row>
    <row r="411" spans="1:12" s="9" customFormat="1" ht="17.25" thickBot="1" x14ac:dyDescent="0.3">
      <c r="A411" s="34"/>
      <c r="B411" s="41"/>
      <c r="C411" s="58" t="s">
        <v>39</v>
      </c>
      <c r="D411" s="76">
        <f t="shared" ref="D411:G411" si="32">SUM(D54,D68,D407,D399)+D409</f>
        <v>2922675</v>
      </c>
      <c r="E411" s="81">
        <f t="shared" si="32"/>
        <v>2540704</v>
      </c>
      <c r="F411" s="81">
        <f t="shared" si="32"/>
        <v>343821</v>
      </c>
      <c r="G411" s="80">
        <f t="shared" si="32"/>
        <v>38150</v>
      </c>
      <c r="H411" s="76">
        <f>SUM(H54,H68,H407,H399)+H409</f>
        <v>4418872</v>
      </c>
      <c r="I411" s="81">
        <f>SUM(I54,I68,I407,I399)+I409</f>
        <v>4028731</v>
      </c>
      <c r="J411" s="81">
        <f>SUM(J54,J68,J407,J399)+J409</f>
        <v>349391</v>
      </c>
      <c r="K411" s="206">
        <f>SUM(K54,K68,K407,K399)+K409</f>
        <v>40750</v>
      </c>
      <c r="L411" s="7"/>
    </row>
    <row r="412" spans="1:12" s="9" customFormat="1" x14ac:dyDescent="0.25">
      <c r="A412" s="42"/>
      <c r="B412" s="43"/>
      <c r="C412" s="23"/>
      <c r="D412" s="11"/>
      <c r="E412" s="11"/>
      <c r="F412" s="11"/>
      <c r="G412" s="11"/>
      <c r="H412" s="11"/>
      <c r="I412" s="11"/>
      <c r="J412" s="11"/>
      <c r="K412" s="11"/>
    </row>
    <row r="413" spans="1:12" s="9" customFormat="1" x14ac:dyDescent="0.25">
      <c r="A413" s="44"/>
      <c r="B413" s="23"/>
      <c r="C413" s="23"/>
    </row>
    <row r="414" spans="1:12" s="9" customFormat="1" x14ac:dyDescent="0.25">
      <c r="A414" s="44"/>
      <c r="B414" s="23"/>
      <c r="C414" s="23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30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view="pageBreakPreview" zoomScaleNormal="100" zoomScaleSheetLayoutView="100" workbookViewId="0">
      <selection activeCell="A2" sqref="A2:AB2"/>
    </sheetView>
  </sheetViews>
  <sheetFormatPr defaultRowHeight="16.5" x14ac:dyDescent="0.25"/>
  <cols>
    <col min="1" max="1" width="16.5703125" style="10" customWidth="1"/>
    <col min="2" max="2" width="8.28515625" style="1" bestFit="1" customWidth="1"/>
    <col min="3" max="4" width="8" style="1" bestFit="1" customWidth="1"/>
    <col min="5" max="5" width="8.28515625" style="1" bestFit="1" customWidth="1"/>
    <col min="6" max="6" width="7" style="1" bestFit="1" customWidth="1"/>
    <col min="7" max="7" width="7.85546875" style="1" bestFit="1" customWidth="1"/>
    <col min="8" max="13" width="8.28515625" style="1" customWidth="1"/>
    <col min="14" max="14" width="8.28515625" style="1" bestFit="1" customWidth="1"/>
    <col min="15" max="15" width="6.85546875" style="1" bestFit="1" customWidth="1"/>
    <col min="16" max="16" width="7.85546875" style="1" bestFit="1" customWidth="1"/>
    <col min="17" max="17" width="8.28515625" style="1" bestFit="1" customWidth="1"/>
    <col min="18" max="18" width="7" style="1" bestFit="1" customWidth="1"/>
    <col min="19" max="19" width="7.85546875" style="1" bestFit="1" customWidth="1"/>
    <col min="20" max="20" width="8.28515625" style="15" bestFit="1" customWidth="1"/>
    <col min="21" max="21" width="6.85546875" style="15" bestFit="1" customWidth="1"/>
    <col min="22" max="22" width="7.85546875" style="15" bestFit="1" customWidth="1"/>
    <col min="23" max="23" width="8.28515625" style="15" bestFit="1" customWidth="1"/>
    <col min="24" max="24" width="6.85546875" style="15" bestFit="1" customWidth="1"/>
    <col min="25" max="25" width="7.85546875" style="15" bestFit="1" customWidth="1"/>
    <col min="26" max="27" width="8.28515625" style="1" customWidth="1"/>
    <col min="28" max="16384" width="9.140625" style="1"/>
  </cols>
  <sheetData>
    <row r="1" spans="1:28" x14ac:dyDescent="0.25">
      <c r="A1" s="217" t="s">
        <v>577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</row>
    <row r="2" spans="1:28" x14ac:dyDescent="0.25">
      <c r="A2" s="218" t="s">
        <v>488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</row>
    <row r="3" spans="1:28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AB3" s="51"/>
    </row>
    <row r="4" spans="1:28" x14ac:dyDescent="0.25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4"/>
      <c r="U4" s="117"/>
      <c r="V4" s="102"/>
      <c r="W4" s="102"/>
      <c r="X4" s="117"/>
      <c r="Y4" s="102"/>
    </row>
    <row r="5" spans="1:28" x14ac:dyDescent="0.25">
      <c r="A5" s="225" t="s">
        <v>78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4"/>
      <c r="U5" s="117"/>
      <c r="V5" s="102"/>
      <c r="W5" s="102"/>
      <c r="X5" s="117"/>
      <c r="Y5" s="102"/>
    </row>
    <row r="6" spans="1:28" s="2" customFormat="1" ht="19.5" x14ac:dyDescent="0.3">
      <c r="A6" s="225" t="s">
        <v>371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4"/>
      <c r="U6" s="117"/>
      <c r="V6" s="102"/>
      <c r="W6" s="102"/>
      <c r="X6" s="117"/>
      <c r="Y6" s="102"/>
    </row>
    <row r="7" spans="1:28" s="2" customFormat="1" ht="19.5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75"/>
      <c r="Y7" s="75"/>
      <c r="Z7" s="75"/>
      <c r="AA7" s="75"/>
    </row>
    <row r="8" spans="1:28" s="13" customFormat="1" ht="38.25" customHeight="1" x14ac:dyDescent="0.2">
      <c r="A8" s="12"/>
      <c r="B8" s="214" t="s">
        <v>46</v>
      </c>
      <c r="C8" s="215"/>
      <c r="D8" s="216"/>
      <c r="E8" s="214" t="s">
        <v>137</v>
      </c>
      <c r="F8" s="215"/>
      <c r="G8" s="216"/>
      <c r="H8" s="214" t="s">
        <v>51</v>
      </c>
      <c r="I8" s="215"/>
      <c r="J8" s="216"/>
      <c r="K8" s="214" t="s">
        <v>80</v>
      </c>
      <c r="L8" s="215"/>
      <c r="M8" s="216"/>
      <c r="N8" s="214" t="s">
        <v>81</v>
      </c>
      <c r="O8" s="215"/>
      <c r="P8" s="216"/>
      <c r="Q8" s="214" t="s">
        <v>82</v>
      </c>
      <c r="R8" s="215"/>
      <c r="S8" s="216"/>
      <c r="T8" s="214" t="s">
        <v>44</v>
      </c>
      <c r="U8" s="215"/>
      <c r="V8" s="216"/>
      <c r="W8" s="214" t="s">
        <v>83</v>
      </c>
      <c r="X8" s="215"/>
      <c r="Y8" s="216"/>
      <c r="Z8" s="219" t="s">
        <v>47</v>
      </c>
      <c r="AA8" s="220"/>
      <c r="AB8" s="221"/>
    </row>
    <row r="9" spans="1:28" s="13" customFormat="1" ht="33.75" customHeight="1" x14ac:dyDescent="0.2">
      <c r="A9" s="82"/>
      <c r="B9" s="14" t="s">
        <v>73</v>
      </c>
      <c r="C9" s="14" t="s">
        <v>453</v>
      </c>
      <c r="D9" s="14" t="s">
        <v>492</v>
      </c>
      <c r="E9" s="14" t="s">
        <v>73</v>
      </c>
      <c r="F9" s="14" t="s">
        <v>453</v>
      </c>
      <c r="G9" s="14" t="s">
        <v>492</v>
      </c>
      <c r="H9" s="14" t="s">
        <v>73</v>
      </c>
      <c r="I9" s="14" t="s">
        <v>453</v>
      </c>
      <c r="J9" s="14" t="s">
        <v>492</v>
      </c>
      <c r="K9" s="14" t="s">
        <v>73</v>
      </c>
      <c r="L9" s="14" t="s">
        <v>453</v>
      </c>
      <c r="M9" s="14" t="s">
        <v>492</v>
      </c>
      <c r="N9" s="14" t="s">
        <v>73</v>
      </c>
      <c r="O9" s="14" t="s">
        <v>453</v>
      </c>
      <c r="P9" s="14" t="s">
        <v>492</v>
      </c>
      <c r="Q9" s="14" t="s">
        <v>73</v>
      </c>
      <c r="R9" s="14" t="s">
        <v>453</v>
      </c>
      <c r="S9" s="14" t="s">
        <v>492</v>
      </c>
      <c r="T9" s="14" t="s">
        <v>73</v>
      </c>
      <c r="U9" s="14" t="s">
        <v>453</v>
      </c>
      <c r="V9" s="14" t="s">
        <v>492</v>
      </c>
      <c r="W9" s="14" t="s">
        <v>73</v>
      </c>
      <c r="X9" s="14" t="s">
        <v>453</v>
      </c>
      <c r="Y9" s="14" t="s">
        <v>492</v>
      </c>
      <c r="Z9" s="14" t="s">
        <v>73</v>
      </c>
      <c r="AA9" s="14" t="s">
        <v>453</v>
      </c>
      <c r="AB9" s="14" t="s">
        <v>492</v>
      </c>
    </row>
    <row r="10" spans="1:28" ht="23.25" customHeight="1" x14ac:dyDescent="0.25">
      <c r="A10" s="16" t="s">
        <v>69</v>
      </c>
      <c r="B10" s="3">
        <f>202748+4320</f>
        <v>207068</v>
      </c>
      <c r="C10" s="3">
        <v>207802</v>
      </c>
      <c r="D10" s="3">
        <v>208126</v>
      </c>
      <c r="E10" s="3">
        <f>43672+950</f>
        <v>44622</v>
      </c>
      <c r="F10" s="3">
        <v>44786</v>
      </c>
      <c r="G10" s="3">
        <v>44857</v>
      </c>
      <c r="H10" s="3">
        <v>76110</v>
      </c>
      <c r="I10" s="3">
        <v>76110</v>
      </c>
      <c r="J10" s="3">
        <v>76110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14200</v>
      </c>
      <c r="R10" s="3">
        <v>14200</v>
      </c>
      <c r="S10" s="3">
        <v>14700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f>B10+E10+H10+K10+N10+Q10+T10+W10</f>
        <v>342000</v>
      </c>
      <c r="AA10" s="3">
        <f t="shared" ref="AA10:AB12" si="0">C10+F10+I10+L10+O10+R10+U10+X10</f>
        <v>342898</v>
      </c>
      <c r="AB10" s="3">
        <f t="shared" si="0"/>
        <v>343793</v>
      </c>
    </row>
    <row r="11" spans="1:28" s="17" customFormat="1" ht="27.75" customHeight="1" x14ac:dyDescent="0.25">
      <c r="A11" s="77" t="s">
        <v>158</v>
      </c>
      <c r="B11" s="4">
        <v>6848</v>
      </c>
      <c r="C11" s="4">
        <v>6848</v>
      </c>
      <c r="D11" s="4">
        <v>6848</v>
      </c>
      <c r="E11" s="4">
        <v>753</v>
      </c>
      <c r="F11" s="4">
        <v>753</v>
      </c>
      <c r="G11" s="4">
        <v>753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f>B11+E11+H11+K11+N11+Q11+T11+W11</f>
        <v>7601</v>
      </c>
      <c r="AA11" s="4">
        <f t="shared" si="0"/>
        <v>7601</v>
      </c>
      <c r="AB11" s="4">
        <f t="shared" si="0"/>
        <v>7601</v>
      </c>
    </row>
    <row r="12" spans="1:28" ht="26.25" x14ac:dyDescent="0.25">
      <c r="A12" s="16" t="s">
        <v>136</v>
      </c>
      <c r="B12" s="3">
        <v>23000</v>
      </c>
      <c r="C12" s="3">
        <v>23132</v>
      </c>
      <c r="D12" s="3">
        <v>23191</v>
      </c>
      <c r="E12" s="3">
        <v>5010</v>
      </c>
      <c r="F12" s="3">
        <v>5041</v>
      </c>
      <c r="G12" s="3">
        <v>5054</v>
      </c>
      <c r="H12" s="3">
        <v>3890</v>
      </c>
      <c r="I12" s="3">
        <v>3890</v>
      </c>
      <c r="J12" s="3">
        <v>3890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600</v>
      </c>
      <c r="R12" s="3">
        <v>600</v>
      </c>
      <c r="S12" s="3">
        <v>600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f>B12+E12+H12+K12+N12+Q12+T12+W12</f>
        <v>32500</v>
      </c>
      <c r="AA12" s="3">
        <f t="shared" si="0"/>
        <v>32663</v>
      </c>
      <c r="AB12" s="3">
        <f t="shared" si="0"/>
        <v>32735</v>
      </c>
    </row>
    <row r="13" spans="1:28" s="17" customFormat="1" ht="24.75" customHeight="1" x14ac:dyDescent="0.25">
      <c r="A13" s="77" t="s">
        <v>48</v>
      </c>
      <c r="B13" s="4">
        <f t="shared" ref="B13:AB13" si="1">B10+B12</f>
        <v>230068</v>
      </c>
      <c r="C13" s="4">
        <f t="shared" ref="C13" si="2">C10+C12</f>
        <v>230934</v>
      </c>
      <c r="D13" s="4">
        <f t="shared" si="1"/>
        <v>231317</v>
      </c>
      <c r="E13" s="4">
        <f t="shared" si="1"/>
        <v>49632</v>
      </c>
      <c r="F13" s="4">
        <f t="shared" ref="F13" si="3">F10+F12</f>
        <v>49827</v>
      </c>
      <c r="G13" s="4">
        <f t="shared" si="1"/>
        <v>49911</v>
      </c>
      <c r="H13" s="4">
        <f t="shared" si="1"/>
        <v>80000</v>
      </c>
      <c r="I13" s="4">
        <f t="shared" ref="I13" si="4">I10+I12</f>
        <v>80000</v>
      </c>
      <c r="J13" s="4">
        <f t="shared" si="1"/>
        <v>80000</v>
      </c>
      <c r="K13" s="4">
        <f t="shared" si="1"/>
        <v>0</v>
      </c>
      <c r="L13" s="4">
        <f t="shared" ref="L13" si="5">L10+L12</f>
        <v>0</v>
      </c>
      <c r="M13" s="4">
        <f t="shared" si="1"/>
        <v>0</v>
      </c>
      <c r="N13" s="4">
        <f t="shared" si="1"/>
        <v>0</v>
      </c>
      <c r="O13" s="4">
        <f t="shared" ref="O13" si="6">O10+O12</f>
        <v>0</v>
      </c>
      <c r="P13" s="4">
        <f t="shared" si="1"/>
        <v>0</v>
      </c>
      <c r="Q13" s="4">
        <f t="shared" si="1"/>
        <v>14800</v>
      </c>
      <c r="R13" s="4">
        <f t="shared" ref="R13" si="7">R10+R12</f>
        <v>14800</v>
      </c>
      <c r="S13" s="4">
        <f t="shared" si="1"/>
        <v>15300</v>
      </c>
      <c r="T13" s="4">
        <f t="shared" si="1"/>
        <v>0</v>
      </c>
      <c r="U13" s="4">
        <f t="shared" ref="U13" si="8">U10+U12</f>
        <v>0</v>
      </c>
      <c r="V13" s="4">
        <f t="shared" si="1"/>
        <v>0</v>
      </c>
      <c r="W13" s="4">
        <f t="shared" si="1"/>
        <v>0</v>
      </c>
      <c r="X13" s="4">
        <f t="shared" ref="X13" si="9">X10+X12</f>
        <v>0</v>
      </c>
      <c r="Y13" s="4">
        <f t="shared" si="1"/>
        <v>0</v>
      </c>
      <c r="Z13" s="4">
        <f t="shared" si="1"/>
        <v>374500</v>
      </c>
      <c r="AA13" s="4">
        <f t="shared" ref="AA13" si="10">AA10+AA12</f>
        <v>375561</v>
      </c>
      <c r="AB13" s="4">
        <f t="shared" si="1"/>
        <v>376528</v>
      </c>
    </row>
  </sheetData>
  <mergeCells count="14">
    <mergeCell ref="K8:M8"/>
    <mergeCell ref="N8:P8"/>
    <mergeCell ref="Q8:S8"/>
    <mergeCell ref="T8:V8"/>
    <mergeCell ref="A1:AB1"/>
    <mergeCell ref="A2:AB2"/>
    <mergeCell ref="W8:Y8"/>
    <mergeCell ref="Z8:AB8"/>
    <mergeCell ref="A4:T4"/>
    <mergeCell ref="A5:T5"/>
    <mergeCell ref="A6:T6"/>
    <mergeCell ref="B8:D8"/>
    <mergeCell ref="E8:G8"/>
    <mergeCell ref="H8:J8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="60" zoomScaleNormal="100" workbookViewId="0">
      <selection activeCell="M1" sqref="M1"/>
    </sheetView>
  </sheetViews>
  <sheetFormatPr defaultRowHeight="12.75" x14ac:dyDescent="0.2"/>
  <cols>
    <col min="1" max="1" width="40" style="103" customWidth="1"/>
    <col min="2" max="6" width="10.42578125" style="103" customWidth="1"/>
    <col min="7" max="7" width="4.7109375" style="103" customWidth="1"/>
    <col min="8" max="8" width="32.42578125" style="103" customWidth="1"/>
    <col min="9" max="9" width="13.5703125" style="103" customWidth="1"/>
    <col min="10" max="11" width="10.42578125" style="103" customWidth="1"/>
    <col min="12" max="12" width="9.85546875" style="103" customWidth="1"/>
    <col min="13" max="255" width="9.140625" style="103"/>
    <col min="256" max="256" width="40" style="103" customWidth="1"/>
    <col min="257" max="257" width="12" style="103" customWidth="1"/>
    <col min="258" max="260" width="10.42578125" style="103" customWidth="1"/>
    <col min="261" max="261" width="11" style="103" customWidth="1"/>
    <col min="262" max="262" width="4.7109375" style="103" customWidth="1"/>
    <col min="263" max="263" width="32.42578125" style="103" customWidth="1"/>
    <col min="264" max="264" width="12" style="103" customWidth="1"/>
    <col min="265" max="267" width="13.5703125" style="103" customWidth="1"/>
    <col min="268" max="268" width="11" style="103" customWidth="1"/>
    <col min="269" max="511" width="9.140625" style="103"/>
    <col min="512" max="512" width="40" style="103" customWidth="1"/>
    <col min="513" max="513" width="12" style="103" customWidth="1"/>
    <col min="514" max="516" width="10.42578125" style="103" customWidth="1"/>
    <col min="517" max="517" width="11" style="103" customWidth="1"/>
    <col min="518" max="518" width="4.7109375" style="103" customWidth="1"/>
    <col min="519" max="519" width="32.42578125" style="103" customWidth="1"/>
    <col min="520" max="520" width="12" style="103" customWidth="1"/>
    <col min="521" max="523" width="13.5703125" style="103" customWidth="1"/>
    <col min="524" max="524" width="11" style="103" customWidth="1"/>
    <col min="525" max="767" width="9.140625" style="103"/>
    <col min="768" max="768" width="40" style="103" customWidth="1"/>
    <col min="769" max="769" width="12" style="103" customWidth="1"/>
    <col min="770" max="772" width="10.42578125" style="103" customWidth="1"/>
    <col min="773" max="773" width="11" style="103" customWidth="1"/>
    <col min="774" max="774" width="4.7109375" style="103" customWidth="1"/>
    <col min="775" max="775" width="32.42578125" style="103" customWidth="1"/>
    <col min="776" max="776" width="12" style="103" customWidth="1"/>
    <col min="777" max="779" width="13.5703125" style="103" customWidth="1"/>
    <col min="780" max="780" width="11" style="103" customWidth="1"/>
    <col min="781" max="1023" width="9.140625" style="103"/>
    <col min="1024" max="1024" width="40" style="103" customWidth="1"/>
    <col min="1025" max="1025" width="12" style="103" customWidth="1"/>
    <col min="1026" max="1028" width="10.42578125" style="103" customWidth="1"/>
    <col min="1029" max="1029" width="11" style="103" customWidth="1"/>
    <col min="1030" max="1030" width="4.7109375" style="103" customWidth="1"/>
    <col min="1031" max="1031" width="32.42578125" style="103" customWidth="1"/>
    <col min="1032" max="1032" width="12" style="103" customWidth="1"/>
    <col min="1033" max="1035" width="13.5703125" style="103" customWidth="1"/>
    <col min="1036" max="1036" width="11" style="103" customWidth="1"/>
    <col min="1037" max="1279" width="9.140625" style="103"/>
    <col min="1280" max="1280" width="40" style="103" customWidth="1"/>
    <col min="1281" max="1281" width="12" style="103" customWidth="1"/>
    <col min="1282" max="1284" width="10.42578125" style="103" customWidth="1"/>
    <col min="1285" max="1285" width="11" style="103" customWidth="1"/>
    <col min="1286" max="1286" width="4.7109375" style="103" customWidth="1"/>
    <col min="1287" max="1287" width="32.42578125" style="103" customWidth="1"/>
    <col min="1288" max="1288" width="12" style="103" customWidth="1"/>
    <col min="1289" max="1291" width="13.5703125" style="103" customWidth="1"/>
    <col min="1292" max="1292" width="11" style="103" customWidth="1"/>
    <col min="1293" max="1535" width="9.140625" style="103"/>
    <col min="1536" max="1536" width="40" style="103" customWidth="1"/>
    <col min="1537" max="1537" width="12" style="103" customWidth="1"/>
    <col min="1538" max="1540" width="10.42578125" style="103" customWidth="1"/>
    <col min="1541" max="1541" width="11" style="103" customWidth="1"/>
    <col min="1542" max="1542" width="4.7109375" style="103" customWidth="1"/>
    <col min="1543" max="1543" width="32.42578125" style="103" customWidth="1"/>
    <col min="1544" max="1544" width="12" style="103" customWidth="1"/>
    <col min="1545" max="1547" width="13.5703125" style="103" customWidth="1"/>
    <col min="1548" max="1548" width="11" style="103" customWidth="1"/>
    <col min="1549" max="1791" width="9.140625" style="103"/>
    <col min="1792" max="1792" width="40" style="103" customWidth="1"/>
    <col min="1793" max="1793" width="12" style="103" customWidth="1"/>
    <col min="1794" max="1796" width="10.42578125" style="103" customWidth="1"/>
    <col min="1797" max="1797" width="11" style="103" customWidth="1"/>
    <col min="1798" max="1798" width="4.7109375" style="103" customWidth="1"/>
    <col min="1799" max="1799" width="32.42578125" style="103" customWidth="1"/>
    <col min="1800" max="1800" width="12" style="103" customWidth="1"/>
    <col min="1801" max="1803" width="13.5703125" style="103" customWidth="1"/>
    <col min="1804" max="1804" width="11" style="103" customWidth="1"/>
    <col min="1805" max="2047" width="9.140625" style="103"/>
    <col min="2048" max="2048" width="40" style="103" customWidth="1"/>
    <col min="2049" max="2049" width="12" style="103" customWidth="1"/>
    <col min="2050" max="2052" width="10.42578125" style="103" customWidth="1"/>
    <col min="2053" max="2053" width="11" style="103" customWidth="1"/>
    <col min="2054" max="2054" width="4.7109375" style="103" customWidth="1"/>
    <col min="2055" max="2055" width="32.42578125" style="103" customWidth="1"/>
    <col min="2056" max="2056" width="12" style="103" customWidth="1"/>
    <col min="2057" max="2059" width="13.5703125" style="103" customWidth="1"/>
    <col min="2060" max="2060" width="11" style="103" customWidth="1"/>
    <col min="2061" max="2303" width="9.140625" style="103"/>
    <col min="2304" max="2304" width="40" style="103" customWidth="1"/>
    <col min="2305" max="2305" width="12" style="103" customWidth="1"/>
    <col min="2306" max="2308" width="10.42578125" style="103" customWidth="1"/>
    <col min="2309" max="2309" width="11" style="103" customWidth="1"/>
    <col min="2310" max="2310" width="4.7109375" style="103" customWidth="1"/>
    <col min="2311" max="2311" width="32.42578125" style="103" customWidth="1"/>
    <col min="2312" max="2312" width="12" style="103" customWidth="1"/>
    <col min="2313" max="2315" width="13.5703125" style="103" customWidth="1"/>
    <col min="2316" max="2316" width="11" style="103" customWidth="1"/>
    <col min="2317" max="2559" width="9.140625" style="103"/>
    <col min="2560" max="2560" width="40" style="103" customWidth="1"/>
    <col min="2561" max="2561" width="12" style="103" customWidth="1"/>
    <col min="2562" max="2564" width="10.42578125" style="103" customWidth="1"/>
    <col min="2565" max="2565" width="11" style="103" customWidth="1"/>
    <col min="2566" max="2566" width="4.7109375" style="103" customWidth="1"/>
    <col min="2567" max="2567" width="32.42578125" style="103" customWidth="1"/>
    <col min="2568" max="2568" width="12" style="103" customWidth="1"/>
    <col min="2569" max="2571" width="13.5703125" style="103" customWidth="1"/>
    <col min="2572" max="2572" width="11" style="103" customWidth="1"/>
    <col min="2573" max="2815" width="9.140625" style="103"/>
    <col min="2816" max="2816" width="40" style="103" customWidth="1"/>
    <col min="2817" max="2817" width="12" style="103" customWidth="1"/>
    <col min="2818" max="2820" width="10.42578125" style="103" customWidth="1"/>
    <col min="2821" max="2821" width="11" style="103" customWidth="1"/>
    <col min="2822" max="2822" width="4.7109375" style="103" customWidth="1"/>
    <col min="2823" max="2823" width="32.42578125" style="103" customWidth="1"/>
    <col min="2824" max="2824" width="12" style="103" customWidth="1"/>
    <col min="2825" max="2827" width="13.5703125" style="103" customWidth="1"/>
    <col min="2828" max="2828" width="11" style="103" customWidth="1"/>
    <col min="2829" max="3071" width="9.140625" style="103"/>
    <col min="3072" max="3072" width="40" style="103" customWidth="1"/>
    <col min="3073" max="3073" width="12" style="103" customWidth="1"/>
    <col min="3074" max="3076" width="10.42578125" style="103" customWidth="1"/>
    <col min="3077" max="3077" width="11" style="103" customWidth="1"/>
    <col min="3078" max="3078" width="4.7109375" style="103" customWidth="1"/>
    <col min="3079" max="3079" width="32.42578125" style="103" customWidth="1"/>
    <col min="3080" max="3080" width="12" style="103" customWidth="1"/>
    <col min="3081" max="3083" width="13.5703125" style="103" customWidth="1"/>
    <col min="3084" max="3084" width="11" style="103" customWidth="1"/>
    <col min="3085" max="3327" width="9.140625" style="103"/>
    <col min="3328" max="3328" width="40" style="103" customWidth="1"/>
    <col min="3329" max="3329" width="12" style="103" customWidth="1"/>
    <col min="3330" max="3332" width="10.42578125" style="103" customWidth="1"/>
    <col min="3333" max="3333" width="11" style="103" customWidth="1"/>
    <col min="3334" max="3334" width="4.7109375" style="103" customWidth="1"/>
    <col min="3335" max="3335" width="32.42578125" style="103" customWidth="1"/>
    <col min="3336" max="3336" width="12" style="103" customWidth="1"/>
    <col min="3337" max="3339" width="13.5703125" style="103" customWidth="1"/>
    <col min="3340" max="3340" width="11" style="103" customWidth="1"/>
    <col min="3341" max="3583" width="9.140625" style="103"/>
    <col min="3584" max="3584" width="40" style="103" customWidth="1"/>
    <col min="3585" max="3585" width="12" style="103" customWidth="1"/>
    <col min="3586" max="3588" width="10.42578125" style="103" customWidth="1"/>
    <col min="3589" max="3589" width="11" style="103" customWidth="1"/>
    <col min="3590" max="3590" width="4.7109375" style="103" customWidth="1"/>
    <col min="3591" max="3591" width="32.42578125" style="103" customWidth="1"/>
    <col min="3592" max="3592" width="12" style="103" customWidth="1"/>
    <col min="3593" max="3595" width="13.5703125" style="103" customWidth="1"/>
    <col min="3596" max="3596" width="11" style="103" customWidth="1"/>
    <col min="3597" max="3839" width="9.140625" style="103"/>
    <col min="3840" max="3840" width="40" style="103" customWidth="1"/>
    <col min="3841" max="3841" width="12" style="103" customWidth="1"/>
    <col min="3842" max="3844" width="10.42578125" style="103" customWidth="1"/>
    <col min="3845" max="3845" width="11" style="103" customWidth="1"/>
    <col min="3846" max="3846" width="4.7109375" style="103" customWidth="1"/>
    <col min="3847" max="3847" width="32.42578125" style="103" customWidth="1"/>
    <col min="3848" max="3848" width="12" style="103" customWidth="1"/>
    <col min="3849" max="3851" width="13.5703125" style="103" customWidth="1"/>
    <col min="3852" max="3852" width="11" style="103" customWidth="1"/>
    <col min="3853" max="4095" width="9.140625" style="103"/>
    <col min="4096" max="4096" width="40" style="103" customWidth="1"/>
    <col min="4097" max="4097" width="12" style="103" customWidth="1"/>
    <col min="4098" max="4100" width="10.42578125" style="103" customWidth="1"/>
    <col min="4101" max="4101" width="11" style="103" customWidth="1"/>
    <col min="4102" max="4102" width="4.7109375" style="103" customWidth="1"/>
    <col min="4103" max="4103" width="32.42578125" style="103" customWidth="1"/>
    <col min="4104" max="4104" width="12" style="103" customWidth="1"/>
    <col min="4105" max="4107" width="13.5703125" style="103" customWidth="1"/>
    <col min="4108" max="4108" width="11" style="103" customWidth="1"/>
    <col min="4109" max="4351" width="9.140625" style="103"/>
    <col min="4352" max="4352" width="40" style="103" customWidth="1"/>
    <col min="4353" max="4353" width="12" style="103" customWidth="1"/>
    <col min="4354" max="4356" width="10.42578125" style="103" customWidth="1"/>
    <col min="4357" max="4357" width="11" style="103" customWidth="1"/>
    <col min="4358" max="4358" width="4.7109375" style="103" customWidth="1"/>
    <col min="4359" max="4359" width="32.42578125" style="103" customWidth="1"/>
    <col min="4360" max="4360" width="12" style="103" customWidth="1"/>
    <col min="4361" max="4363" width="13.5703125" style="103" customWidth="1"/>
    <col min="4364" max="4364" width="11" style="103" customWidth="1"/>
    <col min="4365" max="4607" width="9.140625" style="103"/>
    <col min="4608" max="4608" width="40" style="103" customWidth="1"/>
    <col min="4609" max="4609" width="12" style="103" customWidth="1"/>
    <col min="4610" max="4612" width="10.42578125" style="103" customWidth="1"/>
    <col min="4613" max="4613" width="11" style="103" customWidth="1"/>
    <col min="4614" max="4614" width="4.7109375" style="103" customWidth="1"/>
    <col min="4615" max="4615" width="32.42578125" style="103" customWidth="1"/>
    <col min="4616" max="4616" width="12" style="103" customWidth="1"/>
    <col min="4617" max="4619" width="13.5703125" style="103" customWidth="1"/>
    <col min="4620" max="4620" width="11" style="103" customWidth="1"/>
    <col min="4621" max="4863" width="9.140625" style="103"/>
    <col min="4864" max="4864" width="40" style="103" customWidth="1"/>
    <col min="4865" max="4865" width="12" style="103" customWidth="1"/>
    <col min="4866" max="4868" width="10.42578125" style="103" customWidth="1"/>
    <col min="4869" max="4869" width="11" style="103" customWidth="1"/>
    <col min="4870" max="4870" width="4.7109375" style="103" customWidth="1"/>
    <col min="4871" max="4871" width="32.42578125" style="103" customWidth="1"/>
    <col min="4872" max="4872" width="12" style="103" customWidth="1"/>
    <col min="4873" max="4875" width="13.5703125" style="103" customWidth="1"/>
    <col min="4876" max="4876" width="11" style="103" customWidth="1"/>
    <col min="4877" max="5119" width="9.140625" style="103"/>
    <col min="5120" max="5120" width="40" style="103" customWidth="1"/>
    <col min="5121" max="5121" width="12" style="103" customWidth="1"/>
    <col min="5122" max="5124" width="10.42578125" style="103" customWidth="1"/>
    <col min="5125" max="5125" width="11" style="103" customWidth="1"/>
    <col min="5126" max="5126" width="4.7109375" style="103" customWidth="1"/>
    <col min="5127" max="5127" width="32.42578125" style="103" customWidth="1"/>
    <col min="5128" max="5128" width="12" style="103" customWidth="1"/>
    <col min="5129" max="5131" width="13.5703125" style="103" customWidth="1"/>
    <col min="5132" max="5132" width="11" style="103" customWidth="1"/>
    <col min="5133" max="5375" width="9.140625" style="103"/>
    <col min="5376" max="5376" width="40" style="103" customWidth="1"/>
    <col min="5377" max="5377" width="12" style="103" customWidth="1"/>
    <col min="5378" max="5380" width="10.42578125" style="103" customWidth="1"/>
    <col min="5381" max="5381" width="11" style="103" customWidth="1"/>
    <col min="5382" max="5382" width="4.7109375" style="103" customWidth="1"/>
    <col min="5383" max="5383" width="32.42578125" style="103" customWidth="1"/>
    <col min="5384" max="5384" width="12" style="103" customWidth="1"/>
    <col min="5385" max="5387" width="13.5703125" style="103" customWidth="1"/>
    <col min="5388" max="5388" width="11" style="103" customWidth="1"/>
    <col min="5389" max="5631" width="9.140625" style="103"/>
    <col min="5632" max="5632" width="40" style="103" customWidth="1"/>
    <col min="5633" max="5633" width="12" style="103" customWidth="1"/>
    <col min="5634" max="5636" width="10.42578125" style="103" customWidth="1"/>
    <col min="5637" max="5637" width="11" style="103" customWidth="1"/>
    <col min="5638" max="5638" width="4.7109375" style="103" customWidth="1"/>
    <col min="5639" max="5639" width="32.42578125" style="103" customWidth="1"/>
    <col min="5640" max="5640" width="12" style="103" customWidth="1"/>
    <col min="5641" max="5643" width="13.5703125" style="103" customWidth="1"/>
    <col min="5644" max="5644" width="11" style="103" customWidth="1"/>
    <col min="5645" max="5887" width="9.140625" style="103"/>
    <col min="5888" max="5888" width="40" style="103" customWidth="1"/>
    <col min="5889" max="5889" width="12" style="103" customWidth="1"/>
    <col min="5890" max="5892" width="10.42578125" style="103" customWidth="1"/>
    <col min="5893" max="5893" width="11" style="103" customWidth="1"/>
    <col min="5894" max="5894" width="4.7109375" style="103" customWidth="1"/>
    <col min="5895" max="5895" width="32.42578125" style="103" customWidth="1"/>
    <col min="5896" max="5896" width="12" style="103" customWidth="1"/>
    <col min="5897" max="5899" width="13.5703125" style="103" customWidth="1"/>
    <col min="5900" max="5900" width="11" style="103" customWidth="1"/>
    <col min="5901" max="6143" width="9.140625" style="103"/>
    <col min="6144" max="6144" width="40" style="103" customWidth="1"/>
    <col min="6145" max="6145" width="12" style="103" customWidth="1"/>
    <col min="6146" max="6148" width="10.42578125" style="103" customWidth="1"/>
    <col min="6149" max="6149" width="11" style="103" customWidth="1"/>
    <col min="6150" max="6150" width="4.7109375" style="103" customWidth="1"/>
    <col min="6151" max="6151" width="32.42578125" style="103" customWidth="1"/>
    <col min="6152" max="6152" width="12" style="103" customWidth="1"/>
    <col min="6153" max="6155" width="13.5703125" style="103" customWidth="1"/>
    <col min="6156" max="6156" width="11" style="103" customWidth="1"/>
    <col min="6157" max="6399" width="9.140625" style="103"/>
    <col min="6400" max="6400" width="40" style="103" customWidth="1"/>
    <col min="6401" max="6401" width="12" style="103" customWidth="1"/>
    <col min="6402" max="6404" width="10.42578125" style="103" customWidth="1"/>
    <col min="6405" max="6405" width="11" style="103" customWidth="1"/>
    <col min="6406" max="6406" width="4.7109375" style="103" customWidth="1"/>
    <col min="6407" max="6407" width="32.42578125" style="103" customWidth="1"/>
    <col min="6408" max="6408" width="12" style="103" customWidth="1"/>
    <col min="6409" max="6411" width="13.5703125" style="103" customWidth="1"/>
    <col min="6412" max="6412" width="11" style="103" customWidth="1"/>
    <col min="6413" max="6655" width="9.140625" style="103"/>
    <col min="6656" max="6656" width="40" style="103" customWidth="1"/>
    <col min="6657" max="6657" width="12" style="103" customWidth="1"/>
    <col min="6658" max="6660" width="10.42578125" style="103" customWidth="1"/>
    <col min="6661" max="6661" width="11" style="103" customWidth="1"/>
    <col min="6662" max="6662" width="4.7109375" style="103" customWidth="1"/>
    <col min="6663" max="6663" width="32.42578125" style="103" customWidth="1"/>
    <col min="6664" max="6664" width="12" style="103" customWidth="1"/>
    <col min="6665" max="6667" width="13.5703125" style="103" customWidth="1"/>
    <col min="6668" max="6668" width="11" style="103" customWidth="1"/>
    <col min="6669" max="6911" width="9.140625" style="103"/>
    <col min="6912" max="6912" width="40" style="103" customWidth="1"/>
    <col min="6913" max="6913" width="12" style="103" customWidth="1"/>
    <col min="6914" max="6916" width="10.42578125" style="103" customWidth="1"/>
    <col min="6917" max="6917" width="11" style="103" customWidth="1"/>
    <col min="6918" max="6918" width="4.7109375" style="103" customWidth="1"/>
    <col min="6919" max="6919" width="32.42578125" style="103" customWidth="1"/>
    <col min="6920" max="6920" width="12" style="103" customWidth="1"/>
    <col min="6921" max="6923" width="13.5703125" style="103" customWidth="1"/>
    <col min="6924" max="6924" width="11" style="103" customWidth="1"/>
    <col min="6925" max="7167" width="9.140625" style="103"/>
    <col min="7168" max="7168" width="40" style="103" customWidth="1"/>
    <col min="7169" max="7169" width="12" style="103" customWidth="1"/>
    <col min="7170" max="7172" width="10.42578125" style="103" customWidth="1"/>
    <col min="7173" max="7173" width="11" style="103" customWidth="1"/>
    <col min="7174" max="7174" width="4.7109375" style="103" customWidth="1"/>
    <col min="7175" max="7175" width="32.42578125" style="103" customWidth="1"/>
    <col min="7176" max="7176" width="12" style="103" customWidth="1"/>
    <col min="7177" max="7179" width="13.5703125" style="103" customWidth="1"/>
    <col min="7180" max="7180" width="11" style="103" customWidth="1"/>
    <col min="7181" max="7423" width="9.140625" style="103"/>
    <col min="7424" max="7424" width="40" style="103" customWidth="1"/>
    <col min="7425" max="7425" width="12" style="103" customWidth="1"/>
    <col min="7426" max="7428" width="10.42578125" style="103" customWidth="1"/>
    <col min="7429" max="7429" width="11" style="103" customWidth="1"/>
    <col min="7430" max="7430" width="4.7109375" style="103" customWidth="1"/>
    <col min="7431" max="7431" width="32.42578125" style="103" customWidth="1"/>
    <col min="7432" max="7432" width="12" style="103" customWidth="1"/>
    <col min="7433" max="7435" width="13.5703125" style="103" customWidth="1"/>
    <col min="7436" max="7436" width="11" style="103" customWidth="1"/>
    <col min="7437" max="7679" width="9.140625" style="103"/>
    <col min="7680" max="7680" width="40" style="103" customWidth="1"/>
    <col min="7681" max="7681" width="12" style="103" customWidth="1"/>
    <col min="7682" max="7684" width="10.42578125" style="103" customWidth="1"/>
    <col min="7685" max="7685" width="11" style="103" customWidth="1"/>
    <col min="7686" max="7686" width="4.7109375" style="103" customWidth="1"/>
    <col min="7687" max="7687" width="32.42578125" style="103" customWidth="1"/>
    <col min="7688" max="7688" width="12" style="103" customWidth="1"/>
    <col min="7689" max="7691" width="13.5703125" style="103" customWidth="1"/>
    <col min="7692" max="7692" width="11" style="103" customWidth="1"/>
    <col min="7693" max="7935" width="9.140625" style="103"/>
    <col min="7936" max="7936" width="40" style="103" customWidth="1"/>
    <col min="7937" max="7937" width="12" style="103" customWidth="1"/>
    <col min="7938" max="7940" width="10.42578125" style="103" customWidth="1"/>
    <col min="7941" max="7941" width="11" style="103" customWidth="1"/>
    <col min="7942" max="7942" width="4.7109375" style="103" customWidth="1"/>
    <col min="7943" max="7943" width="32.42578125" style="103" customWidth="1"/>
    <col min="7944" max="7944" width="12" style="103" customWidth="1"/>
    <col min="7945" max="7947" width="13.5703125" style="103" customWidth="1"/>
    <col min="7948" max="7948" width="11" style="103" customWidth="1"/>
    <col min="7949" max="8191" width="9.140625" style="103"/>
    <col min="8192" max="8192" width="40" style="103" customWidth="1"/>
    <col min="8193" max="8193" width="12" style="103" customWidth="1"/>
    <col min="8194" max="8196" width="10.42578125" style="103" customWidth="1"/>
    <col min="8197" max="8197" width="11" style="103" customWidth="1"/>
    <col min="8198" max="8198" width="4.7109375" style="103" customWidth="1"/>
    <col min="8199" max="8199" width="32.42578125" style="103" customWidth="1"/>
    <col min="8200" max="8200" width="12" style="103" customWidth="1"/>
    <col min="8201" max="8203" width="13.5703125" style="103" customWidth="1"/>
    <col min="8204" max="8204" width="11" style="103" customWidth="1"/>
    <col min="8205" max="8447" width="9.140625" style="103"/>
    <col min="8448" max="8448" width="40" style="103" customWidth="1"/>
    <col min="8449" max="8449" width="12" style="103" customWidth="1"/>
    <col min="8450" max="8452" width="10.42578125" style="103" customWidth="1"/>
    <col min="8453" max="8453" width="11" style="103" customWidth="1"/>
    <col min="8454" max="8454" width="4.7109375" style="103" customWidth="1"/>
    <col min="8455" max="8455" width="32.42578125" style="103" customWidth="1"/>
    <col min="8456" max="8456" width="12" style="103" customWidth="1"/>
    <col min="8457" max="8459" width="13.5703125" style="103" customWidth="1"/>
    <col min="8460" max="8460" width="11" style="103" customWidth="1"/>
    <col min="8461" max="8703" width="9.140625" style="103"/>
    <col min="8704" max="8704" width="40" style="103" customWidth="1"/>
    <col min="8705" max="8705" width="12" style="103" customWidth="1"/>
    <col min="8706" max="8708" width="10.42578125" style="103" customWidth="1"/>
    <col min="8709" max="8709" width="11" style="103" customWidth="1"/>
    <col min="8710" max="8710" width="4.7109375" style="103" customWidth="1"/>
    <col min="8711" max="8711" width="32.42578125" style="103" customWidth="1"/>
    <col min="8712" max="8712" width="12" style="103" customWidth="1"/>
    <col min="8713" max="8715" width="13.5703125" style="103" customWidth="1"/>
    <col min="8716" max="8716" width="11" style="103" customWidth="1"/>
    <col min="8717" max="8959" width="9.140625" style="103"/>
    <col min="8960" max="8960" width="40" style="103" customWidth="1"/>
    <col min="8961" max="8961" width="12" style="103" customWidth="1"/>
    <col min="8962" max="8964" width="10.42578125" style="103" customWidth="1"/>
    <col min="8965" max="8965" width="11" style="103" customWidth="1"/>
    <col min="8966" max="8966" width="4.7109375" style="103" customWidth="1"/>
    <col min="8967" max="8967" width="32.42578125" style="103" customWidth="1"/>
    <col min="8968" max="8968" width="12" style="103" customWidth="1"/>
    <col min="8969" max="8971" width="13.5703125" style="103" customWidth="1"/>
    <col min="8972" max="8972" width="11" style="103" customWidth="1"/>
    <col min="8973" max="9215" width="9.140625" style="103"/>
    <col min="9216" max="9216" width="40" style="103" customWidth="1"/>
    <col min="9217" max="9217" width="12" style="103" customWidth="1"/>
    <col min="9218" max="9220" width="10.42578125" style="103" customWidth="1"/>
    <col min="9221" max="9221" width="11" style="103" customWidth="1"/>
    <col min="9222" max="9222" width="4.7109375" style="103" customWidth="1"/>
    <col min="9223" max="9223" width="32.42578125" style="103" customWidth="1"/>
    <col min="9224" max="9224" width="12" style="103" customWidth="1"/>
    <col min="9225" max="9227" width="13.5703125" style="103" customWidth="1"/>
    <col min="9228" max="9228" width="11" style="103" customWidth="1"/>
    <col min="9229" max="9471" width="9.140625" style="103"/>
    <col min="9472" max="9472" width="40" style="103" customWidth="1"/>
    <col min="9473" max="9473" width="12" style="103" customWidth="1"/>
    <col min="9474" max="9476" width="10.42578125" style="103" customWidth="1"/>
    <col min="9477" max="9477" width="11" style="103" customWidth="1"/>
    <col min="9478" max="9478" width="4.7109375" style="103" customWidth="1"/>
    <col min="9479" max="9479" width="32.42578125" style="103" customWidth="1"/>
    <col min="9480" max="9480" width="12" style="103" customWidth="1"/>
    <col min="9481" max="9483" width="13.5703125" style="103" customWidth="1"/>
    <col min="9484" max="9484" width="11" style="103" customWidth="1"/>
    <col min="9485" max="9727" width="9.140625" style="103"/>
    <col min="9728" max="9728" width="40" style="103" customWidth="1"/>
    <col min="9729" max="9729" width="12" style="103" customWidth="1"/>
    <col min="9730" max="9732" width="10.42578125" style="103" customWidth="1"/>
    <col min="9733" max="9733" width="11" style="103" customWidth="1"/>
    <col min="9734" max="9734" width="4.7109375" style="103" customWidth="1"/>
    <col min="9735" max="9735" width="32.42578125" style="103" customWidth="1"/>
    <col min="9736" max="9736" width="12" style="103" customWidth="1"/>
    <col min="9737" max="9739" width="13.5703125" style="103" customWidth="1"/>
    <col min="9740" max="9740" width="11" style="103" customWidth="1"/>
    <col min="9741" max="9983" width="9.140625" style="103"/>
    <col min="9984" max="9984" width="40" style="103" customWidth="1"/>
    <col min="9985" max="9985" width="12" style="103" customWidth="1"/>
    <col min="9986" max="9988" width="10.42578125" style="103" customWidth="1"/>
    <col min="9989" max="9989" width="11" style="103" customWidth="1"/>
    <col min="9990" max="9990" width="4.7109375" style="103" customWidth="1"/>
    <col min="9991" max="9991" width="32.42578125" style="103" customWidth="1"/>
    <col min="9992" max="9992" width="12" style="103" customWidth="1"/>
    <col min="9993" max="9995" width="13.5703125" style="103" customWidth="1"/>
    <col min="9996" max="9996" width="11" style="103" customWidth="1"/>
    <col min="9997" max="10239" width="9.140625" style="103"/>
    <col min="10240" max="10240" width="40" style="103" customWidth="1"/>
    <col min="10241" max="10241" width="12" style="103" customWidth="1"/>
    <col min="10242" max="10244" width="10.42578125" style="103" customWidth="1"/>
    <col min="10245" max="10245" width="11" style="103" customWidth="1"/>
    <col min="10246" max="10246" width="4.7109375" style="103" customWidth="1"/>
    <col min="10247" max="10247" width="32.42578125" style="103" customWidth="1"/>
    <col min="10248" max="10248" width="12" style="103" customWidth="1"/>
    <col min="10249" max="10251" width="13.5703125" style="103" customWidth="1"/>
    <col min="10252" max="10252" width="11" style="103" customWidth="1"/>
    <col min="10253" max="10495" width="9.140625" style="103"/>
    <col min="10496" max="10496" width="40" style="103" customWidth="1"/>
    <col min="10497" max="10497" width="12" style="103" customWidth="1"/>
    <col min="10498" max="10500" width="10.42578125" style="103" customWidth="1"/>
    <col min="10501" max="10501" width="11" style="103" customWidth="1"/>
    <col min="10502" max="10502" width="4.7109375" style="103" customWidth="1"/>
    <col min="10503" max="10503" width="32.42578125" style="103" customWidth="1"/>
    <col min="10504" max="10504" width="12" style="103" customWidth="1"/>
    <col min="10505" max="10507" width="13.5703125" style="103" customWidth="1"/>
    <col min="10508" max="10508" width="11" style="103" customWidth="1"/>
    <col min="10509" max="10751" width="9.140625" style="103"/>
    <col min="10752" max="10752" width="40" style="103" customWidth="1"/>
    <col min="10753" max="10753" width="12" style="103" customWidth="1"/>
    <col min="10754" max="10756" width="10.42578125" style="103" customWidth="1"/>
    <col min="10757" max="10757" width="11" style="103" customWidth="1"/>
    <col min="10758" max="10758" width="4.7109375" style="103" customWidth="1"/>
    <col min="10759" max="10759" width="32.42578125" style="103" customWidth="1"/>
    <col min="10760" max="10760" width="12" style="103" customWidth="1"/>
    <col min="10761" max="10763" width="13.5703125" style="103" customWidth="1"/>
    <col min="10764" max="10764" width="11" style="103" customWidth="1"/>
    <col min="10765" max="11007" width="9.140625" style="103"/>
    <col min="11008" max="11008" width="40" style="103" customWidth="1"/>
    <col min="11009" max="11009" width="12" style="103" customWidth="1"/>
    <col min="11010" max="11012" width="10.42578125" style="103" customWidth="1"/>
    <col min="11013" max="11013" width="11" style="103" customWidth="1"/>
    <col min="11014" max="11014" width="4.7109375" style="103" customWidth="1"/>
    <col min="11015" max="11015" width="32.42578125" style="103" customWidth="1"/>
    <col min="11016" max="11016" width="12" style="103" customWidth="1"/>
    <col min="11017" max="11019" width="13.5703125" style="103" customWidth="1"/>
    <col min="11020" max="11020" width="11" style="103" customWidth="1"/>
    <col min="11021" max="11263" width="9.140625" style="103"/>
    <col min="11264" max="11264" width="40" style="103" customWidth="1"/>
    <col min="11265" max="11265" width="12" style="103" customWidth="1"/>
    <col min="11266" max="11268" width="10.42578125" style="103" customWidth="1"/>
    <col min="11269" max="11269" width="11" style="103" customWidth="1"/>
    <col min="11270" max="11270" width="4.7109375" style="103" customWidth="1"/>
    <col min="11271" max="11271" width="32.42578125" style="103" customWidth="1"/>
    <col min="11272" max="11272" width="12" style="103" customWidth="1"/>
    <col min="11273" max="11275" width="13.5703125" style="103" customWidth="1"/>
    <col min="11276" max="11276" width="11" style="103" customWidth="1"/>
    <col min="11277" max="11519" width="9.140625" style="103"/>
    <col min="11520" max="11520" width="40" style="103" customWidth="1"/>
    <col min="11521" max="11521" width="12" style="103" customWidth="1"/>
    <col min="11522" max="11524" width="10.42578125" style="103" customWidth="1"/>
    <col min="11525" max="11525" width="11" style="103" customWidth="1"/>
    <col min="11526" max="11526" width="4.7109375" style="103" customWidth="1"/>
    <col min="11527" max="11527" width="32.42578125" style="103" customWidth="1"/>
    <col min="11528" max="11528" width="12" style="103" customWidth="1"/>
    <col min="11529" max="11531" width="13.5703125" style="103" customWidth="1"/>
    <col min="11532" max="11532" width="11" style="103" customWidth="1"/>
    <col min="11533" max="11775" width="9.140625" style="103"/>
    <col min="11776" max="11776" width="40" style="103" customWidth="1"/>
    <col min="11777" max="11777" width="12" style="103" customWidth="1"/>
    <col min="11778" max="11780" width="10.42578125" style="103" customWidth="1"/>
    <col min="11781" max="11781" width="11" style="103" customWidth="1"/>
    <col min="11782" max="11782" width="4.7109375" style="103" customWidth="1"/>
    <col min="11783" max="11783" width="32.42578125" style="103" customWidth="1"/>
    <col min="11784" max="11784" width="12" style="103" customWidth="1"/>
    <col min="11785" max="11787" width="13.5703125" style="103" customWidth="1"/>
    <col min="11788" max="11788" width="11" style="103" customWidth="1"/>
    <col min="11789" max="12031" width="9.140625" style="103"/>
    <col min="12032" max="12032" width="40" style="103" customWidth="1"/>
    <col min="12033" max="12033" width="12" style="103" customWidth="1"/>
    <col min="12034" max="12036" width="10.42578125" style="103" customWidth="1"/>
    <col min="12037" max="12037" width="11" style="103" customWidth="1"/>
    <col min="12038" max="12038" width="4.7109375" style="103" customWidth="1"/>
    <col min="12039" max="12039" width="32.42578125" style="103" customWidth="1"/>
    <col min="12040" max="12040" width="12" style="103" customWidth="1"/>
    <col min="12041" max="12043" width="13.5703125" style="103" customWidth="1"/>
    <col min="12044" max="12044" width="11" style="103" customWidth="1"/>
    <col min="12045" max="12287" width="9.140625" style="103"/>
    <col min="12288" max="12288" width="40" style="103" customWidth="1"/>
    <col min="12289" max="12289" width="12" style="103" customWidth="1"/>
    <col min="12290" max="12292" width="10.42578125" style="103" customWidth="1"/>
    <col min="12293" max="12293" width="11" style="103" customWidth="1"/>
    <col min="12294" max="12294" width="4.7109375" style="103" customWidth="1"/>
    <col min="12295" max="12295" width="32.42578125" style="103" customWidth="1"/>
    <col min="12296" max="12296" width="12" style="103" customWidth="1"/>
    <col min="12297" max="12299" width="13.5703125" style="103" customWidth="1"/>
    <col min="12300" max="12300" width="11" style="103" customWidth="1"/>
    <col min="12301" max="12543" width="9.140625" style="103"/>
    <col min="12544" max="12544" width="40" style="103" customWidth="1"/>
    <col min="12545" max="12545" width="12" style="103" customWidth="1"/>
    <col min="12546" max="12548" width="10.42578125" style="103" customWidth="1"/>
    <col min="12549" max="12549" width="11" style="103" customWidth="1"/>
    <col min="12550" max="12550" width="4.7109375" style="103" customWidth="1"/>
    <col min="12551" max="12551" width="32.42578125" style="103" customWidth="1"/>
    <col min="12552" max="12552" width="12" style="103" customWidth="1"/>
    <col min="12553" max="12555" width="13.5703125" style="103" customWidth="1"/>
    <col min="12556" max="12556" width="11" style="103" customWidth="1"/>
    <col min="12557" max="12799" width="9.140625" style="103"/>
    <col min="12800" max="12800" width="40" style="103" customWidth="1"/>
    <col min="12801" max="12801" width="12" style="103" customWidth="1"/>
    <col min="12802" max="12804" width="10.42578125" style="103" customWidth="1"/>
    <col min="12805" max="12805" width="11" style="103" customWidth="1"/>
    <col min="12806" max="12806" width="4.7109375" style="103" customWidth="1"/>
    <col min="12807" max="12807" width="32.42578125" style="103" customWidth="1"/>
    <col min="12808" max="12808" width="12" style="103" customWidth="1"/>
    <col min="12809" max="12811" width="13.5703125" style="103" customWidth="1"/>
    <col min="12812" max="12812" width="11" style="103" customWidth="1"/>
    <col min="12813" max="13055" width="9.140625" style="103"/>
    <col min="13056" max="13056" width="40" style="103" customWidth="1"/>
    <col min="13057" max="13057" width="12" style="103" customWidth="1"/>
    <col min="13058" max="13060" width="10.42578125" style="103" customWidth="1"/>
    <col min="13061" max="13061" width="11" style="103" customWidth="1"/>
    <col min="13062" max="13062" width="4.7109375" style="103" customWidth="1"/>
    <col min="13063" max="13063" width="32.42578125" style="103" customWidth="1"/>
    <col min="13064" max="13064" width="12" style="103" customWidth="1"/>
    <col min="13065" max="13067" width="13.5703125" style="103" customWidth="1"/>
    <col min="13068" max="13068" width="11" style="103" customWidth="1"/>
    <col min="13069" max="13311" width="9.140625" style="103"/>
    <col min="13312" max="13312" width="40" style="103" customWidth="1"/>
    <col min="13313" max="13313" width="12" style="103" customWidth="1"/>
    <col min="13314" max="13316" width="10.42578125" style="103" customWidth="1"/>
    <col min="13317" max="13317" width="11" style="103" customWidth="1"/>
    <col min="13318" max="13318" width="4.7109375" style="103" customWidth="1"/>
    <col min="13319" max="13319" width="32.42578125" style="103" customWidth="1"/>
    <col min="13320" max="13320" width="12" style="103" customWidth="1"/>
    <col min="13321" max="13323" width="13.5703125" style="103" customWidth="1"/>
    <col min="13324" max="13324" width="11" style="103" customWidth="1"/>
    <col min="13325" max="13567" width="9.140625" style="103"/>
    <col min="13568" max="13568" width="40" style="103" customWidth="1"/>
    <col min="13569" max="13569" width="12" style="103" customWidth="1"/>
    <col min="13570" max="13572" width="10.42578125" style="103" customWidth="1"/>
    <col min="13573" max="13573" width="11" style="103" customWidth="1"/>
    <col min="13574" max="13574" width="4.7109375" style="103" customWidth="1"/>
    <col min="13575" max="13575" width="32.42578125" style="103" customWidth="1"/>
    <col min="13576" max="13576" width="12" style="103" customWidth="1"/>
    <col min="13577" max="13579" width="13.5703125" style="103" customWidth="1"/>
    <col min="13580" max="13580" width="11" style="103" customWidth="1"/>
    <col min="13581" max="13823" width="9.140625" style="103"/>
    <col min="13824" max="13824" width="40" style="103" customWidth="1"/>
    <col min="13825" max="13825" width="12" style="103" customWidth="1"/>
    <col min="13826" max="13828" width="10.42578125" style="103" customWidth="1"/>
    <col min="13829" max="13829" width="11" style="103" customWidth="1"/>
    <col min="13830" max="13830" width="4.7109375" style="103" customWidth="1"/>
    <col min="13831" max="13831" width="32.42578125" style="103" customWidth="1"/>
    <col min="13832" max="13832" width="12" style="103" customWidth="1"/>
    <col min="13833" max="13835" width="13.5703125" style="103" customWidth="1"/>
    <col min="13836" max="13836" width="11" style="103" customWidth="1"/>
    <col min="13837" max="14079" width="9.140625" style="103"/>
    <col min="14080" max="14080" width="40" style="103" customWidth="1"/>
    <col min="14081" max="14081" width="12" style="103" customWidth="1"/>
    <col min="14082" max="14084" width="10.42578125" style="103" customWidth="1"/>
    <col min="14085" max="14085" width="11" style="103" customWidth="1"/>
    <col min="14086" max="14086" width="4.7109375" style="103" customWidth="1"/>
    <col min="14087" max="14087" width="32.42578125" style="103" customWidth="1"/>
    <col min="14088" max="14088" width="12" style="103" customWidth="1"/>
    <col min="14089" max="14091" width="13.5703125" style="103" customWidth="1"/>
    <col min="14092" max="14092" width="11" style="103" customWidth="1"/>
    <col min="14093" max="14335" width="9.140625" style="103"/>
    <col min="14336" max="14336" width="40" style="103" customWidth="1"/>
    <col min="14337" max="14337" width="12" style="103" customWidth="1"/>
    <col min="14338" max="14340" width="10.42578125" style="103" customWidth="1"/>
    <col min="14341" max="14341" width="11" style="103" customWidth="1"/>
    <col min="14342" max="14342" width="4.7109375" style="103" customWidth="1"/>
    <col min="14343" max="14343" width="32.42578125" style="103" customWidth="1"/>
    <col min="14344" max="14344" width="12" style="103" customWidth="1"/>
    <col min="14345" max="14347" width="13.5703125" style="103" customWidth="1"/>
    <col min="14348" max="14348" width="11" style="103" customWidth="1"/>
    <col min="14349" max="14591" width="9.140625" style="103"/>
    <col min="14592" max="14592" width="40" style="103" customWidth="1"/>
    <col min="14593" max="14593" width="12" style="103" customWidth="1"/>
    <col min="14594" max="14596" width="10.42578125" style="103" customWidth="1"/>
    <col min="14597" max="14597" width="11" style="103" customWidth="1"/>
    <col min="14598" max="14598" width="4.7109375" style="103" customWidth="1"/>
    <col min="14599" max="14599" width="32.42578125" style="103" customWidth="1"/>
    <col min="14600" max="14600" width="12" style="103" customWidth="1"/>
    <col min="14601" max="14603" width="13.5703125" style="103" customWidth="1"/>
    <col min="14604" max="14604" width="11" style="103" customWidth="1"/>
    <col min="14605" max="14847" width="9.140625" style="103"/>
    <col min="14848" max="14848" width="40" style="103" customWidth="1"/>
    <col min="14849" max="14849" width="12" style="103" customWidth="1"/>
    <col min="14850" max="14852" width="10.42578125" style="103" customWidth="1"/>
    <col min="14853" max="14853" width="11" style="103" customWidth="1"/>
    <col min="14854" max="14854" width="4.7109375" style="103" customWidth="1"/>
    <col min="14855" max="14855" width="32.42578125" style="103" customWidth="1"/>
    <col min="14856" max="14856" width="12" style="103" customWidth="1"/>
    <col min="14857" max="14859" width="13.5703125" style="103" customWidth="1"/>
    <col min="14860" max="14860" width="11" style="103" customWidth="1"/>
    <col min="14861" max="15103" width="9.140625" style="103"/>
    <col min="15104" max="15104" width="40" style="103" customWidth="1"/>
    <col min="15105" max="15105" width="12" style="103" customWidth="1"/>
    <col min="15106" max="15108" width="10.42578125" style="103" customWidth="1"/>
    <col min="15109" max="15109" width="11" style="103" customWidth="1"/>
    <col min="15110" max="15110" width="4.7109375" style="103" customWidth="1"/>
    <col min="15111" max="15111" width="32.42578125" style="103" customWidth="1"/>
    <col min="15112" max="15112" width="12" style="103" customWidth="1"/>
    <col min="15113" max="15115" width="13.5703125" style="103" customWidth="1"/>
    <col min="15116" max="15116" width="11" style="103" customWidth="1"/>
    <col min="15117" max="15359" width="9.140625" style="103"/>
    <col min="15360" max="15360" width="40" style="103" customWidth="1"/>
    <col min="15361" max="15361" width="12" style="103" customWidth="1"/>
    <col min="15362" max="15364" width="10.42578125" style="103" customWidth="1"/>
    <col min="15365" max="15365" width="11" style="103" customWidth="1"/>
    <col min="15366" max="15366" width="4.7109375" style="103" customWidth="1"/>
    <col min="15367" max="15367" width="32.42578125" style="103" customWidth="1"/>
    <col min="15368" max="15368" width="12" style="103" customWidth="1"/>
    <col min="15369" max="15371" width="13.5703125" style="103" customWidth="1"/>
    <col min="15372" max="15372" width="11" style="103" customWidth="1"/>
    <col min="15373" max="15615" width="9.140625" style="103"/>
    <col min="15616" max="15616" width="40" style="103" customWidth="1"/>
    <col min="15617" max="15617" width="12" style="103" customWidth="1"/>
    <col min="15618" max="15620" width="10.42578125" style="103" customWidth="1"/>
    <col min="15621" max="15621" width="11" style="103" customWidth="1"/>
    <col min="15622" max="15622" width="4.7109375" style="103" customWidth="1"/>
    <col min="15623" max="15623" width="32.42578125" style="103" customWidth="1"/>
    <col min="15624" max="15624" width="12" style="103" customWidth="1"/>
    <col min="15625" max="15627" width="13.5703125" style="103" customWidth="1"/>
    <col min="15628" max="15628" width="11" style="103" customWidth="1"/>
    <col min="15629" max="15871" width="9.140625" style="103"/>
    <col min="15872" max="15872" width="40" style="103" customWidth="1"/>
    <col min="15873" max="15873" width="12" style="103" customWidth="1"/>
    <col min="15874" max="15876" width="10.42578125" style="103" customWidth="1"/>
    <col min="15877" max="15877" width="11" style="103" customWidth="1"/>
    <col min="15878" max="15878" width="4.7109375" style="103" customWidth="1"/>
    <col min="15879" max="15879" width="32.42578125" style="103" customWidth="1"/>
    <col min="15880" max="15880" width="12" style="103" customWidth="1"/>
    <col min="15881" max="15883" width="13.5703125" style="103" customWidth="1"/>
    <col min="15884" max="15884" width="11" style="103" customWidth="1"/>
    <col min="15885" max="16127" width="9.140625" style="103"/>
    <col min="16128" max="16128" width="40" style="103" customWidth="1"/>
    <col min="16129" max="16129" width="12" style="103" customWidth="1"/>
    <col min="16130" max="16132" width="10.42578125" style="103" customWidth="1"/>
    <col min="16133" max="16133" width="11" style="103" customWidth="1"/>
    <col min="16134" max="16134" width="4.7109375" style="103" customWidth="1"/>
    <col min="16135" max="16135" width="32.42578125" style="103" customWidth="1"/>
    <col min="16136" max="16136" width="12" style="103" customWidth="1"/>
    <col min="16137" max="16139" width="13.5703125" style="103" customWidth="1"/>
    <col min="16140" max="16140" width="11" style="103" customWidth="1"/>
    <col min="16141" max="16384" width="9.140625" style="103"/>
  </cols>
  <sheetData>
    <row r="1" spans="1:16" ht="15.75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6" t="s">
        <v>578</v>
      </c>
    </row>
    <row r="2" spans="1:16" ht="15.75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 t="s">
        <v>489</v>
      </c>
    </row>
    <row r="3" spans="1:16" ht="15.75" x14ac:dyDescent="0.25">
      <c r="A3" s="116"/>
      <c r="B3" s="115"/>
      <c r="C3" s="115"/>
      <c r="D3" s="115"/>
      <c r="E3" s="115"/>
      <c r="F3" s="115"/>
      <c r="G3" s="115"/>
      <c r="H3" s="114"/>
      <c r="I3" s="113"/>
      <c r="J3" s="112"/>
      <c r="K3" s="112"/>
      <c r="L3" s="111"/>
    </row>
    <row r="4" spans="1:16" x14ac:dyDescent="0.2">
      <c r="A4" s="226" t="s">
        <v>373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6" x14ac:dyDescent="0.2">
      <c r="A5" s="228" t="s">
        <v>408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6" x14ac:dyDescent="0.2">
      <c r="A6" s="84"/>
      <c r="B6" s="85"/>
      <c r="C6" s="85"/>
      <c r="D6" s="85"/>
      <c r="E6" s="85"/>
      <c r="F6" s="85"/>
      <c r="G6" s="85"/>
      <c r="H6" s="84"/>
      <c r="I6" s="108"/>
      <c r="J6" s="108"/>
      <c r="K6" s="108"/>
      <c r="L6" s="108"/>
    </row>
    <row r="7" spans="1:16" x14ac:dyDescent="0.2">
      <c r="A7" s="86" t="s">
        <v>374</v>
      </c>
      <c r="B7" s="87"/>
      <c r="C7" s="87"/>
      <c r="D7" s="87"/>
      <c r="E7" s="87"/>
      <c r="F7" s="87"/>
      <c r="G7" s="85"/>
      <c r="H7" s="86" t="s">
        <v>375</v>
      </c>
      <c r="I7" s="108"/>
      <c r="J7" s="108"/>
      <c r="K7" s="108"/>
      <c r="L7" s="108"/>
    </row>
    <row r="8" spans="1:16" ht="24" x14ac:dyDescent="0.2">
      <c r="A8" s="88"/>
      <c r="B8" s="89" t="s">
        <v>407</v>
      </c>
      <c r="C8" s="89" t="s">
        <v>410</v>
      </c>
      <c r="D8" s="89" t="s">
        <v>411</v>
      </c>
      <c r="E8" s="89" t="s">
        <v>452</v>
      </c>
      <c r="F8" s="89" t="s">
        <v>573</v>
      </c>
      <c r="G8" s="90"/>
      <c r="H8" s="88"/>
      <c r="I8" s="89" t="s">
        <v>407</v>
      </c>
      <c r="J8" s="89" t="s">
        <v>410</v>
      </c>
      <c r="K8" s="89" t="s">
        <v>411</v>
      </c>
      <c r="L8" s="89" t="s">
        <v>452</v>
      </c>
      <c r="M8" s="89" t="s">
        <v>573</v>
      </c>
      <c r="N8" s="83"/>
    </row>
    <row r="9" spans="1:16" x14ac:dyDescent="0.2">
      <c r="A9" s="86"/>
      <c r="B9" s="92" t="s">
        <v>49</v>
      </c>
      <c r="C9" s="92" t="s">
        <v>49</v>
      </c>
      <c r="D9" s="92" t="s">
        <v>49</v>
      </c>
      <c r="E9" s="92" t="s">
        <v>49</v>
      </c>
      <c r="F9" s="92" t="s">
        <v>49</v>
      </c>
      <c r="G9" s="93"/>
      <c r="H9" s="94"/>
      <c r="I9" s="92" t="s">
        <v>49</v>
      </c>
      <c r="J9" s="92" t="s">
        <v>49</v>
      </c>
      <c r="K9" s="92" t="s">
        <v>49</v>
      </c>
      <c r="L9" s="92" t="s">
        <v>49</v>
      </c>
      <c r="M9" s="92" t="s">
        <v>49</v>
      </c>
      <c r="N9" s="83"/>
    </row>
    <row r="10" spans="1:16" x14ac:dyDescent="0.2">
      <c r="A10" s="84" t="s">
        <v>376</v>
      </c>
      <c r="B10" s="95">
        <v>178695</v>
      </c>
      <c r="C10" s="95">
        <v>175641</v>
      </c>
      <c r="D10" s="95">
        <v>172599</v>
      </c>
      <c r="E10" s="95">
        <v>186458</v>
      </c>
      <c r="F10" s="95">
        <f>'1. m. bevételek (4)'!H22+'1. m. bevételek (4)'!H30+'1. m. bevételek (4)'!H38+'1. m. bevételek (4)'!H51+'1. m. bevételek (4)'!H74</f>
        <v>186458</v>
      </c>
      <c r="G10" s="95"/>
      <c r="H10" s="84" t="s">
        <v>46</v>
      </c>
      <c r="I10" s="105">
        <v>633278</v>
      </c>
      <c r="J10" s="105">
        <v>670371</v>
      </c>
      <c r="K10" s="105">
        <v>660659</v>
      </c>
      <c r="L10" s="105">
        <v>671430</v>
      </c>
      <c r="M10" s="105">
        <f>'2. m. kiadások (4)'!H10+'2. m. kiadások (4)'!H19+'2. m. kiadások (4)'!H31+'2. m. kiadások (4)'!H42+'2. m. kiadások (4)'!H57+'2. m. kiadások (4)'!H83</f>
        <v>689906</v>
      </c>
      <c r="N10" s="105"/>
      <c r="O10" s="105"/>
      <c r="P10" s="105"/>
    </row>
    <row r="11" spans="1:16" x14ac:dyDescent="0.2">
      <c r="A11" s="84" t="s">
        <v>95</v>
      </c>
      <c r="B11" s="95">
        <v>657712</v>
      </c>
      <c r="C11" s="95">
        <v>793517</v>
      </c>
      <c r="D11" s="95">
        <v>805300</v>
      </c>
      <c r="E11" s="95">
        <v>805300</v>
      </c>
      <c r="F11" s="95">
        <f>'1. m. bevételek (4)'!H93</f>
        <v>782300</v>
      </c>
      <c r="G11" s="95"/>
      <c r="H11" s="84" t="s">
        <v>377</v>
      </c>
      <c r="I11" s="105">
        <v>165081</v>
      </c>
      <c r="J11" s="105">
        <v>177598</v>
      </c>
      <c r="K11" s="105">
        <v>142969</v>
      </c>
      <c r="L11" s="105">
        <v>145404</v>
      </c>
      <c r="M11" s="105">
        <f>'2. m. kiadások (4)'!H11+'2. m. kiadások (4)'!H20+'2. m. kiadások (4)'!H32+'2. m. kiadások (4)'!H43+'2. m. kiadások (4)'!H58+'2. m. kiadások (4)'!H97</f>
        <v>149744</v>
      </c>
      <c r="N11" s="105"/>
      <c r="O11" s="105"/>
      <c r="P11" s="105"/>
    </row>
    <row r="12" spans="1:16" x14ac:dyDescent="0.2">
      <c r="A12" s="84" t="s">
        <v>378</v>
      </c>
      <c r="B12" s="95">
        <v>1248932</v>
      </c>
      <c r="C12" s="95">
        <v>1213595</v>
      </c>
      <c r="D12" s="95">
        <v>1070294</v>
      </c>
      <c r="E12" s="95">
        <v>1142388</v>
      </c>
      <c r="F12" s="95">
        <f>'1. m. bevételek (4)'!H127-32480</f>
        <v>1178100</v>
      </c>
      <c r="G12" s="95"/>
      <c r="H12" s="84" t="s">
        <v>379</v>
      </c>
      <c r="I12" s="105">
        <v>861737</v>
      </c>
      <c r="J12" s="105">
        <v>864767</v>
      </c>
      <c r="K12" s="105">
        <v>890699</v>
      </c>
      <c r="L12" s="105">
        <v>878650</v>
      </c>
      <c r="M12" s="105">
        <f>'2. m. kiadások (4)'!H12+'2. m. kiadások (4)'!H21+'2. m. kiadások (4)'!H33+'2. m. kiadások (4)'!H44+'2. m. kiadások (4)'!H59+'2. m. kiadások (4)'!H208-10600</f>
        <v>883754</v>
      </c>
      <c r="N12" s="105"/>
      <c r="O12" s="105"/>
      <c r="P12" s="105"/>
    </row>
    <row r="13" spans="1:16" x14ac:dyDescent="0.2">
      <c r="A13" s="84" t="s">
        <v>380</v>
      </c>
      <c r="B13" s="95">
        <v>161090</v>
      </c>
      <c r="C13" s="95">
        <v>148383</v>
      </c>
      <c r="D13" s="95">
        <v>92550</v>
      </c>
      <c r="E13" s="95">
        <v>98870</v>
      </c>
      <c r="F13" s="95">
        <f>'1. m. bevételek (4)'!H158+'1. m. bevételek (4)'!H15+'1. m. bevételek (4)'!H26+'1. m. bevételek (4)'!H34+'1. m. bevételek (4)'!H42+'1. m. bevételek (4)'!H55</f>
        <v>145849</v>
      </c>
      <c r="G13" s="95"/>
      <c r="H13" s="84" t="s">
        <v>381</v>
      </c>
      <c r="I13" s="105">
        <v>682740</v>
      </c>
      <c r="J13" s="105">
        <v>730705</v>
      </c>
      <c r="K13" s="105">
        <v>485054</v>
      </c>
      <c r="L13" s="105">
        <v>537833</v>
      </c>
      <c r="M13" s="105">
        <f>'2. m. kiadások (4)'!H237+'2. m. kiadások (4)'!H265</f>
        <v>556792</v>
      </c>
      <c r="N13" s="105"/>
      <c r="O13" s="105"/>
      <c r="P13" s="105"/>
    </row>
    <row r="14" spans="1:16" ht="24" x14ac:dyDescent="0.2">
      <c r="A14" s="84" t="s">
        <v>382</v>
      </c>
      <c r="B14" s="95">
        <v>1938</v>
      </c>
      <c r="C14" s="95">
        <v>6410</v>
      </c>
      <c r="D14" s="95">
        <v>6283</v>
      </c>
      <c r="E14" s="95">
        <v>6283</v>
      </c>
      <c r="F14" s="95">
        <v>6283</v>
      </c>
      <c r="G14" s="95"/>
      <c r="H14" s="84" t="s">
        <v>80</v>
      </c>
      <c r="I14" s="105">
        <v>58816</v>
      </c>
      <c r="J14" s="105">
        <v>35289</v>
      </c>
      <c r="K14" s="105">
        <v>38150</v>
      </c>
      <c r="L14" s="105">
        <v>53150</v>
      </c>
      <c r="M14" s="105">
        <v>40750</v>
      </c>
      <c r="N14" s="105"/>
      <c r="O14" s="105"/>
      <c r="P14" s="105"/>
    </row>
    <row r="15" spans="1:16" x14ac:dyDescent="0.2">
      <c r="A15" s="84" t="s">
        <v>383</v>
      </c>
      <c r="B15" s="95">
        <v>70418</v>
      </c>
      <c r="C15" s="95">
        <v>27300</v>
      </c>
      <c r="D15" s="95">
        <v>2300</v>
      </c>
      <c r="E15" s="95">
        <v>2300</v>
      </c>
      <c r="F15" s="95">
        <v>0</v>
      </c>
      <c r="G15" s="95"/>
      <c r="H15" s="84" t="s">
        <v>384</v>
      </c>
      <c r="I15" s="105">
        <v>18000</v>
      </c>
      <c r="J15" s="105">
        <v>1050853</v>
      </c>
      <c r="K15" s="105">
        <v>0</v>
      </c>
      <c r="L15" s="105">
        <v>324947</v>
      </c>
      <c r="M15" s="105">
        <v>831667</v>
      </c>
      <c r="N15" s="105"/>
      <c r="O15" s="105"/>
      <c r="P15" s="105"/>
    </row>
    <row r="16" spans="1:16" x14ac:dyDescent="0.2">
      <c r="A16" s="96" t="s">
        <v>385</v>
      </c>
      <c r="B16" s="95">
        <v>18688</v>
      </c>
      <c r="C16" s="95">
        <v>42817</v>
      </c>
      <c r="D16" s="95">
        <v>67177</v>
      </c>
      <c r="E16" s="95">
        <v>68288</v>
      </c>
      <c r="F16" s="95">
        <v>68291</v>
      </c>
      <c r="G16" s="95"/>
      <c r="H16" s="84" t="s">
        <v>386</v>
      </c>
      <c r="I16" s="105">
        <v>6482</v>
      </c>
      <c r="J16" s="105">
        <v>7453</v>
      </c>
      <c r="K16" s="105">
        <v>7000</v>
      </c>
      <c r="L16" s="105">
        <v>7000</v>
      </c>
      <c r="M16" s="105">
        <v>7000</v>
      </c>
      <c r="N16" s="105"/>
      <c r="O16" s="105"/>
      <c r="P16" s="105"/>
    </row>
    <row r="17" spans="1:16" x14ac:dyDescent="0.2">
      <c r="A17" s="84" t="s">
        <v>387</v>
      </c>
      <c r="B17" s="95">
        <v>18000</v>
      </c>
      <c r="C17" s="95">
        <v>1050853</v>
      </c>
      <c r="D17" s="95">
        <v>0</v>
      </c>
      <c r="E17" s="95">
        <v>324947</v>
      </c>
      <c r="F17" s="95">
        <v>831667</v>
      </c>
      <c r="G17" s="95"/>
      <c r="H17" s="84" t="s">
        <v>388</v>
      </c>
      <c r="I17" s="105">
        <v>0</v>
      </c>
      <c r="J17" s="105">
        <v>26400</v>
      </c>
      <c r="K17" s="105">
        <v>1400</v>
      </c>
      <c r="L17" s="105">
        <v>1400</v>
      </c>
      <c r="M17" s="105">
        <v>1400</v>
      </c>
      <c r="N17" s="105"/>
      <c r="O17" s="105"/>
      <c r="P17" s="105"/>
    </row>
    <row r="18" spans="1:16" x14ac:dyDescent="0.2">
      <c r="A18" s="84" t="s">
        <v>389</v>
      </c>
      <c r="B18" s="95">
        <v>40547</v>
      </c>
      <c r="C18" s="95">
        <v>39627</v>
      </c>
      <c r="D18" s="95">
        <v>0</v>
      </c>
      <c r="E18" s="95">
        <v>0</v>
      </c>
      <c r="F18" s="95">
        <v>0</v>
      </c>
      <c r="G18" s="95"/>
      <c r="H18" s="84" t="s">
        <v>390</v>
      </c>
      <c r="I18" s="105">
        <v>0</v>
      </c>
      <c r="J18" s="105">
        <v>22453</v>
      </c>
      <c r="K18" s="105">
        <v>29168</v>
      </c>
      <c r="L18" s="105">
        <v>16918</v>
      </c>
      <c r="M18" s="105">
        <f>'2. m. kiadások (4)'!H274</f>
        <v>22887</v>
      </c>
      <c r="N18" s="105"/>
      <c r="O18" s="105"/>
      <c r="P18" s="105"/>
    </row>
    <row r="19" spans="1:16" ht="24" x14ac:dyDescent="0.2">
      <c r="A19" s="83"/>
      <c r="B19" s="83"/>
      <c r="C19" s="83"/>
      <c r="D19" s="83"/>
      <c r="E19" s="83"/>
      <c r="F19" s="83"/>
      <c r="G19" s="95"/>
      <c r="H19" s="107" t="s">
        <v>409</v>
      </c>
      <c r="I19" s="108">
        <v>38567</v>
      </c>
      <c r="J19" s="108">
        <v>40547</v>
      </c>
      <c r="K19" s="105">
        <v>39627</v>
      </c>
      <c r="L19" s="105">
        <v>39627</v>
      </c>
      <c r="M19" s="105">
        <v>39627</v>
      </c>
      <c r="N19" s="105"/>
      <c r="O19" s="105"/>
      <c r="P19" s="105"/>
    </row>
    <row r="20" spans="1:16" x14ac:dyDescent="0.2">
      <c r="A20" s="109"/>
      <c r="B20" s="108"/>
      <c r="C20" s="95"/>
      <c r="D20" s="95"/>
      <c r="E20" s="95"/>
      <c r="F20" s="95"/>
      <c r="G20" s="95"/>
      <c r="H20" s="107"/>
      <c r="I20" s="105"/>
      <c r="J20" s="105"/>
      <c r="K20" s="105"/>
      <c r="L20" s="105"/>
      <c r="M20" s="105"/>
      <c r="N20" s="105"/>
      <c r="O20" s="105"/>
      <c r="P20" s="105"/>
    </row>
    <row r="21" spans="1:16" x14ac:dyDescent="0.2">
      <c r="A21" s="86" t="s">
        <v>391</v>
      </c>
      <c r="B21" s="97">
        <f>SUM(B10:B20)</f>
        <v>2396020</v>
      </c>
      <c r="C21" s="97">
        <f>SUM(C10:C20)</f>
        <v>3498143</v>
      </c>
      <c r="D21" s="97">
        <f>SUM(D10:D20)</f>
        <v>2216503</v>
      </c>
      <c r="E21" s="97">
        <f>SUM(E10:E20)</f>
        <v>2634834</v>
      </c>
      <c r="F21" s="97">
        <f>SUM(F10:F20)</f>
        <v>3198948</v>
      </c>
      <c r="G21" s="110"/>
      <c r="H21" s="86" t="s">
        <v>392</v>
      </c>
      <c r="I21" s="106">
        <f>SUM(I10:I20)</f>
        <v>2464701</v>
      </c>
      <c r="J21" s="106">
        <f>SUM(J10:J20)</f>
        <v>3626436</v>
      </c>
      <c r="K21" s="106">
        <f>SUM(K10:K20)</f>
        <v>2294726</v>
      </c>
      <c r="L21" s="106">
        <f>SUM(L10:L20)</f>
        <v>2676359</v>
      </c>
      <c r="M21" s="106">
        <f>SUM(M10:M20)</f>
        <v>3223527</v>
      </c>
      <c r="N21" s="105"/>
      <c r="O21" s="105"/>
      <c r="P21" s="105"/>
    </row>
    <row r="22" spans="1:16" x14ac:dyDescent="0.2">
      <c r="A22" s="109"/>
      <c r="B22" s="108"/>
      <c r="C22" s="97"/>
      <c r="D22" s="97"/>
      <c r="E22" s="97"/>
      <c r="F22" s="97"/>
      <c r="G22" s="97"/>
      <c r="H22" s="84"/>
      <c r="I22" s="105"/>
      <c r="J22" s="105"/>
      <c r="K22" s="105"/>
      <c r="L22" s="105"/>
      <c r="M22" s="105"/>
      <c r="N22" s="105"/>
      <c r="O22" s="105"/>
      <c r="P22" s="105"/>
    </row>
    <row r="23" spans="1:16" x14ac:dyDescent="0.2">
      <c r="A23" s="84" t="s">
        <v>110</v>
      </c>
      <c r="B23" s="95">
        <v>66970</v>
      </c>
      <c r="C23" s="105">
        <v>257481</v>
      </c>
      <c r="D23" s="105">
        <v>292663</v>
      </c>
      <c r="E23" s="105">
        <v>306585</v>
      </c>
      <c r="F23" s="105">
        <f>'1. m. bevételek (4)'!H141</f>
        <v>306585</v>
      </c>
      <c r="G23" s="108"/>
      <c r="H23" s="84" t="s">
        <v>82</v>
      </c>
      <c r="I23" s="105">
        <v>123261</v>
      </c>
      <c r="J23" s="105">
        <v>125345</v>
      </c>
      <c r="K23" s="105">
        <v>162063</v>
      </c>
      <c r="L23" s="105">
        <v>426427</v>
      </c>
      <c r="M23" s="105">
        <f>'2. m. kiadások (4)'!H15+'2. m. kiadások (4)'!H24+'2. m. kiadások (4)'!H36+'2. m. kiadások (4)'!H48+'2. m. kiadások (4)'!H67+'2. m. kiadások (4)'!H332</f>
        <v>453793</v>
      </c>
      <c r="N23" s="105"/>
      <c r="O23" s="105"/>
      <c r="P23" s="105"/>
    </row>
    <row r="24" spans="1:16" x14ac:dyDescent="0.2">
      <c r="A24" s="84" t="s">
        <v>393</v>
      </c>
      <c r="B24" s="95">
        <v>126690</v>
      </c>
      <c r="C24" s="95">
        <v>567</v>
      </c>
      <c r="D24" s="95">
        <v>0</v>
      </c>
      <c r="E24" s="95">
        <v>0</v>
      </c>
      <c r="F24" s="95">
        <f>'1. m. bevételek (4)'!H121</f>
        <v>32480</v>
      </c>
      <c r="G24" s="95"/>
      <c r="H24" s="84" t="s">
        <v>44</v>
      </c>
      <c r="I24" s="105">
        <v>160707</v>
      </c>
      <c r="J24" s="105">
        <v>273393</v>
      </c>
      <c r="K24" s="105">
        <v>151172</v>
      </c>
      <c r="L24" s="105">
        <v>212066</v>
      </c>
      <c r="M24" s="105">
        <f>'2. m. kiadások (4)'!H27+'2. m. kiadások (4)'!H38+'2. m. kiadások (4)'!H51+'2. m. kiadások (4)'!H363</f>
        <v>460501</v>
      </c>
      <c r="N24" s="105"/>
      <c r="O24" s="105"/>
      <c r="P24" s="105"/>
    </row>
    <row r="25" spans="1:16" x14ac:dyDescent="0.2">
      <c r="A25" s="84" t="s">
        <v>394</v>
      </c>
      <c r="B25" s="95">
        <v>3110</v>
      </c>
      <c r="C25" s="95">
        <v>13254</v>
      </c>
      <c r="D25" s="95">
        <v>13016</v>
      </c>
      <c r="E25" s="95">
        <v>16870</v>
      </c>
      <c r="F25" s="95">
        <v>16870</v>
      </c>
      <c r="G25" s="95"/>
      <c r="H25" s="98" t="s">
        <v>415</v>
      </c>
      <c r="I25" s="105">
        <v>104690</v>
      </c>
      <c r="J25" s="105">
        <v>24437</v>
      </c>
      <c r="K25" s="105">
        <v>20663</v>
      </c>
      <c r="L25" s="105">
        <v>26198</v>
      </c>
      <c r="M25" s="105">
        <f>'2. m. kiadások (4)'!H371+'2. m. kiadások (4)'!H381</f>
        <v>22198</v>
      </c>
      <c r="N25" s="105"/>
      <c r="O25" s="105"/>
      <c r="P25" s="105"/>
    </row>
    <row r="26" spans="1:16" x14ac:dyDescent="0.2">
      <c r="A26" s="84" t="s">
        <v>395</v>
      </c>
      <c r="B26" s="99">
        <v>261590</v>
      </c>
      <c r="C26" s="99">
        <v>70873</v>
      </c>
      <c r="D26" s="99">
        <v>47866</v>
      </c>
      <c r="E26" s="99">
        <v>47866</v>
      </c>
      <c r="F26" s="99">
        <f>'1. m. bevételek (4)'!H168</f>
        <v>261362</v>
      </c>
      <c r="G26" s="99"/>
      <c r="H26" s="84" t="s">
        <v>396</v>
      </c>
      <c r="I26" s="105">
        <v>8000</v>
      </c>
      <c r="J26" s="105">
        <v>0</v>
      </c>
      <c r="K26" s="105">
        <v>17109</v>
      </c>
      <c r="L26" s="105">
        <v>17109</v>
      </c>
      <c r="M26" s="105">
        <v>17109</v>
      </c>
      <c r="N26" s="105"/>
      <c r="O26" s="105"/>
      <c r="P26" s="105"/>
    </row>
    <row r="27" spans="1:16" x14ac:dyDescent="0.2">
      <c r="A27" s="96" t="s">
        <v>397</v>
      </c>
      <c r="B27" s="95">
        <v>8607</v>
      </c>
      <c r="C27" s="95">
        <v>40489</v>
      </c>
      <c r="D27" s="95">
        <v>1025</v>
      </c>
      <c r="E27" s="95">
        <v>1025</v>
      </c>
      <c r="F27" s="95">
        <v>1025</v>
      </c>
      <c r="G27" s="95"/>
      <c r="H27" s="84" t="s">
        <v>398</v>
      </c>
      <c r="I27" s="105">
        <v>0</v>
      </c>
      <c r="J27" s="105">
        <v>106</v>
      </c>
      <c r="K27" s="105">
        <v>3600</v>
      </c>
      <c r="L27" s="105">
        <v>3600</v>
      </c>
      <c r="M27" s="105">
        <v>3600</v>
      </c>
      <c r="N27" s="105"/>
      <c r="O27" s="105"/>
      <c r="P27" s="105"/>
    </row>
    <row r="28" spans="1:16" x14ac:dyDescent="0.2">
      <c r="A28" s="84" t="s">
        <v>399</v>
      </c>
      <c r="B28" s="95">
        <v>291952</v>
      </c>
      <c r="C28" s="95">
        <v>250769</v>
      </c>
      <c r="D28" s="95">
        <v>310851</v>
      </c>
      <c r="E28" s="95">
        <v>310851</v>
      </c>
      <c r="F28" s="95">
        <v>310851</v>
      </c>
      <c r="G28" s="95"/>
      <c r="H28" s="84" t="s">
        <v>400</v>
      </c>
      <c r="I28" s="105">
        <v>0</v>
      </c>
      <c r="J28" s="105">
        <v>166459</v>
      </c>
      <c r="K28" s="105">
        <v>270302</v>
      </c>
      <c r="L28" s="105">
        <v>243633</v>
      </c>
      <c r="M28" s="105">
        <f>'2. m. kiadások (4)'!H390</f>
        <v>234754</v>
      </c>
      <c r="N28" s="105"/>
      <c r="O28" s="105"/>
      <c r="P28" s="105"/>
    </row>
    <row r="29" spans="1:16" x14ac:dyDescent="0.2">
      <c r="A29" s="84" t="s">
        <v>401</v>
      </c>
      <c r="B29" s="100">
        <v>0</v>
      </c>
      <c r="C29" s="95">
        <v>89160</v>
      </c>
      <c r="D29" s="95">
        <v>40751</v>
      </c>
      <c r="E29" s="95">
        <v>290751</v>
      </c>
      <c r="F29" s="95">
        <v>290751</v>
      </c>
      <c r="G29" s="95"/>
      <c r="H29" s="84" t="s">
        <v>402</v>
      </c>
      <c r="I29" s="105">
        <v>0</v>
      </c>
      <c r="J29" s="105">
        <v>4560</v>
      </c>
      <c r="K29" s="105">
        <v>3040</v>
      </c>
      <c r="L29" s="105">
        <v>3390</v>
      </c>
      <c r="M29" s="105">
        <v>3390</v>
      </c>
      <c r="N29" s="105"/>
      <c r="O29" s="105"/>
      <c r="P29" s="105"/>
    </row>
    <row r="30" spans="1:16" x14ac:dyDescent="0.2">
      <c r="A30" s="96"/>
      <c r="B30" s="100"/>
      <c r="C30" s="95"/>
      <c r="D30" s="95"/>
      <c r="E30" s="95"/>
      <c r="F30" s="95"/>
      <c r="G30" s="95"/>
      <c r="H30" s="107"/>
      <c r="I30" s="105"/>
      <c r="J30" s="105"/>
      <c r="K30" s="105"/>
      <c r="L30" s="105"/>
      <c r="M30" s="105"/>
      <c r="N30" s="105"/>
      <c r="O30" s="105"/>
      <c r="P30" s="105"/>
    </row>
    <row r="31" spans="1:16" x14ac:dyDescent="0.2">
      <c r="A31" s="86" t="s">
        <v>403</v>
      </c>
      <c r="B31" s="97">
        <f>SUM(B23:B30)</f>
        <v>758919</v>
      </c>
      <c r="C31" s="97">
        <f>SUM(C23:C30)</f>
        <v>722593</v>
      </c>
      <c r="D31" s="97">
        <f>SUM(D23:D30)</f>
        <v>706172</v>
      </c>
      <c r="E31" s="97">
        <f>SUM(E23:E30)</f>
        <v>973948</v>
      </c>
      <c r="F31" s="97">
        <f>SUM(F23:F30)</f>
        <v>1219924</v>
      </c>
      <c r="G31" s="97"/>
      <c r="H31" s="86" t="s">
        <v>404</v>
      </c>
      <c r="I31" s="106">
        <f>SUM(I23:I30)</f>
        <v>396658</v>
      </c>
      <c r="J31" s="106">
        <f>SUM(J23:J30)</f>
        <v>594300</v>
      </c>
      <c r="K31" s="106">
        <f>SUM(K23:K30)</f>
        <v>627949</v>
      </c>
      <c r="L31" s="106">
        <f>SUM(L23:L30)</f>
        <v>932423</v>
      </c>
      <c r="M31" s="106">
        <f>SUM(M23:M30)</f>
        <v>1195345</v>
      </c>
      <c r="N31" s="105"/>
      <c r="O31" s="105"/>
      <c r="P31" s="105"/>
    </row>
    <row r="32" spans="1:16" x14ac:dyDescent="0.2">
      <c r="A32" s="86"/>
      <c r="B32" s="97"/>
      <c r="C32" s="97"/>
      <c r="D32" s="97"/>
      <c r="E32" s="97"/>
      <c r="F32" s="97"/>
      <c r="G32" s="97"/>
      <c r="H32" s="86"/>
      <c r="I32" s="106"/>
      <c r="J32" s="106"/>
      <c r="K32" s="106"/>
      <c r="L32" s="106"/>
      <c r="M32" s="106"/>
      <c r="N32" s="105"/>
      <c r="O32" s="105"/>
      <c r="P32" s="105"/>
    </row>
    <row r="33" spans="1:16" x14ac:dyDescent="0.2">
      <c r="A33" s="86"/>
      <c r="B33" s="97"/>
      <c r="C33" s="97"/>
      <c r="D33" s="97"/>
      <c r="E33" s="97"/>
      <c r="F33" s="97"/>
      <c r="G33" s="97"/>
      <c r="H33" s="86"/>
      <c r="I33" s="105"/>
      <c r="J33" s="105"/>
      <c r="K33" s="105"/>
      <c r="L33" s="105"/>
      <c r="M33" s="105"/>
      <c r="N33" s="105"/>
      <c r="O33" s="105"/>
      <c r="P33" s="105"/>
    </row>
    <row r="34" spans="1:16" x14ac:dyDescent="0.2">
      <c r="A34" s="101" t="s">
        <v>405</v>
      </c>
      <c r="B34" s="104">
        <f>SUM(B31,B21)</f>
        <v>3154939</v>
      </c>
      <c r="C34" s="104">
        <f>SUM(C31,C21)</f>
        <v>4220736</v>
      </c>
      <c r="D34" s="104">
        <f>SUM(D31,D21)</f>
        <v>2922675</v>
      </c>
      <c r="E34" s="104">
        <f>SUM(E31,E21)</f>
        <v>3608782</v>
      </c>
      <c r="F34" s="104">
        <f>SUM(F31,F21)</f>
        <v>4418872</v>
      </c>
      <c r="G34" s="104"/>
      <c r="H34" s="101" t="s">
        <v>406</v>
      </c>
      <c r="I34" s="104">
        <f>SUM(I31,I21)</f>
        <v>2861359</v>
      </c>
      <c r="J34" s="104">
        <f>SUM(J31,J21)</f>
        <v>4220736</v>
      </c>
      <c r="K34" s="104">
        <f>SUM(K31,K21)</f>
        <v>2922675</v>
      </c>
      <c r="L34" s="104">
        <f>SUM(L31,L21)</f>
        <v>3608782</v>
      </c>
      <c r="M34" s="104">
        <f>SUM(M31,M21)</f>
        <v>4418872</v>
      </c>
      <c r="N34" s="105"/>
      <c r="O34" s="105"/>
      <c r="P34" s="105"/>
    </row>
    <row r="35" spans="1:16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</row>
    <row r="36" spans="1:16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</row>
    <row r="37" spans="1:16" x14ac:dyDescent="0.2">
      <c r="A37" s="83"/>
      <c r="B37" s="83"/>
      <c r="C37" s="83"/>
      <c r="D37" s="83"/>
      <c r="E37" s="104"/>
      <c r="F37" s="104"/>
      <c r="G37" s="83"/>
      <c r="H37" s="83"/>
      <c r="I37" s="83"/>
      <c r="J37" s="83"/>
      <c r="K37" s="83"/>
      <c r="L37" s="83"/>
    </row>
  </sheetData>
  <mergeCells count="2">
    <mergeCell ref="A4:L4"/>
    <mergeCell ref="A5:L5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view="pageBreakPreview" zoomScale="60" zoomScaleNormal="100" workbookViewId="0">
      <selection activeCell="F2" sqref="F2"/>
    </sheetView>
  </sheetViews>
  <sheetFormatPr defaultRowHeight="12.75" x14ac:dyDescent="0.2"/>
  <cols>
    <col min="1" max="1" width="6.7109375" style="91" customWidth="1"/>
    <col min="2" max="2" width="33.7109375" style="91" customWidth="1"/>
    <col min="3" max="3" width="45.7109375" style="91" customWidth="1"/>
    <col min="4" max="4" width="15.85546875" style="91" customWidth="1"/>
    <col min="5" max="5" width="16.42578125" style="91" customWidth="1"/>
    <col min="6" max="6" width="16.140625" style="91" customWidth="1"/>
  </cols>
  <sheetData>
    <row r="1" spans="1:6" ht="15" x14ac:dyDescent="0.25">
      <c r="A1" s="121"/>
      <c r="B1" s="122"/>
      <c r="C1" s="122"/>
      <c r="D1" s="122"/>
      <c r="E1" s="122"/>
      <c r="F1" s="49" t="s">
        <v>579</v>
      </c>
    </row>
    <row r="2" spans="1:6" ht="15" x14ac:dyDescent="0.25">
      <c r="A2" s="123"/>
      <c r="B2" s="122"/>
      <c r="C2" s="122"/>
      <c r="D2" s="122"/>
      <c r="E2" s="122"/>
      <c r="F2" s="120" t="s">
        <v>564</v>
      </c>
    </row>
    <row r="3" spans="1:6" ht="15" x14ac:dyDescent="0.25">
      <c r="A3" s="123"/>
      <c r="B3" s="122"/>
      <c r="C3" s="122"/>
      <c r="D3" s="122"/>
      <c r="E3" s="122"/>
      <c r="F3" s="120"/>
    </row>
    <row r="4" spans="1:6" ht="13.5" x14ac:dyDescent="0.25">
      <c r="A4" s="231" t="s">
        <v>538</v>
      </c>
      <c r="B4" s="231"/>
      <c r="C4" s="231"/>
      <c r="D4" s="231"/>
      <c r="E4" s="231"/>
      <c r="F4" s="231"/>
    </row>
    <row r="5" spans="1:6" ht="13.5" x14ac:dyDescent="0.25">
      <c r="A5" s="123"/>
      <c r="B5" s="124"/>
      <c r="C5" s="123"/>
      <c r="D5" s="125"/>
      <c r="E5" s="126"/>
      <c r="F5" s="126"/>
    </row>
    <row r="6" spans="1:6" ht="13.5" x14ac:dyDescent="0.25">
      <c r="A6" s="127"/>
      <c r="B6" s="128"/>
      <c r="C6" s="129"/>
      <c r="D6" s="130"/>
      <c r="E6" s="131"/>
      <c r="F6" s="132"/>
    </row>
    <row r="7" spans="1:6" ht="15.75" x14ac:dyDescent="0.25">
      <c r="A7" s="232" t="s">
        <v>421</v>
      </c>
      <c r="B7" s="232"/>
      <c r="C7" s="232"/>
      <c r="D7" s="232"/>
      <c r="E7" s="232"/>
      <c r="F7" s="232"/>
    </row>
    <row r="8" spans="1:6" ht="13.5" x14ac:dyDescent="0.2">
      <c r="A8" s="127"/>
      <c r="B8" s="133"/>
      <c r="C8" s="134"/>
      <c r="D8" s="125"/>
      <c r="E8" s="133"/>
      <c r="F8" s="135" t="s">
        <v>418</v>
      </c>
    </row>
    <row r="9" spans="1:6" ht="13.5" x14ac:dyDescent="0.2">
      <c r="A9" s="136" t="s">
        <v>539</v>
      </c>
      <c r="B9" s="129" t="s">
        <v>540</v>
      </c>
      <c r="C9" s="129" t="s">
        <v>541</v>
      </c>
      <c r="D9" s="129" t="s">
        <v>419</v>
      </c>
      <c r="E9" s="129" t="s">
        <v>420</v>
      </c>
      <c r="F9" s="137" t="s">
        <v>372</v>
      </c>
    </row>
    <row r="10" spans="1:6" ht="13.5" x14ac:dyDescent="0.2">
      <c r="A10" s="136"/>
      <c r="B10" s="129"/>
      <c r="C10" s="129"/>
      <c r="D10" s="129"/>
      <c r="E10" s="129"/>
      <c r="F10" s="137"/>
    </row>
    <row r="11" spans="1:6" ht="25.5" x14ac:dyDescent="0.2">
      <c r="A11" s="138">
        <v>1</v>
      </c>
      <c r="B11" s="139" t="s">
        <v>542</v>
      </c>
      <c r="C11" s="140" t="s">
        <v>543</v>
      </c>
      <c r="D11" s="129"/>
      <c r="E11" s="129"/>
      <c r="F11" s="137"/>
    </row>
    <row r="12" spans="1:6" ht="13.5" x14ac:dyDescent="0.2">
      <c r="A12" s="136"/>
      <c r="B12" s="141" t="s">
        <v>56</v>
      </c>
      <c r="C12" s="129"/>
      <c r="D12" s="129"/>
      <c r="E12" s="129"/>
      <c r="F12" s="137"/>
    </row>
    <row r="13" spans="1:6" ht="13.5" x14ac:dyDescent="0.2">
      <c r="A13" s="136"/>
      <c r="B13" s="142" t="s">
        <v>544</v>
      </c>
      <c r="C13" s="143"/>
      <c r="D13" s="144">
        <v>8963736</v>
      </c>
      <c r="E13" s="144">
        <v>0</v>
      </c>
      <c r="F13" s="126">
        <f>SUM(D13:E13)</f>
        <v>8963736</v>
      </c>
    </row>
    <row r="14" spans="1:6" ht="13.5" x14ac:dyDescent="0.25">
      <c r="A14" s="145"/>
      <c r="B14" s="146" t="s">
        <v>50</v>
      </c>
      <c r="C14" s="147"/>
      <c r="D14" s="148">
        <f>SUM(D13:D13)</f>
        <v>8963736</v>
      </c>
      <c r="E14" s="148">
        <f>SUM(E13:E13)</f>
        <v>0</v>
      </c>
      <c r="F14" s="148">
        <f>SUM(F13:F13)</f>
        <v>8963736</v>
      </c>
    </row>
    <row r="15" spans="1:6" ht="13.5" x14ac:dyDescent="0.2">
      <c r="A15" s="136"/>
      <c r="B15" s="129"/>
      <c r="C15" s="129"/>
      <c r="D15" s="129"/>
      <c r="E15" s="129"/>
      <c r="F15" s="137"/>
    </row>
    <row r="16" spans="1:6" ht="25.5" x14ac:dyDescent="0.2">
      <c r="A16" s="138">
        <v>2</v>
      </c>
      <c r="B16" s="139" t="s">
        <v>545</v>
      </c>
      <c r="C16" s="140" t="s">
        <v>546</v>
      </c>
      <c r="D16" s="129"/>
      <c r="E16" s="129"/>
      <c r="F16" s="137"/>
    </row>
    <row r="17" spans="1:6" ht="13.5" x14ac:dyDescent="0.2">
      <c r="A17" s="136"/>
      <c r="B17" s="141" t="s">
        <v>56</v>
      </c>
      <c r="C17" s="129"/>
      <c r="D17" s="129"/>
      <c r="E17" s="129"/>
      <c r="F17" s="137"/>
    </row>
    <row r="18" spans="1:6" ht="13.5" x14ac:dyDescent="0.2">
      <c r="A18" s="136"/>
      <c r="B18" s="142" t="s">
        <v>544</v>
      </c>
      <c r="C18" s="143"/>
      <c r="D18" s="144">
        <v>143424707</v>
      </c>
      <c r="E18" s="144">
        <v>0</v>
      </c>
      <c r="F18" s="126">
        <f>SUM(D18:E18)</f>
        <v>143424707</v>
      </c>
    </row>
    <row r="19" spans="1:6" ht="13.5" x14ac:dyDescent="0.25">
      <c r="A19" s="145"/>
      <c r="B19" s="146" t="s">
        <v>50</v>
      </c>
      <c r="C19" s="147"/>
      <c r="D19" s="148">
        <f>SUM(D18:D18)</f>
        <v>143424707</v>
      </c>
      <c r="E19" s="148">
        <f>SUM(E18:E18)</f>
        <v>0</v>
      </c>
      <c r="F19" s="148">
        <f>SUM(F18:F18)</f>
        <v>143424707</v>
      </c>
    </row>
    <row r="20" spans="1:6" ht="13.5" x14ac:dyDescent="0.2">
      <c r="A20" s="136"/>
      <c r="B20" s="129"/>
      <c r="C20" s="129"/>
      <c r="D20" s="129"/>
      <c r="E20" s="129"/>
      <c r="F20" s="137"/>
    </row>
    <row r="21" spans="1:6" ht="25.5" x14ac:dyDescent="0.2">
      <c r="A21" s="138">
        <v>3</v>
      </c>
      <c r="B21" s="139" t="s">
        <v>547</v>
      </c>
      <c r="C21" s="140" t="s">
        <v>548</v>
      </c>
      <c r="D21" s="129"/>
      <c r="E21" s="129"/>
      <c r="F21" s="137"/>
    </row>
    <row r="22" spans="1:6" ht="13.5" x14ac:dyDescent="0.2">
      <c r="A22" s="136"/>
      <c r="B22" s="141" t="s">
        <v>56</v>
      </c>
      <c r="C22" s="129"/>
      <c r="D22" s="129"/>
      <c r="E22" s="129"/>
      <c r="F22" s="137"/>
    </row>
    <row r="23" spans="1:6" ht="13.5" x14ac:dyDescent="0.2">
      <c r="A23" s="136"/>
      <c r="B23" s="142" t="s">
        <v>544</v>
      </c>
      <c r="C23" s="143"/>
      <c r="D23" s="144">
        <v>67594779</v>
      </c>
      <c r="E23" s="144">
        <v>0</v>
      </c>
      <c r="F23" s="126">
        <f>SUM(D23:E23)</f>
        <v>67594779</v>
      </c>
    </row>
    <row r="24" spans="1:6" ht="13.5" x14ac:dyDescent="0.25">
      <c r="A24" s="145"/>
      <c r="B24" s="146" t="s">
        <v>50</v>
      </c>
      <c r="C24" s="147"/>
      <c r="D24" s="148">
        <f>SUM(D23:D23)</f>
        <v>67594779</v>
      </c>
      <c r="E24" s="148">
        <f>SUM(E23:E23)</f>
        <v>0</v>
      </c>
      <c r="F24" s="148">
        <f>SUM(F23:F23)</f>
        <v>67594779</v>
      </c>
    </row>
    <row r="25" spans="1:6" ht="13.5" x14ac:dyDescent="0.2">
      <c r="A25" s="136"/>
      <c r="B25" s="129"/>
      <c r="C25" s="129"/>
      <c r="D25" s="129"/>
      <c r="E25" s="129"/>
      <c r="F25" s="137"/>
    </row>
    <row r="26" spans="1:6" ht="38.25" x14ac:dyDescent="0.2">
      <c r="A26" s="138">
        <v>4</v>
      </c>
      <c r="B26" s="139" t="s">
        <v>549</v>
      </c>
      <c r="C26" s="140" t="s">
        <v>550</v>
      </c>
      <c r="D26" s="129"/>
      <c r="E26" s="129"/>
      <c r="F26" s="137"/>
    </row>
    <row r="27" spans="1:6" ht="13.5" x14ac:dyDescent="0.2">
      <c r="A27" s="136"/>
      <c r="B27" s="141" t="s">
        <v>56</v>
      </c>
      <c r="C27" s="129"/>
      <c r="D27" s="129"/>
      <c r="E27" s="129"/>
      <c r="F27" s="137"/>
    </row>
    <row r="28" spans="1:6" ht="13.5" x14ac:dyDescent="0.2">
      <c r="A28" s="136"/>
      <c r="B28" s="142" t="s">
        <v>544</v>
      </c>
      <c r="C28" s="143"/>
      <c r="D28" s="144">
        <v>9194660</v>
      </c>
      <c r="E28" s="144">
        <v>0</v>
      </c>
      <c r="F28" s="126">
        <f>SUM(D28:E28)</f>
        <v>9194660</v>
      </c>
    </row>
    <row r="29" spans="1:6" ht="13.5" x14ac:dyDescent="0.25">
      <c r="A29" s="145"/>
      <c r="B29" s="146" t="s">
        <v>50</v>
      </c>
      <c r="C29" s="147"/>
      <c r="D29" s="148">
        <f>SUM(D28:D28)</f>
        <v>9194660</v>
      </c>
      <c r="E29" s="148">
        <f>SUM(E28:E28)</f>
        <v>0</v>
      </c>
      <c r="F29" s="148">
        <f>SUM(F28:F28)</f>
        <v>9194660</v>
      </c>
    </row>
    <row r="30" spans="1:6" ht="13.5" x14ac:dyDescent="0.2">
      <c r="A30" s="136"/>
      <c r="B30" s="129"/>
      <c r="C30" s="129"/>
      <c r="D30" s="129"/>
      <c r="E30" s="129"/>
      <c r="F30" s="137"/>
    </row>
    <row r="31" spans="1:6" ht="38.25" x14ac:dyDescent="0.2">
      <c r="A31" s="138">
        <v>5</v>
      </c>
      <c r="B31" s="139" t="s">
        <v>551</v>
      </c>
      <c r="C31" s="140" t="s">
        <v>552</v>
      </c>
      <c r="D31" s="129"/>
      <c r="E31" s="129"/>
      <c r="F31" s="137"/>
    </row>
    <row r="32" spans="1:6" ht="13.5" x14ac:dyDescent="0.2">
      <c r="A32" s="136"/>
      <c r="B32" s="141" t="s">
        <v>56</v>
      </c>
      <c r="C32" s="129"/>
      <c r="D32" s="129"/>
      <c r="E32" s="129"/>
      <c r="F32" s="137"/>
    </row>
    <row r="33" spans="1:6" ht="13.5" x14ac:dyDescent="0.2">
      <c r="A33" s="136"/>
      <c r="B33" s="142" t="s">
        <v>544</v>
      </c>
      <c r="C33" s="143"/>
      <c r="D33" s="144">
        <v>16738260</v>
      </c>
      <c r="E33" s="144">
        <v>0</v>
      </c>
      <c r="F33" s="126">
        <f>SUM(D33:E33)</f>
        <v>16738260</v>
      </c>
    </row>
    <row r="34" spans="1:6" ht="13.5" x14ac:dyDescent="0.25">
      <c r="A34" s="145"/>
      <c r="B34" s="146" t="s">
        <v>50</v>
      </c>
      <c r="C34" s="147"/>
      <c r="D34" s="148">
        <f>SUM(D33:D33)</f>
        <v>16738260</v>
      </c>
      <c r="E34" s="148">
        <f>SUM(E33:E33)</f>
        <v>0</v>
      </c>
      <c r="F34" s="148">
        <f>SUM(F33:F33)</f>
        <v>16738260</v>
      </c>
    </row>
    <row r="35" spans="1:6" ht="13.5" x14ac:dyDescent="0.2">
      <c r="A35" s="136"/>
      <c r="B35" s="129"/>
      <c r="C35" s="129"/>
      <c r="D35" s="129"/>
      <c r="E35" s="129"/>
      <c r="F35" s="137"/>
    </row>
    <row r="36" spans="1:6" ht="38.25" x14ac:dyDescent="0.2">
      <c r="A36" s="138">
        <v>6</v>
      </c>
      <c r="B36" s="139" t="s">
        <v>553</v>
      </c>
      <c r="C36" s="140" t="s">
        <v>554</v>
      </c>
      <c r="D36" s="129"/>
      <c r="E36" s="129"/>
      <c r="F36" s="137"/>
    </row>
    <row r="37" spans="1:6" ht="13.5" x14ac:dyDescent="0.2">
      <c r="A37" s="136"/>
      <c r="B37" s="141" t="s">
        <v>56</v>
      </c>
      <c r="C37" s="129"/>
      <c r="D37" s="129"/>
      <c r="E37" s="129"/>
      <c r="F37" s="137"/>
    </row>
    <row r="38" spans="1:6" ht="13.5" x14ac:dyDescent="0.2">
      <c r="A38" s="136"/>
      <c r="B38" s="142" t="s">
        <v>544</v>
      </c>
      <c r="C38" s="143"/>
      <c r="D38" s="144">
        <v>7842460</v>
      </c>
      <c r="E38" s="144">
        <v>0</v>
      </c>
      <c r="F38" s="126">
        <f>SUM(D38:E38)</f>
        <v>7842460</v>
      </c>
    </row>
    <row r="39" spans="1:6" ht="13.5" x14ac:dyDescent="0.25">
      <c r="A39" s="145"/>
      <c r="B39" s="146" t="s">
        <v>50</v>
      </c>
      <c r="C39" s="147"/>
      <c r="D39" s="148">
        <f>SUM(D38:D38)</f>
        <v>7842460</v>
      </c>
      <c r="E39" s="148">
        <f>SUM(E38:E38)</f>
        <v>0</v>
      </c>
      <c r="F39" s="148">
        <f>SUM(F38:F38)</f>
        <v>7842460</v>
      </c>
    </row>
    <row r="40" spans="1:6" ht="13.5" x14ac:dyDescent="0.2">
      <c r="A40" s="136"/>
      <c r="B40" s="129"/>
      <c r="C40" s="129"/>
      <c r="D40" s="129"/>
      <c r="E40" s="129"/>
      <c r="F40" s="137"/>
    </row>
    <row r="41" spans="1:6" ht="13.5" x14ac:dyDescent="0.2">
      <c r="A41" s="136"/>
      <c r="B41" s="129"/>
      <c r="C41" s="129"/>
      <c r="D41" s="129"/>
      <c r="E41" s="129"/>
      <c r="F41" s="137"/>
    </row>
    <row r="42" spans="1:6" ht="15.75" x14ac:dyDescent="0.25">
      <c r="A42" s="149"/>
      <c r="B42" s="230" t="s">
        <v>555</v>
      </c>
      <c r="C42" s="230"/>
      <c r="D42" s="150">
        <f>+D14+D19+D24+D29+D34+D39</f>
        <v>253758602</v>
      </c>
      <c r="E42" s="150">
        <f>+E14+E19+E24+E29+E34+E39</f>
        <v>0</v>
      </c>
      <c r="F42" s="150">
        <f>+F14+F19+F24+F29+F34+F39</f>
        <v>253758602</v>
      </c>
    </row>
    <row r="43" spans="1:6" x14ac:dyDescent="0.2">
      <c r="A43" s="127"/>
      <c r="B43" s="151"/>
      <c r="C43" s="127"/>
      <c r="D43" s="125"/>
      <c r="E43" s="152"/>
      <c r="F43" s="126"/>
    </row>
    <row r="44" spans="1:6" ht="15.75" x14ac:dyDescent="0.25">
      <c r="A44" s="232" t="s">
        <v>422</v>
      </c>
      <c r="B44" s="232"/>
      <c r="C44" s="232"/>
      <c r="D44" s="232"/>
      <c r="E44" s="232"/>
      <c r="F44" s="232"/>
    </row>
    <row r="45" spans="1:6" ht="13.5" x14ac:dyDescent="0.25">
      <c r="A45" s="233" t="s">
        <v>418</v>
      </c>
      <c r="B45" s="233"/>
      <c r="C45" s="233"/>
      <c r="D45" s="233"/>
      <c r="E45" s="233"/>
      <c r="F45" s="233"/>
    </row>
    <row r="46" spans="1:6" ht="13.5" x14ac:dyDescent="0.25">
      <c r="A46" s="136" t="s">
        <v>539</v>
      </c>
      <c r="B46" s="153" t="s">
        <v>540</v>
      </c>
      <c r="C46" s="129" t="s">
        <v>541</v>
      </c>
      <c r="D46" s="129" t="s">
        <v>419</v>
      </c>
      <c r="E46" s="129" t="s">
        <v>420</v>
      </c>
      <c r="F46" s="137" t="s">
        <v>372</v>
      </c>
    </row>
    <row r="47" spans="1:6" x14ac:dyDescent="0.2">
      <c r="A47" s="127"/>
      <c r="B47" s="154"/>
      <c r="C47" s="127"/>
      <c r="D47" s="125"/>
      <c r="E47" s="155"/>
      <c r="F47" s="126"/>
    </row>
    <row r="48" spans="1:6" ht="25.5" x14ac:dyDescent="0.25">
      <c r="A48" s="138">
        <v>1</v>
      </c>
      <c r="B48" s="139" t="s">
        <v>542</v>
      </c>
      <c r="C48" s="140" t="s">
        <v>543</v>
      </c>
      <c r="D48" s="132"/>
      <c r="E48" s="131"/>
      <c r="F48" s="132"/>
    </row>
    <row r="49" spans="1:6" x14ac:dyDescent="0.2">
      <c r="A49" s="127"/>
      <c r="B49" s="141" t="s">
        <v>56</v>
      </c>
      <c r="C49" s="127"/>
      <c r="D49" s="126"/>
      <c r="E49" s="144"/>
      <c r="F49" s="126"/>
    </row>
    <row r="50" spans="1:6" x14ac:dyDescent="0.2">
      <c r="A50" s="127"/>
      <c r="B50" s="142" t="s">
        <v>556</v>
      </c>
      <c r="C50" s="143" t="s">
        <v>557</v>
      </c>
      <c r="D50" s="126">
        <f>180000+225376</f>
        <v>405376</v>
      </c>
      <c r="E50" s="144">
        <v>0</v>
      </c>
      <c r="F50" s="126">
        <f>SUM(D50:D50)</f>
        <v>405376</v>
      </c>
    </row>
    <row r="51" spans="1:6" x14ac:dyDescent="0.2">
      <c r="A51" s="127"/>
      <c r="B51" s="142"/>
      <c r="C51" s="143" t="s">
        <v>558</v>
      </c>
      <c r="D51" s="144">
        <f>35640+44624</f>
        <v>80264</v>
      </c>
      <c r="E51" s="144">
        <v>0</v>
      </c>
      <c r="F51" s="126">
        <f>SUM(D51:D51)</f>
        <v>80264</v>
      </c>
    </row>
    <row r="52" spans="1:6" x14ac:dyDescent="0.2">
      <c r="A52" s="127"/>
      <c r="B52" s="142"/>
      <c r="C52" s="143" t="s">
        <v>559</v>
      </c>
      <c r="D52" s="126">
        <f>43000+269999+1440000+1799998+2609991+180000</f>
        <v>6342988</v>
      </c>
      <c r="E52" s="144">
        <v>0</v>
      </c>
      <c r="F52" s="126">
        <f>SUM(D52:D52)</f>
        <v>6342988</v>
      </c>
    </row>
    <row r="53" spans="1:6" x14ac:dyDescent="0.2">
      <c r="A53" s="127"/>
      <c r="B53" s="142"/>
      <c r="C53" s="143" t="s">
        <v>560</v>
      </c>
      <c r="D53" s="126">
        <f>1371065+449580+314463</f>
        <v>2135108</v>
      </c>
      <c r="E53" s="144">
        <v>0</v>
      </c>
      <c r="F53" s="126">
        <f>SUM(D53:D53)</f>
        <v>2135108</v>
      </c>
    </row>
    <row r="54" spans="1:6" ht="13.5" x14ac:dyDescent="0.25">
      <c r="A54" s="145"/>
      <c r="B54" s="146" t="s">
        <v>50</v>
      </c>
      <c r="C54" s="147"/>
      <c r="D54" s="148">
        <f>SUM(D50:D53)</f>
        <v>8963736</v>
      </c>
      <c r="E54" s="148">
        <f>SUM(E50:E53)</f>
        <v>0</v>
      </c>
      <c r="F54" s="148">
        <f>SUM(F50:F53)</f>
        <v>8963736</v>
      </c>
    </row>
    <row r="55" spans="1:6" ht="13.5" x14ac:dyDescent="0.25">
      <c r="A55" s="127"/>
      <c r="B55" s="128"/>
      <c r="C55" s="129"/>
      <c r="D55" s="131"/>
      <c r="E55" s="131"/>
      <c r="F55" s="131"/>
    </row>
    <row r="56" spans="1:6" ht="25.5" x14ac:dyDescent="0.25">
      <c r="A56" s="138">
        <v>2</v>
      </c>
      <c r="B56" s="139" t="s">
        <v>545</v>
      </c>
      <c r="C56" s="140" t="s">
        <v>546</v>
      </c>
      <c r="D56" s="132"/>
      <c r="E56" s="131"/>
      <c r="F56" s="132"/>
    </row>
    <row r="57" spans="1:6" x14ac:dyDescent="0.2">
      <c r="A57" s="127"/>
      <c r="B57" s="141" t="s">
        <v>56</v>
      </c>
      <c r="C57" s="127"/>
      <c r="D57" s="126"/>
      <c r="E57" s="144"/>
      <c r="F57" s="126"/>
    </row>
    <row r="58" spans="1:6" x14ac:dyDescent="0.2">
      <c r="A58" s="127"/>
      <c r="B58" s="142" t="s">
        <v>556</v>
      </c>
      <c r="C58" s="143" t="s">
        <v>561</v>
      </c>
      <c r="D58" s="126">
        <f>21545550+96103821+23262336</f>
        <v>140911707</v>
      </c>
      <c r="E58" s="144">
        <v>0</v>
      </c>
      <c r="F58" s="126">
        <f>SUM(D58:E58)</f>
        <v>140911707</v>
      </c>
    </row>
    <row r="59" spans="1:6" x14ac:dyDescent="0.2">
      <c r="A59" s="127"/>
      <c r="B59" s="142"/>
      <c r="C59" s="143" t="s">
        <v>559</v>
      </c>
      <c r="D59" s="126">
        <f>1524000+319000+543000+127000</f>
        <v>2513000</v>
      </c>
      <c r="E59" s="144">
        <v>0</v>
      </c>
      <c r="F59" s="126">
        <f>SUM(D59:E59)</f>
        <v>2513000</v>
      </c>
    </row>
    <row r="60" spans="1:6" ht="13.5" x14ac:dyDescent="0.25">
      <c r="A60" s="145"/>
      <c r="B60" s="146" t="s">
        <v>50</v>
      </c>
      <c r="C60" s="147"/>
      <c r="D60" s="148">
        <f>SUM(D58:D59)</f>
        <v>143424707</v>
      </c>
      <c r="E60" s="148">
        <f>SUM(E58:E59)</f>
        <v>0</v>
      </c>
      <c r="F60" s="148">
        <f>SUM(F58:F59)</f>
        <v>143424707</v>
      </c>
    </row>
    <row r="61" spans="1:6" ht="13.5" x14ac:dyDescent="0.25">
      <c r="A61" s="127"/>
      <c r="B61" s="128"/>
      <c r="C61" s="129"/>
      <c r="D61" s="131"/>
      <c r="E61" s="131"/>
      <c r="F61" s="131"/>
    </row>
    <row r="62" spans="1:6" ht="25.5" x14ac:dyDescent="0.25">
      <c r="A62" s="138">
        <v>3</v>
      </c>
      <c r="B62" s="139" t="s">
        <v>547</v>
      </c>
      <c r="C62" s="140" t="s">
        <v>548</v>
      </c>
      <c r="D62" s="132"/>
      <c r="E62" s="131"/>
      <c r="F62" s="132"/>
    </row>
    <row r="63" spans="1:6" x14ac:dyDescent="0.2">
      <c r="A63" s="127"/>
      <c r="B63" s="141" t="s">
        <v>56</v>
      </c>
      <c r="C63" s="127"/>
      <c r="D63" s="126"/>
      <c r="E63" s="144"/>
      <c r="F63" s="126"/>
    </row>
    <row r="64" spans="1:6" x14ac:dyDescent="0.2">
      <c r="A64" s="127"/>
      <c r="B64" s="142" t="s">
        <v>556</v>
      </c>
      <c r="C64" s="143" t="s">
        <v>561</v>
      </c>
      <c r="D64" s="126">
        <f>12668250+31794069+10665460+11430000</f>
        <v>66557779</v>
      </c>
      <c r="E64" s="144">
        <v>0</v>
      </c>
      <c r="F64" s="126">
        <f>SUM(D64:D64)</f>
        <v>66557779</v>
      </c>
    </row>
    <row r="65" spans="1:6" x14ac:dyDescent="0.2">
      <c r="A65" s="127"/>
      <c r="B65" s="142"/>
      <c r="C65" s="143" t="s">
        <v>559</v>
      </c>
      <c r="D65" s="126">
        <f>210000+127000+700000</f>
        <v>1037000</v>
      </c>
      <c r="E65" s="144">
        <v>0</v>
      </c>
      <c r="F65" s="126">
        <f>SUM(D65:D65)</f>
        <v>1037000</v>
      </c>
    </row>
    <row r="66" spans="1:6" ht="13.5" x14ac:dyDescent="0.25">
      <c r="A66" s="145"/>
      <c r="B66" s="146" t="s">
        <v>50</v>
      </c>
      <c r="C66" s="147"/>
      <c r="D66" s="148">
        <f>SUM(D64:D65)</f>
        <v>67594779</v>
      </c>
      <c r="E66" s="148">
        <f>SUM(E64:E65)</f>
        <v>0</v>
      </c>
      <c r="F66" s="148">
        <f>SUM(F64:F65)</f>
        <v>67594779</v>
      </c>
    </row>
    <row r="67" spans="1:6" ht="13.5" x14ac:dyDescent="0.25">
      <c r="A67" s="127"/>
      <c r="B67" s="128"/>
      <c r="C67" s="129"/>
      <c r="D67" s="131"/>
      <c r="E67" s="131"/>
      <c r="F67" s="131"/>
    </row>
    <row r="68" spans="1:6" ht="38.25" x14ac:dyDescent="0.25">
      <c r="A68" s="138">
        <v>4</v>
      </c>
      <c r="B68" s="139" t="s">
        <v>549</v>
      </c>
      <c r="C68" s="140" t="s">
        <v>550</v>
      </c>
      <c r="D68" s="132"/>
      <c r="E68" s="131"/>
      <c r="F68" s="132"/>
    </row>
    <row r="69" spans="1:6" x14ac:dyDescent="0.2">
      <c r="A69" s="127"/>
      <c r="B69" s="141" t="s">
        <v>56</v>
      </c>
      <c r="C69" s="127"/>
      <c r="D69" s="126"/>
      <c r="E69" s="144"/>
      <c r="F69" s="126"/>
    </row>
    <row r="70" spans="1:6" x14ac:dyDescent="0.2">
      <c r="A70" s="127"/>
      <c r="B70" s="142" t="s">
        <v>556</v>
      </c>
      <c r="C70" s="143" t="s">
        <v>557</v>
      </c>
      <c r="D70" s="126">
        <f>302352+1800000+897560</f>
        <v>2999912</v>
      </c>
      <c r="E70" s="144">
        <v>0</v>
      </c>
      <c r="F70" s="126">
        <f t="shared" ref="F70:F71" si="0">SUM(D70:D70)</f>
        <v>2999912</v>
      </c>
    </row>
    <row r="71" spans="1:6" x14ac:dyDescent="0.2">
      <c r="A71" s="127"/>
      <c r="B71" s="142"/>
      <c r="C71" s="143" t="s">
        <v>558</v>
      </c>
      <c r="D71" s="126">
        <f>242440+81648+486000</f>
        <v>810088</v>
      </c>
      <c r="E71" s="144">
        <v>0</v>
      </c>
      <c r="F71" s="126">
        <f t="shared" si="0"/>
        <v>810088</v>
      </c>
    </row>
    <row r="72" spans="1:6" x14ac:dyDescent="0.2">
      <c r="A72" s="127"/>
      <c r="B72" s="142"/>
      <c r="C72" s="143" t="s">
        <v>559</v>
      </c>
      <c r="D72" s="126">
        <f>1143000+635000+124460+403200+508000</f>
        <v>2813660</v>
      </c>
      <c r="E72" s="144">
        <v>0</v>
      </c>
      <c r="F72" s="126">
        <f>SUM(D72:D72)</f>
        <v>2813660</v>
      </c>
    </row>
    <row r="73" spans="1:6" x14ac:dyDescent="0.2">
      <c r="A73" s="127"/>
      <c r="B73" s="142"/>
      <c r="C73" s="143" t="s">
        <v>562</v>
      </c>
      <c r="D73" s="126">
        <v>336000</v>
      </c>
      <c r="E73" s="144">
        <v>0</v>
      </c>
      <c r="F73" s="126">
        <f>SUM(D73:D73)</f>
        <v>336000</v>
      </c>
    </row>
    <row r="74" spans="1:6" x14ac:dyDescent="0.2">
      <c r="A74" s="127"/>
      <c r="B74" s="142"/>
      <c r="C74" s="143" t="s">
        <v>560</v>
      </c>
      <c r="D74" s="126">
        <v>1600000</v>
      </c>
      <c r="E74" s="144">
        <v>0</v>
      </c>
      <c r="F74" s="126">
        <f>SUM(D74:D74)</f>
        <v>1600000</v>
      </c>
    </row>
    <row r="75" spans="1:6" x14ac:dyDescent="0.2">
      <c r="A75" s="127"/>
      <c r="B75" s="142"/>
      <c r="C75" s="143" t="s">
        <v>563</v>
      </c>
      <c r="D75" s="126">
        <v>635000</v>
      </c>
      <c r="E75" s="144">
        <v>0</v>
      </c>
      <c r="F75" s="126">
        <f>SUM(D75:D75)</f>
        <v>635000</v>
      </c>
    </row>
    <row r="76" spans="1:6" ht="13.5" x14ac:dyDescent="0.25">
      <c r="A76" s="145"/>
      <c r="B76" s="146" t="s">
        <v>50</v>
      </c>
      <c r="C76" s="147"/>
      <c r="D76" s="148">
        <f>SUM(D70:D75)</f>
        <v>9194660</v>
      </c>
      <c r="E76" s="148">
        <f>SUM(E70:E75)</f>
        <v>0</v>
      </c>
      <c r="F76" s="148">
        <f>SUM(F70:F75)</f>
        <v>9194660</v>
      </c>
    </row>
    <row r="77" spans="1:6" ht="13.5" x14ac:dyDescent="0.25">
      <c r="A77" s="127"/>
      <c r="B77" s="128"/>
      <c r="C77" s="129"/>
      <c r="D77" s="131"/>
      <c r="E77" s="131"/>
      <c r="F77" s="131"/>
    </row>
    <row r="78" spans="1:6" ht="38.25" x14ac:dyDescent="0.25">
      <c r="A78" s="138">
        <v>5</v>
      </c>
      <c r="B78" s="139" t="s">
        <v>551</v>
      </c>
      <c r="C78" s="140" t="s">
        <v>552</v>
      </c>
      <c r="D78" s="132"/>
      <c r="E78" s="131"/>
      <c r="F78" s="132"/>
    </row>
    <row r="79" spans="1:6" x14ac:dyDescent="0.2">
      <c r="A79" s="127"/>
      <c r="B79" s="141" t="s">
        <v>56</v>
      </c>
      <c r="C79" s="127"/>
      <c r="D79" s="126"/>
      <c r="E79" s="144"/>
      <c r="F79" s="126"/>
    </row>
    <row r="80" spans="1:6" x14ac:dyDescent="0.2">
      <c r="A80" s="127"/>
      <c r="B80" s="142" t="s">
        <v>556</v>
      </c>
      <c r="C80" s="143" t="s">
        <v>557</v>
      </c>
      <c r="D80" s="126">
        <f>642528+2007700</f>
        <v>2650228</v>
      </c>
      <c r="E80" s="144">
        <v>0</v>
      </c>
      <c r="F80" s="126">
        <f t="shared" ref="F80:F81" si="1">SUM(D80:D80)</f>
        <v>2650228</v>
      </c>
    </row>
    <row r="81" spans="1:6" x14ac:dyDescent="0.2">
      <c r="A81" s="127"/>
      <c r="B81" s="142"/>
      <c r="C81" s="143" t="s">
        <v>558</v>
      </c>
      <c r="D81" s="126">
        <f>542300+173472</f>
        <v>715772</v>
      </c>
      <c r="E81" s="144">
        <v>0</v>
      </c>
      <c r="F81" s="126">
        <f t="shared" si="1"/>
        <v>715772</v>
      </c>
    </row>
    <row r="82" spans="1:6" x14ac:dyDescent="0.2">
      <c r="A82" s="127"/>
      <c r="B82" s="142"/>
      <c r="C82" s="143" t="s">
        <v>559</v>
      </c>
      <c r="D82" s="126">
        <f>6000000+1320800+124460+1397000</f>
        <v>8842260</v>
      </c>
      <c r="E82" s="144">
        <v>0</v>
      </c>
      <c r="F82" s="126">
        <f>SUM(D82:D82)</f>
        <v>8842260</v>
      </c>
    </row>
    <row r="83" spans="1:6" x14ac:dyDescent="0.2">
      <c r="A83" s="127"/>
      <c r="B83" s="142"/>
      <c r="C83" s="143" t="s">
        <v>562</v>
      </c>
      <c r="D83" s="126">
        <v>720000</v>
      </c>
      <c r="E83" s="144">
        <v>0</v>
      </c>
      <c r="F83" s="126">
        <f>SUM(D83:D83)</f>
        <v>720000</v>
      </c>
    </row>
    <row r="84" spans="1:6" x14ac:dyDescent="0.2">
      <c r="A84" s="127"/>
      <c r="B84" s="142"/>
      <c r="C84" s="143" t="s">
        <v>563</v>
      </c>
      <c r="D84" s="126">
        <v>3810000</v>
      </c>
      <c r="E84" s="144">
        <v>0</v>
      </c>
      <c r="F84" s="126">
        <f>SUM(D84:D84)</f>
        <v>3810000</v>
      </c>
    </row>
    <row r="85" spans="1:6" ht="13.5" x14ac:dyDescent="0.25">
      <c r="A85" s="145"/>
      <c r="B85" s="146" t="s">
        <v>50</v>
      </c>
      <c r="C85" s="147"/>
      <c r="D85" s="148">
        <f>SUM(D80:D84)</f>
        <v>16738260</v>
      </c>
      <c r="E85" s="148">
        <f>SUM(E80:E84)</f>
        <v>0</v>
      </c>
      <c r="F85" s="148">
        <f>SUM(F80:F84)</f>
        <v>16738260</v>
      </c>
    </row>
    <row r="86" spans="1:6" ht="13.5" x14ac:dyDescent="0.25">
      <c r="A86" s="127"/>
      <c r="B86" s="128"/>
      <c r="C86" s="129"/>
      <c r="D86" s="131"/>
      <c r="E86" s="131"/>
      <c r="F86" s="131"/>
    </row>
    <row r="87" spans="1:6" ht="38.25" x14ac:dyDescent="0.25">
      <c r="A87" s="138">
        <v>6</v>
      </c>
      <c r="B87" s="139" t="s">
        <v>553</v>
      </c>
      <c r="C87" s="140" t="s">
        <v>554</v>
      </c>
      <c r="D87" s="132"/>
      <c r="E87" s="131"/>
      <c r="F87" s="132"/>
    </row>
    <row r="88" spans="1:6" x14ac:dyDescent="0.2">
      <c r="A88" s="127"/>
      <c r="B88" s="141" t="s">
        <v>56</v>
      </c>
      <c r="C88" s="127"/>
      <c r="D88" s="126"/>
      <c r="E88" s="144"/>
      <c r="F88" s="126"/>
    </row>
    <row r="89" spans="1:6" x14ac:dyDescent="0.2">
      <c r="A89" s="127"/>
      <c r="B89" s="142" t="s">
        <v>556</v>
      </c>
      <c r="C89" s="143" t="s">
        <v>557</v>
      </c>
      <c r="D89" s="126">
        <f>566928+1818740</f>
        <v>2385668</v>
      </c>
      <c r="E89" s="144">
        <v>0</v>
      </c>
      <c r="F89" s="126">
        <f t="shared" ref="F89:F90" si="2">SUM(D89:D89)</f>
        <v>2385668</v>
      </c>
    </row>
    <row r="90" spans="1:6" x14ac:dyDescent="0.2">
      <c r="A90" s="127"/>
      <c r="B90" s="142"/>
      <c r="C90" s="143" t="s">
        <v>558</v>
      </c>
      <c r="D90" s="126">
        <f>491260+153072</f>
        <v>644332</v>
      </c>
      <c r="E90" s="144">
        <v>0</v>
      </c>
      <c r="F90" s="126">
        <f t="shared" si="2"/>
        <v>644332</v>
      </c>
    </row>
    <row r="91" spans="1:6" x14ac:dyDescent="0.2">
      <c r="A91" s="127"/>
      <c r="B91" s="142"/>
      <c r="C91" s="143" t="s">
        <v>559</v>
      </c>
      <c r="D91" s="126">
        <f>1270000+124460+1270000</f>
        <v>2664460</v>
      </c>
      <c r="E91" s="144">
        <v>0</v>
      </c>
      <c r="F91" s="126">
        <f>SUM(D91:D91)</f>
        <v>2664460</v>
      </c>
    </row>
    <row r="92" spans="1:6" x14ac:dyDescent="0.2">
      <c r="A92" s="127"/>
      <c r="B92" s="142"/>
      <c r="C92" s="143" t="s">
        <v>562</v>
      </c>
      <c r="D92" s="126">
        <v>624000</v>
      </c>
      <c r="E92" s="144">
        <v>0</v>
      </c>
      <c r="F92" s="126">
        <f>SUM(D92:D92)</f>
        <v>624000</v>
      </c>
    </row>
    <row r="93" spans="1:6" x14ac:dyDescent="0.2">
      <c r="A93" s="127"/>
      <c r="B93" s="142"/>
      <c r="C93" s="143" t="s">
        <v>563</v>
      </c>
      <c r="D93" s="126">
        <v>1524000</v>
      </c>
      <c r="E93" s="144">
        <v>0</v>
      </c>
      <c r="F93" s="126">
        <f>SUM(D93:D93)</f>
        <v>1524000</v>
      </c>
    </row>
    <row r="94" spans="1:6" ht="13.5" x14ac:dyDescent="0.25">
      <c r="A94" s="145"/>
      <c r="B94" s="146" t="s">
        <v>50</v>
      </c>
      <c r="C94" s="147"/>
      <c r="D94" s="148">
        <f>SUM(D89:D93)</f>
        <v>7842460</v>
      </c>
      <c r="E94" s="148">
        <f>SUM(E89:E93)</f>
        <v>0</v>
      </c>
      <c r="F94" s="148">
        <f>SUM(F89:F93)</f>
        <v>7842460</v>
      </c>
    </row>
    <row r="95" spans="1:6" ht="13.5" x14ac:dyDescent="0.25">
      <c r="A95" s="127"/>
      <c r="B95" s="128"/>
      <c r="C95" s="129"/>
      <c r="D95" s="131"/>
      <c r="E95" s="131"/>
      <c r="F95" s="131"/>
    </row>
    <row r="96" spans="1:6" ht="13.5" x14ac:dyDescent="0.25">
      <c r="A96" s="127"/>
      <c r="B96" s="128"/>
      <c r="C96" s="129"/>
      <c r="D96" s="131"/>
      <c r="E96" s="131"/>
      <c r="F96" s="131"/>
    </row>
    <row r="97" spans="1:6" ht="15.75" x14ac:dyDescent="0.25">
      <c r="A97" s="230" t="s">
        <v>423</v>
      </c>
      <c r="B97" s="230"/>
      <c r="C97" s="230"/>
      <c r="D97" s="150">
        <f>+D54+D60+D66+D76+D85+D94</f>
        <v>253758602</v>
      </c>
      <c r="E97" s="150">
        <f>+E54+E60+E66+E76+E85+E94</f>
        <v>0</v>
      </c>
      <c r="F97" s="150">
        <f>+F54+F60+F66+F76+F85+F94</f>
        <v>253758602</v>
      </c>
    </row>
    <row r="98" spans="1:6" x14ac:dyDescent="0.2">
      <c r="A98" s="123"/>
      <c r="B98" s="125"/>
      <c r="C98" s="123"/>
      <c r="D98" s="125"/>
      <c r="E98" s="126"/>
      <c r="F98" s="126"/>
    </row>
    <row r="99" spans="1:6" x14ac:dyDescent="0.2">
      <c r="A99" s="123"/>
      <c r="B99" s="125"/>
      <c r="C99" s="123"/>
      <c r="D99" s="125"/>
      <c r="E99" s="126"/>
      <c r="F99" s="126"/>
    </row>
    <row r="100" spans="1:6" x14ac:dyDescent="0.2">
      <c r="A100" s="123"/>
      <c r="B100" s="125"/>
      <c r="C100" s="123"/>
      <c r="D100" s="125"/>
      <c r="E100" s="126"/>
      <c r="F100" s="126"/>
    </row>
  </sheetData>
  <mergeCells count="6">
    <mergeCell ref="A97:C97"/>
    <mergeCell ref="A4:F4"/>
    <mergeCell ref="A7:F7"/>
    <mergeCell ref="B42:C42"/>
    <mergeCell ref="A44:F44"/>
    <mergeCell ref="A45:F45"/>
  </mergeCells>
  <pageMargins left="0.7" right="0.7" top="0.75" bottom="0.75" header="0.3" footer="0.3"/>
  <pageSetup paperSize="9" scale="99" fitToHeight="0" orientation="landscape" r:id="rId1"/>
  <rowBreaks count="2" manualBreakCount="2">
    <brk id="29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1. m. bevételek (4)</vt:lpstr>
      <vt:lpstr>2. m. kiadások (4)</vt:lpstr>
      <vt:lpstr>2.a KÖH (4)</vt:lpstr>
      <vt:lpstr>4. melléklet (3)</vt:lpstr>
      <vt:lpstr>10. melléklet</vt:lpstr>
      <vt:lpstr>'1. m. bevételek (4)'!Nyomtatási_cím</vt:lpstr>
      <vt:lpstr>'2. m. kiadások (4)'!Nyomtatási_cím</vt:lpstr>
      <vt:lpstr>'2.a KÖH (4)'!Nyomtatási_cím</vt:lpstr>
      <vt:lpstr>'1. m. bevételek (4)'!Nyomtatási_terület</vt:lpstr>
      <vt:lpstr>'2. m. kiadások (4)'!Nyomtatási_terület</vt:lpstr>
      <vt:lpstr>'2.a KÖH (4)'!Nyomtatási_terület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2017-10-06T06:13:00Z</cp:lastPrinted>
  <dcterms:created xsi:type="dcterms:W3CDTF">2009-01-15T09:14:34Z</dcterms:created>
  <dcterms:modified xsi:type="dcterms:W3CDTF">2017-10-06T06:14:33Z</dcterms:modified>
</cp:coreProperties>
</file>