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65506" windowWidth="10725" windowHeight="8820" tabRatio="903" activeTab="8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 " sheetId="6" r:id="rId6"/>
    <sheet name="6. melléklet" sheetId="7" r:id="rId7"/>
    <sheet name="7. melléklet" sheetId="8" r:id="rId8"/>
    <sheet name="8.melléklet" sheetId="9" r:id="rId9"/>
  </sheets>
  <definedNames>
    <definedName name="_xlnm.Print_Titles" localSheetId="2">'2. melléklet'!$1:$4</definedName>
    <definedName name="_xlnm.Print_Titles" localSheetId="3">'3. melléklet '!$A:$A</definedName>
    <definedName name="_xlnm.Print_Area" localSheetId="3">'3. melléklet '!$A$1:$M$51</definedName>
    <definedName name="_xlnm.Print_Area" localSheetId="8">'8.melléklet'!$A$1:$H$18</definedName>
  </definedNames>
  <calcPr calcMode="manual" fullCalcOnLoad="1"/>
</workbook>
</file>

<file path=xl/sharedStrings.xml><?xml version="1.0" encoding="utf-8"?>
<sst xmlns="http://schemas.openxmlformats.org/spreadsheetml/2006/main" count="423" uniqueCount="269">
  <si>
    <t>Jogcím</t>
  </si>
  <si>
    <t>I.</t>
  </si>
  <si>
    <t>II.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</si>
  <si>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</si>
  <si>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</si>
  <si>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</si>
  <si>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</si>
  <si>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</si>
  <si>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</si>
  <si>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</si>
  <si>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</si>
  <si>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</si>
  <si>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</si>
  <si>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</si>
  <si>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</si>
  <si>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</si>
  <si>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</si>
  <si>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</si>
  <si>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</si>
  <si>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</si>
  <si>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</si>
  <si>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</si>
  <si>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</si>
  <si>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</si>
  <si>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</si>
  <si>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</si>
  <si>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</si>
  <si>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</si>
  <si>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</si>
  <si>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</si>
  <si>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</si>
  <si>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</si>
  <si>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</si>
  <si>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</si>
  <si>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</si>
  <si>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</si>
  <si>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</si>
  <si>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</si>
  <si>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</si>
  <si>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</si>
  <si>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</si>
  <si>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</si>
  <si>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</si>
  <si>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</si>
  <si>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</si>
  <si>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</si>
  <si>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</si>
  <si>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</si>
  <si>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</si>
  <si>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</si>
  <si>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</si>
  <si>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</si>
  <si>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</si>
  <si>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</si>
  <si>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Városrehabilitációs kölcsön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</si>
  <si>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</si>
  <si>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</si>
  <si>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</si>
  <si>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</si>
  <si>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</si>
  <si>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 xml:space="preserve">Helyi önkormányzatok által felhasználható központosított előirányzatok összesen: 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</si>
  <si>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</si>
  <si>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</si>
  <si>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</si>
  <si>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</si>
  <si>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</si>
  <si>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</si>
  <si>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</si>
  <si>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</si>
  <si>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</si>
  <si>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</si>
  <si>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</si>
  <si>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</si>
  <si>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</si>
  <si>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</si>
  <si>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fejlesztési hozzájárulás</t>
  </si>
  <si>
    <t>Vasivíz Zrt-től átvett vagyon értékeltetése</t>
  </si>
  <si>
    <t>Kőszegfalvi lakóparkhoz vezető út kisajátítása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</si>
  <si>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</si>
  <si>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</si>
  <si>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</si>
  <si>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</si>
  <si>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</si>
  <si>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</si>
  <si>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</si>
  <si>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</si>
  <si>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</si>
  <si>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</si>
  <si>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Helyi önkormányzatok által felhasználható központosított előirányzatok (2014. évi C. törvény 3. melléklete szerint) 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</si>
  <si>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</si>
  <si>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</si>
  <si>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</si>
  <si>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</si>
  <si>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</si>
  <si>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</si>
  <si>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</si>
  <si>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</si>
  <si>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</si>
  <si>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</si>
  <si>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</si>
  <si>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</si>
  <si>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</si>
  <si>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</si>
  <si>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</si>
  <si>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</si>
  <si>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</si>
  <si>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</si>
  <si>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</si>
  <si>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</si>
  <si>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</si>
  <si>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</si>
  <si>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</si>
  <si>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</si>
  <si>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</si>
  <si>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</si>
  <si>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</si>
  <si>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>Adósságot keletkeztető ügyletek értéke (Stabilitási tv. 3.§)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</si>
  <si>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</si>
  <si>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</si>
  <si>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</si>
  <si>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</si>
  <si>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</si>
  <si>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</si>
  <si>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</si>
  <si>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</si>
  <si>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</si>
  <si>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</si>
  <si>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</si>
  <si>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</si>
  <si>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</si>
  <si>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</si>
  <si>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</si>
  <si>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</si>
  <si>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</si>
  <si>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</si>
  <si>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</si>
  <si>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</si>
  <si>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</si>
  <si>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</si>
  <si>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</si>
  <si>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</si>
  <si>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</si>
  <si>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</si>
  <si>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Középtávú terv 2018.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</si>
  <si>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</si>
  <si>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</si>
  <si>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</si>
  <si>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</si>
  <si>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</si>
  <si>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</si>
  <si>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</si>
  <si>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</si>
  <si>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</si>
  <si>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</si>
  <si>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</si>
  <si>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</si>
  <si>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</si>
  <si>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</si>
  <si>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 xml:space="preserve"> 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</si>
  <si>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</si>
  <si>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</si>
  <si>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</si>
  <si>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</si>
  <si>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</si>
  <si>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</si>
  <si>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Posztó utcai parkoló kialakítása</t>
  </si>
  <si>
    <t>Középtávú terv 2019.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</si>
  <si>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</si>
  <si>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</si>
  <si>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</si>
  <si>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</si>
  <si>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</si>
  <si>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</si>
  <si>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</si>
  <si>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Hirdetőtábla kiépítése (testületi döntés alapján)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</si>
  <si>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</si>
  <si>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</si>
  <si>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</si>
  <si>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</si>
  <si>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</si>
  <si>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</si>
  <si>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</si>
  <si>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</si>
  <si>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</si>
  <si>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7. Kiegészító támogatás a bölcsődében folgalkoztatott, felsőfokú végzettségű kisgyermeknevelők béréhez</t>
  </si>
  <si>
    <t>Kőszegi Szociális Gondozási Központ</t>
  </si>
  <si>
    <t>2017. években</t>
  </si>
  <si>
    <t>2017. évi eredeti előirányzat</t>
  </si>
  <si>
    <t>Támogatás összege 2017. 01. 01.             ( Ft)</t>
  </si>
  <si>
    <t>4.  Pedagógus II. kategóriába sorolt óvodapedagógusok kiegészítő támogatása</t>
  </si>
  <si>
    <t>Kőszeg Város Önkormányzata és intézményei bevételei és kiadásai 2017. évben</t>
  </si>
  <si>
    <t xml:space="preserve">          2017. évi felhalmozási célú bevételek </t>
  </si>
  <si>
    <t>2017. évi felhalmozási  kiadások (E Ft)</t>
  </si>
  <si>
    <t>Középtávú terv 2017. (2016-ban prognosztizált adatok)</t>
  </si>
  <si>
    <t>2017. évi költségvetési rendelet</t>
  </si>
  <si>
    <t>Középtávú terv 2020.</t>
  </si>
  <si>
    <t>Kőszeg Város Ökormányzata saját bevételeinek összege és adósságot keletkeztető ügyleteinek értéke 2017-2020. években (E Ft)</t>
  </si>
  <si>
    <t>Az európai uniós támogatással megvalósuló programok, projektek bevételeiről és kiadásairól, valamint az önkormányzaton kívüli ilyen projektekhez való hozzájárulásról 2017. évben</t>
  </si>
  <si>
    <t>Kőszeg Város Önkormányzata 2017. évi költségvetésében európai uniós forrásból megvalósítandó projektek, fejlesztések:</t>
  </si>
  <si>
    <t>2017.</t>
  </si>
  <si>
    <t xml:space="preserve">A helyi önkormányzatok általános müködésének és ágazati feladatainak támogatása (2016. évi XC. törvény 2. melléklete szerint)  </t>
  </si>
  <si>
    <t>Központi támogatások összesen (2016. évi XC. törvény 2. és 3. melléklete szerint):</t>
  </si>
  <si>
    <t>1818/2016. (XII.22.) Korm. hat. kapott támogatása</t>
  </si>
  <si>
    <t xml:space="preserve">Eszterházy oltár restraurálására megítélt  támogatás </t>
  </si>
  <si>
    <t>Eszterházy oltár restraurálására kapott támogatás maradványa</t>
  </si>
  <si>
    <t>Kőszegi tűzoltóság áthelyezése (állami támogatásból)</t>
  </si>
  <si>
    <t xml:space="preserve">Rohonci úton járda építés az Dr. Ambró Gy. utcáig </t>
  </si>
  <si>
    <t>Kőszegfalvi temetőben illemhely kialakítása (ÁNTSZ kötelezése alapján)</t>
  </si>
  <si>
    <t>Cherenel u. 12. csapadékvíz elvezetés</t>
  </si>
  <si>
    <t>15.</t>
  </si>
  <si>
    <t>16.</t>
  </si>
  <si>
    <t>Jurisics-vár Művelődési Központ és Várszínház érdekeltségnövelő pályázat saját erő</t>
  </si>
  <si>
    <t>Kőszegi Közös Önkormányzati Hivatal kisértékű tárgyi eszköz beszerzés</t>
  </si>
  <si>
    <t xml:space="preserve">Eitner zsilip felújítása </t>
  </si>
  <si>
    <t>Eszterházy oltár restraurálása</t>
  </si>
  <si>
    <t>Munkás u. betonjárda építés</t>
  </si>
  <si>
    <t>Strandsétány u. betonjárda építése</t>
  </si>
  <si>
    <t>Szökőkutak elbontás Főtéren (3 db)</t>
  </si>
  <si>
    <t>Rákóczi u. 70. sz. előtti buszmegálló útpálya és csapdékelvezető rendszer korrekciója</t>
  </si>
  <si>
    <t>Chernel u. 6. sz. alatti 2 vendégszoba felújítása</t>
  </si>
  <si>
    <t>Űrhajósok u. útpálya rekonstrukció és járda megépítése (kisebb műszaki tartalommal)</t>
  </si>
  <si>
    <t>Városüzemeltető Kft részére 1 db 100-140 LE-s univerzális seprőgép</t>
  </si>
  <si>
    <t>Városüzemeltető Kft részére 1 db  nagyteljesítményű fűnyíró traktor</t>
  </si>
  <si>
    <t>17.</t>
  </si>
  <si>
    <t>MEGNEVEZÉS</t>
  </si>
  <si>
    <t xml:space="preserve">Költségvetési engedélyezett létszámkeret (álláshely) 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</si>
  <si>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</si>
  <si>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</si>
  <si>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</si>
  <si>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</si>
  <si>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</si>
  <si>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</si>
  <si>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</si>
  <si>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</si>
  <si>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</si>
  <si>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Munkácsy u. 17. felújítása Városüzemeltetési Kft. átköltöztetése miatt</t>
  </si>
  <si>
    <t>Alpannónia pályázat támogatása (fejlesztési rész)</t>
  </si>
  <si>
    <t>TOP 5.2.1. Foglalkoztatási paktum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</si>
  <si>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</si>
  <si>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</si>
  <si>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</si>
  <si>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</si>
  <si>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</si>
  <si>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18.</t>
  </si>
  <si>
    <t>20.</t>
  </si>
  <si>
    <t>Új köztemető kialakításához terület vásárlás</t>
  </si>
  <si>
    <t>KFC fejlesztéseihez hozzájárulás</t>
  </si>
  <si>
    <t>TOP 5.2.1. Foglalkoztatási paktum pályázat keretében beszerzendő eszközök</t>
  </si>
  <si>
    <t>12.</t>
  </si>
  <si>
    <t>19.</t>
  </si>
  <si>
    <t>Bérlakás értékesítési bevétele</t>
  </si>
  <si>
    <t>Alpannónai pályázat</t>
  </si>
  <si>
    <t>TOP-5.2..1 Helyi foglalkoztatási együttműködés pályázat (Foglalkoztatási paktum)</t>
  </si>
  <si>
    <t xml:space="preserve">Egyéb kiadás/ tartalék </t>
  </si>
  <si>
    <t>Kőszeg Város Önkormányzatának központilag szabályozott bevételei 2017. évben</t>
  </si>
  <si>
    <t>Rohonci u. 42-44.  szám alatti játszótéren játékok pótlása</t>
  </si>
  <si>
    <t>Munkácsy u. 17. szám alatti vendéglakás kialakítása</t>
  </si>
  <si>
    <t>TOP projektek előkészítési költségei (ÖBB vasútpálya megvásárlásával együtt)</t>
  </si>
  <si>
    <t>Kőszeg Város Önkor-mányzata</t>
  </si>
  <si>
    <t>Kőszeg Város Önkormányzata és intézményei 2017. évi költségvetésében szereplő</t>
  </si>
  <si>
    <t>foglalkoztatottak létszáma (fő)</t>
  </si>
  <si>
    <t xml:space="preserve"> 1. melléklet az 1/2017. (II. 15.) önkormányzati rendelethez</t>
  </si>
  <si>
    <t xml:space="preserve"> 2. melléklet az 1/2017. (II. 15.) önkormányzati rendelethez</t>
  </si>
  <si>
    <t xml:space="preserve"> 3. melléklet az 1/2017. (II. 15.) önkormányzati rendelethez</t>
  </si>
  <si>
    <t>4. melléklet az 1/2017. (II. 15.) önkormányzati rendelethez</t>
  </si>
  <si>
    <t>5. melléklet az 1/2017. (II. 15.) önkormányzati rendelethez</t>
  </si>
  <si>
    <t>6. melléklet az 1/2017. (II. 15.) önkormányzati rendelethez</t>
  </si>
  <si>
    <t>7. melléklet az 1/2017. (II. 15.) önkormányzati rendelethez</t>
  </si>
  <si>
    <t>8. melléklet az 1/2017. (II. 15.)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</si>
</sst>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97" applyFont="1" applyFill="1" applyAlignment="1">
      <alignment horizontal="left" vertical="top"/>
      <protection/>
    </xf>
    <xf numFmtId="3" fontId="5" fillId="4" borderId="0" xfId="0" applyNumberFormat="1" applyFont="1" applyFill="1" applyAlignment="1">
      <alignment/>
    </xf>
    <xf numFmtId="3" fontId="4" fillId="0" borderId="0" xfId="95" applyNumberFormat="1" applyFont="1" applyFill="1" applyAlignment="1">
      <alignment vertical="top"/>
      <protection/>
    </xf>
    <xf numFmtId="0" fontId="4" fillId="0" borderId="0" xfId="95" applyFont="1" applyFill="1" applyAlignment="1">
      <alignment vertical="top"/>
      <protection/>
    </xf>
    <xf numFmtId="0" fontId="3" fillId="0" borderId="0" xfId="98" applyFont="1" applyFill="1" applyBorder="1">
      <alignment/>
      <protection/>
    </xf>
    <xf numFmtId="3" fontId="4" fillId="0" borderId="0" xfId="95" applyNumberFormat="1" applyFont="1" applyFill="1">
      <alignment/>
      <protection/>
    </xf>
    <xf numFmtId="0" fontId="4" fillId="0" borderId="0" xfId="95" applyFont="1" applyFill="1">
      <alignment/>
      <protection/>
    </xf>
    <xf numFmtId="0" fontId="3" fillId="0" borderId="0" xfId="95" applyFont="1" applyFill="1">
      <alignment/>
      <protection/>
    </xf>
    <xf numFmtId="3" fontId="17" fillId="0" borderId="0" xfId="95" applyNumberFormat="1" applyFont="1" applyFill="1" applyAlignment="1">
      <alignment horizontal="center" wrapText="1"/>
      <protection/>
    </xf>
    <xf numFmtId="0" fontId="12" fillId="0" borderId="0" xfId="95" applyFont="1" applyFill="1">
      <alignment/>
      <protection/>
    </xf>
    <xf numFmtId="0" fontId="5" fillId="0" borderId="0" xfId="95" applyFont="1" applyFill="1">
      <alignment/>
      <protection/>
    </xf>
    <xf numFmtId="3" fontId="5" fillId="0" borderId="0" xfId="95" applyNumberFormat="1" applyFont="1" applyFill="1">
      <alignment/>
      <protection/>
    </xf>
    <xf numFmtId="0" fontId="6" fillId="0" borderId="0" xfId="95" applyFont="1" applyFill="1">
      <alignment/>
      <protection/>
    </xf>
    <xf numFmtId="0" fontId="7" fillId="20" borderId="0" xfId="95" applyFont="1" applyFill="1" applyBorder="1" applyAlignment="1">
      <alignment horizontal="left"/>
      <protection/>
    </xf>
    <xf numFmtId="3" fontId="4" fillId="20" borderId="0" xfId="95" applyNumberFormat="1" applyFont="1" applyFill="1" applyBorder="1">
      <alignment/>
      <protection/>
    </xf>
    <xf numFmtId="0" fontId="6" fillId="0" borderId="0" xfId="95" applyFont="1" applyFill="1" applyBorder="1" applyAlignment="1">
      <alignment horizontal="left" wrapText="1" indent="3"/>
      <protection/>
    </xf>
    <xf numFmtId="0" fontId="6" fillId="0" borderId="0" xfId="95" applyFont="1" applyFill="1" applyBorder="1" applyAlignment="1">
      <alignment horizontal="left" indent="3"/>
      <protection/>
    </xf>
    <xf numFmtId="0" fontId="4" fillId="0" borderId="0" xfId="95" applyFont="1" applyFill="1" applyBorder="1" applyAlignment="1">
      <alignment horizontal="left" wrapText="1" indent="3"/>
      <protection/>
    </xf>
    <xf numFmtId="0" fontId="4" fillId="0" borderId="0" xfId="95" applyFont="1" applyFill="1" applyBorder="1" applyAlignment="1">
      <alignment horizontal="left" indent="3"/>
      <protection/>
    </xf>
    <xf numFmtId="0" fontId="5" fillId="20" borderId="0" xfId="95" applyFont="1" applyFill="1" applyBorder="1" applyAlignment="1">
      <alignment wrapText="1"/>
      <protection/>
    </xf>
    <xf numFmtId="3" fontId="4" fillId="20" borderId="0" xfId="95" applyNumberFormat="1" applyFont="1" applyFill="1">
      <alignment/>
      <protection/>
    </xf>
    <xf numFmtId="0" fontId="6" fillId="0" borderId="0" xfId="95" applyFont="1" applyFill="1" applyBorder="1" applyAlignment="1">
      <alignment wrapText="1"/>
      <protection/>
    </xf>
    <xf numFmtId="2" fontId="6" fillId="0" borderId="0" xfId="95" applyNumberFormat="1" applyFont="1" applyFill="1" applyBorder="1" applyAlignment="1">
      <alignment horizontal="left" wrapText="1" indent="3"/>
      <protection/>
    </xf>
    <xf numFmtId="0" fontId="13" fillId="0" borderId="0" xfId="95" applyFont="1" applyFill="1" applyBorder="1" applyAlignment="1">
      <alignment wrapText="1"/>
      <protection/>
    </xf>
    <xf numFmtId="0" fontId="8" fillId="0" borderId="0" xfId="95" applyFont="1" applyFill="1">
      <alignment/>
      <protection/>
    </xf>
    <xf numFmtId="0" fontId="7" fillId="0" borderId="0" xfId="95" applyFont="1" applyFill="1" applyAlignment="1">
      <alignment horizontal="right"/>
      <protection/>
    </xf>
    <xf numFmtId="0" fontId="8" fillId="0" borderId="0" xfId="95" applyFont="1" applyFill="1" applyAlignment="1">
      <alignment horizontal="right"/>
      <protection/>
    </xf>
    <xf numFmtId="0" fontId="13" fillId="0" borderId="0" xfId="95" applyFont="1" applyFill="1">
      <alignment/>
      <protection/>
    </xf>
    <xf numFmtId="0" fontId="35" fillId="0" borderId="0" xfId="95" applyFont="1" applyFill="1">
      <alignment/>
      <protection/>
    </xf>
    <xf numFmtId="0" fontId="5" fillId="0" borderId="0" xfId="95" applyFont="1" applyFill="1" applyAlignment="1">
      <alignment/>
      <protection/>
    </xf>
    <xf numFmtId="0" fontId="13" fillId="23" borderId="0" xfId="95" applyFont="1" applyFill="1" applyBorder="1">
      <alignment/>
      <protection/>
    </xf>
    <xf numFmtId="3" fontId="13" fillId="23" borderId="0" xfId="95" applyNumberFormat="1" applyFont="1" applyFill="1">
      <alignment/>
      <protection/>
    </xf>
    <xf numFmtId="0" fontId="13" fillId="23" borderId="0" xfId="95" applyFont="1" applyFill="1" applyBorder="1" applyAlignment="1">
      <alignment wrapText="1"/>
      <protection/>
    </xf>
    <xf numFmtId="3" fontId="13" fillId="23" borderId="0" xfId="95" applyNumberFormat="1" applyFont="1" applyFill="1" applyBorder="1" applyAlignment="1">
      <alignment wrapText="1"/>
      <protection/>
    </xf>
    <xf numFmtId="0" fontId="12" fillId="4" borderId="0" xfId="95" applyFont="1" applyFill="1">
      <alignment/>
      <protection/>
    </xf>
    <xf numFmtId="3" fontId="12" fillId="4" borderId="0" xfId="95" applyNumberFormat="1" applyFont="1" applyFill="1">
      <alignment/>
      <protection/>
    </xf>
    <xf numFmtId="0" fontId="16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/>
    </xf>
    <xf numFmtId="0" fontId="5" fillId="0" borderId="0" xfId="95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0" fontId="36" fillId="0" borderId="30" xfId="0" applyFont="1" applyFill="1" applyBorder="1" applyAlignment="1">
      <alignment/>
    </xf>
    <xf numFmtId="3" fontId="36" fillId="0" borderId="31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6" fillId="0" borderId="23" xfId="0" applyFont="1" applyFill="1" applyBorder="1" applyAlignment="1">
      <alignment horizontal="left" wrapText="1" indent="2"/>
    </xf>
    <xf numFmtId="0" fontId="36" fillId="0" borderId="23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4" fillId="23" borderId="0" xfId="0" applyNumberFormat="1" applyFont="1" applyFill="1" applyAlignment="1">
      <alignment/>
    </xf>
    <xf numFmtId="3" fontId="5" fillId="23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98" applyFont="1" applyFill="1" applyBorder="1" applyAlignment="1">
      <alignment horizontal="left"/>
      <protection/>
    </xf>
    <xf numFmtId="0" fontId="5" fillId="0" borderId="32" xfId="0" applyFont="1" applyBorder="1" applyAlignment="1">
      <alignment wrapText="1"/>
    </xf>
    <xf numFmtId="0" fontId="16" fillId="0" borderId="32" xfId="0" applyFont="1" applyBorder="1" applyAlignment="1">
      <alignment horizontal="left" wrapText="1"/>
    </xf>
    <xf numFmtId="0" fontId="16" fillId="0" borderId="3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Fill="1" applyAlignment="1">
      <alignment wrapText="1"/>
    </xf>
    <xf numFmtId="0" fontId="16" fillId="0" borderId="27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36" fillId="0" borderId="25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4" fillId="4" borderId="0" xfId="0" applyNumberFormat="1" applyFont="1" applyFill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3" fontId="4" fillId="4" borderId="0" xfId="0" applyNumberFormat="1" applyFont="1" applyFill="1" applyAlignment="1">
      <alignment horizontal="right" vertical="top"/>
    </xf>
    <xf numFmtId="0" fontId="16" fillId="0" borderId="34" xfId="0" applyFont="1" applyBorder="1" applyAlignment="1">
      <alignment horizontal="left" wrapText="1"/>
    </xf>
    <xf numFmtId="0" fontId="15" fillId="0" borderId="33" xfId="0" applyFont="1" applyFill="1" applyBorder="1" applyAlignment="1">
      <alignment wrapText="1"/>
    </xf>
    <xf numFmtId="0" fontId="15" fillId="0" borderId="32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6" fillId="0" borderId="33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36" fillId="0" borderId="38" xfId="0" applyNumberFormat="1" applyFont="1" applyFill="1" applyBorder="1" applyAlignment="1">
      <alignment/>
    </xf>
    <xf numFmtId="3" fontId="36" fillId="0" borderId="39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36" fillId="0" borderId="42" xfId="0" applyNumberFormat="1" applyFont="1" applyFill="1" applyBorder="1" applyAlignment="1">
      <alignment/>
    </xf>
    <xf numFmtId="3" fontId="16" fillId="0" borderId="33" xfId="0" applyNumberFormat="1" applyFont="1" applyFill="1" applyBorder="1" applyAlignment="1">
      <alignment/>
    </xf>
    <xf numFmtId="0" fontId="16" fillId="0" borderId="45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46" xfId="0" applyNumberFormat="1" applyFont="1" applyFill="1" applyBorder="1" applyAlignment="1">
      <alignment horizontal="center"/>
    </xf>
    <xf numFmtId="3" fontId="16" fillId="0" borderId="47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24" borderId="32" xfId="0" applyFont="1" applyFill="1" applyBorder="1" applyAlignment="1">
      <alignment wrapText="1"/>
    </xf>
    <xf numFmtId="3" fontId="14" fillId="24" borderId="21" xfId="0" applyNumberFormat="1" applyFont="1" applyFill="1" applyBorder="1" applyAlignment="1">
      <alignment/>
    </xf>
    <xf numFmtId="3" fontId="14" fillId="24" borderId="11" xfId="0" applyNumberFormat="1" applyFont="1" applyFill="1" applyBorder="1" applyAlignment="1">
      <alignment/>
    </xf>
    <xf numFmtId="3" fontId="14" fillId="24" borderId="13" xfId="0" applyNumberFormat="1" applyFont="1" applyFill="1" applyBorder="1" applyAlignment="1">
      <alignment/>
    </xf>
    <xf numFmtId="3" fontId="14" fillId="24" borderId="10" xfId="0" applyNumberFormat="1" applyFont="1" applyFill="1" applyBorder="1" applyAlignment="1">
      <alignment/>
    </xf>
    <xf numFmtId="3" fontId="14" fillId="24" borderId="28" xfId="0" applyNumberFormat="1" applyFont="1" applyFill="1" applyBorder="1" applyAlignment="1">
      <alignment/>
    </xf>
    <xf numFmtId="3" fontId="14" fillId="24" borderId="24" xfId="0" applyNumberFormat="1" applyFont="1" applyFill="1" applyBorder="1" applyAlignment="1">
      <alignment/>
    </xf>
    <xf numFmtId="3" fontId="14" fillId="24" borderId="12" xfId="0" applyNumberFormat="1" applyFont="1" applyFill="1" applyBorder="1" applyAlignment="1">
      <alignment/>
    </xf>
    <xf numFmtId="3" fontId="14" fillId="24" borderId="14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0" fontId="16" fillId="24" borderId="13" xfId="0" applyFont="1" applyFill="1" applyBorder="1" applyAlignment="1">
      <alignment horizontal="left" wrapText="1"/>
    </xf>
    <xf numFmtId="3" fontId="16" fillId="24" borderId="21" xfId="0" applyNumberFormat="1" applyFont="1" applyFill="1" applyBorder="1" applyAlignment="1">
      <alignment/>
    </xf>
    <xf numFmtId="3" fontId="16" fillId="24" borderId="11" xfId="0" applyNumberFormat="1" applyFont="1" applyFill="1" applyBorder="1" applyAlignment="1">
      <alignment/>
    </xf>
    <xf numFmtId="3" fontId="16" fillId="24" borderId="24" xfId="0" applyNumberFormat="1" applyFont="1" applyFill="1" applyBorder="1" applyAlignment="1">
      <alignment/>
    </xf>
    <xf numFmtId="3" fontId="16" fillId="24" borderId="13" xfId="0" applyNumberFormat="1" applyFont="1" applyFill="1" applyBorder="1" applyAlignment="1">
      <alignment/>
    </xf>
    <xf numFmtId="3" fontId="16" fillId="24" borderId="10" xfId="0" applyNumberFormat="1" applyFont="1" applyFill="1" applyBorder="1" applyAlignment="1">
      <alignment/>
    </xf>
    <xf numFmtId="3" fontId="16" fillId="24" borderId="28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/>
    </xf>
    <xf numFmtId="3" fontId="16" fillId="24" borderId="14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0" fontId="10" fillId="24" borderId="0" xfId="0" applyFont="1" applyFill="1" applyAlignment="1">
      <alignment/>
    </xf>
    <xf numFmtId="3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/>
    </xf>
    <xf numFmtId="0" fontId="4" fillId="0" borderId="0" xfId="97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16" fillId="0" borderId="27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horizontal="left" wrapText="1"/>
    </xf>
    <xf numFmtId="0" fontId="4" fillId="9" borderId="0" xfId="97" applyFont="1" applyFill="1" applyAlignment="1">
      <alignment horizontal="left" vertical="top"/>
      <protection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0" fontId="4" fillId="9" borderId="0" xfId="97" applyFont="1" applyFill="1" applyBorder="1" applyAlignment="1">
      <alignment horizontal="left" vertical="top"/>
      <protection/>
    </xf>
    <xf numFmtId="3" fontId="4" fillId="9" borderId="0" xfId="0" applyNumberFormat="1" applyFont="1" applyFill="1" applyAlignment="1">
      <alignment horizontal="right" vertical="top"/>
    </xf>
    <xf numFmtId="0" fontId="4" fillId="9" borderId="0" xfId="97" applyFont="1" applyFill="1" applyBorder="1" applyAlignment="1">
      <alignment vertical="top"/>
      <protection/>
    </xf>
    <xf numFmtId="3" fontId="4" fillId="9" borderId="0" xfId="97" applyNumberFormat="1" applyFont="1" applyFill="1" applyBorder="1" applyAlignment="1">
      <alignment horizontal="right" vertical="top"/>
      <protection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4" fillId="9" borderId="0" xfId="0" applyFont="1" applyFill="1" applyBorder="1" applyAlignment="1">
      <alignment vertical="top" wrapText="1"/>
    </xf>
    <xf numFmtId="3" fontId="4" fillId="9" borderId="0" xfId="0" applyNumberFormat="1" applyFont="1" applyFill="1" applyBorder="1" applyAlignment="1">
      <alignment vertical="top"/>
    </xf>
    <xf numFmtId="0" fontId="4" fillId="10" borderId="0" xfId="97" applyFont="1" applyFill="1" applyAlignment="1">
      <alignment horizontal="left" vertical="top"/>
      <protection/>
    </xf>
    <xf numFmtId="0" fontId="4" fillId="10" borderId="0" xfId="97" applyFont="1" applyFill="1" applyBorder="1" applyAlignment="1">
      <alignment vertical="top" wrapText="1"/>
      <protection/>
    </xf>
    <xf numFmtId="3" fontId="4" fillId="10" borderId="0" xfId="97" applyNumberFormat="1" applyFont="1" applyFill="1" applyBorder="1" applyAlignment="1">
      <alignment horizontal="right" vertical="top"/>
      <protection/>
    </xf>
    <xf numFmtId="0" fontId="4" fillId="10" borderId="0" xfId="0" applyFont="1" applyFill="1" applyAlignment="1">
      <alignment vertical="top" wrapText="1"/>
    </xf>
    <xf numFmtId="3" fontId="4" fillId="10" borderId="0" xfId="0" applyNumberFormat="1" applyFont="1" applyFill="1" applyAlignment="1">
      <alignment vertical="top"/>
    </xf>
    <xf numFmtId="0" fontId="4" fillId="10" borderId="0" xfId="0" applyFont="1" applyFill="1" applyBorder="1" applyAlignment="1">
      <alignment vertical="top" wrapText="1"/>
    </xf>
    <xf numFmtId="3" fontId="4" fillId="10" borderId="0" xfId="0" applyNumberFormat="1" applyFont="1" applyFill="1" applyBorder="1" applyAlignment="1">
      <alignment horizontal="right" vertical="top"/>
    </xf>
    <xf numFmtId="0" fontId="4" fillId="10" borderId="0" xfId="0" applyFont="1" applyFill="1" applyAlignment="1">
      <alignment vertical="top"/>
    </xf>
    <xf numFmtId="3" fontId="4" fillId="10" borderId="0" xfId="0" applyNumberFormat="1" applyFont="1" applyFill="1" applyBorder="1" applyAlignment="1">
      <alignment vertical="top"/>
    </xf>
    <xf numFmtId="0" fontId="4" fillId="10" borderId="48" xfId="0" applyFont="1" applyFill="1" applyBorder="1" applyAlignment="1">
      <alignment vertical="top" wrapText="1"/>
    </xf>
    <xf numFmtId="3" fontId="4" fillId="10" borderId="48" xfId="0" applyNumberFormat="1" applyFont="1" applyFill="1" applyBorder="1" applyAlignment="1">
      <alignment vertical="top"/>
    </xf>
    <xf numFmtId="0" fontId="4" fillId="10" borderId="0" xfId="0" applyFont="1" applyFill="1" applyBorder="1" applyAlignment="1">
      <alignment vertical="top"/>
    </xf>
    <xf numFmtId="0" fontId="5" fillId="10" borderId="0" xfId="0" applyFont="1" applyFill="1" applyAlignment="1">
      <alignment vertical="top"/>
    </xf>
    <xf numFmtId="3" fontId="5" fillId="10" borderId="0" xfId="0" applyNumberFormat="1" applyFont="1" applyFill="1" applyAlignment="1">
      <alignment vertical="top"/>
    </xf>
    <xf numFmtId="0" fontId="5" fillId="0" borderId="33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40" fillId="0" borderId="0" xfId="94" applyFont="1" applyAlignment="1">
      <alignment/>
      <protection/>
    </xf>
    <xf numFmtId="0" fontId="40" fillId="0" borderId="0" xfId="94" applyFont="1">
      <alignment/>
      <protection/>
    </xf>
    <xf numFmtId="0" fontId="40" fillId="0" borderId="0" xfId="94" applyFont="1" applyBorder="1" applyAlignment="1">
      <alignment vertical="center"/>
      <protection/>
    </xf>
    <xf numFmtId="4" fontId="15" fillId="0" borderId="49" xfId="0" applyNumberFormat="1" applyFont="1" applyFill="1" applyBorder="1" applyAlignment="1">
      <alignment/>
    </xf>
    <xf numFmtId="4" fontId="16" fillId="0" borderId="35" xfId="0" applyNumberFormat="1" applyFont="1" applyFill="1" applyBorder="1" applyAlignment="1">
      <alignment/>
    </xf>
    <xf numFmtId="4" fontId="16" fillId="24" borderId="16" xfId="0" applyNumberFormat="1" applyFont="1" applyFill="1" applyBorder="1" applyAlignment="1">
      <alignment/>
    </xf>
    <xf numFmtId="4" fontId="16" fillId="0" borderId="50" xfId="0" applyNumberFormat="1" applyFont="1" applyFill="1" applyBorder="1" applyAlignment="1">
      <alignment/>
    </xf>
    <xf numFmtId="4" fontId="16" fillId="24" borderId="21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24" borderId="23" xfId="0" applyNumberFormat="1" applyFont="1" applyFill="1" applyBorder="1" applyAlignment="1">
      <alignment/>
    </xf>
    <xf numFmtId="4" fontId="15" fillId="0" borderId="51" xfId="0" applyNumberFormat="1" applyFont="1" applyFill="1" applyBorder="1" applyAlignment="1">
      <alignment/>
    </xf>
    <xf numFmtId="4" fontId="15" fillId="24" borderId="11" xfId="0" applyNumberFormat="1" applyFont="1" applyFill="1" applyBorder="1" applyAlignment="1">
      <alignment/>
    </xf>
    <xf numFmtId="4" fontId="16" fillId="0" borderId="42" xfId="0" applyNumberFormat="1" applyFont="1" applyFill="1" applyBorder="1" applyAlignment="1">
      <alignment/>
    </xf>
    <xf numFmtId="4" fontId="16" fillId="0" borderId="31" xfId="0" applyNumberFormat="1" applyFont="1" applyFill="1" applyBorder="1" applyAlignment="1">
      <alignment/>
    </xf>
    <xf numFmtId="4" fontId="16" fillId="0" borderId="52" xfId="0" applyNumberFormat="1" applyFont="1" applyFill="1" applyBorder="1" applyAlignment="1">
      <alignment/>
    </xf>
    <xf numFmtId="4" fontId="16" fillId="24" borderId="30" xfId="0" applyNumberFormat="1" applyFont="1" applyFill="1" applyBorder="1" applyAlignment="1">
      <alignment/>
    </xf>
    <xf numFmtId="4" fontId="16" fillId="0" borderId="53" xfId="0" applyNumberFormat="1" applyFont="1" applyFill="1" applyBorder="1" applyAlignment="1">
      <alignment/>
    </xf>
    <xf numFmtId="4" fontId="16" fillId="24" borderId="12" xfId="0" applyNumberFormat="1" applyFont="1" applyFill="1" applyBorder="1" applyAlignment="1">
      <alignment/>
    </xf>
    <xf numFmtId="4" fontId="4" fillId="0" borderId="19" xfId="94" applyNumberFormat="1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left" wrapText="1"/>
    </xf>
    <xf numFmtId="4" fontId="4" fillId="0" borderId="49" xfId="94" applyNumberFormat="1" applyFont="1" applyFill="1" applyBorder="1" applyAlignment="1">
      <alignment horizontal="center" vertical="center" wrapText="1"/>
      <protection/>
    </xf>
    <xf numFmtId="4" fontId="4" fillId="0" borderId="23" xfId="94" applyNumberFormat="1" applyFont="1" applyFill="1" applyBorder="1" applyAlignment="1">
      <alignment horizontal="center" vertical="center" wrapText="1"/>
      <protection/>
    </xf>
    <xf numFmtId="4" fontId="4" fillId="0" borderId="30" xfId="94" applyNumberFormat="1" applyFont="1" applyFill="1" applyBorder="1" applyAlignment="1">
      <alignment horizontal="center" vertical="center" wrapText="1"/>
      <protection/>
    </xf>
    <xf numFmtId="0" fontId="5" fillId="0" borderId="54" xfId="0" applyFont="1" applyFill="1" applyBorder="1" applyAlignment="1">
      <alignment horizontal="left" wrapText="1"/>
    </xf>
    <xf numFmtId="4" fontId="4" fillId="0" borderId="51" xfId="94" applyNumberFormat="1" applyFont="1" applyFill="1" applyBorder="1" applyAlignment="1">
      <alignment horizontal="center" vertical="center" wrapText="1"/>
      <protection/>
    </xf>
    <xf numFmtId="0" fontId="5" fillId="0" borderId="23" xfId="96" applyFont="1" applyFill="1" applyBorder="1" applyAlignment="1">
      <alignment horizontal="left" vertical="center" wrapText="1"/>
      <protection/>
    </xf>
    <xf numFmtId="0" fontId="4" fillId="0" borderId="23" xfId="96" applyFont="1" applyFill="1" applyBorder="1" applyAlignment="1">
      <alignment horizontal="left" vertical="center" wrapText="1"/>
      <protection/>
    </xf>
    <xf numFmtId="0" fontId="5" fillId="0" borderId="30" xfId="96" applyFont="1" applyFill="1" applyBorder="1" applyAlignment="1">
      <alignment horizontal="left" vertical="center" wrapText="1"/>
      <protection/>
    </xf>
    <xf numFmtId="0" fontId="5" fillId="0" borderId="29" xfId="96" applyFont="1" applyFill="1" applyBorder="1" applyAlignment="1">
      <alignment horizontal="left" vertical="center" wrapText="1"/>
      <protection/>
    </xf>
    <xf numFmtId="4" fontId="4" fillId="0" borderId="29" xfId="94" applyNumberFormat="1" applyFont="1" applyFill="1" applyBorder="1" applyAlignment="1">
      <alignment horizontal="center" vertical="center" wrapText="1"/>
      <protection/>
    </xf>
    <xf numFmtId="0" fontId="41" fillId="0" borderId="27" xfId="94" applyFont="1" applyBorder="1" applyAlignment="1">
      <alignment horizontal="center" vertical="center" wrapText="1"/>
      <protection/>
    </xf>
    <xf numFmtId="0" fontId="5" fillId="0" borderId="25" xfId="96" applyFont="1" applyFill="1" applyBorder="1" applyAlignment="1">
      <alignment horizontal="left" vertical="center" wrapText="1"/>
      <protection/>
    </xf>
    <xf numFmtId="4" fontId="4" fillId="0" borderId="55" xfId="94" applyNumberFormat="1" applyFont="1" applyFill="1" applyBorder="1" applyAlignment="1">
      <alignment horizontal="center" vertical="center" wrapText="1"/>
      <protection/>
    </xf>
    <xf numFmtId="4" fontId="4" fillId="0" borderId="26" xfId="94" applyNumberFormat="1" applyFont="1" applyFill="1" applyBorder="1" applyAlignment="1">
      <alignment horizontal="center" vertical="center" wrapText="1"/>
      <protection/>
    </xf>
    <xf numFmtId="4" fontId="4" fillId="0" borderId="56" xfId="94" applyNumberFormat="1" applyFont="1" applyFill="1" applyBorder="1" applyAlignment="1">
      <alignment horizontal="center" vertical="center" wrapText="1"/>
      <protection/>
    </xf>
    <xf numFmtId="4" fontId="4" fillId="0" borderId="25" xfId="94" applyNumberFormat="1" applyFont="1" applyFill="1" applyBorder="1" applyAlignment="1">
      <alignment horizontal="center" vertical="center" wrapText="1"/>
      <protection/>
    </xf>
    <xf numFmtId="0" fontId="5" fillId="0" borderId="27" xfId="96" applyFont="1" applyFill="1" applyBorder="1" applyAlignment="1">
      <alignment horizontal="left" vertical="center" wrapText="1"/>
      <protection/>
    </xf>
    <xf numFmtId="4" fontId="40" fillId="0" borderId="57" xfId="94" applyNumberFormat="1" applyFont="1" applyFill="1" applyBorder="1" applyAlignment="1">
      <alignment horizontal="center" vertical="center" wrapText="1"/>
      <protection/>
    </xf>
    <xf numFmtId="4" fontId="40" fillId="0" borderId="32" xfId="94" applyNumberFormat="1" applyFont="1" applyFill="1" applyBorder="1" applyAlignment="1">
      <alignment horizontal="center" vertical="center" wrapText="1"/>
      <protection/>
    </xf>
    <xf numFmtId="4" fontId="40" fillId="0" borderId="34" xfId="94" applyNumberFormat="1" applyFont="1" applyFill="1" applyBorder="1" applyAlignment="1">
      <alignment horizontal="center" vertical="center" wrapText="1"/>
      <protection/>
    </xf>
    <xf numFmtId="4" fontId="4" fillId="0" borderId="27" xfId="94" applyNumberFormat="1" applyFont="1" applyFill="1" applyBorder="1" applyAlignment="1">
      <alignment horizontal="center" vertical="center" wrapText="1"/>
      <protection/>
    </xf>
    <xf numFmtId="0" fontId="4" fillId="0" borderId="16" xfId="96" applyFont="1" applyFill="1" applyBorder="1" applyAlignment="1">
      <alignment horizontal="left" vertical="center" wrapText="1"/>
      <protection/>
    </xf>
    <xf numFmtId="4" fontId="4" fillId="0" borderId="50" xfId="94" applyNumberFormat="1" applyFont="1" applyFill="1" applyBorder="1" applyAlignment="1">
      <alignment horizontal="center" vertical="center" wrapText="1"/>
      <protection/>
    </xf>
    <xf numFmtId="4" fontId="4" fillId="0" borderId="20" xfId="94" applyNumberFormat="1" applyFont="1" applyFill="1" applyBorder="1" applyAlignment="1">
      <alignment horizontal="center" vertical="center" wrapText="1"/>
      <protection/>
    </xf>
    <xf numFmtId="4" fontId="4" fillId="0" borderId="58" xfId="94" applyNumberFormat="1" applyFont="1" applyFill="1" applyBorder="1" applyAlignment="1">
      <alignment horizontal="center" vertical="center" wrapText="1"/>
      <protection/>
    </xf>
    <xf numFmtId="4" fontId="4" fillId="0" borderId="16" xfId="94" applyNumberFormat="1" applyFont="1" applyFill="1" applyBorder="1" applyAlignment="1">
      <alignment horizontal="center" vertical="center" wrapText="1"/>
      <protection/>
    </xf>
    <xf numFmtId="4" fontId="4" fillId="0" borderId="53" xfId="94" applyNumberFormat="1" applyFont="1" applyFill="1" applyBorder="1" applyAlignment="1">
      <alignment horizontal="center" vertical="center" wrapText="1"/>
      <protection/>
    </xf>
    <xf numFmtId="4" fontId="4" fillId="0" borderId="31" xfId="94" applyNumberFormat="1" applyFont="1" applyFill="1" applyBorder="1" applyAlignment="1">
      <alignment horizontal="center" vertical="center" wrapText="1"/>
      <protection/>
    </xf>
    <xf numFmtId="4" fontId="4" fillId="0" borderId="52" xfId="94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5" applyFont="1" applyFill="1" applyAlignment="1">
      <alignment horizontal="center"/>
      <protection/>
    </xf>
    <xf numFmtId="0" fontId="5" fillId="0" borderId="0" xfId="95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4" fillId="0" borderId="0" xfId="94" applyFont="1" applyFill="1" applyBorder="1" applyAlignment="1">
      <alignment horizontal="left" vertical="center" wrapText="1"/>
      <protection/>
    </xf>
    <xf numFmtId="0" fontId="4" fillId="0" borderId="0" xfId="94" applyFont="1" applyBorder="1" applyAlignment="1">
      <alignment horizontal="left" vertical="center" wrapText="1"/>
      <protection/>
    </xf>
    <xf numFmtId="0" fontId="41" fillId="0" borderId="0" xfId="94" applyFont="1" applyBorder="1" applyAlignment="1">
      <alignment horizontal="center" wrapText="1"/>
      <protection/>
    </xf>
    <xf numFmtId="0" fontId="41" fillId="0" borderId="0" xfId="94" applyFont="1" applyAlignment="1">
      <alignment horizontal="center" wrapText="1"/>
      <protection/>
    </xf>
    <xf numFmtId="0" fontId="40" fillId="0" borderId="0" xfId="94" applyFont="1" applyBorder="1" applyAlignment="1">
      <alignment horizontal="right"/>
      <protection/>
    </xf>
    <xf numFmtId="0" fontId="5" fillId="0" borderId="22" xfId="96" applyFont="1" applyFill="1" applyBorder="1" applyAlignment="1">
      <alignment horizontal="center" vertical="center" wrapText="1"/>
      <protection/>
    </xf>
    <xf numFmtId="0" fontId="5" fillId="0" borderId="15" xfId="96" applyFont="1" applyFill="1" applyBorder="1" applyAlignment="1">
      <alignment horizontal="center" vertical="center" wrapText="1"/>
      <protection/>
    </xf>
    <xf numFmtId="0" fontId="5" fillId="0" borderId="60" xfId="96" applyFont="1" applyFill="1" applyBorder="1" applyAlignment="1">
      <alignment horizontal="center" vertical="center" wrapText="1"/>
      <protection/>
    </xf>
    <xf numFmtId="0" fontId="5" fillId="0" borderId="61" xfId="96" applyFont="1" applyFill="1" applyBorder="1" applyAlignment="1">
      <alignment horizontal="center" vertical="center" wrapText="1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2 2" xfId="93"/>
    <cellStyle name="Normál 3" xfId="94"/>
    <cellStyle name="Normál_2013. költségvetés mell" xfId="95"/>
    <cellStyle name="Normal_KTRSZJ" xfId="96"/>
    <cellStyle name="Normál_melléklet összesen_2012. koncepció kiegészítő táblázatok" xfId="97"/>
    <cellStyle name="Normál_R_2MELL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12.00390625" style="9" customWidth="1"/>
    <col min="2" max="2" width="12.25390625" style="9" customWidth="1"/>
    <col min="3" max="3" width="6.00390625" style="7" customWidth="1"/>
    <col min="4" max="4" width="37.125" style="7" customWidth="1"/>
    <col min="5" max="16384" width="9.125" style="7" customWidth="1"/>
  </cols>
  <sheetData>
    <row r="1" ht="18.75" customHeight="1"/>
    <row r="2" spans="1:8" ht="15.75">
      <c r="A2" s="318" t="s">
        <v>35</v>
      </c>
      <c r="B2" s="318"/>
      <c r="C2" s="318"/>
      <c r="D2" s="318"/>
      <c r="E2" s="318"/>
      <c r="F2" s="318"/>
      <c r="G2" s="14"/>
      <c r="H2" s="14"/>
    </row>
    <row r="3" spans="1:6" ht="12.75">
      <c r="A3" s="13"/>
      <c r="B3" s="13"/>
      <c r="C3" s="11"/>
      <c r="D3" s="11"/>
      <c r="E3" s="11"/>
      <c r="F3" s="11"/>
    </row>
    <row r="4" spans="1:6" ht="27.75" customHeight="1">
      <c r="A4" s="13"/>
      <c r="B4" s="13"/>
      <c r="C4" s="11"/>
      <c r="D4" s="11"/>
      <c r="E4" s="11"/>
      <c r="F4" s="11"/>
    </row>
    <row r="5" spans="1:6" ht="12.75">
      <c r="A5" s="15" t="s">
        <v>36</v>
      </c>
      <c r="B5" s="15"/>
      <c r="C5" s="11"/>
      <c r="D5" s="11"/>
      <c r="E5" s="11"/>
      <c r="F5" s="11"/>
    </row>
    <row r="6" spans="1:6" ht="12.75">
      <c r="A6" s="15"/>
      <c r="B6" s="15" t="s">
        <v>37</v>
      </c>
      <c r="C6" s="11"/>
      <c r="D6" s="11"/>
      <c r="E6" s="11"/>
      <c r="F6" s="11"/>
    </row>
    <row r="7" spans="1:6" ht="25.5" customHeight="1">
      <c r="A7" s="15"/>
      <c r="B7" s="15" t="s">
        <v>5</v>
      </c>
      <c r="C7" s="16"/>
      <c r="D7" s="17" t="s">
        <v>66</v>
      </c>
      <c r="E7" s="11"/>
      <c r="F7" s="11"/>
    </row>
    <row r="8" spans="1:6" ht="25.5" customHeight="1">
      <c r="A8" s="15"/>
      <c r="B8" s="15" t="s">
        <v>6</v>
      </c>
      <c r="C8" s="16"/>
      <c r="D8" s="25" t="s">
        <v>38</v>
      </c>
      <c r="E8" s="11"/>
      <c r="F8" s="11"/>
    </row>
    <row r="9" spans="1:6" ht="25.5" customHeight="1">
      <c r="A9" s="15"/>
      <c r="B9" s="15" t="s">
        <v>7</v>
      </c>
      <c r="C9" s="16"/>
      <c r="D9" s="9" t="s">
        <v>80</v>
      </c>
      <c r="E9" s="11"/>
      <c r="F9" s="11"/>
    </row>
    <row r="10" spans="1:6" ht="25.5" customHeight="1">
      <c r="A10" s="15"/>
      <c r="B10" s="15" t="s">
        <v>8</v>
      </c>
      <c r="C10" s="16"/>
      <c r="D10" s="25" t="s">
        <v>47</v>
      </c>
      <c r="E10" s="11"/>
      <c r="F10" s="11"/>
    </row>
    <row r="11" spans="1:6" ht="25.5" customHeight="1">
      <c r="A11" s="15"/>
      <c r="B11" s="15" t="s">
        <v>9</v>
      </c>
      <c r="C11" s="16"/>
      <c r="D11" s="25" t="s">
        <v>185</v>
      </c>
      <c r="E11" s="11"/>
      <c r="F11" s="11"/>
    </row>
    <row r="12" spans="1:6" ht="25.5" customHeight="1">
      <c r="A12" s="15"/>
      <c r="B12" s="15" t="s">
        <v>20</v>
      </c>
      <c r="C12" s="16"/>
      <c r="D12" s="25" t="s">
        <v>40</v>
      </c>
      <c r="E12" s="11"/>
      <c r="F12" s="11"/>
    </row>
    <row r="13" spans="1:6" ht="25.5" customHeight="1">
      <c r="A13" s="15" t="s">
        <v>1</v>
      </c>
      <c r="B13" s="13"/>
      <c r="C13" s="11"/>
      <c r="D13" s="17" t="s">
        <v>41</v>
      </c>
      <c r="E13" s="11"/>
      <c r="F13" s="11"/>
    </row>
    <row r="14" spans="1:6" ht="12.75">
      <c r="A14" s="13"/>
      <c r="B14" s="13"/>
      <c r="C14" s="11"/>
      <c r="D14" s="11"/>
      <c r="E14" s="11"/>
      <c r="F14" s="11"/>
    </row>
    <row r="15" spans="1:6" ht="12.75">
      <c r="A15" s="13"/>
      <c r="B15" s="13"/>
      <c r="C15" s="11"/>
      <c r="D15" s="11"/>
      <c r="E15" s="11"/>
      <c r="F15" s="11"/>
    </row>
    <row r="16" spans="1:6" ht="12.75">
      <c r="A16" s="13"/>
      <c r="B16" s="13"/>
      <c r="C16" s="11"/>
      <c r="D16" s="11"/>
      <c r="E16" s="11"/>
      <c r="F16" s="11"/>
    </row>
    <row r="17" spans="1:6" ht="12.75">
      <c r="A17" s="13"/>
      <c r="B17" s="13"/>
      <c r="C17" s="11"/>
      <c r="D17" s="11"/>
      <c r="E17" s="11"/>
      <c r="F17" s="11"/>
    </row>
    <row r="18" spans="1:6" ht="12.75">
      <c r="A18" s="13"/>
      <c r="B18" s="13"/>
      <c r="C18" s="11"/>
      <c r="D18" s="11"/>
      <c r="E18" s="11"/>
      <c r="F18" s="11"/>
    </row>
    <row r="19" spans="1:6" ht="12.75">
      <c r="A19" s="13"/>
      <c r="B19" s="13"/>
      <c r="C19" s="11"/>
      <c r="D19" s="11"/>
      <c r="E19" s="11"/>
      <c r="F19" s="11"/>
    </row>
    <row r="20" spans="1:6" ht="12.75">
      <c r="A20" s="13"/>
      <c r="B20" s="13"/>
      <c r="C20" s="11"/>
      <c r="D20" s="11"/>
      <c r="E20" s="11"/>
      <c r="F20" s="11"/>
    </row>
    <row r="21" spans="1:6" ht="12.75">
      <c r="A21" s="13"/>
      <c r="B21" s="13"/>
      <c r="C21" s="11"/>
      <c r="D21" s="11"/>
      <c r="E21" s="11"/>
      <c r="F21" s="11"/>
    </row>
    <row r="22" spans="1:6" ht="12.75">
      <c r="A22" s="13"/>
      <c r="B22" s="13"/>
      <c r="C22" s="11"/>
      <c r="D22" s="11"/>
      <c r="E22" s="11"/>
      <c r="F22" s="11"/>
    </row>
    <row r="23" spans="1:6" ht="12.75">
      <c r="A23" s="13"/>
      <c r="B23" s="13"/>
      <c r="C23" s="11"/>
      <c r="D23" s="11"/>
      <c r="E23" s="11"/>
      <c r="F23" s="11"/>
    </row>
    <row r="24" spans="1:6" ht="12.75">
      <c r="A24" s="13"/>
      <c r="B24" s="13"/>
      <c r="C24" s="11"/>
      <c r="D24" s="11"/>
      <c r="E24" s="11"/>
      <c r="F24" s="11"/>
    </row>
    <row r="25" spans="1:6" ht="12.75">
      <c r="A25" s="13"/>
      <c r="B25" s="13"/>
      <c r="C25" s="11"/>
      <c r="D25" s="11"/>
      <c r="E25" s="11"/>
      <c r="F25" s="11"/>
    </row>
    <row r="26" spans="1:6" ht="12.75">
      <c r="A26" s="13"/>
      <c r="B26" s="13"/>
      <c r="C26" s="11"/>
      <c r="D26" s="11"/>
      <c r="E26" s="11"/>
      <c r="F26" s="11"/>
    </row>
    <row r="27" spans="1:6" ht="12.75">
      <c r="A27" s="13"/>
      <c r="B27" s="13"/>
      <c r="C27" s="11"/>
      <c r="D27" s="11"/>
      <c r="E27" s="11"/>
      <c r="F27" s="11"/>
    </row>
    <row r="28" spans="1:6" ht="12.75">
      <c r="A28" s="13"/>
      <c r="B28" s="13"/>
      <c r="C28" s="11"/>
      <c r="D28" s="11"/>
      <c r="E28" s="11"/>
      <c r="F28" s="11"/>
    </row>
    <row r="29" spans="1:6" ht="12.75">
      <c r="A29" s="13"/>
      <c r="B29" s="13"/>
      <c r="C29" s="11"/>
      <c r="D29" s="11"/>
      <c r="E29" s="11"/>
      <c r="F29" s="11"/>
    </row>
    <row r="30" spans="1:6" ht="12.75">
      <c r="A30" s="13"/>
      <c r="B30" s="13"/>
      <c r="C30" s="11"/>
      <c r="D30" s="11"/>
      <c r="E30" s="11"/>
      <c r="F30" s="11"/>
    </row>
    <row r="31" spans="1:6" ht="12.75">
      <c r="A31" s="13"/>
      <c r="B31" s="13"/>
      <c r="C31" s="11"/>
      <c r="D31" s="11"/>
      <c r="E31" s="11"/>
      <c r="F31" s="11"/>
    </row>
    <row r="32" spans="1:6" ht="12.75">
      <c r="A32" s="13"/>
      <c r="B32" s="13"/>
      <c r="C32" s="11"/>
      <c r="D32" s="11"/>
      <c r="E32" s="11"/>
      <c r="F32" s="11"/>
    </row>
    <row r="33" spans="1:6" ht="12.75">
      <c r="A33" s="13"/>
      <c r="B33" s="13"/>
      <c r="C33" s="11"/>
      <c r="D33" s="11"/>
      <c r="E33" s="11"/>
      <c r="F33" s="11"/>
    </row>
    <row r="34" spans="1:6" ht="12.75">
      <c r="A34" s="13"/>
      <c r="B34" s="13"/>
      <c r="C34" s="11"/>
      <c r="D34" s="11"/>
      <c r="E34" s="11"/>
      <c r="F34" s="11"/>
    </row>
    <row r="35" spans="1:6" ht="12.75">
      <c r="A35" s="13"/>
      <c r="B35" s="13"/>
      <c r="C35" s="11"/>
      <c r="D35" s="11"/>
      <c r="E35" s="11"/>
      <c r="F35" s="11"/>
    </row>
    <row r="36" spans="1:6" ht="12.75">
      <c r="A36" s="13"/>
      <c r="B36" s="13"/>
      <c r="C36" s="11"/>
      <c r="D36" s="11"/>
      <c r="E36" s="11"/>
      <c r="F36" s="11"/>
    </row>
    <row r="37" spans="1:6" ht="12.75">
      <c r="A37" s="13"/>
      <c r="B37" s="13"/>
      <c r="C37" s="11"/>
      <c r="D37" s="11"/>
      <c r="E37" s="11"/>
      <c r="F37" s="11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1"/>
    </row>
    <row r="40" spans="1:6" ht="12.75">
      <c r="A40" s="13"/>
      <c r="B40" s="13"/>
      <c r="C40" s="11"/>
      <c r="D40" s="11"/>
      <c r="E40" s="11"/>
      <c r="F40" s="11"/>
    </row>
    <row r="41" spans="1:6" ht="12.75">
      <c r="A41" s="13"/>
      <c r="B41" s="13"/>
      <c r="C41" s="11"/>
      <c r="D41" s="11"/>
      <c r="E41" s="11"/>
      <c r="F41" s="11"/>
    </row>
    <row r="42" spans="1:6" ht="12.75">
      <c r="A42" s="13"/>
      <c r="B42" s="13"/>
      <c r="C42" s="11"/>
      <c r="D42" s="11"/>
      <c r="E42" s="11"/>
      <c r="F42" s="11"/>
    </row>
    <row r="43" spans="1:6" ht="12.75">
      <c r="A43" s="13"/>
      <c r="B43" s="13"/>
      <c r="C43" s="11"/>
      <c r="D43" s="11"/>
      <c r="E43" s="11"/>
      <c r="F43" s="11"/>
    </row>
    <row r="44" spans="1:6" ht="12.75">
      <c r="A44" s="13"/>
      <c r="B44" s="13"/>
      <c r="C44" s="11"/>
      <c r="D44" s="11"/>
      <c r="E44" s="11"/>
      <c r="F44" s="11"/>
    </row>
    <row r="45" spans="1:6" ht="12.75">
      <c r="A45" s="13"/>
      <c r="B45" s="13"/>
      <c r="C45" s="11"/>
      <c r="D45" s="11"/>
      <c r="E45" s="11"/>
      <c r="F45" s="11"/>
    </row>
    <row r="46" spans="1:6" ht="12.75">
      <c r="A46" s="13"/>
      <c r="B46" s="13"/>
      <c r="C46" s="11"/>
      <c r="D46" s="11"/>
      <c r="E46" s="11"/>
      <c r="F46" s="11"/>
    </row>
    <row r="47" spans="1:6" ht="12.75">
      <c r="A47" s="13"/>
      <c r="B47" s="13"/>
      <c r="C47" s="11"/>
      <c r="D47" s="11"/>
      <c r="E47" s="11"/>
      <c r="F47" s="11"/>
    </row>
    <row r="48" spans="1:6" ht="12.75">
      <c r="A48" s="13"/>
      <c r="B48" s="13"/>
      <c r="C48" s="11"/>
      <c r="D48" s="11"/>
      <c r="E48" s="11"/>
      <c r="F48" s="11"/>
    </row>
    <row r="49" spans="1:6" ht="12.75">
      <c r="A49" s="13"/>
      <c r="B49" s="13"/>
      <c r="C49" s="11"/>
      <c r="D49" s="11"/>
      <c r="E49" s="11"/>
      <c r="F49" s="11"/>
    </row>
    <row r="50" spans="1:6" ht="12.75">
      <c r="A50" s="13"/>
      <c r="B50" s="13"/>
      <c r="C50" s="11"/>
      <c r="D50" s="11"/>
      <c r="E50" s="11"/>
      <c r="F50" s="11"/>
    </row>
    <row r="51" spans="1:6" ht="12.75">
      <c r="A51" s="13"/>
      <c r="B51" s="13"/>
      <c r="C51" s="11"/>
      <c r="D51" s="11"/>
      <c r="E51" s="11"/>
      <c r="F51" s="11"/>
    </row>
    <row r="52" spans="1:6" ht="12.75">
      <c r="A52" s="13"/>
      <c r="B52" s="13"/>
      <c r="C52" s="11"/>
      <c r="D52" s="11"/>
      <c r="E52" s="11"/>
      <c r="F52" s="11"/>
    </row>
    <row r="53" spans="1:6" ht="12.75">
      <c r="A53" s="13"/>
      <c r="B53" s="13"/>
      <c r="C53" s="11"/>
      <c r="D53" s="11"/>
      <c r="E53" s="11"/>
      <c r="F53" s="11"/>
    </row>
    <row r="54" spans="1:6" ht="12.75">
      <c r="A54" s="13"/>
      <c r="B54" s="13"/>
      <c r="C54" s="11"/>
      <c r="D54" s="11"/>
      <c r="E54" s="11"/>
      <c r="F54" s="11"/>
    </row>
    <row r="55" spans="1:6" ht="12.75">
      <c r="A55" s="13"/>
      <c r="B55" s="13"/>
      <c r="C55" s="11"/>
      <c r="D55" s="11"/>
      <c r="E55" s="11"/>
      <c r="F55" s="11"/>
    </row>
    <row r="56" spans="1:6" ht="12.75">
      <c r="A56" s="13"/>
      <c r="B56" s="13"/>
      <c r="C56" s="11"/>
      <c r="D56" s="11"/>
      <c r="E56" s="11"/>
      <c r="F56" s="11"/>
    </row>
    <row r="57" spans="1:6" ht="12.75">
      <c r="A57" s="13"/>
      <c r="B57" s="13"/>
      <c r="C57" s="11"/>
      <c r="D57" s="11"/>
      <c r="E57" s="11"/>
      <c r="F57" s="11"/>
    </row>
    <row r="58" spans="1:6" ht="12.75">
      <c r="A58" s="13"/>
      <c r="B58" s="13"/>
      <c r="C58" s="11"/>
      <c r="D58" s="11"/>
      <c r="E58" s="11"/>
      <c r="F58" s="11"/>
    </row>
    <row r="59" spans="1:6" ht="12.75">
      <c r="A59" s="13"/>
      <c r="B59" s="13"/>
      <c r="C59" s="11"/>
      <c r="D59" s="11"/>
      <c r="E59" s="11"/>
      <c r="F59" s="11"/>
    </row>
    <row r="60" spans="1:6" ht="12.75">
      <c r="A60" s="13"/>
      <c r="B60" s="13"/>
      <c r="C60" s="11"/>
      <c r="D60" s="11"/>
      <c r="E60" s="11"/>
      <c r="F60" s="11"/>
    </row>
    <row r="61" spans="1:6" ht="12.75">
      <c r="A61" s="13"/>
      <c r="B61" s="13"/>
      <c r="C61" s="11"/>
      <c r="D61" s="11"/>
      <c r="E61" s="11"/>
      <c r="F61" s="11"/>
    </row>
    <row r="62" spans="1:6" ht="12.75">
      <c r="A62" s="13"/>
      <c r="B62" s="13"/>
      <c r="C62" s="11"/>
      <c r="D62" s="11"/>
      <c r="E62" s="11"/>
      <c r="F62" s="11"/>
    </row>
    <row r="63" spans="1:6" ht="12.75">
      <c r="A63" s="13"/>
      <c r="B63" s="13"/>
      <c r="C63" s="11"/>
      <c r="D63" s="11"/>
      <c r="E63" s="11"/>
      <c r="F63" s="11"/>
    </row>
    <row r="64" spans="1:6" ht="12.75">
      <c r="A64" s="13"/>
      <c r="B64" s="13"/>
      <c r="C64" s="11"/>
      <c r="D64" s="11"/>
      <c r="E64" s="11"/>
      <c r="F64" s="11"/>
    </row>
    <row r="65" spans="1:6" ht="12.75">
      <c r="A65" s="13"/>
      <c r="B65" s="13"/>
      <c r="C65" s="11"/>
      <c r="D65" s="11"/>
      <c r="E65" s="11"/>
      <c r="F65" s="11"/>
    </row>
    <row r="66" spans="1:6" ht="12.75">
      <c r="A66" s="13"/>
      <c r="B66" s="13"/>
      <c r="C66" s="11"/>
      <c r="D66" s="11"/>
      <c r="E66" s="11"/>
      <c r="F66" s="11"/>
    </row>
    <row r="67" spans="1:6" ht="12.75">
      <c r="A67" s="13"/>
      <c r="B67" s="13"/>
      <c r="C67" s="11"/>
      <c r="D67" s="11"/>
      <c r="E67" s="11"/>
      <c r="F67" s="11"/>
    </row>
    <row r="68" spans="1:6" ht="12.75">
      <c r="A68" s="13"/>
      <c r="B68" s="13"/>
      <c r="C68" s="11"/>
      <c r="D68" s="11"/>
      <c r="E68" s="11"/>
      <c r="F68" s="11"/>
    </row>
    <row r="69" spans="1:6" ht="12.75">
      <c r="A69" s="13"/>
      <c r="B69" s="13"/>
      <c r="C69" s="11"/>
      <c r="D69" s="11"/>
      <c r="E69" s="11"/>
      <c r="F69" s="11"/>
    </row>
    <row r="70" spans="1:6" ht="12.75">
      <c r="A70" s="13"/>
      <c r="B70" s="13"/>
      <c r="C70" s="11"/>
      <c r="D70" s="11"/>
      <c r="E70" s="11"/>
      <c r="F70" s="11"/>
    </row>
    <row r="71" spans="1:6" ht="12.75">
      <c r="A71" s="13"/>
      <c r="B71" s="13"/>
      <c r="C71" s="11"/>
      <c r="D71" s="11"/>
      <c r="E71" s="11"/>
      <c r="F71" s="11"/>
    </row>
    <row r="72" spans="1:6" ht="12.75">
      <c r="A72" s="13"/>
      <c r="B72" s="13"/>
      <c r="C72" s="11"/>
      <c r="D72" s="11"/>
      <c r="E72" s="11"/>
      <c r="F72" s="11"/>
    </row>
    <row r="73" spans="1:6" ht="12.75">
      <c r="A73" s="13"/>
      <c r="B73" s="13"/>
      <c r="C73" s="11"/>
      <c r="D73" s="11"/>
      <c r="E73" s="11"/>
      <c r="F73" s="11"/>
    </row>
    <row r="74" spans="1:6" ht="12.75">
      <c r="A74" s="13"/>
      <c r="B74" s="13"/>
      <c r="C74" s="11"/>
      <c r="D74" s="11"/>
      <c r="E74" s="11"/>
      <c r="F74" s="11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3" customWidth="1"/>
    <col min="2" max="2" width="15.75390625" style="3" customWidth="1"/>
    <col min="3" max="16384" width="9.125" style="3" customWidth="1"/>
  </cols>
  <sheetData>
    <row r="1" ht="15.75">
      <c r="A1" s="128" t="s">
        <v>261</v>
      </c>
    </row>
    <row r="2" spans="1:2" ht="15.75">
      <c r="A2" s="320" t="s">
        <v>25</v>
      </c>
      <c r="B2" s="320"/>
    </row>
    <row r="3" spans="1:2" ht="15.75">
      <c r="A3" s="320" t="s">
        <v>186</v>
      </c>
      <c r="B3" s="320"/>
    </row>
    <row r="4" spans="1:2" s="10" customFormat="1" ht="21" customHeight="1" thickBot="1">
      <c r="A4" s="319" t="s">
        <v>26</v>
      </c>
      <c r="B4" s="319"/>
    </row>
    <row r="5" spans="1:2" s="10" customFormat="1" ht="42" customHeight="1" thickBot="1">
      <c r="A5" s="80" t="s">
        <v>27</v>
      </c>
      <c r="B5" s="76" t="s">
        <v>187</v>
      </c>
    </row>
    <row r="6" spans="1:3" s="10" customFormat="1" ht="12.75">
      <c r="A6" s="69" t="s">
        <v>138</v>
      </c>
      <c r="B6" s="79">
        <f>B7+B8</f>
        <v>981525</v>
      </c>
      <c r="C6" s="19"/>
    </row>
    <row r="7" spans="1:2" s="10" customFormat="1" ht="12.75">
      <c r="A7" s="103" t="s">
        <v>135</v>
      </c>
      <c r="B7" s="92">
        <v>843598</v>
      </c>
    </row>
    <row r="8" spans="1:2" s="10" customFormat="1" ht="12.75">
      <c r="A8" s="103" t="s">
        <v>136</v>
      </c>
      <c r="B8" s="92">
        <v>137927</v>
      </c>
    </row>
    <row r="9" spans="1:2" s="10" customFormat="1" ht="12.75">
      <c r="A9" s="81" t="s">
        <v>82</v>
      </c>
      <c r="B9" s="21">
        <v>454978</v>
      </c>
    </row>
    <row r="10" spans="1:2" s="10" customFormat="1" ht="12.75">
      <c r="A10" s="81" t="s">
        <v>83</v>
      </c>
      <c r="B10" s="21">
        <v>212983</v>
      </c>
    </row>
    <row r="11" spans="1:2" s="10" customFormat="1" ht="13.5" thickBot="1">
      <c r="A11" s="84" t="s">
        <v>85</v>
      </c>
      <c r="B11" s="83">
        <v>0</v>
      </c>
    </row>
    <row r="12" spans="1:2" s="12" customFormat="1" ht="13.5" thickBot="1">
      <c r="A12" s="86" t="s">
        <v>120</v>
      </c>
      <c r="B12" s="23">
        <f>B6+B9+B10+B11</f>
        <v>1649486</v>
      </c>
    </row>
    <row r="13" spans="1:2" s="10" customFormat="1" ht="12.75">
      <c r="A13" s="69" t="s">
        <v>99</v>
      </c>
      <c r="B13" s="20">
        <v>121533</v>
      </c>
    </row>
    <row r="14" spans="1:2" s="10" customFormat="1" ht="12.75">
      <c r="A14" s="91" t="s">
        <v>117</v>
      </c>
      <c r="B14" s="98">
        <v>100000</v>
      </c>
    </row>
    <row r="15" spans="1:2" s="10" customFormat="1" ht="12.75">
      <c r="A15" s="81" t="s">
        <v>84</v>
      </c>
      <c r="B15" s="21">
        <v>87248</v>
      </c>
    </row>
    <row r="16" spans="1:2" s="10" customFormat="1" ht="12.75">
      <c r="A16" s="81" t="s">
        <v>72</v>
      </c>
      <c r="B16" s="21">
        <f>SUM(B17:B18)</f>
        <v>13357</v>
      </c>
    </row>
    <row r="17" spans="1:2" s="10" customFormat="1" ht="25.5">
      <c r="A17" s="102" t="s">
        <v>118</v>
      </c>
      <c r="B17" s="92">
        <v>13357</v>
      </c>
    </row>
    <row r="18" spans="1:2" s="10" customFormat="1" ht="13.5" thickBot="1">
      <c r="A18" s="102" t="s">
        <v>137</v>
      </c>
      <c r="B18" s="97">
        <v>0</v>
      </c>
    </row>
    <row r="19" spans="1:2" s="12" customFormat="1" ht="14.25" customHeight="1" thickBot="1">
      <c r="A19" s="86" t="s">
        <v>121</v>
      </c>
      <c r="B19" s="23">
        <f>B16+B15+B13</f>
        <v>222138</v>
      </c>
    </row>
    <row r="20" spans="1:2" s="12" customFormat="1" ht="15.75" customHeight="1" thickBot="1">
      <c r="A20" s="88" t="s">
        <v>119</v>
      </c>
      <c r="B20" s="87">
        <f>B19+B12</f>
        <v>1871624</v>
      </c>
    </row>
    <row r="21" spans="1:2" s="10" customFormat="1" ht="12.75">
      <c r="A21" s="89" t="s">
        <v>81</v>
      </c>
      <c r="B21" s="79">
        <f>SUM(B22:B23)</f>
        <v>105275</v>
      </c>
    </row>
    <row r="22" spans="1:2" s="10" customFormat="1" ht="12.75">
      <c r="A22" s="91" t="s">
        <v>122</v>
      </c>
      <c r="B22" s="92">
        <v>85000</v>
      </c>
    </row>
    <row r="23" spans="1:2" s="10" customFormat="1" ht="13.5" thickBot="1">
      <c r="A23" s="95" t="s">
        <v>123</v>
      </c>
      <c r="B23" s="93">
        <v>20275</v>
      </c>
    </row>
    <row r="24" spans="1:2" s="12" customFormat="1" ht="15.75" customHeight="1" thickBot="1">
      <c r="A24" s="86" t="s">
        <v>124</v>
      </c>
      <c r="B24" s="23">
        <f>SUM(B21)</f>
        <v>105275</v>
      </c>
    </row>
    <row r="25" spans="1:2" s="12" customFormat="1" ht="15.75" customHeight="1" thickBot="1">
      <c r="A25" s="82" t="s">
        <v>28</v>
      </c>
      <c r="B25" s="24">
        <f>B12+B19+B21</f>
        <v>1976899</v>
      </c>
    </row>
    <row r="26" s="10" customFormat="1" ht="12.75"/>
    <row r="27" spans="1:2" s="10" customFormat="1" ht="13.5" thickBot="1">
      <c r="A27" s="319" t="s">
        <v>29</v>
      </c>
      <c r="B27" s="319"/>
    </row>
    <row r="28" spans="1:2" s="10" customFormat="1" ht="36" customHeight="1" thickBot="1">
      <c r="A28" s="75" t="s">
        <v>27</v>
      </c>
      <c r="B28" s="68" t="s">
        <v>187</v>
      </c>
    </row>
    <row r="29" spans="1:2" s="10" customFormat="1" ht="12.75">
      <c r="A29" s="69" t="s">
        <v>30</v>
      </c>
      <c r="B29" s="20">
        <v>434996</v>
      </c>
    </row>
    <row r="30" spans="1:2" s="10" customFormat="1" ht="12.75">
      <c r="A30" s="81" t="s">
        <v>31</v>
      </c>
      <c r="B30" s="21">
        <v>104056</v>
      </c>
    </row>
    <row r="31" spans="1:2" s="10" customFormat="1" ht="12.75">
      <c r="A31" s="81" t="s">
        <v>17</v>
      </c>
      <c r="B31" s="21">
        <v>744617</v>
      </c>
    </row>
    <row r="32" spans="1:2" s="10" customFormat="1" ht="12.75">
      <c r="A32" s="81" t="s">
        <v>32</v>
      </c>
      <c r="B32" s="21">
        <v>26800</v>
      </c>
    </row>
    <row r="33" spans="1:3" s="10" customFormat="1" ht="12.75">
      <c r="A33" s="81" t="s">
        <v>139</v>
      </c>
      <c r="B33" s="21">
        <f>SUM(B34:B37)</f>
        <v>394949</v>
      </c>
      <c r="C33" s="27"/>
    </row>
    <row r="34" spans="1:3" s="10" customFormat="1" ht="12.75">
      <c r="A34" s="91" t="s">
        <v>125</v>
      </c>
      <c r="B34" s="92">
        <v>0</v>
      </c>
      <c r="C34" s="27"/>
    </row>
    <row r="35" spans="1:3" s="10" customFormat="1" ht="12.75">
      <c r="A35" s="91" t="s">
        <v>127</v>
      </c>
      <c r="B35" s="92">
        <v>316206</v>
      </c>
      <c r="C35" s="27"/>
    </row>
    <row r="36" spans="1:2" s="10" customFormat="1" ht="12.75">
      <c r="A36" s="91" t="s">
        <v>126</v>
      </c>
      <c r="B36" s="92">
        <v>43579</v>
      </c>
    </row>
    <row r="37" spans="1:2" s="10" customFormat="1" ht="13.5" thickBot="1">
      <c r="A37" s="91" t="s">
        <v>140</v>
      </c>
      <c r="B37" s="22">
        <v>35164</v>
      </c>
    </row>
    <row r="38" spans="1:3" s="10" customFormat="1" ht="13.5" thickBot="1">
      <c r="A38" s="86" t="s">
        <v>131</v>
      </c>
      <c r="B38" s="23">
        <f>B29+B30+B31+B32+B33</f>
        <v>1705418</v>
      </c>
      <c r="C38" s="27"/>
    </row>
    <row r="39" spans="1:2" s="10" customFormat="1" ht="12.75">
      <c r="A39" s="69" t="s">
        <v>71</v>
      </c>
      <c r="B39" s="21">
        <v>160180</v>
      </c>
    </row>
    <row r="40" spans="1:2" s="10" customFormat="1" ht="12.75">
      <c r="A40" s="90" t="s">
        <v>19</v>
      </c>
      <c r="B40" s="20">
        <v>73253</v>
      </c>
    </row>
    <row r="41" spans="1:2" s="10" customFormat="1" ht="12.75">
      <c r="A41" s="81" t="s">
        <v>105</v>
      </c>
      <c r="B41" s="21">
        <f>SUM(B42:B44)</f>
        <v>8980</v>
      </c>
    </row>
    <row r="42" spans="1:2" s="10" customFormat="1" ht="12.75">
      <c r="A42" s="91" t="s">
        <v>128</v>
      </c>
      <c r="B42" s="92">
        <v>1358</v>
      </c>
    </row>
    <row r="43" spans="1:2" s="10" customFormat="1" ht="12.75">
      <c r="A43" s="91" t="s">
        <v>129</v>
      </c>
      <c r="B43" s="92">
        <v>5992</v>
      </c>
    </row>
    <row r="44" spans="1:2" s="10" customFormat="1" ht="13.5" thickBot="1">
      <c r="A44" s="91" t="s">
        <v>130</v>
      </c>
      <c r="B44" s="93">
        <v>1630</v>
      </c>
    </row>
    <row r="45" spans="1:2" s="10" customFormat="1" ht="13.5" thickBot="1">
      <c r="A45" s="86" t="s">
        <v>132</v>
      </c>
      <c r="B45" s="23">
        <f>B39+B40+B41</f>
        <v>242413</v>
      </c>
    </row>
    <row r="46" spans="1:2" s="12" customFormat="1" ht="15.75" customHeight="1" thickBot="1">
      <c r="A46" s="88" t="s">
        <v>133</v>
      </c>
      <c r="B46" s="87">
        <f>B45+B38</f>
        <v>1947831</v>
      </c>
    </row>
    <row r="47" spans="1:2" s="10" customFormat="1" ht="15.75" customHeight="1" thickBot="1">
      <c r="A47" s="101" t="s">
        <v>134</v>
      </c>
      <c r="B47" s="99">
        <v>29068</v>
      </c>
    </row>
    <row r="48" spans="1:2" s="12" customFormat="1" ht="15.75" customHeight="1" thickBot="1">
      <c r="A48" s="82" t="s">
        <v>33</v>
      </c>
      <c r="B48" s="24">
        <f>B47+B46</f>
        <v>1976899</v>
      </c>
    </row>
    <row r="51" spans="1:2" ht="15.75">
      <c r="A51" s="4"/>
      <c r="B51" s="4"/>
    </row>
  </sheetData>
  <sheetProtection/>
  <mergeCells count="4">
    <mergeCell ref="A27:B27"/>
    <mergeCell ref="A2:B2"/>
    <mergeCell ref="A3:B3"/>
    <mergeCell ref="A4:B4"/>
  </mergeCells>
  <printOptions/>
  <pageMargins left="0.75" right="0.75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875" style="38" customWidth="1"/>
    <col min="2" max="2" width="92.875" style="38" customWidth="1"/>
    <col min="3" max="3" width="14.75390625" style="37" customWidth="1"/>
    <col min="4" max="16384" width="9.125" style="38" customWidth="1"/>
  </cols>
  <sheetData>
    <row r="1" spans="1:3" s="35" customFormat="1" ht="15" customHeight="1">
      <c r="A1" s="36"/>
      <c r="B1" s="36" t="s">
        <v>262</v>
      </c>
      <c r="C1" s="34"/>
    </row>
    <row r="2" spans="1:3" s="35" customFormat="1" ht="15" customHeight="1">
      <c r="A2" s="36"/>
      <c r="B2" s="36"/>
      <c r="C2" s="34"/>
    </row>
    <row r="3" spans="1:3" ht="12.75">
      <c r="A3" s="321" t="s">
        <v>254</v>
      </c>
      <c r="B3" s="321"/>
      <c r="C3" s="321"/>
    </row>
    <row r="4" spans="2:3" s="39" customFormat="1" ht="34.5">
      <c r="B4" s="39" t="s">
        <v>0</v>
      </c>
      <c r="C4" s="40" t="s">
        <v>188</v>
      </c>
    </row>
    <row r="5" spans="1:4" s="42" customFormat="1" ht="12.75">
      <c r="A5" s="61" t="s">
        <v>200</v>
      </c>
      <c r="B5" s="61"/>
      <c r="C5" s="61"/>
      <c r="D5" s="61"/>
    </row>
    <row r="6" spans="2:3" s="44" customFormat="1" ht="12.75" customHeight="1">
      <c r="B6" s="45" t="s">
        <v>48</v>
      </c>
      <c r="C6" s="46">
        <f>C7+C8+C13+C16+C14+C15+C17</f>
        <v>264514676</v>
      </c>
    </row>
    <row r="7" spans="2:3" ht="12.75" customHeight="1">
      <c r="B7" s="47" t="s">
        <v>42</v>
      </c>
      <c r="C7" s="37">
        <v>160345800</v>
      </c>
    </row>
    <row r="8" spans="2:3" ht="12.75" customHeight="1">
      <c r="B8" s="48" t="s">
        <v>43</v>
      </c>
      <c r="C8" s="37">
        <f>C9+C10+C11+C12</f>
        <v>83150252</v>
      </c>
    </row>
    <row r="9" spans="2:3" ht="12.75" customHeight="1">
      <c r="B9" s="49" t="s">
        <v>69</v>
      </c>
      <c r="C9" s="37">
        <v>13531640</v>
      </c>
    </row>
    <row r="10" spans="2:3" ht="12.75" customHeight="1">
      <c r="B10" s="50" t="s">
        <v>68</v>
      </c>
      <c r="C10" s="37">
        <v>45280000</v>
      </c>
    </row>
    <row r="11" spans="2:3" ht="12.75" customHeight="1">
      <c r="B11" s="50" t="s">
        <v>67</v>
      </c>
      <c r="C11" s="37">
        <v>3588312</v>
      </c>
    </row>
    <row r="12" spans="2:3" ht="12.75" customHeight="1">
      <c r="B12" s="50" t="s">
        <v>89</v>
      </c>
      <c r="C12" s="37">
        <v>20750300</v>
      </c>
    </row>
    <row r="13" spans="2:3" ht="12.75" customHeight="1">
      <c r="B13" s="47" t="s">
        <v>90</v>
      </c>
      <c r="C13" s="37">
        <v>7998574</v>
      </c>
    </row>
    <row r="14" spans="2:3" ht="12.75" customHeight="1">
      <c r="B14" s="47" t="s">
        <v>91</v>
      </c>
      <c r="C14" s="37">
        <v>334050</v>
      </c>
    </row>
    <row r="15" spans="2:3" ht="12.75" customHeight="1">
      <c r="B15" s="47" t="s">
        <v>92</v>
      </c>
      <c r="C15" s="37">
        <v>12606000</v>
      </c>
    </row>
    <row r="16" spans="2:3" ht="12.75" customHeight="1">
      <c r="B16" s="47" t="s">
        <v>62</v>
      </c>
      <c r="C16" s="37">
        <v>80000</v>
      </c>
    </row>
    <row r="17" ht="12.75" customHeight="1">
      <c r="B17" s="47"/>
    </row>
    <row r="18" spans="2:3" ht="12.75" customHeight="1">
      <c r="B18" s="51" t="s">
        <v>49</v>
      </c>
      <c r="C18" s="52">
        <f>C19+C20+C21</f>
        <v>250974621</v>
      </c>
    </row>
    <row r="19" spans="2:3" ht="12.75" customHeight="1">
      <c r="B19" s="53" t="s">
        <v>93</v>
      </c>
      <c r="C19" s="37">
        <f>112343486+55426760+1421040+30000000+15000000</f>
        <v>214191286</v>
      </c>
    </row>
    <row r="20" spans="2:3" ht="12.75" customHeight="1">
      <c r="B20" s="54" t="s">
        <v>59</v>
      </c>
      <c r="C20" s="37">
        <f>22549201+11301834</f>
        <v>33851035</v>
      </c>
    </row>
    <row r="21" spans="2:3" ht="12.75" customHeight="1">
      <c r="B21" s="47" t="s">
        <v>189</v>
      </c>
      <c r="C21" s="37">
        <v>2932300</v>
      </c>
    </row>
    <row r="22" spans="2:3" ht="12.75" customHeight="1">
      <c r="B22" s="51" t="s">
        <v>50</v>
      </c>
      <c r="C22" s="52">
        <f>SUM(C23:C29)</f>
        <v>287390401</v>
      </c>
    </row>
    <row r="23" spans="2:3" ht="12.75" customHeight="1">
      <c r="B23" s="47" t="s">
        <v>94</v>
      </c>
      <c r="C23" s="37">
        <v>0</v>
      </c>
    </row>
    <row r="24" spans="2:3" ht="12.75" customHeight="1">
      <c r="B24" s="47" t="s">
        <v>95</v>
      </c>
      <c r="C24" s="37">
        <v>68267000</v>
      </c>
    </row>
    <row r="25" spans="2:3" ht="12.75" customHeight="1">
      <c r="B25" s="47" t="s">
        <v>96</v>
      </c>
      <c r="C25" s="37">
        <f>12000000+10500000+5148480+3570000+6431000+8862300+9387900+11708750</f>
        <v>67608430</v>
      </c>
    </row>
    <row r="26" spans="2:3" ht="26.25" customHeight="1">
      <c r="B26" s="47" t="s">
        <v>97</v>
      </c>
      <c r="C26" s="37">
        <f>20848320+1913000</f>
        <v>22761320</v>
      </c>
    </row>
    <row r="27" spans="2:3" ht="12.75" customHeight="1">
      <c r="B27" s="47" t="s">
        <v>64</v>
      </c>
      <c r="C27" s="37">
        <v>48682560</v>
      </c>
    </row>
    <row r="28" spans="2:3" ht="12.75" customHeight="1">
      <c r="B28" s="47" t="s">
        <v>63</v>
      </c>
      <c r="C28" s="37">
        <v>77053571</v>
      </c>
    </row>
    <row r="29" spans="2:3" ht="12.75" customHeight="1">
      <c r="B29" s="47" t="s">
        <v>184</v>
      </c>
      <c r="C29" s="37">
        <v>3017520</v>
      </c>
    </row>
    <row r="30" spans="2:3" ht="12.75" customHeight="1">
      <c r="B30" s="51" t="s">
        <v>65</v>
      </c>
      <c r="C30" s="52">
        <f>SUM(C31:C32)</f>
        <v>40718300</v>
      </c>
    </row>
    <row r="31" spans="2:3" ht="12.75" customHeight="1">
      <c r="B31" s="47" t="s">
        <v>70</v>
      </c>
      <c r="C31" s="37">
        <v>12990300</v>
      </c>
    </row>
    <row r="32" spans="2:3" ht="12.75" customHeight="1">
      <c r="B32" s="47" t="s">
        <v>51</v>
      </c>
      <c r="C32" s="37">
        <v>27728000</v>
      </c>
    </row>
    <row r="33" spans="2:3" ht="12.75" customHeight="1">
      <c r="B33" s="51" t="s">
        <v>61</v>
      </c>
      <c r="C33" s="52">
        <v>-22767926</v>
      </c>
    </row>
    <row r="34" spans="2:3" s="59" customFormat="1" ht="16.5" customHeight="1">
      <c r="B34" s="62" t="s">
        <v>44</v>
      </c>
      <c r="C34" s="63">
        <f>C6+C18+C22+C30</f>
        <v>843597998</v>
      </c>
    </row>
    <row r="35" spans="1:4" ht="17.25" customHeight="1" hidden="1">
      <c r="A35" s="322" t="s">
        <v>88</v>
      </c>
      <c r="B35" s="322"/>
      <c r="C35" s="322"/>
      <c r="D35" s="322"/>
    </row>
    <row r="36" spans="1:4" ht="17.25" customHeight="1" hidden="1">
      <c r="A36" s="70"/>
      <c r="B36" s="70"/>
      <c r="C36" s="70"/>
      <c r="D36" s="70"/>
    </row>
    <row r="37" spans="1:4" s="60" customFormat="1" ht="17.25" customHeight="1" hidden="1">
      <c r="A37" s="55"/>
      <c r="B37" s="64" t="s">
        <v>60</v>
      </c>
      <c r="C37" s="65">
        <f>C36</f>
        <v>0</v>
      </c>
      <c r="D37" s="55"/>
    </row>
    <row r="38" spans="1:4" ht="17.25" customHeight="1" hidden="1">
      <c r="A38" s="55"/>
      <c r="B38" s="55"/>
      <c r="C38" s="55"/>
      <c r="D38" s="55"/>
    </row>
    <row r="39" spans="1:3" s="41" customFormat="1" ht="18" customHeight="1">
      <c r="A39" s="66"/>
      <c r="B39" s="66" t="s">
        <v>201</v>
      </c>
      <c r="C39" s="67">
        <f>C37+C34</f>
        <v>843597998</v>
      </c>
    </row>
    <row r="40" ht="12.75" customHeight="1"/>
    <row r="41" ht="12.75" customHeight="1">
      <c r="B41" s="56"/>
    </row>
    <row r="42" spans="2:3" s="42" customFormat="1" ht="12.75" customHeight="1">
      <c r="B42" s="57"/>
      <c r="C42" s="43"/>
    </row>
    <row r="43" spans="2:3" s="42" customFormat="1" ht="12.75" customHeight="1">
      <c r="B43" s="58"/>
      <c r="C43" s="43"/>
    </row>
    <row r="44" spans="2:3" s="42" customFormat="1" ht="12.75" customHeight="1">
      <c r="B44" s="57"/>
      <c r="C44" s="43"/>
    </row>
    <row r="45" ht="12.75" customHeight="1"/>
  </sheetData>
  <sheetProtection/>
  <mergeCells count="2">
    <mergeCell ref="A3:C3"/>
    <mergeCell ref="A35:D35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SheetLayoutView="100" zoomScalePageLayoutView="0" workbookViewId="0" topLeftCell="A1">
      <pane xSplit="1" ySplit="3" topLeftCell="F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A1" sqref="A1"/>
    </sheetView>
  </sheetViews>
  <sheetFormatPr defaultColWidth="9.00390625" defaultRowHeight="12.75"/>
  <cols>
    <col min="1" max="1" width="48.00390625" style="3" customWidth="1"/>
    <col min="2" max="6" width="15.125" style="3" customWidth="1"/>
    <col min="7" max="7" width="15.125" style="141" customWidth="1"/>
    <col min="8" max="8" width="15.125" style="3" customWidth="1"/>
    <col min="9" max="9" width="15.125" style="139" customWidth="1"/>
    <col min="10" max="10" width="16.00390625" style="3" customWidth="1"/>
    <col min="11" max="12" width="10.375" style="3" customWidth="1"/>
    <col min="13" max="13" width="12.875" style="3" customWidth="1"/>
    <col min="14" max="14" width="0.6171875" style="3" customWidth="1"/>
    <col min="15" max="16384" width="9.125" style="3" customWidth="1"/>
  </cols>
  <sheetData>
    <row r="1" ht="15.75">
      <c r="A1" s="128" t="s">
        <v>263</v>
      </c>
    </row>
    <row r="2" ht="16.5" thickBot="1">
      <c r="A2" s="135" t="s">
        <v>190</v>
      </c>
    </row>
    <row r="3" spans="1:13" s="133" customFormat="1" ht="94.5" customHeight="1" thickBot="1">
      <c r="A3" s="138" t="s">
        <v>26</v>
      </c>
      <c r="B3" s="234" t="s">
        <v>66</v>
      </c>
      <c r="C3" s="235" t="s">
        <v>160</v>
      </c>
      <c r="D3" s="236" t="s">
        <v>80</v>
      </c>
      <c r="E3" s="237" t="s">
        <v>47</v>
      </c>
      <c r="F3" s="237" t="s">
        <v>185</v>
      </c>
      <c r="G3" s="205" t="s">
        <v>18</v>
      </c>
      <c r="H3" s="132" t="s">
        <v>40</v>
      </c>
      <c r="I3" s="215" t="s">
        <v>168</v>
      </c>
      <c r="J3" s="173" t="s">
        <v>177</v>
      </c>
      <c r="K3" s="174" t="s">
        <v>179</v>
      </c>
      <c r="L3" s="175" t="s">
        <v>182</v>
      </c>
      <c r="M3" s="176" t="s">
        <v>183</v>
      </c>
    </row>
    <row r="4" spans="1:14" s="10" customFormat="1" ht="26.25" customHeight="1">
      <c r="A4" s="69" t="s">
        <v>138</v>
      </c>
      <c r="B4" s="79">
        <f>B5+B6</f>
        <v>0</v>
      </c>
      <c r="C4" s="79">
        <f>C5+C6</f>
        <v>0</v>
      </c>
      <c r="D4" s="79">
        <f>D5+D6</f>
        <v>0</v>
      </c>
      <c r="E4" s="79">
        <f>E5+E6</f>
        <v>0</v>
      </c>
      <c r="F4" s="79">
        <f>F5+F6</f>
        <v>44148</v>
      </c>
      <c r="G4" s="206">
        <f aca="true" t="shared" si="0" ref="G4:G24">SUM(B4:F4)</f>
        <v>44148</v>
      </c>
      <c r="H4" s="79">
        <f>H5+H6</f>
        <v>937377</v>
      </c>
      <c r="I4" s="216">
        <f aca="true" t="shared" si="1" ref="I4:I24">SUM(G4:H4)</f>
        <v>981525</v>
      </c>
      <c r="J4" s="79">
        <f aca="true" t="shared" si="2" ref="J4:J21">I4</f>
        <v>981525</v>
      </c>
      <c r="K4" s="179">
        <f>K5+K6</f>
        <v>914521</v>
      </c>
      <c r="L4" s="78">
        <f>L5+L6</f>
        <v>67004</v>
      </c>
      <c r="M4" s="79">
        <f>M5+M6</f>
        <v>0</v>
      </c>
      <c r="N4" s="27">
        <f aca="true" t="shared" si="3" ref="N4:N46">SUM(K4:M4)</f>
        <v>981525</v>
      </c>
    </row>
    <row r="5" spans="1:14" s="10" customFormat="1" ht="13.5">
      <c r="A5" s="103" t="s">
        <v>135</v>
      </c>
      <c r="B5" s="92"/>
      <c r="C5" s="92"/>
      <c r="D5" s="92"/>
      <c r="E5" s="92"/>
      <c r="F5" s="92"/>
      <c r="G5" s="207">
        <f t="shared" si="0"/>
        <v>0</v>
      </c>
      <c r="H5" s="92">
        <v>843598</v>
      </c>
      <c r="I5" s="217">
        <f t="shared" si="1"/>
        <v>843598</v>
      </c>
      <c r="J5" s="92">
        <f t="shared" si="2"/>
        <v>843598</v>
      </c>
      <c r="K5" s="180">
        <v>843598</v>
      </c>
      <c r="L5" s="94"/>
      <c r="M5" s="92"/>
      <c r="N5" s="27">
        <f t="shared" si="3"/>
        <v>843598</v>
      </c>
    </row>
    <row r="6" spans="1:14" s="10" customFormat="1" ht="13.5">
      <c r="A6" s="103" t="s">
        <v>161</v>
      </c>
      <c r="B6" s="92"/>
      <c r="C6" s="92"/>
      <c r="D6" s="92"/>
      <c r="E6" s="92">
        <v>0</v>
      </c>
      <c r="F6" s="92">
        <v>44148</v>
      </c>
      <c r="G6" s="207">
        <f t="shared" si="0"/>
        <v>44148</v>
      </c>
      <c r="H6" s="92">
        <f>937377-H5</f>
        <v>93779</v>
      </c>
      <c r="I6" s="217">
        <f t="shared" si="1"/>
        <v>137927</v>
      </c>
      <c r="J6" s="92">
        <f t="shared" si="2"/>
        <v>137927</v>
      </c>
      <c r="K6" s="180">
        <f>914521-843598</f>
        <v>70923</v>
      </c>
      <c r="L6" s="94">
        <v>67004</v>
      </c>
      <c r="M6" s="92"/>
      <c r="N6" s="27">
        <f t="shared" si="3"/>
        <v>137927</v>
      </c>
    </row>
    <row r="7" spans="1:14" s="10" customFormat="1" ht="13.5">
      <c r="A7" s="81" t="s">
        <v>82</v>
      </c>
      <c r="B7" s="21"/>
      <c r="C7" s="21"/>
      <c r="D7" s="21"/>
      <c r="E7" s="21"/>
      <c r="F7" s="21"/>
      <c r="G7" s="207">
        <f t="shared" si="0"/>
        <v>0</v>
      </c>
      <c r="H7" s="21">
        <v>454978</v>
      </c>
      <c r="I7" s="217">
        <f t="shared" si="1"/>
        <v>454978</v>
      </c>
      <c r="J7" s="21">
        <f t="shared" si="2"/>
        <v>454978</v>
      </c>
      <c r="K7" s="181">
        <v>454978</v>
      </c>
      <c r="L7" s="77"/>
      <c r="M7" s="21"/>
      <c r="N7" s="27">
        <f t="shared" si="3"/>
        <v>454978</v>
      </c>
    </row>
    <row r="8" spans="1:14" s="10" customFormat="1" ht="13.5">
      <c r="A8" s="81" t="s">
        <v>83</v>
      </c>
      <c r="B8" s="21">
        <v>2080</v>
      </c>
      <c r="C8" s="21">
        <v>73500</v>
      </c>
      <c r="D8" s="21">
        <v>4000</v>
      </c>
      <c r="E8" s="21">
        <v>2160</v>
      </c>
      <c r="F8" s="21">
        <v>58067</v>
      </c>
      <c r="G8" s="207">
        <f t="shared" si="0"/>
        <v>139807</v>
      </c>
      <c r="H8" s="21">
        <v>73176</v>
      </c>
      <c r="I8" s="217">
        <f t="shared" si="1"/>
        <v>212983</v>
      </c>
      <c r="J8" s="21">
        <f t="shared" si="2"/>
        <v>212983</v>
      </c>
      <c r="K8" s="181">
        <v>167678</v>
      </c>
      <c r="L8" s="77">
        <v>45305</v>
      </c>
      <c r="M8" s="21"/>
      <c r="N8" s="27">
        <f t="shared" si="3"/>
        <v>212983</v>
      </c>
    </row>
    <row r="9" spans="1:14" s="10" customFormat="1" ht="14.25" thickBot="1">
      <c r="A9" s="84" t="s">
        <v>85</v>
      </c>
      <c r="B9" s="83"/>
      <c r="C9" s="83"/>
      <c r="D9" s="83"/>
      <c r="E9" s="83"/>
      <c r="F9" s="83"/>
      <c r="G9" s="207">
        <f t="shared" si="0"/>
        <v>0</v>
      </c>
      <c r="H9" s="83">
        <v>0</v>
      </c>
      <c r="I9" s="218">
        <f t="shared" si="1"/>
        <v>0</v>
      </c>
      <c r="J9" s="83">
        <f t="shared" si="2"/>
        <v>0</v>
      </c>
      <c r="K9" s="182"/>
      <c r="L9" s="85"/>
      <c r="M9" s="83"/>
      <c r="N9" s="27">
        <f t="shared" si="3"/>
        <v>0</v>
      </c>
    </row>
    <row r="10" spans="1:14" s="12" customFormat="1" ht="14.25" thickBot="1">
      <c r="A10" s="86" t="s">
        <v>120</v>
      </c>
      <c r="B10" s="23">
        <f>B4+B7+B8+B9</f>
        <v>2080</v>
      </c>
      <c r="C10" s="23">
        <f>C4+C7+C8+C9</f>
        <v>73500</v>
      </c>
      <c r="D10" s="23">
        <f>D4+D7+D8+D9</f>
        <v>4000</v>
      </c>
      <c r="E10" s="23">
        <f>E4+E7+E8+E9</f>
        <v>2160</v>
      </c>
      <c r="F10" s="23">
        <f>F4+F7+F8+F9</f>
        <v>102215</v>
      </c>
      <c r="G10" s="208">
        <f t="shared" si="0"/>
        <v>183955</v>
      </c>
      <c r="H10" s="23">
        <f>H4+H7+H8+H9</f>
        <v>1465531</v>
      </c>
      <c r="I10" s="219">
        <f t="shared" si="1"/>
        <v>1649486</v>
      </c>
      <c r="J10" s="23">
        <f t="shared" si="2"/>
        <v>1649486</v>
      </c>
      <c r="K10" s="183">
        <f>K4+K7+K8+K9</f>
        <v>1537177</v>
      </c>
      <c r="L10" s="184">
        <f>L4+L7+L8+L9</f>
        <v>112309</v>
      </c>
      <c r="M10" s="23">
        <f>M4+M7+M8+M9</f>
        <v>0</v>
      </c>
      <c r="N10" s="27">
        <f t="shared" si="3"/>
        <v>1649486</v>
      </c>
    </row>
    <row r="11" spans="1:14" s="10" customFormat="1" ht="13.5">
      <c r="A11" s="69" t="s">
        <v>99</v>
      </c>
      <c r="B11" s="20"/>
      <c r="C11" s="20"/>
      <c r="D11" s="20"/>
      <c r="E11" s="20"/>
      <c r="F11" s="20"/>
      <c r="G11" s="209">
        <f t="shared" si="0"/>
        <v>0</v>
      </c>
      <c r="H11" s="20">
        <v>121533</v>
      </c>
      <c r="I11" s="220">
        <f t="shared" si="1"/>
        <v>121533</v>
      </c>
      <c r="J11" s="20">
        <f t="shared" si="2"/>
        <v>121533</v>
      </c>
      <c r="K11" s="185">
        <v>101293</v>
      </c>
      <c r="L11" s="186">
        <v>20240</v>
      </c>
      <c r="M11" s="20"/>
      <c r="N11" s="27">
        <f t="shared" si="3"/>
        <v>121533</v>
      </c>
    </row>
    <row r="12" spans="1:14" s="10" customFormat="1" ht="13.5">
      <c r="A12" s="91" t="s">
        <v>117</v>
      </c>
      <c r="B12" s="98"/>
      <c r="C12" s="98"/>
      <c r="D12" s="98"/>
      <c r="E12" s="98"/>
      <c r="F12" s="98"/>
      <c r="G12" s="209">
        <f t="shared" si="0"/>
        <v>0</v>
      </c>
      <c r="H12" s="98">
        <v>100000</v>
      </c>
      <c r="I12" s="220">
        <f t="shared" si="1"/>
        <v>100000</v>
      </c>
      <c r="J12" s="98">
        <f t="shared" si="2"/>
        <v>100000</v>
      </c>
      <c r="K12" s="187">
        <v>100000</v>
      </c>
      <c r="L12" s="188"/>
      <c r="M12" s="98"/>
      <c r="N12" s="27">
        <f t="shared" si="3"/>
        <v>100000</v>
      </c>
    </row>
    <row r="13" spans="1:14" s="10" customFormat="1" ht="13.5">
      <c r="A13" s="81" t="s">
        <v>84</v>
      </c>
      <c r="B13" s="21"/>
      <c r="C13" s="21"/>
      <c r="D13" s="21"/>
      <c r="E13" s="21"/>
      <c r="F13" s="21"/>
      <c r="G13" s="209">
        <f t="shared" si="0"/>
        <v>0</v>
      </c>
      <c r="H13" s="21">
        <v>87248</v>
      </c>
      <c r="I13" s="217">
        <f t="shared" si="1"/>
        <v>87248</v>
      </c>
      <c r="J13" s="21">
        <f t="shared" si="2"/>
        <v>87248</v>
      </c>
      <c r="K13" s="181">
        <v>87248</v>
      </c>
      <c r="L13" s="77"/>
      <c r="M13" s="21"/>
      <c r="N13" s="27">
        <f t="shared" si="3"/>
        <v>87248</v>
      </c>
    </row>
    <row r="14" spans="1:14" s="10" customFormat="1" ht="13.5">
      <c r="A14" s="81" t="s">
        <v>72</v>
      </c>
      <c r="B14" s="21">
        <f>SUM(B15:B16)</f>
        <v>0</v>
      </c>
      <c r="C14" s="21">
        <f>SUM(C15:C16)</f>
        <v>0</v>
      </c>
      <c r="D14" s="21">
        <f>SUM(D15:D16)</f>
        <v>0</v>
      </c>
      <c r="E14" s="21">
        <f>SUM(E15:E16)</f>
        <v>0</v>
      </c>
      <c r="F14" s="21">
        <f>SUM(F15:F16)</f>
        <v>0</v>
      </c>
      <c r="G14" s="207">
        <f t="shared" si="0"/>
        <v>0</v>
      </c>
      <c r="H14" s="21">
        <f>SUM(H15:H16)</f>
        <v>13357</v>
      </c>
      <c r="I14" s="217">
        <f t="shared" si="1"/>
        <v>13357</v>
      </c>
      <c r="J14" s="21">
        <f t="shared" si="2"/>
        <v>13357</v>
      </c>
      <c r="K14" s="181">
        <f>SUM(K15:K16)</f>
        <v>8218</v>
      </c>
      <c r="L14" s="77">
        <f>SUM(L15:L16)</f>
        <v>5139</v>
      </c>
      <c r="M14" s="21">
        <f>SUM(M15:M16)</f>
        <v>0</v>
      </c>
      <c r="N14" s="27">
        <f t="shared" si="3"/>
        <v>13357</v>
      </c>
    </row>
    <row r="15" spans="1:14" s="10" customFormat="1" ht="26.25">
      <c r="A15" s="102" t="s">
        <v>169</v>
      </c>
      <c r="B15" s="92"/>
      <c r="C15" s="92"/>
      <c r="D15" s="92"/>
      <c r="E15" s="92"/>
      <c r="F15" s="92"/>
      <c r="G15" s="207">
        <f t="shared" si="0"/>
        <v>0</v>
      </c>
      <c r="H15" s="92">
        <v>13357</v>
      </c>
      <c r="I15" s="217">
        <f t="shared" si="1"/>
        <v>13357</v>
      </c>
      <c r="J15" s="92">
        <f t="shared" si="2"/>
        <v>13357</v>
      </c>
      <c r="K15" s="180">
        <v>8218</v>
      </c>
      <c r="L15" s="94">
        <v>5139</v>
      </c>
      <c r="M15" s="92"/>
      <c r="N15" s="27">
        <f t="shared" si="3"/>
        <v>13357</v>
      </c>
    </row>
    <row r="16" spans="1:14" s="10" customFormat="1" ht="14.25" thickBot="1">
      <c r="A16" s="102" t="s">
        <v>170</v>
      </c>
      <c r="B16" s="97"/>
      <c r="C16" s="97"/>
      <c r="D16" s="97"/>
      <c r="E16" s="97"/>
      <c r="F16" s="97"/>
      <c r="G16" s="207">
        <f t="shared" si="0"/>
        <v>0</v>
      </c>
      <c r="H16" s="97">
        <v>0</v>
      </c>
      <c r="I16" s="218">
        <f t="shared" si="1"/>
        <v>0</v>
      </c>
      <c r="J16" s="97">
        <f t="shared" si="2"/>
        <v>0</v>
      </c>
      <c r="K16" s="189"/>
      <c r="L16" s="190"/>
      <c r="M16" s="97"/>
      <c r="N16" s="27">
        <f t="shared" si="3"/>
        <v>0</v>
      </c>
    </row>
    <row r="17" spans="1:14" s="12" customFormat="1" ht="14.25" customHeight="1" thickBot="1">
      <c r="A17" s="86" t="s">
        <v>121</v>
      </c>
      <c r="B17" s="23">
        <f>B14+B13+B11</f>
        <v>0</v>
      </c>
      <c r="C17" s="23">
        <f>C14+C13+C11</f>
        <v>0</v>
      </c>
      <c r="D17" s="23">
        <f>D14+D13+D11</f>
        <v>0</v>
      </c>
      <c r="E17" s="23">
        <f>E14+E13+E11</f>
        <v>0</v>
      </c>
      <c r="F17" s="23">
        <f>F14+F13+F11</f>
        <v>0</v>
      </c>
      <c r="G17" s="208">
        <f t="shared" si="0"/>
        <v>0</v>
      </c>
      <c r="H17" s="23">
        <f>H14+H13+H11</f>
        <v>222138</v>
      </c>
      <c r="I17" s="219">
        <f t="shared" si="1"/>
        <v>222138</v>
      </c>
      <c r="J17" s="23">
        <f t="shared" si="2"/>
        <v>222138</v>
      </c>
      <c r="K17" s="183">
        <f>K14+K13+K11</f>
        <v>196759</v>
      </c>
      <c r="L17" s="184">
        <f>L14+L13+L11</f>
        <v>25379</v>
      </c>
      <c r="M17" s="23">
        <f>M14+M13+M11</f>
        <v>0</v>
      </c>
      <c r="N17" s="27">
        <f t="shared" si="3"/>
        <v>222138</v>
      </c>
    </row>
    <row r="18" spans="1:14" s="12" customFormat="1" ht="15.75" customHeight="1" thickBot="1">
      <c r="A18" s="88" t="s">
        <v>119</v>
      </c>
      <c r="B18" s="87">
        <f>B17+B10</f>
        <v>2080</v>
      </c>
      <c r="C18" s="87">
        <f>C17+C10</f>
        <v>73500</v>
      </c>
      <c r="D18" s="87">
        <f>D17+D10</f>
        <v>4000</v>
      </c>
      <c r="E18" s="87">
        <f>E17+E10</f>
        <v>2160</v>
      </c>
      <c r="F18" s="87">
        <f>F17+F10</f>
        <v>102215</v>
      </c>
      <c r="G18" s="210">
        <f t="shared" si="0"/>
        <v>183955</v>
      </c>
      <c r="H18" s="87">
        <f>H17+H10</f>
        <v>1687669</v>
      </c>
      <c r="I18" s="221">
        <f t="shared" si="1"/>
        <v>1871624</v>
      </c>
      <c r="J18" s="87">
        <f t="shared" si="2"/>
        <v>1871624</v>
      </c>
      <c r="K18" s="191">
        <f>K17+K10</f>
        <v>1733936</v>
      </c>
      <c r="L18" s="192">
        <f>L17+L10</f>
        <v>137688</v>
      </c>
      <c r="M18" s="87">
        <f>M17+M10</f>
        <v>0</v>
      </c>
      <c r="N18" s="27">
        <f t="shared" si="3"/>
        <v>1871624</v>
      </c>
    </row>
    <row r="19" spans="1:14" s="10" customFormat="1" ht="13.5">
      <c r="A19" s="89" t="s">
        <v>81</v>
      </c>
      <c r="B19" s="79">
        <f>SUM(B20:B21)</f>
        <v>0</v>
      </c>
      <c r="C19" s="79">
        <f>SUM(C20:C21)</f>
        <v>0</v>
      </c>
      <c r="D19" s="79">
        <f>SUM(D20:D21)</f>
        <v>0</v>
      </c>
      <c r="E19" s="79">
        <f>SUM(E20:E21)</f>
        <v>0</v>
      </c>
      <c r="F19" s="79">
        <f>SUM(F20:F21)</f>
        <v>0</v>
      </c>
      <c r="G19" s="206">
        <f t="shared" si="0"/>
        <v>0</v>
      </c>
      <c r="H19" s="79">
        <f>SUM(H20:H21)</f>
        <v>105275</v>
      </c>
      <c r="I19" s="216">
        <f t="shared" si="1"/>
        <v>105275</v>
      </c>
      <c r="J19" s="79">
        <f t="shared" si="2"/>
        <v>105275</v>
      </c>
      <c r="K19" s="179">
        <f>SUM(K20:K21)</f>
        <v>105275</v>
      </c>
      <c r="L19" s="78">
        <f>SUM(L20:L21)</f>
        <v>0</v>
      </c>
      <c r="M19" s="79">
        <f>SUM(M20:M21)</f>
        <v>0</v>
      </c>
      <c r="N19" s="27">
        <f t="shared" si="3"/>
        <v>105275</v>
      </c>
    </row>
    <row r="20" spans="1:14" s="10" customFormat="1" ht="13.5">
      <c r="A20" s="91" t="s">
        <v>122</v>
      </c>
      <c r="B20" s="92"/>
      <c r="C20" s="92"/>
      <c r="D20" s="92"/>
      <c r="E20" s="92"/>
      <c r="F20" s="92"/>
      <c r="G20" s="207">
        <f t="shared" si="0"/>
        <v>0</v>
      </c>
      <c r="H20" s="92">
        <v>85000</v>
      </c>
      <c r="I20" s="217">
        <f t="shared" si="1"/>
        <v>85000</v>
      </c>
      <c r="J20" s="92">
        <f t="shared" si="2"/>
        <v>85000</v>
      </c>
      <c r="K20" s="180">
        <v>85000</v>
      </c>
      <c r="L20" s="94"/>
      <c r="M20" s="92"/>
      <c r="N20" s="27">
        <f t="shared" si="3"/>
        <v>85000</v>
      </c>
    </row>
    <row r="21" spans="1:14" s="10" customFormat="1" ht="13.5">
      <c r="A21" s="136" t="s">
        <v>123</v>
      </c>
      <c r="B21" s="97"/>
      <c r="C21" s="97"/>
      <c r="D21" s="97"/>
      <c r="E21" s="97"/>
      <c r="F21" s="97"/>
      <c r="G21" s="211">
        <f t="shared" si="0"/>
        <v>0</v>
      </c>
      <c r="H21" s="97">
        <v>20275</v>
      </c>
      <c r="I21" s="218">
        <f t="shared" si="1"/>
        <v>20275</v>
      </c>
      <c r="J21" s="97">
        <f t="shared" si="2"/>
        <v>20275</v>
      </c>
      <c r="K21" s="189">
        <v>20275</v>
      </c>
      <c r="L21" s="190"/>
      <c r="M21" s="97"/>
      <c r="N21" s="27">
        <f t="shared" si="3"/>
        <v>20275</v>
      </c>
    </row>
    <row r="22" spans="1:14" s="10" customFormat="1" ht="14.25" thickBot="1">
      <c r="A22" s="137" t="s">
        <v>167</v>
      </c>
      <c r="B22" s="22">
        <v>33911</v>
      </c>
      <c r="C22" s="22">
        <v>41653</v>
      </c>
      <c r="D22" s="22">
        <v>40455</v>
      </c>
      <c r="E22" s="22">
        <v>297184</v>
      </c>
      <c r="F22" s="22">
        <v>131335</v>
      </c>
      <c r="G22" s="212">
        <f t="shared" si="0"/>
        <v>544538</v>
      </c>
      <c r="H22" s="22"/>
      <c r="I22" s="222">
        <f t="shared" si="1"/>
        <v>544538</v>
      </c>
      <c r="J22" s="22">
        <f>I22-G22</f>
        <v>0</v>
      </c>
      <c r="K22" s="193"/>
      <c r="L22" s="194"/>
      <c r="M22" s="22"/>
      <c r="N22" s="27">
        <f t="shared" si="3"/>
        <v>0</v>
      </c>
    </row>
    <row r="23" spans="1:14" s="12" customFormat="1" ht="15.75" customHeight="1" thickBot="1">
      <c r="A23" s="86" t="s">
        <v>124</v>
      </c>
      <c r="B23" s="23">
        <f>SUM(B19+B22)</f>
        <v>33911</v>
      </c>
      <c r="C23" s="23">
        <f>SUM(C19+C22)</f>
        <v>41653</v>
      </c>
      <c r="D23" s="23">
        <f>SUM(D19+D22)</f>
        <v>40455</v>
      </c>
      <c r="E23" s="23">
        <f>SUM(E19+E22)</f>
        <v>297184</v>
      </c>
      <c r="F23" s="23">
        <f>SUM(F19+F22)</f>
        <v>131335</v>
      </c>
      <c r="G23" s="208">
        <f t="shared" si="0"/>
        <v>544538</v>
      </c>
      <c r="H23" s="23">
        <f>SUM(H19)</f>
        <v>105275</v>
      </c>
      <c r="I23" s="219">
        <f t="shared" si="1"/>
        <v>649813</v>
      </c>
      <c r="J23" s="23">
        <f>SUM(J19)</f>
        <v>105275</v>
      </c>
      <c r="K23" s="183">
        <f>SUM(K19+K22)</f>
        <v>105275</v>
      </c>
      <c r="L23" s="184">
        <f>SUM(L19+L22)</f>
        <v>0</v>
      </c>
      <c r="M23" s="23">
        <f>SUM(M19+M22)</f>
        <v>0</v>
      </c>
      <c r="N23" s="27">
        <f t="shared" si="3"/>
        <v>105275</v>
      </c>
    </row>
    <row r="24" spans="1:14" s="12" customFormat="1" ht="15.75" customHeight="1" thickBot="1">
      <c r="A24" s="82" t="s">
        <v>28</v>
      </c>
      <c r="B24" s="24">
        <f>B10+B17+B23</f>
        <v>35991</v>
      </c>
      <c r="C24" s="24">
        <f>C10+C17+C23</f>
        <v>115153</v>
      </c>
      <c r="D24" s="24">
        <f>D10+D17+D23</f>
        <v>44455</v>
      </c>
      <c r="E24" s="24">
        <f>E10+E17+E23</f>
        <v>299344</v>
      </c>
      <c r="F24" s="24">
        <f>F10+F17+F23</f>
        <v>233550</v>
      </c>
      <c r="G24" s="213">
        <f t="shared" si="0"/>
        <v>728493</v>
      </c>
      <c r="H24" s="24">
        <f>H10+H17+H19</f>
        <v>1792944</v>
      </c>
      <c r="I24" s="223">
        <f t="shared" si="1"/>
        <v>2521437</v>
      </c>
      <c r="J24" s="24">
        <f>J10+J17+J19</f>
        <v>1976899</v>
      </c>
      <c r="K24" s="195">
        <f>K10+K17+K23</f>
        <v>1839211</v>
      </c>
      <c r="L24" s="196">
        <f>L10+L17+L23</f>
        <v>137688</v>
      </c>
      <c r="M24" s="24">
        <f>M10+M17+M23</f>
        <v>0</v>
      </c>
      <c r="N24" s="27">
        <f t="shared" si="3"/>
        <v>1976899</v>
      </c>
    </row>
    <row r="25" spans="7:14" s="10" customFormat="1" ht="14.25" thickBot="1">
      <c r="G25" s="142"/>
      <c r="I25" s="224"/>
      <c r="N25" s="27">
        <f t="shared" si="3"/>
        <v>0</v>
      </c>
    </row>
    <row r="26" spans="1:14" s="10" customFormat="1" ht="99" customHeight="1" thickBot="1">
      <c r="A26" s="138" t="s">
        <v>29</v>
      </c>
      <c r="B26" s="134" t="s">
        <v>66</v>
      </c>
      <c r="C26" s="131" t="s">
        <v>160</v>
      </c>
      <c r="D26" s="129" t="s">
        <v>80</v>
      </c>
      <c r="E26" s="130" t="s">
        <v>47</v>
      </c>
      <c r="F26" s="237" t="s">
        <v>185</v>
      </c>
      <c r="G26" s="205" t="s">
        <v>18</v>
      </c>
      <c r="H26" s="132" t="s">
        <v>40</v>
      </c>
      <c r="I26" s="215" t="s">
        <v>168</v>
      </c>
      <c r="J26" s="132" t="s">
        <v>177</v>
      </c>
      <c r="K26" s="174" t="s">
        <v>179</v>
      </c>
      <c r="L26" s="175" t="s">
        <v>182</v>
      </c>
      <c r="M26" s="176" t="s">
        <v>183</v>
      </c>
      <c r="N26" s="27">
        <f t="shared" si="3"/>
        <v>0</v>
      </c>
    </row>
    <row r="27" spans="1:14" s="10" customFormat="1" ht="13.5">
      <c r="A27" s="69" t="s">
        <v>30</v>
      </c>
      <c r="B27" s="20">
        <v>18678</v>
      </c>
      <c r="C27" s="20">
        <v>36448</v>
      </c>
      <c r="D27" s="20">
        <v>28125</v>
      </c>
      <c r="E27" s="20">
        <v>186960</v>
      </c>
      <c r="F27" s="20">
        <v>124451</v>
      </c>
      <c r="G27" s="209">
        <f aca="true" t="shared" si="4" ref="G27:G46">SUM(B27:F27)</f>
        <v>394662</v>
      </c>
      <c r="H27" s="20">
        <v>40334</v>
      </c>
      <c r="I27" s="220">
        <f aca="true" t="shared" si="5" ref="I27:I46">SUM(G27:H27)</f>
        <v>434996</v>
      </c>
      <c r="J27" s="20">
        <f>I27</f>
        <v>434996</v>
      </c>
      <c r="K27" s="179">
        <v>354351</v>
      </c>
      <c r="L27" s="78">
        <v>24557</v>
      </c>
      <c r="M27" s="79">
        <v>56088</v>
      </c>
      <c r="N27" s="27">
        <f t="shared" si="3"/>
        <v>434996</v>
      </c>
    </row>
    <row r="28" spans="1:14" s="10" customFormat="1" ht="13.5">
      <c r="A28" s="81" t="s">
        <v>31</v>
      </c>
      <c r="B28" s="21">
        <v>4128</v>
      </c>
      <c r="C28" s="21">
        <v>8381</v>
      </c>
      <c r="D28" s="21">
        <v>6105</v>
      </c>
      <c r="E28" s="21">
        <v>46284</v>
      </c>
      <c r="F28" s="21">
        <v>29639</v>
      </c>
      <c r="G28" s="209">
        <f t="shared" si="4"/>
        <v>94537</v>
      </c>
      <c r="H28" s="21">
        <v>9519</v>
      </c>
      <c r="I28" s="217">
        <f t="shared" si="5"/>
        <v>104056</v>
      </c>
      <c r="J28" s="21">
        <f>I28</f>
        <v>104056</v>
      </c>
      <c r="K28" s="181">
        <v>83871</v>
      </c>
      <c r="L28" s="77">
        <v>6300</v>
      </c>
      <c r="M28" s="21">
        <v>13885</v>
      </c>
      <c r="N28" s="27">
        <f t="shared" si="3"/>
        <v>104056</v>
      </c>
    </row>
    <row r="29" spans="1:14" s="10" customFormat="1" ht="13.5">
      <c r="A29" s="81" t="s">
        <v>17</v>
      </c>
      <c r="B29" s="21">
        <v>13185</v>
      </c>
      <c r="C29" s="21">
        <v>69324</v>
      </c>
      <c r="D29" s="21">
        <v>10225</v>
      </c>
      <c r="E29" s="21">
        <v>65100</v>
      </c>
      <c r="F29" s="21">
        <v>79460</v>
      </c>
      <c r="G29" s="209">
        <f t="shared" si="4"/>
        <v>237294</v>
      </c>
      <c r="H29" s="21">
        <v>507323</v>
      </c>
      <c r="I29" s="217">
        <f t="shared" si="5"/>
        <v>744617</v>
      </c>
      <c r="J29" s="21">
        <f>I29</f>
        <v>744617</v>
      </c>
      <c r="K29" s="181">
        <v>626581</v>
      </c>
      <c r="L29" s="77">
        <v>98506</v>
      </c>
      <c r="M29" s="21">
        <v>19530</v>
      </c>
      <c r="N29" s="27">
        <f t="shared" si="3"/>
        <v>744617</v>
      </c>
    </row>
    <row r="30" spans="1:14" s="10" customFormat="1" ht="13.5">
      <c r="A30" s="81" t="s">
        <v>32</v>
      </c>
      <c r="B30" s="21"/>
      <c r="C30" s="21"/>
      <c r="D30" s="21"/>
      <c r="E30" s="21"/>
      <c r="F30" s="21"/>
      <c r="G30" s="209">
        <f t="shared" si="4"/>
        <v>0</v>
      </c>
      <c r="H30" s="21">
        <v>26800</v>
      </c>
      <c r="I30" s="217">
        <f t="shared" si="5"/>
        <v>26800</v>
      </c>
      <c r="J30" s="21">
        <f>I30</f>
        <v>26800</v>
      </c>
      <c r="K30" s="181">
        <v>26800</v>
      </c>
      <c r="L30" s="77"/>
      <c r="M30" s="21"/>
      <c r="N30" s="27">
        <f t="shared" si="3"/>
        <v>26800</v>
      </c>
    </row>
    <row r="31" spans="1:14" s="10" customFormat="1" ht="13.5">
      <c r="A31" s="81" t="s">
        <v>139</v>
      </c>
      <c r="B31" s="21">
        <f>SUM(B32:B35)</f>
        <v>0</v>
      </c>
      <c r="C31" s="21">
        <f>SUM(C32:C35)</f>
        <v>0</v>
      </c>
      <c r="D31" s="21">
        <f>SUM(D32:D35)</f>
        <v>0</v>
      </c>
      <c r="E31" s="21">
        <f>SUM(E32:E35)</f>
        <v>0</v>
      </c>
      <c r="F31" s="21">
        <f>SUM(F32:F35)</f>
        <v>0</v>
      </c>
      <c r="G31" s="207">
        <f t="shared" si="4"/>
        <v>0</v>
      </c>
      <c r="H31" s="21">
        <f>SUM(H32:H35)</f>
        <v>394949</v>
      </c>
      <c r="I31" s="217">
        <f t="shared" si="5"/>
        <v>394949</v>
      </c>
      <c r="J31" s="21">
        <f>SUM(J32:J35)</f>
        <v>394949</v>
      </c>
      <c r="K31" s="181">
        <f>SUM(K32:K35)</f>
        <v>335706</v>
      </c>
      <c r="L31" s="77">
        <f>SUM(L32:L35)</f>
        <v>59243</v>
      </c>
      <c r="M31" s="21">
        <f>SUM(M32:M35)</f>
        <v>0</v>
      </c>
      <c r="N31" s="27">
        <f t="shared" si="3"/>
        <v>394949</v>
      </c>
    </row>
    <row r="32" spans="1:14" s="10" customFormat="1" ht="13.5">
      <c r="A32" s="91" t="s">
        <v>125</v>
      </c>
      <c r="B32" s="92"/>
      <c r="C32" s="92"/>
      <c r="D32" s="92"/>
      <c r="E32" s="92"/>
      <c r="F32" s="92"/>
      <c r="G32" s="207">
        <f t="shared" si="4"/>
        <v>0</v>
      </c>
      <c r="H32" s="92">
        <v>0</v>
      </c>
      <c r="I32" s="217">
        <f t="shared" si="5"/>
        <v>0</v>
      </c>
      <c r="J32" s="92">
        <f>I32</f>
        <v>0</v>
      </c>
      <c r="K32" s="180">
        <v>0</v>
      </c>
      <c r="L32" s="94"/>
      <c r="M32" s="92"/>
      <c r="N32" s="27">
        <f t="shared" si="3"/>
        <v>0</v>
      </c>
    </row>
    <row r="33" spans="1:14" s="10" customFormat="1" ht="13.5">
      <c r="A33" s="91" t="s">
        <v>162</v>
      </c>
      <c r="B33" s="92"/>
      <c r="C33" s="92"/>
      <c r="D33" s="92"/>
      <c r="E33" s="92"/>
      <c r="F33" s="92"/>
      <c r="G33" s="207">
        <f t="shared" si="4"/>
        <v>0</v>
      </c>
      <c r="H33" s="92">
        <v>316206</v>
      </c>
      <c r="I33" s="217">
        <f t="shared" si="5"/>
        <v>316206</v>
      </c>
      <c r="J33" s="92">
        <f>I33</f>
        <v>316206</v>
      </c>
      <c r="K33" s="180">
        <v>314406</v>
      </c>
      <c r="L33" s="94">
        <v>1800</v>
      </c>
      <c r="M33" s="92"/>
      <c r="N33" s="27">
        <f t="shared" si="3"/>
        <v>316206</v>
      </c>
    </row>
    <row r="34" spans="1:14" s="10" customFormat="1" ht="13.5">
      <c r="A34" s="91" t="s">
        <v>163</v>
      </c>
      <c r="B34" s="92"/>
      <c r="C34" s="92"/>
      <c r="D34" s="92"/>
      <c r="E34" s="92"/>
      <c r="F34" s="92"/>
      <c r="G34" s="207">
        <f t="shared" si="4"/>
        <v>0</v>
      </c>
      <c r="H34" s="92">
        <v>43579</v>
      </c>
      <c r="I34" s="217">
        <f t="shared" si="5"/>
        <v>43579</v>
      </c>
      <c r="J34" s="92">
        <f>I34</f>
        <v>43579</v>
      </c>
      <c r="K34" s="180">
        <v>17800</v>
      </c>
      <c r="L34" s="94">
        <v>25779</v>
      </c>
      <c r="M34" s="92"/>
      <c r="N34" s="27">
        <f t="shared" si="3"/>
        <v>43579</v>
      </c>
    </row>
    <row r="35" spans="1:14" s="10" customFormat="1" ht="14.25" thickBot="1">
      <c r="A35" s="91" t="s">
        <v>140</v>
      </c>
      <c r="B35" s="22"/>
      <c r="C35" s="22"/>
      <c r="D35" s="22"/>
      <c r="E35" s="22"/>
      <c r="F35" s="22"/>
      <c r="G35" s="207">
        <f t="shared" si="4"/>
        <v>0</v>
      </c>
      <c r="H35" s="22">
        <v>35164</v>
      </c>
      <c r="I35" s="222">
        <f t="shared" si="5"/>
        <v>35164</v>
      </c>
      <c r="J35" s="22">
        <f>I35</f>
        <v>35164</v>
      </c>
      <c r="K35" s="193">
        <v>3500</v>
      </c>
      <c r="L35" s="194">
        <v>31664</v>
      </c>
      <c r="M35" s="22"/>
      <c r="N35" s="27">
        <f t="shared" si="3"/>
        <v>35164</v>
      </c>
    </row>
    <row r="36" spans="1:14" s="10" customFormat="1" ht="14.25" thickBot="1">
      <c r="A36" s="86" t="s">
        <v>131</v>
      </c>
      <c r="B36" s="23">
        <f>B27+B28+B29+B30+B31</f>
        <v>35991</v>
      </c>
      <c r="C36" s="23">
        <f>C27+C28+C29+C30+C31</f>
        <v>114153</v>
      </c>
      <c r="D36" s="23">
        <f>D27+D28+D29+D30+D31</f>
        <v>44455</v>
      </c>
      <c r="E36" s="23">
        <f>E27+E28+E29+E30+E31</f>
        <v>298344</v>
      </c>
      <c r="F36" s="23">
        <f>F27+F28+F29+F30+F31</f>
        <v>233550</v>
      </c>
      <c r="G36" s="208">
        <f t="shared" si="4"/>
        <v>726493</v>
      </c>
      <c r="H36" s="23">
        <f>H27+H28+H29+H30+H31</f>
        <v>978925</v>
      </c>
      <c r="I36" s="219">
        <f t="shared" si="5"/>
        <v>1705418</v>
      </c>
      <c r="J36" s="23">
        <f>J27+J28+J29+J30+J31</f>
        <v>1705418</v>
      </c>
      <c r="K36" s="183">
        <f>K27+K28+K29+K30+K31</f>
        <v>1427309</v>
      </c>
      <c r="L36" s="184">
        <f>L27+L28+L29+L30+L31</f>
        <v>188606</v>
      </c>
      <c r="M36" s="23">
        <f>M27+M28+M29+M30+M31</f>
        <v>89503</v>
      </c>
      <c r="N36" s="27">
        <f t="shared" si="3"/>
        <v>1705418</v>
      </c>
    </row>
    <row r="37" spans="1:14" s="10" customFormat="1" ht="13.5">
      <c r="A37" s="69" t="s">
        <v>71</v>
      </c>
      <c r="B37" s="21"/>
      <c r="C37" s="21">
        <v>1000</v>
      </c>
      <c r="D37" s="21"/>
      <c r="E37" s="21">
        <v>1000</v>
      </c>
      <c r="F37" s="21"/>
      <c r="G37" s="207">
        <f t="shared" si="4"/>
        <v>2000</v>
      </c>
      <c r="H37" s="21">
        <v>158180</v>
      </c>
      <c r="I37" s="217">
        <f t="shared" si="5"/>
        <v>160180</v>
      </c>
      <c r="J37" s="21">
        <f>I37</f>
        <v>160180</v>
      </c>
      <c r="K37" s="181">
        <f>160180-L37</f>
        <v>138500</v>
      </c>
      <c r="L37" s="77">
        <v>21680</v>
      </c>
      <c r="M37" s="21"/>
      <c r="N37" s="27">
        <f t="shared" si="3"/>
        <v>160180</v>
      </c>
    </row>
    <row r="38" spans="1:14" s="10" customFormat="1" ht="13.5">
      <c r="A38" s="90" t="s">
        <v>19</v>
      </c>
      <c r="B38" s="20"/>
      <c r="C38" s="20"/>
      <c r="D38" s="20"/>
      <c r="E38" s="20"/>
      <c r="F38" s="20"/>
      <c r="G38" s="207">
        <f t="shared" si="4"/>
        <v>0</v>
      </c>
      <c r="H38" s="20">
        <v>73253</v>
      </c>
      <c r="I38" s="220">
        <f t="shared" si="5"/>
        <v>73253</v>
      </c>
      <c r="J38" s="20">
        <f>I38</f>
        <v>73253</v>
      </c>
      <c r="K38" s="185">
        <v>69453</v>
      </c>
      <c r="L38" s="186">
        <v>3800</v>
      </c>
      <c r="M38" s="20"/>
      <c r="N38" s="27">
        <f t="shared" si="3"/>
        <v>73253</v>
      </c>
    </row>
    <row r="39" spans="1:14" s="10" customFormat="1" ht="13.5">
      <c r="A39" s="81" t="s">
        <v>105</v>
      </c>
      <c r="B39" s="21">
        <f>SUM(B40:B42)</f>
        <v>0</v>
      </c>
      <c r="C39" s="21">
        <f>SUM(C40:C42)</f>
        <v>0</v>
      </c>
      <c r="D39" s="21">
        <f>SUM(D40:D42)</f>
        <v>0</v>
      </c>
      <c r="E39" s="21">
        <f>SUM(E40:E42)</f>
        <v>0</v>
      </c>
      <c r="F39" s="21">
        <f>SUM(F40:F42)</f>
        <v>0</v>
      </c>
      <c r="G39" s="207">
        <f t="shared" si="4"/>
        <v>0</v>
      </c>
      <c r="H39" s="21">
        <f>SUM(H40:H42)</f>
        <v>8980</v>
      </c>
      <c r="I39" s="217">
        <f t="shared" si="5"/>
        <v>8980</v>
      </c>
      <c r="J39" s="21">
        <f>SUM(J40:J42)</f>
        <v>8980</v>
      </c>
      <c r="K39" s="181">
        <f>SUM(K40:K42)</f>
        <v>5992</v>
      </c>
      <c r="L39" s="77">
        <f>SUM(L40:L42)</f>
        <v>2988</v>
      </c>
      <c r="M39" s="21">
        <f>SUM(M40:M42)</f>
        <v>0</v>
      </c>
      <c r="N39" s="27">
        <f t="shared" si="3"/>
        <v>8980</v>
      </c>
    </row>
    <row r="40" spans="1:14" s="10" customFormat="1" ht="13.5">
      <c r="A40" s="91" t="s">
        <v>171</v>
      </c>
      <c r="B40" s="92"/>
      <c r="C40" s="92"/>
      <c r="D40" s="92"/>
      <c r="E40" s="92"/>
      <c r="F40" s="92"/>
      <c r="G40" s="207">
        <f t="shared" si="4"/>
        <v>0</v>
      </c>
      <c r="H40" s="92">
        <v>1358</v>
      </c>
      <c r="I40" s="217">
        <f t="shared" si="5"/>
        <v>1358</v>
      </c>
      <c r="J40" s="92">
        <f>I40</f>
        <v>1358</v>
      </c>
      <c r="K40" s="180"/>
      <c r="L40" s="94">
        <v>1358</v>
      </c>
      <c r="M40" s="92"/>
      <c r="N40" s="27">
        <f t="shared" si="3"/>
        <v>1358</v>
      </c>
    </row>
    <row r="41" spans="1:14" s="10" customFormat="1" ht="13.5">
      <c r="A41" s="91" t="s">
        <v>172</v>
      </c>
      <c r="B41" s="92"/>
      <c r="C41" s="92"/>
      <c r="D41" s="92"/>
      <c r="E41" s="92"/>
      <c r="F41" s="92"/>
      <c r="G41" s="207">
        <f t="shared" si="4"/>
        <v>0</v>
      </c>
      <c r="H41" s="92">
        <v>5992</v>
      </c>
      <c r="I41" s="217">
        <f t="shared" si="5"/>
        <v>5992</v>
      </c>
      <c r="J41" s="92">
        <f>I41</f>
        <v>5992</v>
      </c>
      <c r="K41" s="180">
        <v>5992</v>
      </c>
      <c r="L41" s="94"/>
      <c r="M41" s="92"/>
      <c r="N41" s="27">
        <f t="shared" si="3"/>
        <v>5992</v>
      </c>
    </row>
    <row r="42" spans="1:14" s="10" customFormat="1" ht="14.25" thickBot="1">
      <c r="A42" s="91" t="s">
        <v>173</v>
      </c>
      <c r="B42" s="93"/>
      <c r="C42" s="93"/>
      <c r="D42" s="93"/>
      <c r="E42" s="93"/>
      <c r="F42" s="93"/>
      <c r="G42" s="207">
        <f t="shared" si="4"/>
        <v>0</v>
      </c>
      <c r="H42" s="93">
        <v>1630</v>
      </c>
      <c r="I42" s="222">
        <f t="shared" si="5"/>
        <v>1630</v>
      </c>
      <c r="J42" s="93">
        <f>I42</f>
        <v>1630</v>
      </c>
      <c r="K42" s="197"/>
      <c r="L42" s="96">
        <v>1630</v>
      </c>
      <c r="M42" s="93"/>
      <c r="N42" s="27">
        <f t="shared" si="3"/>
        <v>1630</v>
      </c>
    </row>
    <row r="43" spans="1:14" s="10" customFormat="1" ht="14.25" thickBot="1">
      <c r="A43" s="86" t="s">
        <v>132</v>
      </c>
      <c r="B43" s="23">
        <f>B37+B38+B39</f>
        <v>0</v>
      </c>
      <c r="C43" s="23">
        <f>C37+C38+C39</f>
        <v>1000</v>
      </c>
      <c r="D43" s="23">
        <f>D37+D38+D39</f>
        <v>0</v>
      </c>
      <c r="E43" s="23">
        <f>E37+E38+E39</f>
        <v>1000</v>
      </c>
      <c r="F43" s="23">
        <f>F37+F38+F39</f>
        <v>0</v>
      </c>
      <c r="G43" s="208">
        <f t="shared" si="4"/>
        <v>2000</v>
      </c>
      <c r="H43" s="23">
        <f>H37+H38+H39</f>
        <v>240413</v>
      </c>
      <c r="I43" s="219">
        <f t="shared" si="5"/>
        <v>242413</v>
      </c>
      <c r="J43" s="23">
        <f>J37+J38+J39</f>
        <v>242413</v>
      </c>
      <c r="K43" s="183">
        <f>K37+K38+K39</f>
        <v>213945</v>
      </c>
      <c r="L43" s="184">
        <f>L37+L38+L39</f>
        <v>28468</v>
      </c>
      <c r="M43" s="23">
        <f>M37+M38+M39</f>
        <v>0</v>
      </c>
      <c r="N43" s="27">
        <f t="shared" si="3"/>
        <v>242413</v>
      </c>
    </row>
    <row r="44" spans="1:14" s="12" customFormat="1" ht="15.75" customHeight="1" thickBot="1">
      <c r="A44" s="88" t="s">
        <v>133</v>
      </c>
      <c r="B44" s="87">
        <f>B43+B36</f>
        <v>35991</v>
      </c>
      <c r="C44" s="87">
        <f>C43+C36</f>
        <v>115153</v>
      </c>
      <c r="D44" s="87">
        <f>D43+D36</f>
        <v>44455</v>
      </c>
      <c r="E44" s="87">
        <f>E43+E36</f>
        <v>299344</v>
      </c>
      <c r="F44" s="87">
        <f>F43+F36</f>
        <v>233550</v>
      </c>
      <c r="G44" s="210">
        <f t="shared" si="4"/>
        <v>728493</v>
      </c>
      <c r="H44" s="87">
        <f>H43+H36</f>
        <v>1219338</v>
      </c>
      <c r="I44" s="221">
        <f t="shared" si="5"/>
        <v>1947831</v>
      </c>
      <c r="J44" s="87">
        <f>J43+J36</f>
        <v>1947831</v>
      </c>
      <c r="K44" s="191">
        <f>K43+K36</f>
        <v>1641254</v>
      </c>
      <c r="L44" s="192">
        <f>L43+L36</f>
        <v>217074</v>
      </c>
      <c r="M44" s="87">
        <f>M43+M36</f>
        <v>89503</v>
      </c>
      <c r="N44" s="27">
        <f t="shared" si="3"/>
        <v>1947831</v>
      </c>
    </row>
    <row r="45" spans="1:15" s="10" customFormat="1" ht="15.75" customHeight="1" thickBot="1">
      <c r="A45" s="101" t="s">
        <v>134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208">
        <f t="shared" si="4"/>
        <v>0</v>
      </c>
      <c r="H45" s="99">
        <f>29068+G22</f>
        <v>573606</v>
      </c>
      <c r="I45" s="219">
        <f t="shared" si="5"/>
        <v>573606</v>
      </c>
      <c r="J45" s="99">
        <f>I45-G22</f>
        <v>29068</v>
      </c>
      <c r="K45" s="198">
        <v>29068</v>
      </c>
      <c r="L45" s="100"/>
      <c r="M45" s="99"/>
      <c r="N45" s="27">
        <f t="shared" si="3"/>
        <v>29068</v>
      </c>
      <c r="O45" s="27"/>
    </row>
    <row r="46" spans="1:14" s="12" customFormat="1" ht="15.75" customHeight="1" thickBot="1">
      <c r="A46" s="82" t="s">
        <v>33</v>
      </c>
      <c r="B46" s="24">
        <f>B45+B44</f>
        <v>35991</v>
      </c>
      <c r="C46" s="24">
        <f>C45+C44</f>
        <v>115153</v>
      </c>
      <c r="D46" s="24">
        <f>D45+D44</f>
        <v>44455</v>
      </c>
      <c r="E46" s="24">
        <f>E45+E44</f>
        <v>299344</v>
      </c>
      <c r="F46" s="24">
        <f>F45+F44</f>
        <v>233550</v>
      </c>
      <c r="G46" s="213">
        <f t="shared" si="4"/>
        <v>728493</v>
      </c>
      <c r="H46" s="24">
        <f>H45+H44</f>
        <v>1792944</v>
      </c>
      <c r="I46" s="223">
        <f t="shared" si="5"/>
        <v>2521437</v>
      </c>
      <c r="J46" s="24">
        <f>J45+J44</f>
        <v>1976899</v>
      </c>
      <c r="K46" s="195">
        <f>K45+K44</f>
        <v>1670322</v>
      </c>
      <c r="L46" s="196">
        <f>L45+L44</f>
        <v>217074</v>
      </c>
      <c r="M46" s="24">
        <f>M45+M44</f>
        <v>89503</v>
      </c>
      <c r="N46" s="27">
        <f t="shared" si="3"/>
        <v>1976899</v>
      </c>
    </row>
    <row r="47" spans="7:10" ht="16.5" thickBot="1">
      <c r="G47" s="214"/>
      <c r="I47" s="225"/>
      <c r="J47" s="4"/>
    </row>
    <row r="48" spans="1:11" s="140" customFormat="1" ht="12.75">
      <c r="A48" s="199" t="s">
        <v>180</v>
      </c>
      <c r="B48" s="272">
        <f>SUM(B49:B50)</f>
        <v>8</v>
      </c>
      <c r="C48" s="272">
        <f>SUM(C49:C50)</f>
        <v>14</v>
      </c>
      <c r="D48" s="272">
        <f>SUM(D49:D50)</f>
        <v>12</v>
      </c>
      <c r="E48" s="272">
        <f>SUM(E49:E50)</f>
        <v>52</v>
      </c>
      <c r="F48" s="272">
        <f>SUM(F49:F50)</f>
        <v>48.25</v>
      </c>
      <c r="G48" s="273">
        <f>SUM(B48:F48)</f>
        <v>134.25</v>
      </c>
      <c r="H48" s="274">
        <f>SUM(H49:H50)</f>
        <v>4.25</v>
      </c>
      <c r="I48" s="275">
        <f>SUM(G48:H48)</f>
        <v>138.5</v>
      </c>
      <c r="J48" s="203"/>
      <c r="K48" s="203"/>
    </row>
    <row r="49" spans="1:12" s="143" customFormat="1" ht="12.75">
      <c r="A49" s="201" t="s">
        <v>175</v>
      </c>
      <c r="B49" s="276">
        <v>6</v>
      </c>
      <c r="C49" s="277">
        <v>4</v>
      </c>
      <c r="D49" s="277">
        <v>4</v>
      </c>
      <c r="E49" s="271">
        <v>50</v>
      </c>
      <c r="F49" s="271">
        <v>43.25</v>
      </c>
      <c r="G49" s="278">
        <f>SUM(B49:F49)</f>
        <v>107.25</v>
      </c>
      <c r="H49" s="279">
        <v>3</v>
      </c>
      <c r="I49" s="280">
        <f>SUM(G49:H49)</f>
        <v>110.25</v>
      </c>
      <c r="J49" s="177"/>
      <c r="K49" s="177"/>
      <c r="L49" s="200"/>
    </row>
    <row r="50" spans="1:11" s="143" customFormat="1" ht="12.75">
      <c r="A50" s="201" t="s">
        <v>176</v>
      </c>
      <c r="B50" s="276">
        <v>2</v>
      </c>
      <c r="C50" s="277">
        <v>10</v>
      </c>
      <c r="D50" s="277">
        <v>8</v>
      </c>
      <c r="E50" s="271">
        <v>2</v>
      </c>
      <c r="F50" s="271">
        <v>5</v>
      </c>
      <c r="G50" s="278">
        <f>SUM(B50:F50)</f>
        <v>27</v>
      </c>
      <c r="H50" s="279">
        <v>1.25</v>
      </c>
      <c r="I50" s="280">
        <f>SUM(G50:H50)</f>
        <v>28.25</v>
      </c>
      <c r="J50" s="178"/>
      <c r="K50" s="178"/>
    </row>
    <row r="51" spans="1:11" s="140" customFormat="1" ht="13.5" thickBot="1">
      <c r="A51" s="202" t="s">
        <v>181</v>
      </c>
      <c r="B51" s="281">
        <v>2</v>
      </c>
      <c r="C51" s="282">
        <v>0</v>
      </c>
      <c r="D51" s="282"/>
      <c r="E51" s="283">
        <v>1</v>
      </c>
      <c r="F51" s="283">
        <v>0</v>
      </c>
      <c r="G51" s="284">
        <f>SUM(B51:F51)</f>
        <v>3</v>
      </c>
      <c r="H51" s="285">
        <v>0</v>
      </c>
      <c r="I51" s="286">
        <f>SUM(G51:H51)</f>
        <v>3</v>
      </c>
      <c r="J51" s="204"/>
      <c r="K51" s="204"/>
    </row>
  </sheetData>
  <sheetProtection/>
  <printOptions/>
  <pageMargins left="0.5118110236220472" right="0.3937007874015748" top="0.37" bottom="0.43" header="0.31" footer="0.31"/>
  <pageSetup fitToHeight="1" fitToWidth="1" horizontalDpi="600" verticalDpi="600" orientation="landscape" paperSize="9" scale="53" r:id="rId1"/>
  <colBreaks count="1" manualBreakCount="1">
    <brk id="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6.00390625" style="0" customWidth="1"/>
  </cols>
  <sheetData>
    <row r="1" spans="1:5" s="2" customFormat="1" ht="13.5">
      <c r="A1" s="323" t="s">
        <v>264</v>
      </c>
      <c r="B1" s="323"/>
      <c r="C1" s="323"/>
      <c r="D1" s="5"/>
      <c r="E1" s="6"/>
    </row>
    <row r="2" spans="1:5" s="2" customFormat="1" ht="12.75">
      <c r="A2" s="5"/>
      <c r="B2" s="18"/>
      <c r="C2" s="6"/>
      <c r="D2" s="5"/>
      <c r="E2" s="6"/>
    </row>
    <row r="3" spans="1:5" s="2" customFormat="1" ht="16.5" customHeight="1">
      <c r="A3" s="324" t="s">
        <v>191</v>
      </c>
      <c r="B3" s="325"/>
      <c r="C3" s="325"/>
      <c r="D3" s="26"/>
      <c r="E3" s="26"/>
    </row>
    <row r="4" spans="1:5" s="2" customFormat="1" ht="16.5" customHeight="1">
      <c r="A4" s="324" t="s">
        <v>4</v>
      </c>
      <c r="B4" s="324"/>
      <c r="C4" s="324"/>
      <c r="D4" s="1"/>
      <c r="E4" s="1"/>
    </row>
    <row r="5" spans="1:5" s="2" customFormat="1" ht="16.5" customHeight="1">
      <c r="A5" s="1"/>
      <c r="B5" s="31"/>
      <c r="C5" s="1"/>
      <c r="D5" s="1"/>
      <c r="E5" s="1"/>
    </row>
    <row r="6" spans="1:5" s="165" customFormat="1" ht="16.5" customHeight="1">
      <c r="A6" s="164" t="s">
        <v>1</v>
      </c>
      <c r="B6" s="164" t="s">
        <v>98</v>
      </c>
      <c r="C6" s="164"/>
      <c r="D6" s="164"/>
      <c r="E6" s="164"/>
    </row>
    <row r="7" spans="1:5" s="146" customFormat="1" ht="16.5" customHeight="1">
      <c r="A7" s="30" t="s">
        <v>5</v>
      </c>
      <c r="B7" s="30" t="s">
        <v>74</v>
      </c>
      <c r="C7" s="149">
        <v>67248</v>
      </c>
      <c r="E7" s="162"/>
    </row>
    <row r="8" spans="1:5" s="72" customFormat="1" ht="16.5" customHeight="1">
      <c r="A8" s="30" t="s">
        <v>6</v>
      </c>
      <c r="B8" s="30" t="s">
        <v>250</v>
      </c>
      <c r="C8" s="149">
        <v>20000</v>
      </c>
      <c r="D8" s="166"/>
      <c r="E8" s="157"/>
    </row>
    <row r="9" spans="2:5" s="71" customFormat="1" ht="16.5" customHeight="1">
      <c r="B9" s="71" t="s">
        <v>3</v>
      </c>
      <c r="C9" s="145">
        <f>SUM(C7:C8)</f>
        <v>87248</v>
      </c>
      <c r="D9" s="167"/>
      <c r="E9" s="168"/>
    </row>
    <row r="10" spans="3:5" s="146" customFormat="1" ht="16.5" customHeight="1">
      <c r="C10" s="162"/>
      <c r="D10" s="169"/>
      <c r="E10" s="170"/>
    </row>
    <row r="11" spans="1:5" s="71" customFormat="1" ht="16.5" customHeight="1">
      <c r="A11" s="71" t="s">
        <v>10</v>
      </c>
      <c r="B11" s="164" t="s">
        <v>99</v>
      </c>
      <c r="C11" s="145"/>
      <c r="E11" s="145"/>
    </row>
    <row r="12" spans="1:5" s="146" customFormat="1" ht="16.5" customHeight="1">
      <c r="A12" s="30" t="s">
        <v>5</v>
      </c>
      <c r="B12" s="30" t="s">
        <v>202</v>
      </c>
      <c r="C12" s="149">
        <v>100000</v>
      </c>
      <c r="D12" s="169"/>
      <c r="E12" s="170"/>
    </row>
    <row r="13" spans="1:5" s="146" customFormat="1" ht="16.5" customHeight="1">
      <c r="A13" s="30" t="s">
        <v>6</v>
      </c>
      <c r="B13" s="30" t="s">
        <v>203</v>
      </c>
      <c r="C13" s="149">
        <v>1293</v>
      </c>
      <c r="D13" s="169"/>
      <c r="E13" s="170"/>
    </row>
    <row r="14" spans="1:5" s="146" customFormat="1" ht="16.5" customHeight="1">
      <c r="A14" s="241" t="s">
        <v>7</v>
      </c>
      <c r="B14" s="241" t="s">
        <v>237</v>
      </c>
      <c r="C14" s="240">
        <v>2380</v>
      </c>
      <c r="D14" s="169"/>
      <c r="E14" s="170"/>
    </row>
    <row r="15" spans="1:5" s="146" customFormat="1" ht="16.5" customHeight="1">
      <c r="A15" s="241" t="s">
        <v>8</v>
      </c>
      <c r="B15" s="241" t="s">
        <v>236</v>
      </c>
      <c r="C15" s="240">
        <v>17860</v>
      </c>
      <c r="D15" s="169"/>
      <c r="E15" s="170"/>
    </row>
    <row r="16" spans="2:5" s="71" customFormat="1" ht="16.5" customHeight="1">
      <c r="B16" s="71" t="s">
        <v>3</v>
      </c>
      <c r="C16" s="145">
        <f>SUM(C12:C15)</f>
        <v>121533</v>
      </c>
      <c r="E16" s="168"/>
    </row>
    <row r="17" spans="2:5" s="146" customFormat="1" ht="16.5" customHeight="1">
      <c r="B17" s="165"/>
      <c r="C17" s="162"/>
      <c r="E17" s="162"/>
    </row>
    <row r="18" spans="1:5" s="71" customFormat="1" ht="16.5" customHeight="1">
      <c r="A18" s="71" t="s">
        <v>11</v>
      </c>
      <c r="B18" s="164" t="s">
        <v>72</v>
      </c>
      <c r="C18" s="145"/>
      <c r="E18" s="145"/>
    </row>
    <row r="19" spans="1:5" s="71" customFormat="1" ht="16.5" customHeight="1">
      <c r="A19" s="72" t="s">
        <v>5</v>
      </c>
      <c r="B19" s="154" t="s">
        <v>101</v>
      </c>
      <c r="C19" s="145"/>
      <c r="E19" s="145"/>
    </row>
    <row r="20" spans="1:5" s="146" customFormat="1" ht="16.5" customHeight="1">
      <c r="A20" s="30" t="s">
        <v>5</v>
      </c>
      <c r="B20" s="30" t="s">
        <v>73</v>
      </c>
      <c r="C20" s="149">
        <v>8218</v>
      </c>
      <c r="D20" s="169"/>
      <c r="E20" s="170"/>
    </row>
    <row r="21" spans="1:5" s="160" customFormat="1" ht="16.5" customHeight="1">
      <c r="A21" s="241" t="s">
        <v>6</v>
      </c>
      <c r="B21" s="241" t="s">
        <v>12</v>
      </c>
      <c r="C21" s="240">
        <v>283</v>
      </c>
      <c r="D21" s="159"/>
      <c r="E21" s="171"/>
    </row>
    <row r="22" spans="1:5" s="146" customFormat="1" ht="16.5" customHeight="1">
      <c r="A22" s="241" t="s">
        <v>7</v>
      </c>
      <c r="B22" s="241" t="s">
        <v>13</v>
      </c>
      <c r="C22" s="240">
        <v>3498</v>
      </c>
      <c r="D22" s="169"/>
      <c r="E22" s="170"/>
    </row>
    <row r="23" spans="1:5" s="146" customFormat="1" ht="16.5" customHeight="1">
      <c r="A23" s="241" t="s">
        <v>8</v>
      </c>
      <c r="B23" s="241" t="s">
        <v>14</v>
      </c>
      <c r="C23" s="240">
        <v>1358</v>
      </c>
      <c r="D23" s="169"/>
      <c r="E23" s="170"/>
    </row>
    <row r="24" spans="2:5" s="71" customFormat="1" ht="16.5" customHeight="1">
      <c r="B24" s="154" t="s">
        <v>3</v>
      </c>
      <c r="C24" s="152">
        <f>SUM(C20:C23)</f>
        <v>13357</v>
      </c>
      <c r="E24" s="145"/>
    </row>
    <row r="25" spans="1:5" s="71" customFormat="1" ht="16.5" customHeight="1">
      <c r="A25" s="72" t="s">
        <v>6</v>
      </c>
      <c r="B25" s="154" t="s">
        <v>100</v>
      </c>
      <c r="C25" s="145"/>
      <c r="E25" s="145"/>
    </row>
    <row r="26" spans="1:5" s="146" customFormat="1" ht="16.5" customHeight="1">
      <c r="A26" s="30" t="s">
        <v>5</v>
      </c>
      <c r="B26" s="30"/>
      <c r="C26" s="149"/>
      <c r="D26" s="169"/>
      <c r="E26" s="170"/>
    </row>
    <row r="27" spans="1:5" s="146" customFormat="1" ht="16.5" customHeight="1">
      <c r="A27" s="30" t="s">
        <v>6</v>
      </c>
      <c r="B27" s="30"/>
      <c r="C27" s="149"/>
      <c r="D27" s="169"/>
      <c r="E27" s="170"/>
    </row>
    <row r="28" spans="2:5" s="71" customFormat="1" ht="16.5" customHeight="1">
      <c r="B28" s="72" t="s">
        <v>3</v>
      </c>
      <c r="C28" s="152">
        <f>SUM(C26:C27)</f>
        <v>0</v>
      </c>
      <c r="E28" s="168"/>
    </row>
    <row r="29" spans="2:5" s="71" customFormat="1" ht="16.5" customHeight="1">
      <c r="B29" s="71" t="s">
        <v>3</v>
      </c>
      <c r="C29" s="145">
        <f>C24+C28</f>
        <v>13357</v>
      </c>
      <c r="E29" s="168"/>
    </row>
    <row r="30" spans="2:5" s="71" customFormat="1" ht="16.5" customHeight="1">
      <c r="B30" s="164"/>
      <c r="C30" s="145"/>
      <c r="E30" s="145"/>
    </row>
    <row r="31" spans="2:5" s="71" customFormat="1" ht="28.5" customHeight="1">
      <c r="B31" s="144" t="s">
        <v>102</v>
      </c>
      <c r="C31" s="145">
        <f>C9+C16+C29</f>
        <v>222138</v>
      </c>
      <c r="E31" s="168"/>
    </row>
    <row r="32" spans="3:5" s="71" customFormat="1" ht="16.5" customHeight="1">
      <c r="C32" s="145"/>
      <c r="E32" s="168"/>
    </row>
    <row r="33" spans="1:5" s="71" customFormat="1" ht="16.5" customHeight="1">
      <c r="A33" s="71" t="s">
        <v>15</v>
      </c>
      <c r="B33" s="164" t="s">
        <v>103</v>
      </c>
      <c r="C33" s="145"/>
      <c r="E33" s="145"/>
    </row>
    <row r="34" spans="1:5" s="160" customFormat="1" ht="16.5" customHeight="1">
      <c r="A34" s="30" t="s">
        <v>5</v>
      </c>
      <c r="B34" s="30" t="s">
        <v>204</v>
      </c>
      <c r="C34" s="149">
        <v>20275</v>
      </c>
      <c r="D34" s="159"/>
      <c r="E34" s="171"/>
    </row>
    <row r="35" spans="2:5" s="71" customFormat="1" ht="16.5" customHeight="1">
      <c r="B35" s="154" t="s">
        <v>3</v>
      </c>
      <c r="C35" s="152">
        <f>SUM(C34:C34)</f>
        <v>20275</v>
      </c>
      <c r="E35" s="145"/>
    </row>
    <row r="36" spans="3:5" s="146" customFormat="1" ht="16.5" customHeight="1">
      <c r="C36" s="170"/>
      <c r="D36" s="169"/>
      <c r="E36" s="170"/>
    </row>
    <row r="37" spans="2:5" s="71" customFormat="1" ht="16.5" customHeight="1">
      <c r="B37" s="164" t="s">
        <v>104</v>
      </c>
      <c r="C37" s="145">
        <f>C35</f>
        <v>20275</v>
      </c>
      <c r="E37" s="145"/>
    </row>
    <row r="38" spans="2:5" s="71" customFormat="1" ht="16.5" customHeight="1">
      <c r="B38" s="164"/>
      <c r="C38" s="145"/>
      <c r="E38" s="145"/>
    </row>
    <row r="39" spans="2:5" s="146" customFormat="1" ht="16.5" customHeight="1">
      <c r="B39" s="71" t="s">
        <v>16</v>
      </c>
      <c r="C39" s="168">
        <f>C31+C37</f>
        <v>242413</v>
      </c>
      <c r="D39" s="169"/>
      <c r="E39" s="170"/>
    </row>
    <row r="40" spans="2:5" s="146" customFormat="1" ht="16.5" customHeight="1">
      <c r="B40" s="71" t="s">
        <v>57</v>
      </c>
      <c r="C40" s="170"/>
      <c r="D40" s="169"/>
      <c r="E40" s="170"/>
    </row>
    <row r="41" spans="2:5" s="146" customFormat="1" ht="16.5" customHeight="1">
      <c r="B41" s="161" t="s">
        <v>58</v>
      </c>
      <c r="C41" s="172">
        <f>C39-C42</f>
        <v>217034</v>
      </c>
      <c r="D41" s="169"/>
      <c r="E41" s="170"/>
    </row>
    <row r="42" spans="2:5" s="146" customFormat="1" ht="16.5" customHeight="1">
      <c r="B42" s="248" t="s">
        <v>56</v>
      </c>
      <c r="C42" s="245">
        <f>C23+C22+C21+C15+C14</f>
        <v>25379</v>
      </c>
      <c r="D42" s="169"/>
      <c r="E42" s="170"/>
    </row>
    <row r="43" spans="3:5" s="146" customFormat="1" ht="12.75">
      <c r="C43" s="170"/>
      <c r="D43" s="169"/>
      <c r="E43" s="170"/>
    </row>
    <row r="45" ht="12.75">
      <c r="C45" s="233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="120" zoomScaleNormal="120" zoomScalePageLayoutView="0" workbookViewId="0" topLeftCell="A1">
      <selection activeCell="A1" sqref="A1:C1"/>
    </sheetView>
  </sheetViews>
  <sheetFormatPr defaultColWidth="9.00390625" defaultRowHeight="12.75"/>
  <cols>
    <col min="1" max="1" width="3.25390625" style="0" bestFit="1" customWidth="1"/>
    <col min="2" max="2" width="61.625" style="0" customWidth="1"/>
    <col min="3" max="3" width="18.875" style="0" customWidth="1"/>
    <col min="6" max="6" width="9.25390625" style="0" bestFit="1" customWidth="1"/>
  </cols>
  <sheetData>
    <row r="1" spans="1:3" s="2" customFormat="1" ht="13.5">
      <c r="A1" s="323" t="s">
        <v>265</v>
      </c>
      <c r="B1" s="323"/>
      <c r="C1" s="323"/>
    </row>
    <row r="2" spans="1:3" s="2" customFormat="1" ht="15" customHeight="1">
      <c r="A2" s="324" t="s">
        <v>192</v>
      </c>
      <c r="B2" s="324"/>
      <c r="C2" s="324"/>
    </row>
    <row r="3" spans="1:3" s="2" customFormat="1" ht="12.75">
      <c r="A3" s="1"/>
      <c r="B3" s="1"/>
      <c r="C3" s="1"/>
    </row>
    <row r="4" spans="1:3" s="146" customFormat="1" ht="13.5" customHeight="1">
      <c r="A4" s="71" t="s">
        <v>1</v>
      </c>
      <c r="B4" s="144" t="s">
        <v>86</v>
      </c>
      <c r="C4" s="145"/>
    </row>
    <row r="5" spans="1:4" s="148" customFormat="1" ht="16.5" customHeight="1">
      <c r="A5" s="252" t="s">
        <v>5</v>
      </c>
      <c r="B5" s="253" t="s">
        <v>24</v>
      </c>
      <c r="C5" s="254">
        <v>5000</v>
      </c>
      <c r="D5" s="147"/>
    </row>
    <row r="6" spans="1:4" s="148" customFormat="1" ht="16.5" customHeight="1">
      <c r="A6" s="252" t="s">
        <v>6</v>
      </c>
      <c r="B6" s="253" t="s">
        <v>22</v>
      </c>
      <c r="C6" s="254">
        <v>6000</v>
      </c>
      <c r="D6" s="147"/>
    </row>
    <row r="7" spans="1:4" s="148" customFormat="1" ht="16.5" customHeight="1">
      <c r="A7" s="252" t="s">
        <v>7</v>
      </c>
      <c r="B7" s="253" t="s">
        <v>205</v>
      </c>
      <c r="C7" s="254">
        <v>100000</v>
      </c>
      <c r="D7" s="147"/>
    </row>
    <row r="8" spans="1:3" s="147" customFormat="1" ht="16.5" customHeight="1">
      <c r="A8" s="252" t="s">
        <v>8</v>
      </c>
      <c r="B8" s="255" t="s">
        <v>206</v>
      </c>
      <c r="C8" s="256">
        <v>6000</v>
      </c>
    </row>
    <row r="9" spans="1:3" s="147" customFormat="1" ht="16.5" customHeight="1">
      <c r="A9" s="252" t="s">
        <v>9</v>
      </c>
      <c r="B9" s="255" t="s">
        <v>207</v>
      </c>
      <c r="C9" s="256">
        <v>3000</v>
      </c>
    </row>
    <row r="10" spans="1:3" s="147" customFormat="1" ht="16.5" customHeight="1">
      <c r="A10" s="252" t="s">
        <v>20</v>
      </c>
      <c r="B10" s="255" t="s">
        <v>164</v>
      </c>
      <c r="C10" s="256">
        <v>1000</v>
      </c>
    </row>
    <row r="11" spans="1:3" s="147" customFormat="1" ht="16.5" customHeight="1">
      <c r="A11" s="252" t="s">
        <v>21</v>
      </c>
      <c r="B11" s="255" t="s">
        <v>76</v>
      </c>
      <c r="C11" s="256">
        <v>5000</v>
      </c>
    </row>
    <row r="12" spans="1:5" s="147" customFormat="1" ht="16.5" customHeight="1">
      <c r="A12" s="252" t="s">
        <v>23</v>
      </c>
      <c r="B12" s="255" t="s">
        <v>77</v>
      </c>
      <c r="C12" s="256">
        <v>5000</v>
      </c>
      <c r="E12" s="146"/>
    </row>
    <row r="13" spans="1:5" s="147" customFormat="1" ht="16.5" customHeight="1">
      <c r="A13" s="252" t="s">
        <v>52</v>
      </c>
      <c r="B13" s="255" t="s">
        <v>208</v>
      </c>
      <c r="C13" s="256">
        <v>2000</v>
      </c>
      <c r="E13" s="146"/>
    </row>
    <row r="14" spans="1:5" s="147" customFormat="1" ht="15" customHeight="1">
      <c r="A14" s="252" t="s">
        <v>53</v>
      </c>
      <c r="B14" s="257" t="s">
        <v>255</v>
      </c>
      <c r="C14" s="258">
        <v>3500</v>
      </c>
      <c r="E14" s="146"/>
    </row>
    <row r="15" spans="1:5" s="147" customFormat="1" ht="22.5" customHeight="1">
      <c r="A15" s="238" t="s">
        <v>248</v>
      </c>
      <c r="B15" s="239" t="s">
        <v>247</v>
      </c>
      <c r="C15" s="240">
        <v>2380</v>
      </c>
      <c r="E15" s="162"/>
    </row>
    <row r="16" spans="1:5" s="147" customFormat="1" ht="20.25" customHeight="1">
      <c r="A16" s="238" t="s">
        <v>178</v>
      </c>
      <c r="B16" s="239" t="s">
        <v>238</v>
      </c>
      <c r="C16" s="240">
        <v>8000</v>
      </c>
      <c r="E16" s="162"/>
    </row>
    <row r="17" spans="1:5" s="147" customFormat="1" ht="25.5">
      <c r="A17" s="238" t="s">
        <v>45</v>
      </c>
      <c r="B17" s="239" t="s">
        <v>239</v>
      </c>
      <c r="C17" s="240">
        <v>3000</v>
      </c>
      <c r="E17" s="162"/>
    </row>
    <row r="18" spans="1:5" s="147" customFormat="1" ht="25.5">
      <c r="A18" s="238" t="s">
        <v>209</v>
      </c>
      <c r="B18" s="239" t="s">
        <v>240</v>
      </c>
      <c r="C18" s="240">
        <v>900</v>
      </c>
      <c r="E18" s="162"/>
    </row>
    <row r="19" spans="1:5" s="147" customFormat="1" ht="25.5">
      <c r="A19" s="238" t="s">
        <v>210</v>
      </c>
      <c r="B19" s="239" t="s">
        <v>241</v>
      </c>
      <c r="C19" s="240">
        <v>2200</v>
      </c>
      <c r="E19" s="162"/>
    </row>
    <row r="20" spans="1:5" s="147" customFormat="1" ht="25.5">
      <c r="A20" s="238" t="s">
        <v>223</v>
      </c>
      <c r="B20" s="239" t="s">
        <v>242</v>
      </c>
      <c r="C20" s="240">
        <v>4700</v>
      </c>
      <c r="E20" s="162"/>
    </row>
    <row r="21" spans="1:3" s="147" customFormat="1" ht="15" customHeight="1">
      <c r="A21" s="238" t="s">
        <v>243</v>
      </c>
      <c r="B21" s="250" t="s">
        <v>174</v>
      </c>
      <c r="C21" s="251">
        <v>500</v>
      </c>
    </row>
    <row r="22" spans="1:3" s="147" customFormat="1" ht="28.5" customHeight="1">
      <c r="A22" s="252" t="s">
        <v>249</v>
      </c>
      <c r="B22" s="255" t="s">
        <v>211</v>
      </c>
      <c r="C22" s="256">
        <v>1000</v>
      </c>
    </row>
    <row r="23" spans="1:3" s="147" customFormat="1" ht="18.75" customHeight="1">
      <c r="A23" s="252" t="s">
        <v>244</v>
      </c>
      <c r="B23" s="255" t="s">
        <v>212</v>
      </c>
      <c r="C23" s="256">
        <v>1000</v>
      </c>
    </row>
    <row r="24" spans="1:3" s="146" customFormat="1" ht="16.5" customHeight="1">
      <c r="A24" s="32"/>
      <c r="B24" s="71" t="s">
        <v>3</v>
      </c>
      <c r="C24" s="151">
        <f>SUM(C5:C23)</f>
        <v>160180</v>
      </c>
    </row>
    <row r="25" spans="1:3" s="146" customFormat="1" ht="12.75">
      <c r="A25" s="32"/>
      <c r="B25" s="71"/>
      <c r="C25" s="151"/>
    </row>
    <row r="26" spans="1:3" s="146" customFormat="1" ht="16.5" customHeight="1">
      <c r="A26" s="71" t="s">
        <v>2</v>
      </c>
      <c r="B26" s="71" t="s">
        <v>87</v>
      </c>
      <c r="C26" s="145"/>
    </row>
    <row r="27" spans="1:3" s="147" customFormat="1" ht="12.75">
      <c r="A27" s="244" t="s">
        <v>5</v>
      </c>
      <c r="B27" s="239" t="s">
        <v>256</v>
      </c>
      <c r="C27" s="245">
        <v>3800</v>
      </c>
    </row>
    <row r="28" spans="1:6" s="148" customFormat="1" ht="16.5" customHeight="1">
      <c r="A28" s="252" t="s">
        <v>6</v>
      </c>
      <c r="B28" s="253" t="s">
        <v>213</v>
      </c>
      <c r="C28" s="254">
        <v>1270</v>
      </c>
      <c r="D28" s="147"/>
      <c r="F28" s="226"/>
    </row>
    <row r="29" spans="1:4" s="148" customFormat="1" ht="15.75">
      <c r="A29" s="252" t="s">
        <v>7</v>
      </c>
      <c r="B29" s="259" t="s">
        <v>214</v>
      </c>
      <c r="C29" s="254">
        <v>21568</v>
      </c>
      <c r="D29" s="147"/>
    </row>
    <row r="30" spans="1:4" s="147" customFormat="1" ht="16.5" customHeight="1">
      <c r="A30" s="252" t="s">
        <v>8</v>
      </c>
      <c r="B30" s="257" t="s">
        <v>257</v>
      </c>
      <c r="C30" s="260">
        <v>46315</v>
      </c>
      <c r="D30" s="150"/>
    </row>
    <row r="31" spans="1:4" s="147" customFormat="1" ht="16.5" customHeight="1">
      <c r="A31" s="252" t="s">
        <v>9</v>
      </c>
      <c r="B31" s="261" t="s">
        <v>219</v>
      </c>
      <c r="C31" s="262">
        <v>300</v>
      </c>
      <c r="D31" s="150"/>
    </row>
    <row r="32" spans="1:3" s="71" customFormat="1" ht="16.5" customHeight="1">
      <c r="A32" s="146"/>
      <c r="B32" s="144" t="s">
        <v>3</v>
      </c>
      <c r="C32" s="151">
        <f>SUM(C27:C31)</f>
        <v>73253</v>
      </c>
    </row>
    <row r="33" spans="1:3" s="71" customFormat="1" ht="12.75">
      <c r="A33" s="146"/>
      <c r="B33" s="144"/>
      <c r="C33" s="151"/>
    </row>
    <row r="34" spans="1:3" s="71" customFormat="1" ht="16.5" customHeight="1">
      <c r="A34" s="71" t="s">
        <v>11</v>
      </c>
      <c r="B34" s="71" t="s">
        <v>105</v>
      </c>
      <c r="C34" s="145"/>
    </row>
    <row r="35" spans="1:3" s="71" customFormat="1" ht="16.5" customHeight="1">
      <c r="A35" s="72" t="s">
        <v>5</v>
      </c>
      <c r="B35" s="72" t="s">
        <v>106</v>
      </c>
      <c r="C35" s="152"/>
    </row>
    <row r="36" spans="1:3" s="146" customFormat="1" ht="16.5" customHeight="1">
      <c r="A36" s="241" t="s">
        <v>5</v>
      </c>
      <c r="B36" s="242" t="s">
        <v>14</v>
      </c>
      <c r="C36" s="243">
        <v>1358</v>
      </c>
    </row>
    <row r="37" spans="1:3" s="146" customFormat="1" ht="16.5" customHeight="1">
      <c r="A37" s="241" t="s">
        <v>6</v>
      </c>
      <c r="B37" s="242" t="s">
        <v>54</v>
      </c>
      <c r="C37" s="243">
        <v>0</v>
      </c>
    </row>
    <row r="38" spans="2:3" s="71" customFormat="1" ht="16.5" customHeight="1">
      <c r="B38" s="72" t="s">
        <v>3</v>
      </c>
      <c r="C38" s="152">
        <f>SUM(C36:C37)</f>
        <v>1358</v>
      </c>
    </row>
    <row r="39" spans="1:3" s="71" customFormat="1" ht="16.5" customHeight="1">
      <c r="A39" s="72" t="s">
        <v>6</v>
      </c>
      <c r="B39" s="72" t="s">
        <v>107</v>
      </c>
      <c r="C39" s="145"/>
    </row>
    <row r="40" spans="1:3" s="146" customFormat="1" ht="16.5" customHeight="1">
      <c r="A40" s="259" t="s">
        <v>5</v>
      </c>
      <c r="B40" s="263" t="s">
        <v>39</v>
      </c>
      <c r="C40" s="258">
        <v>5802</v>
      </c>
    </row>
    <row r="41" spans="1:3" s="146" customFormat="1" ht="16.5" customHeight="1">
      <c r="A41" s="259" t="s">
        <v>6</v>
      </c>
      <c r="B41" s="263" t="s">
        <v>75</v>
      </c>
      <c r="C41" s="260">
        <v>190</v>
      </c>
    </row>
    <row r="42" spans="2:3" s="71" customFormat="1" ht="16.5" customHeight="1">
      <c r="B42" s="72" t="s">
        <v>3</v>
      </c>
      <c r="C42" s="152">
        <f>SUM(C40:C41)</f>
        <v>5992</v>
      </c>
    </row>
    <row r="43" spans="1:3" s="71" customFormat="1" ht="16.5" customHeight="1">
      <c r="A43" s="166" t="s">
        <v>7</v>
      </c>
      <c r="B43" s="72" t="s">
        <v>108</v>
      </c>
      <c r="C43" s="145"/>
    </row>
    <row r="44" spans="1:3" s="146" customFormat="1" ht="16.5" customHeight="1">
      <c r="A44" s="241" t="s">
        <v>5</v>
      </c>
      <c r="B44" s="242" t="s">
        <v>246</v>
      </c>
      <c r="C44" s="243">
        <v>1630</v>
      </c>
    </row>
    <row r="45" spans="2:3" s="71" customFormat="1" ht="16.5" customHeight="1">
      <c r="B45" s="72" t="s">
        <v>3</v>
      </c>
      <c r="C45" s="152">
        <f>SUM(C44:C44)</f>
        <v>1630</v>
      </c>
    </row>
    <row r="46" spans="1:3" s="146" customFormat="1" ht="16.5" customHeight="1">
      <c r="A46" s="153" t="s">
        <v>8</v>
      </c>
      <c r="B46" s="154" t="s">
        <v>109</v>
      </c>
      <c r="C46" s="155"/>
    </row>
    <row r="47" spans="1:4" s="148" customFormat="1" ht="15.75">
      <c r="A47" s="238" t="s">
        <v>46</v>
      </c>
      <c r="B47" s="246" t="s">
        <v>55</v>
      </c>
      <c r="C47" s="247"/>
      <c r="D47" s="147"/>
    </row>
    <row r="48" spans="1:3" s="146" customFormat="1" ht="12.75">
      <c r="A48" s="156"/>
      <c r="B48" s="154" t="s">
        <v>3</v>
      </c>
      <c r="C48" s="157">
        <f>SUM(C47:C47)</f>
        <v>0</v>
      </c>
    </row>
    <row r="49" spans="1:3" s="71" customFormat="1" ht="12.75">
      <c r="A49" s="146"/>
      <c r="B49" s="144" t="s">
        <v>3</v>
      </c>
      <c r="C49" s="151">
        <f>C48+C45+C42+C38</f>
        <v>8980</v>
      </c>
    </row>
    <row r="50" s="71" customFormat="1" ht="16.5" customHeight="1">
      <c r="C50" s="145"/>
    </row>
    <row r="51" spans="2:3" s="71" customFormat="1" ht="16.5" customHeight="1">
      <c r="B51" s="144" t="s">
        <v>110</v>
      </c>
      <c r="C51" s="145">
        <f>C49+C32+C24</f>
        <v>242413</v>
      </c>
    </row>
    <row r="52" spans="2:3" s="71" customFormat="1" ht="16.5" customHeight="1">
      <c r="B52" s="144"/>
      <c r="C52" s="145"/>
    </row>
    <row r="53" spans="1:3" s="71" customFormat="1" ht="16.5" customHeight="1">
      <c r="A53" s="71" t="s">
        <v>15</v>
      </c>
      <c r="B53" s="158" t="s">
        <v>113</v>
      </c>
      <c r="C53" s="145"/>
    </row>
    <row r="54" spans="1:4" s="160" customFormat="1" ht="16.5" customHeight="1">
      <c r="A54" s="259" t="s">
        <v>5</v>
      </c>
      <c r="B54" s="255" t="s">
        <v>112</v>
      </c>
      <c r="C54" s="256">
        <v>0</v>
      </c>
      <c r="D54" s="159"/>
    </row>
    <row r="55" spans="2:3" s="71" customFormat="1" ht="16.5" customHeight="1">
      <c r="B55" s="158" t="s">
        <v>3</v>
      </c>
      <c r="C55" s="145">
        <f>SUM(C54:C54)</f>
        <v>0</v>
      </c>
    </row>
    <row r="56" spans="2:3" s="160" customFormat="1" ht="16.5" customHeight="1">
      <c r="B56" s="158" t="s">
        <v>111</v>
      </c>
      <c r="C56" s="145">
        <v>0</v>
      </c>
    </row>
    <row r="57" spans="1:3" s="71" customFormat="1" ht="16.5" customHeight="1">
      <c r="A57" s="146"/>
      <c r="C57" s="145"/>
    </row>
    <row r="58" spans="1:3" s="71" customFormat="1" ht="16.5" customHeight="1">
      <c r="A58" s="146"/>
      <c r="B58" s="71" t="s">
        <v>16</v>
      </c>
      <c r="C58" s="145">
        <f>C51+C56</f>
        <v>242413</v>
      </c>
    </row>
    <row r="59" spans="1:3" s="71" customFormat="1" ht="16.5" customHeight="1">
      <c r="A59" s="146"/>
      <c r="B59" s="71" t="s">
        <v>57</v>
      </c>
      <c r="C59" s="145"/>
    </row>
    <row r="60" spans="2:3" s="146" customFormat="1" ht="16.5" customHeight="1">
      <c r="B60" s="264" t="s">
        <v>58</v>
      </c>
      <c r="C60" s="265">
        <f>C58-C61</f>
        <v>213945</v>
      </c>
    </row>
    <row r="61" spans="2:3" s="146" customFormat="1" ht="16.5" customHeight="1">
      <c r="B61" s="248" t="s">
        <v>56</v>
      </c>
      <c r="C61" s="249">
        <f>C47+C37+C36+C21+C27+C15+C16+C17+C18+C19+C20+C44</f>
        <v>28468</v>
      </c>
    </row>
    <row r="62" s="146" customFormat="1" ht="11.25" customHeight="1">
      <c r="C62" s="162"/>
    </row>
    <row r="63" s="146" customFormat="1" ht="11.25" customHeight="1">
      <c r="C63" s="162"/>
    </row>
    <row r="64" spans="2:4" s="146" customFormat="1" ht="23.25" customHeight="1">
      <c r="B64" s="71" t="s">
        <v>79</v>
      </c>
      <c r="C64" s="145">
        <f>'4. melléklet'!C39-'5. melléklet '!C58</f>
        <v>0</v>
      </c>
      <c r="D64" s="162"/>
    </row>
    <row r="65" s="146" customFormat="1" ht="11.25" customHeight="1">
      <c r="C65" s="162"/>
    </row>
    <row r="66" s="146" customFormat="1" ht="11.25" customHeight="1">
      <c r="C66" s="162"/>
    </row>
    <row r="67" spans="1:3" s="146" customFormat="1" ht="11.25" customHeight="1">
      <c r="A67" s="146" t="s">
        <v>159</v>
      </c>
      <c r="B67" s="71" t="s">
        <v>78</v>
      </c>
      <c r="C67" s="162"/>
    </row>
    <row r="68" spans="1:3" s="163" customFormat="1" ht="12.75">
      <c r="A68" s="229" t="s">
        <v>5</v>
      </c>
      <c r="B68" s="230" t="s">
        <v>165</v>
      </c>
      <c r="C68" s="231">
        <v>15000</v>
      </c>
    </row>
    <row r="69" spans="1:3" s="146" customFormat="1" ht="25.5">
      <c r="A69" s="229" t="s">
        <v>6</v>
      </c>
      <c r="B69" s="232" t="s">
        <v>220</v>
      </c>
      <c r="C69" s="170">
        <v>11400</v>
      </c>
    </row>
    <row r="70" spans="1:6" s="2" customFormat="1" ht="12.75">
      <c r="A70" s="229" t="s">
        <v>7</v>
      </c>
      <c r="B70" s="146" t="s">
        <v>245</v>
      </c>
      <c r="C70" s="162">
        <v>8000</v>
      </c>
      <c r="D70" s="146"/>
      <c r="E70" s="146"/>
      <c r="F70" s="146"/>
    </row>
    <row r="71" spans="1:4" s="146" customFormat="1" ht="12.75">
      <c r="A71" s="229" t="s">
        <v>8</v>
      </c>
      <c r="B71" s="232" t="s">
        <v>215</v>
      </c>
      <c r="C71" s="162">
        <v>2490</v>
      </c>
      <c r="D71" s="162"/>
    </row>
    <row r="72" spans="1:3" s="163" customFormat="1" ht="12.75">
      <c r="A72" s="229" t="s">
        <v>9</v>
      </c>
      <c r="B72" s="230" t="s">
        <v>217</v>
      </c>
      <c r="C72" s="231">
        <v>1730</v>
      </c>
    </row>
    <row r="73" spans="1:3" s="146" customFormat="1" ht="25.5">
      <c r="A73" s="229" t="s">
        <v>20</v>
      </c>
      <c r="B73" s="232" t="s">
        <v>218</v>
      </c>
      <c r="C73" s="170">
        <v>1135</v>
      </c>
    </row>
    <row r="74" spans="1:3" s="146" customFormat="1" ht="12.75">
      <c r="A74" s="229" t="s">
        <v>21</v>
      </c>
      <c r="B74" s="232" t="s">
        <v>235</v>
      </c>
      <c r="C74" s="170">
        <v>19196</v>
      </c>
    </row>
    <row r="75" spans="1:3" s="146" customFormat="1" ht="12.75">
      <c r="A75" s="229" t="s">
        <v>23</v>
      </c>
      <c r="B75" s="232" t="s">
        <v>221</v>
      </c>
      <c r="C75" s="170">
        <v>30480</v>
      </c>
    </row>
    <row r="76" spans="1:3" s="146" customFormat="1" ht="12.75">
      <c r="A76" s="229" t="s">
        <v>52</v>
      </c>
      <c r="B76" s="232" t="s">
        <v>222</v>
      </c>
      <c r="C76" s="170">
        <v>8636</v>
      </c>
    </row>
    <row r="77" spans="1:3" s="163" customFormat="1" ht="12.75">
      <c r="A77" s="229" t="s">
        <v>53</v>
      </c>
      <c r="B77" s="230" t="s">
        <v>216</v>
      </c>
      <c r="C77" s="231">
        <v>2230</v>
      </c>
    </row>
    <row r="78" spans="1:6" s="228" customFormat="1" ht="12.75">
      <c r="A78" s="71"/>
      <c r="B78" s="158" t="s">
        <v>3</v>
      </c>
      <c r="C78" s="145">
        <f>SUM(C68:C76)</f>
        <v>98067</v>
      </c>
      <c r="D78" s="71"/>
      <c r="E78" s="71"/>
      <c r="F78" s="71"/>
    </row>
    <row r="79" spans="1:6" s="2" customFormat="1" ht="12.75">
      <c r="A79" s="146"/>
      <c r="B79" s="146"/>
      <c r="C79" s="162"/>
      <c r="D79" s="146"/>
      <c r="E79" s="146"/>
      <c r="F79" s="146"/>
    </row>
    <row r="80" spans="1:6" s="2" customFormat="1" ht="12.75">
      <c r="A80" s="146"/>
      <c r="B80" s="146"/>
      <c r="C80" s="162"/>
      <c r="D80" s="146"/>
      <c r="E80" s="146"/>
      <c r="F80" s="146"/>
    </row>
    <row r="81" spans="1:6" s="2" customFormat="1" ht="12.75">
      <c r="A81" s="146"/>
      <c r="B81" s="146"/>
      <c r="C81" s="162"/>
      <c r="D81" s="146"/>
      <c r="E81" s="146"/>
      <c r="F81" s="146"/>
    </row>
    <row r="82" spans="1:6" ht="12.75">
      <c r="A82" s="227"/>
      <c r="B82" s="227"/>
      <c r="C82" s="227"/>
      <c r="D82" s="227"/>
      <c r="E82" s="227"/>
      <c r="F82" s="227"/>
    </row>
    <row r="83" spans="1:6" ht="12.75">
      <c r="A83" s="227"/>
      <c r="B83" s="227"/>
      <c r="C83" s="227"/>
      <c r="D83" s="227"/>
      <c r="E83" s="227"/>
      <c r="F83" s="227"/>
    </row>
    <row r="84" spans="1:6" ht="12.75">
      <c r="A84" s="227"/>
      <c r="B84" s="227"/>
      <c r="C84" s="227"/>
      <c r="D84" s="227"/>
      <c r="E84" s="227"/>
      <c r="F84" s="227"/>
    </row>
    <row r="85" spans="1:6" ht="12.75">
      <c r="A85" s="227"/>
      <c r="B85" s="227"/>
      <c r="C85" s="227"/>
      <c r="D85" s="227"/>
      <c r="E85" s="227"/>
      <c r="F85" s="227"/>
    </row>
    <row r="86" spans="1:6" ht="12.75">
      <c r="A86" s="227"/>
      <c r="B86" s="227"/>
      <c r="C86" s="227"/>
      <c r="D86" s="227"/>
      <c r="E86" s="227"/>
      <c r="F86" s="227"/>
    </row>
    <row r="87" spans="1:6" ht="12.75">
      <c r="A87" s="227"/>
      <c r="B87" s="227"/>
      <c r="C87" s="227"/>
      <c r="D87" s="227"/>
      <c r="E87" s="227"/>
      <c r="F87" s="227"/>
    </row>
    <row r="88" spans="1:6" ht="12.75">
      <c r="A88" s="227"/>
      <c r="B88" s="227"/>
      <c r="C88" s="227"/>
      <c r="D88" s="227"/>
      <c r="E88" s="227"/>
      <c r="F88" s="227"/>
    </row>
    <row r="89" spans="1:6" ht="12.75">
      <c r="A89" s="227"/>
      <c r="B89" s="227"/>
      <c r="C89" s="227"/>
      <c r="D89" s="227"/>
      <c r="E89" s="227"/>
      <c r="F89" s="227"/>
    </row>
    <row r="90" spans="1:6" ht="12.75">
      <c r="A90" s="227"/>
      <c r="B90" s="227"/>
      <c r="C90" s="227"/>
      <c r="D90" s="227"/>
      <c r="E90" s="227"/>
      <c r="F90" s="227"/>
    </row>
    <row r="91" spans="1:6" ht="12.75">
      <c r="A91" s="227"/>
      <c r="B91" s="227"/>
      <c r="C91" s="227"/>
      <c r="D91" s="227"/>
      <c r="E91" s="227"/>
      <c r="F91" s="227"/>
    </row>
    <row r="92" spans="1:6" ht="12.75">
      <c r="A92" s="227"/>
      <c r="B92" s="227"/>
      <c r="C92" s="227"/>
      <c r="D92" s="227"/>
      <c r="E92" s="227"/>
      <c r="F92" s="227"/>
    </row>
    <row r="93" spans="1:6" ht="12.75">
      <c r="A93" s="227"/>
      <c r="B93" s="227"/>
      <c r="C93" s="227"/>
      <c r="D93" s="227"/>
      <c r="E93" s="227"/>
      <c r="F93" s="227"/>
    </row>
    <row r="94" spans="1:6" ht="12.75">
      <c r="A94" s="227"/>
      <c r="B94" s="227"/>
      <c r="C94" s="227"/>
      <c r="D94" s="227"/>
      <c r="E94" s="227"/>
      <c r="F94" s="227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7.125" style="7" customWidth="1"/>
    <col min="2" max="2" width="15.875" style="7" customWidth="1"/>
    <col min="3" max="3" width="13.75390625" style="7" customWidth="1"/>
    <col min="4" max="4" width="10.875" style="7" customWidth="1"/>
    <col min="5" max="6" width="10.375" style="7" customWidth="1"/>
    <col min="7" max="7" width="10.875" style="7" customWidth="1"/>
    <col min="8" max="8" width="9.625" style="7" customWidth="1"/>
    <col min="9" max="16384" width="9.125" style="7" customWidth="1"/>
  </cols>
  <sheetData>
    <row r="1" spans="1:3" ht="13.5">
      <c r="A1" s="323" t="s">
        <v>266</v>
      </c>
      <c r="B1" s="323"/>
      <c r="C1" s="323"/>
    </row>
    <row r="2" spans="1:9" ht="30.75" customHeight="1">
      <c r="A2" s="326" t="s">
        <v>196</v>
      </c>
      <c r="B2" s="326"/>
      <c r="C2" s="326"/>
      <c r="D2" s="326"/>
      <c r="E2" s="326"/>
      <c r="F2" s="326"/>
      <c r="G2" s="326"/>
      <c r="H2" s="104"/>
      <c r="I2" s="104"/>
    </row>
    <row r="4" spans="2:7" ht="52.5" customHeight="1">
      <c r="B4" s="106" t="s">
        <v>193</v>
      </c>
      <c r="C4" s="105" t="s">
        <v>194</v>
      </c>
      <c r="D4" s="107" t="s">
        <v>143</v>
      </c>
      <c r="E4" s="107" t="s">
        <v>166</v>
      </c>
      <c r="F4" s="107" t="s">
        <v>195</v>
      </c>
      <c r="G4" s="108" t="s">
        <v>3</v>
      </c>
    </row>
    <row r="5" spans="1:8" ht="12.75">
      <c r="A5" s="9" t="s">
        <v>34</v>
      </c>
      <c r="B5" s="109"/>
      <c r="C5" s="29"/>
      <c r="D5" s="110"/>
      <c r="E5" s="110"/>
      <c r="F5" s="110"/>
      <c r="G5" s="110"/>
      <c r="H5" s="2"/>
    </row>
    <row r="6" spans="1:7" ht="12.75">
      <c r="A6" s="7" t="s">
        <v>141</v>
      </c>
      <c r="B6" s="112">
        <v>359900</v>
      </c>
      <c r="C6" s="111">
        <v>423240</v>
      </c>
      <c r="D6" s="113">
        <v>420000</v>
      </c>
      <c r="E6" s="113">
        <v>420000</v>
      </c>
      <c r="F6" s="113">
        <v>420000</v>
      </c>
      <c r="G6" s="114">
        <f aca="true" t="shared" si="0" ref="G6:G12">SUM(C6:F6)</f>
        <v>1683240</v>
      </c>
    </row>
    <row r="7" spans="1:7" ht="25.5">
      <c r="A7" s="28" t="s">
        <v>144</v>
      </c>
      <c r="B7" s="112">
        <v>20000</v>
      </c>
      <c r="C7" s="111">
        <v>20000</v>
      </c>
      <c r="D7" s="113">
        <v>20000</v>
      </c>
      <c r="E7" s="113">
        <v>20000</v>
      </c>
      <c r="F7" s="113">
        <v>20000</v>
      </c>
      <c r="G7" s="114">
        <f t="shared" si="0"/>
        <v>80000</v>
      </c>
    </row>
    <row r="8" spans="1:7" ht="12.75">
      <c r="A8" s="7" t="s">
        <v>145</v>
      </c>
      <c r="B8" s="112"/>
      <c r="C8" s="111"/>
      <c r="D8" s="113"/>
      <c r="E8" s="113"/>
      <c r="F8" s="113"/>
      <c r="G8" s="114">
        <f t="shared" si="0"/>
        <v>0</v>
      </c>
    </row>
    <row r="9" spans="1:7" ht="25.5">
      <c r="A9" s="28" t="s">
        <v>142</v>
      </c>
      <c r="B9" s="112">
        <v>35000</v>
      </c>
      <c r="C9" s="111">
        <v>67248</v>
      </c>
      <c r="D9" s="113">
        <v>35000</v>
      </c>
      <c r="E9" s="113">
        <v>35000</v>
      </c>
      <c r="F9" s="113">
        <v>35000</v>
      </c>
      <c r="G9" s="114">
        <f t="shared" si="0"/>
        <v>172248</v>
      </c>
    </row>
    <row r="10" spans="1:7" ht="12.75">
      <c r="A10" s="7" t="s">
        <v>146</v>
      </c>
      <c r="B10" s="112">
        <v>500</v>
      </c>
      <c r="C10" s="111">
        <v>800</v>
      </c>
      <c r="D10" s="113">
        <v>500</v>
      </c>
      <c r="E10" s="113">
        <v>500</v>
      </c>
      <c r="F10" s="113">
        <v>500</v>
      </c>
      <c r="G10" s="114">
        <f t="shared" si="0"/>
        <v>2300</v>
      </c>
    </row>
    <row r="11" spans="1:7" ht="12.75">
      <c r="A11" s="7" t="s">
        <v>147</v>
      </c>
      <c r="B11" s="112"/>
      <c r="C11" s="111"/>
      <c r="D11" s="113"/>
      <c r="E11" s="113"/>
      <c r="F11" s="113"/>
      <c r="G11" s="114">
        <f t="shared" si="0"/>
        <v>0</v>
      </c>
    </row>
    <row r="12" spans="1:7" s="9" customFormat="1" ht="12.75">
      <c r="A12" s="9" t="s">
        <v>3</v>
      </c>
      <c r="B12" s="115">
        <f>SUM(B6:B11)</f>
        <v>415400</v>
      </c>
      <c r="C12" s="33">
        <f>SUM(C6:C11)</f>
        <v>511288</v>
      </c>
      <c r="D12" s="114">
        <f>SUM(D6:D11)</f>
        <v>475500</v>
      </c>
      <c r="E12" s="114">
        <f>SUM(E6:E11)</f>
        <v>475500</v>
      </c>
      <c r="F12" s="114">
        <f>SUM(F6:F11)</f>
        <v>475500</v>
      </c>
      <c r="G12" s="114">
        <f t="shared" si="0"/>
        <v>1937788</v>
      </c>
    </row>
    <row r="13" spans="2:7" ht="12.75">
      <c r="B13" s="112"/>
      <c r="C13" s="111"/>
      <c r="D13" s="113"/>
      <c r="E13" s="113"/>
      <c r="F13" s="113"/>
      <c r="G13" s="114"/>
    </row>
    <row r="14" spans="1:7" s="9" customFormat="1" ht="12.75">
      <c r="A14" s="9" t="s">
        <v>148</v>
      </c>
      <c r="B14" s="115">
        <f>B12*0.5</f>
        <v>207700</v>
      </c>
      <c r="C14" s="33">
        <f>C12*0.5</f>
        <v>255644</v>
      </c>
      <c r="D14" s="114">
        <f>D12*0.5</f>
        <v>237750</v>
      </c>
      <c r="E14" s="114">
        <f>E12*0.5</f>
        <v>237750</v>
      </c>
      <c r="F14" s="114">
        <f>F12*0.5</f>
        <v>237750</v>
      </c>
      <c r="G14" s="114"/>
    </row>
    <row r="15" spans="2:7" ht="12.75">
      <c r="B15" s="112"/>
      <c r="C15" s="111"/>
      <c r="D15" s="113"/>
      <c r="E15" s="113"/>
      <c r="F15" s="113"/>
      <c r="G15" s="114"/>
    </row>
    <row r="16" spans="1:7" ht="12.75">
      <c r="A16" s="9" t="s">
        <v>114</v>
      </c>
      <c r="B16" s="112"/>
      <c r="C16" s="111"/>
      <c r="D16" s="113"/>
      <c r="E16" s="113"/>
      <c r="F16" s="113"/>
      <c r="G16" s="114"/>
    </row>
    <row r="17" spans="1:7" ht="12.75">
      <c r="A17" s="7" t="s">
        <v>112</v>
      </c>
      <c r="B17" s="112"/>
      <c r="C17" s="111"/>
      <c r="D17" s="113"/>
      <c r="E17" s="113"/>
      <c r="F17" s="113"/>
      <c r="G17" s="114"/>
    </row>
    <row r="18" spans="1:7" ht="12.75">
      <c r="A18" s="7" t="s">
        <v>115</v>
      </c>
      <c r="B18" s="112"/>
      <c r="C18" s="111"/>
      <c r="D18" s="113"/>
      <c r="E18" s="113"/>
      <c r="F18" s="113"/>
      <c r="G18" s="114"/>
    </row>
    <row r="19" spans="1:7" s="9" customFormat="1" ht="25.5">
      <c r="A19" s="74" t="s">
        <v>116</v>
      </c>
      <c r="B19" s="115">
        <f aca="true" t="shared" si="1" ref="B19:G19">SUM(B17:B18)</f>
        <v>0</v>
      </c>
      <c r="C19" s="115">
        <f t="shared" si="1"/>
        <v>0</v>
      </c>
      <c r="D19" s="115">
        <f t="shared" si="1"/>
        <v>0</v>
      </c>
      <c r="E19" s="115">
        <f t="shared" si="1"/>
        <v>0</v>
      </c>
      <c r="F19" s="115">
        <f t="shared" si="1"/>
        <v>0</v>
      </c>
      <c r="G19" s="115">
        <f t="shared" si="1"/>
        <v>0</v>
      </c>
    </row>
    <row r="20" spans="2:7" ht="12.75">
      <c r="B20" s="8"/>
      <c r="C20" s="8"/>
      <c r="D20" s="8"/>
      <c r="E20" s="8"/>
      <c r="F20" s="8"/>
      <c r="G20" s="73"/>
    </row>
  </sheetData>
  <sheetProtection/>
  <mergeCells count="2">
    <mergeCell ref="A2:G2"/>
    <mergeCell ref="A1:C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.125" style="117" customWidth="1"/>
    <col min="2" max="2" width="39.375" style="28" customWidth="1"/>
    <col min="3" max="3" width="14.00390625" style="8" customWidth="1"/>
    <col min="4" max="4" width="16.125" style="7" customWidth="1"/>
    <col min="5" max="16384" width="9.125" style="7" customWidth="1"/>
  </cols>
  <sheetData>
    <row r="1" spans="1:3" ht="12.75" customHeight="1">
      <c r="A1" s="329" t="s">
        <v>267</v>
      </c>
      <c r="B1" s="329"/>
      <c r="C1" s="116"/>
    </row>
    <row r="2" spans="2:3" ht="13.5">
      <c r="B2" s="118"/>
      <c r="C2" s="116"/>
    </row>
    <row r="3" spans="2:4" ht="13.5">
      <c r="B3" s="329" t="s">
        <v>149</v>
      </c>
      <c r="C3" s="330"/>
      <c r="D3" s="330"/>
    </row>
    <row r="4" spans="1:5" ht="24.75" customHeight="1">
      <c r="A4" s="327" t="s">
        <v>197</v>
      </c>
      <c r="B4" s="328"/>
      <c r="C4" s="328"/>
      <c r="D4" s="328"/>
      <c r="E4" s="328"/>
    </row>
    <row r="5" spans="1:5" ht="12.75">
      <c r="A5" s="328"/>
      <c r="B5" s="328"/>
      <c r="C5" s="328"/>
      <c r="D5" s="328"/>
      <c r="E5" s="328"/>
    </row>
    <row r="6" spans="2:3" ht="13.5">
      <c r="B6" s="119"/>
      <c r="C6" s="120"/>
    </row>
    <row r="7" spans="1:4" ht="29.25" customHeight="1">
      <c r="A7" s="121" t="s">
        <v>150</v>
      </c>
      <c r="B7" s="331" t="s">
        <v>198</v>
      </c>
      <c r="C7" s="332"/>
      <c r="D7" s="332"/>
    </row>
    <row r="8" spans="1:4" ht="19.5" customHeight="1">
      <c r="A8" s="121"/>
      <c r="B8" s="122"/>
      <c r="C8" s="123"/>
      <c r="D8" s="123"/>
    </row>
    <row r="9" spans="2:4" ht="13.5">
      <c r="B9" s="126"/>
      <c r="C9" s="127"/>
      <c r="D9" s="8"/>
    </row>
    <row r="10" ht="13.5">
      <c r="L10" s="7" t="s">
        <v>158</v>
      </c>
    </row>
    <row r="11" spans="1:4" ht="13.5">
      <c r="A11" s="117" t="s">
        <v>8</v>
      </c>
      <c r="B11" s="124" t="s">
        <v>251</v>
      </c>
      <c r="C11" s="125" t="s">
        <v>199</v>
      </c>
      <c r="D11" s="125" t="s">
        <v>3</v>
      </c>
    </row>
    <row r="12" spans="2:4" ht="13.5">
      <c r="B12" s="126" t="s">
        <v>151</v>
      </c>
      <c r="C12" s="127"/>
      <c r="D12" s="8"/>
    </row>
    <row r="13" spans="2:4" ht="13.5">
      <c r="B13" s="7" t="s">
        <v>152</v>
      </c>
      <c r="C13" s="8">
        <f>(4183+18800)*0.85</f>
        <v>19535.55</v>
      </c>
      <c r="D13" s="8">
        <f>SUM(C13:C13)</f>
        <v>19535.55</v>
      </c>
    </row>
    <row r="14" spans="2:4" ht="13.5">
      <c r="B14" s="7" t="s">
        <v>153</v>
      </c>
      <c r="C14" s="8">
        <f>(4183+18800)*0.1</f>
        <v>2298.3</v>
      </c>
      <c r="D14" s="8">
        <f>SUM(C14:C14)</f>
        <v>2298.3</v>
      </c>
    </row>
    <row r="15" spans="2:4" ht="13.5">
      <c r="B15" s="7" t="s">
        <v>154</v>
      </c>
      <c r="D15" s="8">
        <f>SUM(C15:C15)</f>
        <v>0</v>
      </c>
    </row>
    <row r="16" spans="2:4" ht="13.5">
      <c r="B16" s="7" t="s">
        <v>155</v>
      </c>
      <c r="C16" s="8">
        <f>C24-C13-C14-C15</f>
        <v>7476.150000000001</v>
      </c>
      <c r="D16" s="8">
        <f>SUM(C16:C16)</f>
        <v>7476.150000000001</v>
      </c>
    </row>
    <row r="17" spans="2:4" ht="13.5">
      <c r="B17" s="126" t="s">
        <v>3</v>
      </c>
      <c r="C17" s="127">
        <f>SUM(C13:C16)</f>
        <v>29310</v>
      </c>
      <c r="D17" s="127">
        <f>SUM(C17:C17)</f>
        <v>29310</v>
      </c>
    </row>
    <row r="18" spans="2:4" ht="9.75" customHeight="1">
      <c r="B18" s="7"/>
      <c r="D18" s="8"/>
    </row>
    <row r="19" spans="2:4" ht="13.5">
      <c r="B19" s="126" t="s">
        <v>156</v>
      </c>
      <c r="C19" s="127"/>
      <c r="D19" s="8"/>
    </row>
    <row r="20" spans="2:4" ht="13.5">
      <c r="B20" s="7" t="s">
        <v>19</v>
      </c>
      <c r="D20" s="8"/>
    </row>
    <row r="21" spans="2:4" ht="15" customHeight="1">
      <c r="B21" s="7" t="s">
        <v>71</v>
      </c>
      <c r="C21" s="8">
        <v>18800</v>
      </c>
      <c r="D21" s="8">
        <f>SUM(C21:C21)</f>
        <v>18800</v>
      </c>
    </row>
    <row r="22" spans="2:4" ht="13.5">
      <c r="B22" s="7" t="s">
        <v>17</v>
      </c>
      <c r="C22" s="8">
        <v>10510</v>
      </c>
      <c r="D22" s="8">
        <f>SUM(C22:C22)</f>
        <v>10510</v>
      </c>
    </row>
    <row r="23" spans="2:4" ht="13.5">
      <c r="B23" s="7" t="s">
        <v>157</v>
      </c>
      <c r="D23" s="8">
        <f>SUM(C23:C23)</f>
        <v>0</v>
      </c>
    </row>
    <row r="24" spans="2:4" ht="13.5">
      <c r="B24" s="126" t="s">
        <v>3</v>
      </c>
      <c r="C24" s="127">
        <f>SUM(C20:C23)</f>
        <v>29310</v>
      </c>
      <c r="D24" s="8">
        <f>SUM(C24:C24)</f>
        <v>29310</v>
      </c>
    </row>
    <row r="25" spans="2:4" ht="13.5">
      <c r="B25" s="126"/>
      <c r="C25" s="127"/>
      <c r="D25" s="8"/>
    </row>
    <row r="27" spans="2:4" ht="13.5">
      <c r="B27" s="126"/>
      <c r="C27" s="127"/>
      <c r="D27" s="8"/>
    </row>
    <row r="28" spans="1:4" ht="13.5">
      <c r="A28" s="117" t="s">
        <v>20</v>
      </c>
      <c r="B28" s="124" t="s">
        <v>252</v>
      </c>
      <c r="C28" s="125" t="s">
        <v>199</v>
      </c>
      <c r="D28" s="125" t="s">
        <v>3</v>
      </c>
    </row>
    <row r="29" spans="2:4" ht="13.5">
      <c r="B29" s="126" t="s">
        <v>151</v>
      </c>
      <c r="C29" s="127"/>
      <c r="D29" s="8"/>
    </row>
    <row r="30" spans="2:4" ht="13.5">
      <c r="B30" s="7" t="s">
        <v>152</v>
      </c>
      <c r="D30" s="8">
        <f>SUM(C30:C30)</f>
        <v>0</v>
      </c>
    </row>
    <row r="31" spans="2:4" ht="13.5">
      <c r="B31" s="7" t="s">
        <v>153</v>
      </c>
      <c r="C31" s="8">
        <v>65410</v>
      </c>
      <c r="D31" s="8">
        <f>SUM(C31:C31)</f>
        <v>65410</v>
      </c>
    </row>
    <row r="32" spans="2:4" ht="13.5">
      <c r="B32" s="7" t="s">
        <v>154</v>
      </c>
      <c r="D32" s="8">
        <f>SUM(C32:C32)</f>
        <v>0</v>
      </c>
    </row>
    <row r="33" spans="2:4" ht="13.5">
      <c r="B33" s="7" t="s">
        <v>155</v>
      </c>
      <c r="C33" s="8">
        <f>C41-C30-C31-C32</f>
        <v>0</v>
      </c>
      <c r="D33" s="8">
        <f>SUM(C33:C33)</f>
        <v>0</v>
      </c>
    </row>
    <row r="34" spans="2:4" ht="13.5">
      <c r="B34" s="126" t="s">
        <v>3</v>
      </c>
      <c r="C34" s="127">
        <f>SUM(C30:C33)</f>
        <v>65410</v>
      </c>
      <c r="D34" s="127">
        <f>SUM(C34:C34)</f>
        <v>65410</v>
      </c>
    </row>
    <row r="35" spans="2:4" ht="9.75" customHeight="1">
      <c r="B35" s="7"/>
      <c r="D35" s="8"/>
    </row>
    <row r="36" spans="2:4" ht="13.5">
      <c r="B36" s="126" t="s">
        <v>156</v>
      </c>
      <c r="C36" s="127"/>
      <c r="D36" s="8"/>
    </row>
    <row r="37" spans="2:4" ht="13.5">
      <c r="B37" s="7" t="s">
        <v>19</v>
      </c>
      <c r="D37" s="8"/>
    </row>
    <row r="38" spans="2:4" ht="13.5">
      <c r="B38" s="7" t="s">
        <v>71</v>
      </c>
      <c r="C38" s="8">
        <v>2380</v>
      </c>
      <c r="D38" s="8">
        <f>SUM(C38:C38)</f>
        <v>2380</v>
      </c>
    </row>
    <row r="39" spans="2:4" ht="13.5">
      <c r="B39" s="7" t="s">
        <v>17</v>
      </c>
      <c r="C39" s="8">
        <v>31366</v>
      </c>
      <c r="D39" s="8">
        <f>SUM(C39:C39)</f>
        <v>31366</v>
      </c>
    </row>
    <row r="40" spans="2:4" ht="13.5">
      <c r="B40" s="7" t="s">
        <v>253</v>
      </c>
      <c r="C40" s="8">
        <v>31664</v>
      </c>
      <c r="D40" s="8">
        <f>SUM(C40:C40)</f>
        <v>31664</v>
      </c>
    </row>
    <row r="41" spans="2:4" ht="13.5">
      <c r="B41" s="126" t="s">
        <v>3</v>
      </c>
      <c r="C41" s="127">
        <f>SUM(C37:C40)</f>
        <v>65410</v>
      </c>
      <c r="D41" s="8">
        <f>SUM(C41:C41)</f>
        <v>65410</v>
      </c>
    </row>
    <row r="42" spans="2:4" ht="13.5">
      <c r="B42" s="126"/>
      <c r="C42" s="127"/>
      <c r="D42" s="8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1" sqref="A1:B1"/>
    </sheetView>
  </sheetViews>
  <sheetFormatPr defaultColWidth="71.875" defaultRowHeight="12.75"/>
  <cols>
    <col min="1" max="1" width="60.875" style="269" customWidth="1"/>
    <col min="2" max="7" width="12.125" style="269" customWidth="1"/>
    <col min="8" max="8" width="10.875" style="269" customWidth="1"/>
    <col min="9" max="14" width="9.25390625" style="269" customWidth="1"/>
    <col min="15" max="16384" width="71.875" style="269" customWidth="1"/>
  </cols>
  <sheetData>
    <row r="1" spans="1:8" ht="21.75" customHeight="1">
      <c r="A1" s="323" t="s">
        <v>268</v>
      </c>
      <c r="B1" s="323"/>
      <c r="C1" s="268"/>
      <c r="D1" s="268"/>
      <c r="E1" s="268"/>
      <c r="F1" s="268"/>
      <c r="G1" s="268"/>
      <c r="H1" s="268"/>
    </row>
    <row r="2" spans="1:8" ht="15.75" customHeight="1">
      <c r="A2" s="270"/>
      <c r="B2" s="270"/>
      <c r="C2" s="270"/>
      <c r="D2" s="270"/>
      <c r="E2" s="270"/>
      <c r="F2" s="270"/>
      <c r="G2" s="270"/>
      <c r="H2" s="270"/>
    </row>
    <row r="3" spans="1:8" ht="12.75">
      <c r="A3" s="335" t="s">
        <v>259</v>
      </c>
      <c r="B3" s="335"/>
      <c r="C3" s="335"/>
      <c r="D3" s="335"/>
      <c r="E3" s="335"/>
      <c r="F3" s="335"/>
      <c r="G3" s="335"/>
      <c r="H3" s="335"/>
    </row>
    <row r="4" spans="1:8" ht="12.75">
      <c r="A4" s="336" t="s">
        <v>260</v>
      </c>
      <c r="B4" s="336"/>
      <c r="C4" s="336"/>
      <c r="D4" s="336"/>
      <c r="E4" s="336"/>
      <c r="F4" s="336"/>
      <c r="G4" s="336"/>
      <c r="H4" s="336"/>
    </row>
    <row r="5" ht="12.75">
      <c r="A5" s="268"/>
    </row>
    <row r="6" ht="12.75">
      <c r="A6" s="268"/>
    </row>
    <row r="7" spans="1:8" ht="26.25" customHeight="1" thickBot="1">
      <c r="A7" s="337"/>
      <c r="B7" s="337"/>
      <c r="C7" s="337"/>
      <c r="D7" s="337"/>
      <c r="E7" s="337"/>
      <c r="F7" s="337"/>
      <c r="G7" s="337"/>
      <c r="H7" s="337"/>
    </row>
    <row r="8" spans="1:8" ht="30" customHeight="1" thickBot="1">
      <c r="A8" s="338" t="s">
        <v>224</v>
      </c>
      <c r="B8" s="340" t="s">
        <v>225</v>
      </c>
      <c r="C8" s="340"/>
      <c r="D8" s="340"/>
      <c r="E8" s="340"/>
      <c r="F8" s="340"/>
      <c r="G8" s="340"/>
      <c r="H8" s="341"/>
    </row>
    <row r="9" spans="1:8" ht="78.75" customHeight="1" thickBot="1">
      <c r="A9" s="339"/>
      <c r="B9" s="292" t="s">
        <v>66</v>
      </c>
      <c r="C9" s="266" t="s">
        <v>160</v>
      </c>
      <c r="D9" s="236" t="s">
        <v>80</v>
      </c>
      <c r="E9" s="267" t="s">
        <v>47</v>
      </c>
      <c r="F9" s="267" t="s">
        <v>185</v>
      </c>
      <c r="G9" s="288" t="s">
        <v>258</v>
      </c>
      <c r="H9" s="299" t="s">
        <v>226</v>
      </c>
    </row>
    <row r="10" spans="1:8" ht="12.75">
      <c r="A10" s="297" t="s">
        <v>227</v>
      </c>
      <c r="B10" s="293"/>
      <c r="C10" s="287"/>
      <c r="D10" s="287"/>
      <c r="E10" s="287">
        <v>50</v>
      </c>
      <c r="F10" s="287"/>
      <c r="G10" s="289"/>
      <c r="H10" s="298">
        <f aca="true" t="shared" si="0" ref="H10:H17">SUM(B10:G10)</f>
        <v>50</v>
      </c>
    </row>
    <row r="11" spans="1:8" ht="12.75">
      <c r="A11" s="294" t="s">
        <v>228</v>
      </c>
      <c r="B11" s="293">
        <v>8</v>
      </c>
      <c r="C11" s="287">
        <v>14</v>
      </c>
      <c r="D11" s="287">
        <v>12</v>
      </c>
      <c r="E11" s="287"/>
      <c r="F11" s="287">
        <v>48.25</v>
      </c>
      <c r="G11" s="289"/>
      <c r="H11" s="290">
        <f t="shared" si="0"/>
        <v>82.25</v>
      </c>
    </row>
    <row r="12" spans="1:8" ht="13.5" thickBot="1">
      <c r="A12" s="300" t="s">
        <v>229</v>
      </c>
      <c r="B12" s="301"/>
      <c r="C12" s="302"/>
      <c r="D12" s="302"/>
      <c r="E12" s="302">
        <v>2</v>
      </c>
      <c r="F12" s="302"/>
      <c r="G12" s="303">
        <v>2.25</v>
      </c>
      <c r="H12" s="304">
        <f t="shared" si="0"/>
        <v>4.25</v>
      </c>
    </row>
    <row r="13" spans="1:8" ht="13.5" customHeight="1">
      <c r="A13" s="310" t="s">
        <v>230</v>
      </c>
      <c r="B13" s="311"/>
      <c r="C13" s="312"/>
      <c r="D13" s="312"/>
      <c r="E13" s="312"/>
      <c r="F13" s="312"/>
      <c r="G13" s="313">
        <v>1</v>
      </c>
      <c r="H13" s="314">
        <f t="shared" si="0"/>
        <v>1</v>
      </c>
    </row>
    <row r="14" spans="1:8" ht="12.75">
      <c r="A14" s="295" t="s">
        <v>231</v>
      </c>
      <c r="B14" s="293"/>
      <c r="C14" s="287"/>
      <c r="D14" s="287"/>
      <c r="E14" s="287"/>
      <c r="F14" s="287"/>
      <c r="G14" s="289">
        <v>9</v>
      </c>
      <c r="H14" s="290">
        <f t="shared" si="0"/>
        <v>9</v>
      </c>
    </row>
    <row r="15" spans="1:8" ht="12.75">
      <c r="A15" s="295" t="s">
        <v>232</v>
      </c>
      <c r="B15" s="293"/>
      <c r="C15" s="287"/>
      <c r="D15" s="287"/>
      <c r="E15" s="287"/>
      <c r="F15" s="287"/>
      <c r="G15" s="289">
        <v>1</v>
      </c>
      <c r="H15" s="290">
        <f t="shared" si="0"/>
        <v>1</v>
      </c>
    </row>
    <row r="16" spans="1:8" ht="13.5" thickBot="1">
      <c r="A16" s="296" t="s">
        <v>233</v>
      </c>
      <c r="B16" s="315"/>
      <c r="C16" s="316"/>
      <c r="D16" s="316"/>
      <c r="E16" s="316"/>
      <c r="F16" s="316"/>
      <c r="G16" s="317">
        <f>SUM(G13:G15)</f>
        <v>11</v>
      </c>
      <c r="H16" s="291">
        <f t="shared" si="0"/>
        <v>11</v>
      </c>
    </row>
    <row r="17" spans="1:8" ht="26.25" thickBot="1">
      <c r="A17" s="305" t="s">
        <v>234</v>
      </c>
      <c r="B17" s="306">
        <f aca="true" t="shared" si="1" ref="B17:G17">B10+B11+B12+B16</f>
        <v>8</v>
      </c>
      <c r="C17" s="307">
        <f t="shared" si="1"/>
        <v>14</v>
      </c>
      <c r="D17" s="307">
        <f t="shared" si="1"/>
        <v>12</v>
      </c>
      <c r="E17" s="307">
        <f t="shared" si="1"/>
        <v>52</v>
      </c>
      <c r="F17" s="307">
        <f t="shared" si="1"/>
        <v>48.25</v>
      </c>
      <c r="G17" s="308">
        <f t="shared" si="1"/>
        <v>13.25</v>
      </c>
      <c r="H17" s="309">
        <f t="shared" si="0"/>
        <v>147.5</v>
      </c>
    </row>
    <row r="18" spans="1:8" ht="12.75">
      <c r="A18" s="333"/>
      <c r="B18" s="334"/>
      <c r="C18" s="334"/>
      <c r="D18" s="334"/>
      <c r="E18" s="334"/>
      <c r="F18" s="334"/>
      <c r="G18" s="334"/>
      <c r="H18" s="334"/>
    </row>
    <row r="19" spans="1:8" ht="12.75">
      <c r="A19" s="333"/>
      <c r="B19" s="334"/>
      <c r="C19" s="334"/>
      <c r="D19" s="334"/>
      <c r="E19" s="334"/>
      <c r="F19" s="334"/>
      <c r="G19" s="334"/>
      <c r="H19" s="334"/>
    </row>
  </sheetData>
  <sheetProtection/>
  <mergeCells count="8">
    <mergeCell ref="A1:B1"/>
    <mergeCell ref="A18:H18"/>
    <mergeCell ref="A19:H19"/>
    <mergeCell ref="A3:H3"/>
    <mergeCell ref="A4:H4"/>
    <mergeCell ref="A7:H7"/>
    <mergeCell ref="A8:A9"/>
    <mergeCell ref="B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2017-02-10T08:15:47Z</cp:lastPrinted>
  <dcterms:created xsi:type="dcterms:W3CDTF">2007-11-15T07:32:30Z</dcterms:created>
  <dcterms:modified xsi:type="dcterms:W3CDTF">2017-03-20T09:47:57Z</dcterms:modified>
  <cp:category/>
  <cp:version/>
  <cp:contentType/>
  <cp:contentStatus/>
</cp:coreProperties>
</file>