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27" firstSheet="1" activeTab="10"/>
  </bookViews>
  <sheets>
    <sheet name="ÖSSZEFÜGGÉSEK" sheetId="1" r:id="rId1"/>
    <sheet name="Címrend" sheetId="2" r:id="rId2"/>
    <sheet name="1.1.sz.mell." sheetId="3" r:id="rId3"/>
    <sheet name="2.1.sz.mell  " sheetId="4" r:id="rId4"/>
    <sheet name="2.2.sz.mell  " sheetId="5" r:id="rId5"/>
    <sheet name="ELLENŐRZÉS-1.sz.2.1.sz.2.2.sz." sheetId="6" r:id="rId6"/>
    <sheet name="3.sz.mell." sheetId="7" r:id="rId7"/>
    <sheet name="4.sz.mell." sheetId="8" r:id="rId8"/>
    <sheet name="5. sz. mell. " sheetId="9" r:id="rId9"/>
    <sheet name="6.1. sz. mell" sheetId="10" r:id="rId10"/>
    <sheet name="1.tájékoztató" sheetId="11" r:id="rId11"/>
    <sheet name="2. tájékoztató tábla" sheetId="12" r:id="rId12"/>
    <sheet name="3. tájékoztató tábla" sheetId="13" r:id="rId13"/>
    <sheet name="4. tájékoztató tábla" sheetId="14" r:id="rId14"/>
    <sheet name="5. tájékoztató tábla" sheetId="15" r:id="rId15"/>
    <sheet name="6. tájékoztató tábla" sheetId="16" r:id="rId16"/>
    <sheet name="7. tájékoztató tábla" sheetId="17" r:id="rId17"/>
    <sheet name="8. tájékoztató tábla" sheetId="18" r:id="rId18"/>
  </sheets>
  <definedNames>
    <definedName name="_xlfn.IFERROR" hidden="1">#NAME?</definedName>
    <definedName name="_xlnm.Print_Titles" localSheetId="9">'6.1. sz. mell'!$1:$6</definedName>
    <definedName name="_xlnm.Print_Area" localSheetId="2">'1.1.sz.mell.'!$A$1:$E$147</definedName>
    <definedName name="_xlnm.Print_Area" localSheetId="10">'1.tájékoztató'!$A$1:$E$146</definedName>
  </definedNames>
  <calcPr fullCalcOnLoad="1"/>
</workbook>
</file>

<file path=xl/sharedStrings.xml><?xml version="1.0" encoding="utf-8"?>
<sst xmlns="http://schemas.openxmlformats.org/spreadsheetml/2006/main" count="1510" uniqueCount="596">
  <si>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</si>
  <si>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</si>
  <si>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</si>
  <si>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</si>
  <si>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</si>
  <si>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</si>
  <si>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</si>
  <si>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</si>
  <si>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</si>
  <si>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</si>
  <si>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</si>
  <si>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</si>
  <si>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</si>
  <si>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</si>
  <si>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</si>
  <si>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</si>
  <si>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</si>
  <si>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</si>
  <si>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</si>
  <si>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</si>
  <si>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</si>
  <si>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</si>
  <si>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</si>
  <si>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</si>
  <si>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</si>
  <si>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</si>
  <si>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</si>
  <si>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</si>
  <si>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</si>
  <si>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</si>
  <si>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</si>
  <si>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</si>
  <si>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</si>
  <si>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</si>
  <si>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</si>
  <si>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</si>
  <si>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</si>
  <si>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</si>
  <si>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</si>
  <si>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</si>
  <si>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</si>
  <si>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</si>
  <si>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</si>
  <si>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</si>
  <si>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</si>
  <si>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</si>
  <si>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</si>
  <si>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</si>
  <si>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</si>
  <si>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</si>
  <si>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</si>
  <si>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</si>
  <si>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</si>
  <si>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</si>
  <si>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</si>
  <si>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</si>
  <si>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</si>
  <si>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</si>
  <si>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</si>
  <si>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</si>
  <si>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</si>
  <si>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</si>
  <si>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</si>
  <si>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</si>
  <si>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</si>
  <si>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</si>
  <si>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</si>
  <si>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</si>
  <si>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</si>
  <si>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</si>
  <si>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</si>
  <si>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</si>
  <si>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</si>
  <si>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</si>
  <si>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</si>
  <si>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</si>
  <si>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</si>
  <si>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</si>
  <si>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</si>
  <si>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</si>
  <si>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</si>
  <si>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</si>
  <si>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</si>
  <si>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</si>
  <si>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</si>
  <si>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</si>
  <si>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</si>
  <si>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</si>
  <si>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</si>
  <si>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</si>
  <si>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</si>
  <si>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</si>
  <si>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</si>
  <si>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</si>
  <si>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</si>
  <si>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</si>
  <si>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</si>
  <si>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</si>
  <si>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</si>
  <si>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</si>
  <si>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</si>
  <si>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</si>
  <si>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</si>
  <si>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</si>
  <si>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</si>
  <si>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</si>
  <si>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</si>
  <si>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</si>
  <si>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</si>
  <si>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</si>
  <si>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</si>
  <si>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</si>
  <si>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</si>
  <si>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</si>
  <si>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</si>
  <si>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</si>
  <si>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</si>
  <si>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</si>
  <si>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</si>
  <si>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</si>
  <si>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</si>
  <si>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</si>
  <si>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</si>
  <si>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</si>
  <si>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</si>
  <si>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</si>
  <si>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</si>
  <si>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</si>
  <si>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</si>
  <si>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</si>
  <si>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</si>
  <si>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</si>
  <si>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</si>
  <si>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</si>
  <si>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</si>
  <si>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</si>
  <si>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</si>
  <si>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</si>
  <si>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</si>
  <si>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</si>
  <si>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</si>
  <si>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</si>
  <si>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</si>
  <si>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</si>
  <si>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</si>
  <si>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</si>
  <si>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</si>
  <si>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</si>
  <si>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</si>
  <si>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</si>
  <si>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</si>
  <si>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</si>
  <si>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</si>
  <si>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</si>
  <si>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</si>
  <si>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</si>
  <si>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</si>
  <si>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</si>
  <si>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</si>
  <si>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</si>
  <si>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</si>
  <si>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</si>
  <si>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</si>
  <si>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</si>
  <si>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</si>
  <si>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</si>
  <si>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</si>
  <si>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</si>
  <si>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</si>
  <si>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</si>
  <si>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</si>
  <si>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</si>
  <si>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</si>
  <si>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</si>
  <si>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</si>
  <si>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</si>
  <si>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</si>
  <si>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</si>
  <si>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</si>
  <si>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</si>
  <si>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</si>
  <si>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</si>
  <si>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</si>
  <si>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</si>
  <si>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</si>
  <si>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</si>
  <si>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</si>
  <si>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</si>
  <si>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</si>
  <si>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</si>
  <si>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</si>
  <si>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</si>
  <si>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</si>
  <si>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</si>
  <si>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</si>
  <si>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</si>
  <si>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</si>
  <si>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</si>
  <si>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</si>
  <si>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</si>
  <si>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</si>
  <si>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</si>
  <si>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</si>
  <si>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</si>
  <si>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</si>
  <si>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</si>
  <si>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</si>
  <si>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</si>
  <si>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</si>
  <si>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</si>
  <si>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</si>
  <si>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</si>
  <si>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</si>
  <si>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</si>
  <si>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</si>
  <si>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</si>
  <si>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</si>
  <si>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</si>
  <si>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</si>
  <si>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</si>
  <si>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</si>
  <si>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</si>
  <si>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</si>
  <si>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</si>
  <si>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</si>
  <si>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</si>
  <si>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</si>
  <si>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</si>
  <si>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</si>
  <si>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</si>
  <si>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</si>
  <si>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</si>
  <si>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</si>
  <si>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</si>
  <si>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</si>
  <si>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</si>
  <si>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</si>
  <si>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</si>
  <si>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</si>
  <si>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</si>
  <si>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</si>
  <si>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</si>
  <si>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</si>
  <si>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</si>
  <si>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</si>
  <si>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</si>
  <si>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</si>
  <si>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</si>
  <si>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</si>
  <si>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</si>
  <si>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</si>
  <si>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</si>
  <si>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</si>
  <si>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</si>
  <si>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</si>
  <si>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</si>
  <si>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</si>
  <si>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</si>
  <si>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</si>
  <si>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</si>
  <si>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</si>
  <si>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</si>
  <si>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</si>
  <si>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</si>
  <si>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</si>
  <si>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</si>
  <si>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</si>
  <si>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</si>
  <si>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</si>
  <si>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</si>
  <si>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</si>
  <si>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</si>
  <si>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</si>
  <si>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</si>
  <si>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</si>
  <si>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</si>
  <si>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</si>
  <si>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</si>
  <si>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</si>
  <si>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</si>
  <si>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</si>
  <si>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</si>
  <si>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</si>
  <si>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</si>
  <si>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</si>
  <si>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</si>
  <si>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</si>
  <si>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</si>
  <si>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</si>
  <si>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</si>
  <si>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</si>
  <si>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</si>
  <si>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</si>
  <si>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</si>
  <si>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</si>
  <si>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</si>
  <si>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</si>
  <si>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</si>
  <si>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</si>
  <si>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</si>
  <si>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</si>
  <si>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</si>
  <si>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</si>
  <si>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</si>
  <si>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</si>
  <si>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</si>
  <si>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</si>
  <si>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</si>
  <si>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</si>
  <si>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</si>
  <si>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</si>
  <si>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</si>
  <si>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</si>
  <si>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</si>
  <si>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</si>
  <si>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</si>
  <si>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</si>
  <si>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</si>
  <si>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</si>
  <si>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</si>
  <si>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</si>
  <si>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</si>
  <si>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</si>
  <si>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</si>
  <si>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</si>
  <si>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</si>
  <si>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</si>
  <si>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</si>
  <si>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</si>
  <si>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</si>
  <si>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</si>
  <si>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</si>
  <si>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</si>
  <si>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</si>
  <si>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</si>
  <si>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</si>
  <si>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</si>
  <si>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</si>
  <si>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</si>
  <si>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</si>
  <si>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</si>
  <si>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</si>
  <si>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</si>
  <si>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</si>
  <si>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</si>
  <si>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</si>
  <si>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</si>
  <si>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</si>
  <si>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</si>
  <si>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</si>
  <si>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</si>
  <si>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</si>
  <si>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</si>
  <si>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</si>
  <si>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</si>
  <si>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</si>
  <si>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</si>
  <si>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</si>
  <si>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</si>
  <si>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</si>
  <si>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</si>
  <si>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</si>
  <si>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</si>
  <si>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</si>
  <si>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</si>
  <si>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</si>
  <si>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</si>
  <si>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</si>
  <si>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</si>
  <si>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</si>
  <si>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</si>
  <si>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</si>
  <si>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</si>
  <si>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</si>
  <si>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</si>
  <si>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</si>
  <si>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</si>
  <si>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</si>
  <si>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</si>
  <si>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</si>
  <si>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</si>
  <si>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</si>
  <si>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</si>
  <si>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</si>
  <si>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</si>
  <si>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</si>
  <si>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</si>
  <si>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</si>
  <si>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</si>
  <si>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</si>
  <si>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</si>
  <si>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</si>
  <si>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</si>
  <si>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</si>
  <si>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</si>
  <si>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</si>
  <si>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</si>
  <si>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</si>
  <si>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</si>
  <si>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</si>
  <si>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</si>
  <si>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</si>
  <si>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</si>
  <si>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</si>
  <si>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</si>
  <si>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</si>
  <si>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</si>
  <si>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</si>
  <si>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</si>
  <si>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</si>
  <si>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</si>
  <si>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</si>
  <si>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</si>
  <si>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</si>
  <si>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</si>
  <si>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</si>
  <si>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</si>
  <si>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</si>
  <si>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</si>
  <si>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</si>
  <si>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</si>
  <si>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</si>
  <si>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</si>
  <si>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</si>
  <si>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</si>
  <si>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</si>
  <si>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</si>
  <si>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</si>
  <si>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</si>
  <si>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</si>
  <si>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</si>
  <si>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</si>
  <si>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</si>
  <si>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</si>
  <si>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</si>
  <si>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</si>
  <si>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</si>
  <si>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</si>
  <si>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</si>
  <si>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</si>
  <si>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</si>
  <si>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</si>
  <si>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</si>
  <si>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</si>
  <si>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</si>
  <si>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</si>
  <si>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</si>
  <si>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</si>
  <si>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</si>
  <si>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</si>
  <si>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</si>
  <si>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</si>
  <si>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</si>
  <si>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</si>
  <si>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</si>
  <si>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</si>
  <si>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</si>
  <si>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</si>
  <si>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</si>
  <si>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</si>
  <si>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</si>
  <si>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</si>
  <si>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</si>
  <si>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</si>
  <si>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</si>
  <si>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</si>
  <si>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</si>
  <si>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</si>
  <si>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</si>
  <si>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</si>
  <si>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</si>
  <si>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</si>
  <si>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</si>
  <si>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</si>
  <si>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</si>
  <si>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</si>
  <si>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</si>
  <si>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</si>
  <si>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</si>
  <si>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</si>
  <si>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</si>
  <si>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</si>
  <si>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</si>
  <si>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</si>
  <si>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</si>
  <si>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</si>
  <si>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</si>
  <si>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</si>
  <si>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</si>
  <si>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</si>
  <si>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</si>
  <si>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</si>
  <si>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</si>
  <si>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</si>
  <si>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</si>
  <si>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</si>
  <si>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</si>
  <si>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</si>
  <si>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</si>
  <si>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</si>
  <si>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</si>
  <si>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</si>
  <si>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</si>
  <si>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</si>
  <si>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</si>
  <si>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</si>
  <si>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</si>
  <si>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</si>
  <si>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</si>
  <si>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</si>
  <si>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</si>
  <si>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</si>
  <si>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</si>
  <si>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</si>
  <si>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</si>
  <si>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Hitel-, kölcsönfelvétel államháztartáson kívülről  (10.1.+…+10.3.)</t>
  </si>
  <si>
    <t>J=(F+…+I)</t>
  </si>
  <si>
    <t>Összesen (1+8)</t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</si>
  <si>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</si>
  <si>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</si>
  <si>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</si>
  <si>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</si>
  <si>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</si>
  <si>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</si>
  <si>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</si>
  <si>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</si>
  <si>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</si>
  <si>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</si>
  <si>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</si>
  <si>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</si>
  <si>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Belföldi finanszírozások kiadásai</t>
  </si>
  <si>
    <t>4.4.</t>
  </si>
  <si>
    <t>Gépjármű adó</t>
  </si>
  <si>
    <t>Gépjárműadó</t>
  </si>
  <si>
    <t>2016. évi eredeti előirányzat BEVÉTELEK</t>
  </si>
  <si>
    <t>Ingó- és ingatlanvagyon</t>
  </si>
  <si>
    <t>Ingóvagyon</t>
  </si>
  <si>
    <t>Értékpapírok</t>
  </si>
  <si>
    <t>Egyéb vagyon</t>
  </si>
  <si>
    <t>Eszközök összesen</t>
  </si>
  <si>
    <t>Kötelezettségek</t>
  </si>
  <si>
    <t>Vagyon összesen</t>
  </si>
  <si>
    <t>bruttó érték</t>
  </si>
  <si>
    <t>nettó érték</t>
  </si>
  <si>
    <t>Törzsvagyon összesen</t>
  </si>
  <si>
    <t>I.Forgalomképtelen vagyon</t>
  </si>
  <si>
    <t>Ingatlanok</t>
  </si>
  <si>
    <t>Gépek, berendezések felsz.</t>
  </si>
  <si>
    <t>II. korl. Forgalomképes</t>
  </si>
  <si>
    <t>Gépek, berend., felsz., jármű</t>
  </si>
  <si>
    <t>Immateriális javak</t>
  </si>
  <si>
    <t>Befektetett pénzügyi eszközök</t>
  </si>
  <si>
    <t>III. Forgalomképes vagyon</t>
  </si>
  <si>
    <t>Ingatlan</t>
  </si>
  <si>
    <t>Gépek</t>
  </si>
  <si>
    <t>Követelések</t>
  </si>
  <si>
    <t>Pénzkészlet</t>
  </si>
  <si>
    <t>Egyéb sajátos eszközoldali elszám.</t>
  </si>
  <si>
    <t>Egyéb sajátos forrásoldali elszám.</t>
  </si>
  <si>
    <t>Passzív időbeli elhatárolás</t>
  </si>
  <si>
    <t>Összes vagyon</t>
  </si>
  <si>
    <t>Önkormányzat mérleg adata</t>
  </si>
  <si>
    <t xml:space="preserve">Címrend </t>
  </si>
  <si>
    <t>Az önkormányzat költségvetésében szereplő nem intézményi kiadások</t>
  </si>
  <si>
    <t>Közutak,hidak,alagutak üzemeltetése, fenntartása</t>
  </si>
  <si>
    <t>Önkormányzatok és önkormányzati hivatalok jogalkotó és általános  igazgatási tevékenysége</t>
  </si>
  <si>
    <t>Közvilágítás</t>
  </si>
  <si>
    <t>Város-, Községgazdálkodási m.n.s szolgáltatások</t>
  </si>
  <si>
    <t>Háziorvosi ügyeleti ellátás</t>
  </si>
  <si>
    <t>Fogorvosi alapellátás</t>
  </si>
  <si>
    <t>Munkanélkülis aktív korúak ellátása</t>
  </si>
  <si>
    <t>Lakásfenntartással, lakhatással összefüggő ellátások</t>
  </si>
  <si>
    <t>Gyermekvédelmi pénzbeni és természetbeli támogatás</t>
  </si>
  <si>
    <t xml:space="preserve">Egyéb szociális pénzbeli ellátások </t>
  </si>
  <si>
    <t>Hosszabb időtartamú közfoglalkoztatás</t>
  </si>
  <si>
    <t>Közfoglalkoztatási mintaprogram</t>
  </si>
  <si>
    <t>Könyvtári szolgáltatás</t>
  </si>
  <si>
    <t>Közművelődés-, közösségi és társadalmi részvétel fejlesztése</t>
  </si>
  <si>
    <t>Köztemető fenntartás és működtetés</t>
  </si>
  <si>
    <t>2017. évi</t>
  </si>
  <si>
    <t>1. melléklet a(z) 4/2018. (V.31.) önkormányzati rendelethez</t>
  </si>
  <si>
    <t>2017. évi módosított előirányzat</t>
  </si>
  <si>
    <t>2017. évi teljesítés</t>
  </si>
  <si>
    <t>2017. dec. 31-ig</t>
  </si>
  <si>
    <t>Településképi arculati kézikönyv</t>
  </si>
  <si>
    <t>Polgármesteri hivatal részleges felújítása</t>
  </si>
  <si>
    <t>2017. előtt</t>
  </si>
  <si>
    <t>2017. után</t>
  </si>
  <si>
    <t>2016. évi tény</t>
  </si>
  <si>
    <t>2018.</t>
  </si>
  <si>
    <t>2019.</t>
  </si>
  <si>
    <t>2020.</t>
  </si>
  <si>
    <t>2020. után</t>
  </si>
  <si>
    <t>2019. után</t>
  </si>
  <si>
    <t>Ingó-és Ingatlanvagyon</t>
  </si>
  <si>
    <t>Ravatalozó belső felújítása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</si>
</sst>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0&quot;.&quot;"/>
  </numFmts>
  <fonts count="72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3" fillId="33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4" fillId="0" borderId="10" xfId="0" applyNumberFormat="1" applyFont="1" applyFill="1" applyBorder="1" applyAlignment="1" applyProtection="1">
      <alignment vertical="center"/>
      <protection locked="0"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164" fontId="13" fillId="0" borderId="18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/>
    </xf>
    <xf numFmtId="164" fontId="13" fillId="0" borderId="16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2" fillId="0" borderId="20" xfId="58" applyNumberFormat="1" applyFont="1" applyFill="1" applyBorder="1" applyAlignment="1" applyProtection="1">
      <alignment vertical="center"/>
      <protection/>
    </xf>
    <xf numFmtId="164" fontId="22" fillId="0" borderId="20" xfId="58" applyNumberFormat="1" applyFont="1" applyFill="1" applyBorder="1" applyAlignment="1" applyProtection="1">
      <alignment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/>
    </xf>
    <xf numFmtId="164" fontId="13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left" vertical="center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164" fontId="13" fillId="0" borderId="31" xfId="0" applyNumberFormat="1" applyFont="1" applyFill="1" applyBorder="1" applyAlignment="1">
      <alignment horizontal="right" vertical="center" wrapText="1"/>
    </xf>
    <xf numFmtId="49" fontId="20" fillId="0" borderId="32" xfId="0" applyNumberFormat="1" applyFont="1" applyFill="1" applyBorder="1" applyAlignment="1" quotePrefix="1">
      <alignment horizontal="left" vertical="center" indent="1"/>
    </xf>
    <xf numFmtId="3" fontId="20" fillId="0" borderId="33" xfId="0" applyNumberFormat="1" applyFont="1" applyFill="1" applyBorder="1" applyAlignment="1" applyProtection="1">
      <alignment horizontal="right" vertical="center"/>
      <protection locked="0"/>
    </xf>
    <xf numFmtId="3" fontId="20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3" xfId="0" applyNumberFormat="1" applyFont="1" applyFill="1" applyBorder="1" applyAlignment="1">
      <alignment horizontal="right" vertical="center" wrapText="1"/>
    </xf>
    <xf numFmtId="49" fontId="14" fillId="0" borderId="32" xfId="0" applyNumberFormat="1" applyFont="1" applyFill="1" applyBorder="1" applyAlignment="1">
      <alignment horizontal="left" vertical="center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49" fontId="14" fillId="0" borderId="34" xfId="0" applyNumberFormat="1" applyFont="1" applyFill="1" applyBorder="1" applyAlignment="1" applyProtection="1">
      <alignment horizontal="lef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/>
      <protection locked="0"/>
    </xf>
    <xf numFmtId="49" fontId="13" fillId="0" borderId="36" xfId="0" applyNumberFormat="1" applyFont="1" applyFill="1" applyBorder="1" applyAlignment="1" applyProtection="1">
      <alignment horizontal="left" vertical="center" indent="1"/>
      <protection locked="0"/>
    </xf>
    <xf numFmtId="164" fontId="13" fillId="0" borderId="26" xfId="0" applyNumberFormat="1" applyFont="1" applyFill="1" applyBorder="1" applyAlignment="1">
      <alignment vertical="center"/>
    </xf>
    <xf numFmtId="4" fontId="14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37" xfId="0" applyNumberFormat="1" applyFont="1" applyFill="1" applyBorder="1" applyAlignment="1" applyProtection="1">
      <alignment vertical="center"/>
      <protection locked="0"/>
    </xf>
    <xf numFmtId="49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49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8" xfId="0" applyNumberFormat="1" applyFont="1" applyFill="1" applyBorder="1" applyAlignment="1">
      <alignment horizontal="left" vertical="center"/>
    </xf>
    <xf numFmtId="3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/>
      <protection/>
    </xf>
    <xf numFmtId="49" fontId="14" fillId="0" borderId="12" xfId="0" applyNumberFormat="1" applyFont="1" applyFill="1" applyBorder="1" applyAlignment="1">
      <alignment horizontal="left" vertical="center"/>
    </xf>
    <xf numFmtId="3" fontId="14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 locked="0"/>
    </xf>
    <xf numFmtId="49" fontId="14" fillId="0" borderId="14" xfId="0" applyNumberFormat="1" applyFont="1" applyFill="1" applyBorder="1" applyAlignment="1" applyProtection="1">
      <alignment horizontal="left" vertical="center"/>
      <protection locked="0"/>
    </xf>
    <xf numFmtId="3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167" fontId="13" fillId="0" borderId="26" xfId="0" applyNumberFormat="1" applyFont="1" applyFill="1" applyBorder="1" applyAlignment="1">
      <alignment horizontal="left" vertical="center" wrapText="1" indent="1"/>
    </xf>
    <xf numFmtId="167" fontId="27" fillId="0" borderId="0" xfId="0" applyNumberFormat="1" applyFont="1" applyFill="1" applyBorder="1" applyAlignment="1">
      <alignment horizontal="left" vertical="center" wrapText="1"/>
    </xf>
    <xf numFmtId="164" fontId="13" fillId="0" borderId="26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0" applyNumberFormat="1" applyFont="1" applyFill="1" applyBorder="1" applyAlignment="1">
      <alignment horizontal="right" vertical="center" wrapText="1"/>
    </xf>
    <xf numFmtId="4" fontId="13" fillId="0" borderId="31" xfId="0" applyNumberFormat="1" applyFont="1" applyFill="1" applyBorder="1" applyAlignment="1">
      <alignment horizontal="right" vertical="center" wrapText="1"/>
    </xf>
    <xf numFmtId="4" fontId="13" fillId="0" borderId="33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5" xfId="0" applyNumberFormat="1" applyFont="1" applyBorder="1" applyAlignment="1" applyProtection="1">
      <alignment horizontal="righ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47" xfId="0" applyNumberFormat="1" applyFont="1" applyFill="1" applyBorder="1" applyAlignment="1" applyProtection="1">
      <alignment horizontal="centerContinuous" vertical="center"/>
      <protection/>
    </xf>
    <xf numFmtId="164" fontId="7" fillId="0" borderId="48" xfId="0" applyNumberFormat="1" applyFont="1" applyFill="1" applyBorder="1" applyAlignment="1" applyProtection="1">
      <alignment horizontal="centerContinuous" vertical="center"/>
      <protection/>
    </xf>
    <xf numFmtId="164" fontId="7" fillId="0" borderId="49" xfId="0" applyNumberFormat="1" applyFont="1" applyFill="1" applyBorder="1" applyAlignment="1" applyProtection="1">
      <alignment horizontal="centerContinuous" vertical="center"/>
      <protection/>
    </xf>
    <xf numFmtId="164" fontId="21" fillId="0" borderId="0" xfId="0" applyNumberFormat="1" applyFont="1" applyFill="1" applyAlignment="1">
      <alignment vertical="center"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 applyProtection="1">
      <alignment horizontal="center" vertical="center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" fontId="4" fillId="33" borderId="42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5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4" fillId="33" borderId="53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5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53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right" vertical="center" wrapText="1" indent="1"/>
    </xf>
    <xf numFmtId="164" fontId="13" fillId="0" borderId="26" xfId="0" applyNumberFormat="1" applyFont="1" applyFill="1" applyBorder="1" applyAlignment="1">
      <alignment horizontal="left" vertical="center" wrapText="1" indent="1"/>
    </xf>
    <xf numFmtId="164" fontId="0" fillId="33" borderId="26" xfId="0" applyNumberFormat="1" applyFont="1" applyFill="1" applyBorder="1" applyAlignment="1">
      <alignment horizontal="left" vertical="center" wrapText="1" indent="2"/>
    </xf>
    <xf numFmtId="164" fontId="0" fillId="33" borderId="45" xfId="0" applyNumberFormat="1" applyFont="1" applyFill="1" applyBorder="1" applyAlignment="1">
      <alignment horizontal="left" vertical="center" wrapText="1" indent="2"/>
    </xf>
    <xf numFmtId="164" fontId="13" fillId="0" borderId="17" xfId="0" applyNumberFormat="1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vertical="center" wrapText="1"/>
    </xf>
    <xf numFmtId="164" fontId="13" fillId="0" borderId="16" xfId="0" applyNumberFormat="1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horizontal="right" vertical="center" wrapText="1" indent="1"/>
    </xf>
    <xf numFmtId="164" fontId="1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vertical="center" wrapText="1"/>
      <protection locked="0"/>
    </xf>
    <xf numFmtId="164" fontId="0" fillId="33" borderId="26" xfId="0" applyNumberFormat="1" applyFont="1" applyFill="1" applyBorder="1" applyAlignment="1">
      <alignment horizontal="right" vertical="center" wrapText="1" indent="2"/>
    </xf>
    <xf numFmtId="164" fontId="0" fillId="33" borderId="45" xfId="0" applyNumberFormat="1" applyFont="1" applyFill="1" applyBorder="1" applyAlignment="1">
      <alignment horizontal="right" vertical="center" wrapText="1" indent="2"/>
    </xf>
    <xf numFmtId="0" fontId="7" fillId="0" borderId="1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164" fontId="14" fillId="0" borderId="24" xfId="0" applyNumberFormat="1" applyFont="1" applyFill="1" applyBorder="1" applyAlignment="1" applyProtection="1">
      <alignment vertical="center"/>
      <protection locked="0"/>
    </xf>
    <xf numFmtId="164" fontId="13" fillId="0" borderId="24" xfId="0" applyNumberFormat="1" applyFont="1" applyFill="1" applyBorder="1" applyAlignment="1" applyProtection="1">
      <alignment vertical="center"/>
      <protection/>
    </xf>
    <xf numFmtId="164" fontId="14" fillId="0" borderId="25" xfId="0" applyNumberFormat="1" applyFont="1" applyFill="1" applyBorder="1" applyAlignment="1" applyProtection="1">
      <alignment vertical="center"/>
      <protection locked="0"/>
    </xf>
    <xf numFmtId="0" fontId="14" fillId="0" borderId="54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vertical="center" wrapText="1"/>
      <protection/>
    </xf>
    <xf numFmtId="0" fontId="14" fillId="0" borderId="21" xfId="0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/>
      <protection locked="0"/>
    </xf>
    <xf numFmtId="164" fontId="14" fillId="0" borderId="50" xfId="0" applyNumberFormat="1" applyFont="1" applyFill="1" applyBorder="1" applyAlignment="1" applyProtection="1">
      <alignment vertical="center"/>
      <protection locked="0"/>
    </xf>
    <xf numFmtId="164" fontId="13" fillId="0" borderId="53" xfId="0" applyNumberFormat="1" applyFont="1" applyFill="1" applyBorder="1" applyAlignment="1" applyProtection="1">
      <alignment vertical="center"/>
      <protection/>
    </xf>
    <xf numFmtId="164" fontId="13" fillId="0" borderId="22" xfId="0" applyNumberFormat="1" applyFont="1" applyFill="1" applyBorder="1" applyAlignment="1" applyProtection="1">
      <alignment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 applyProtection="1">
      <alignment horizontal="right" vertical="center" wrapText="1" indent="1"/>
      <protection/>
    </xf>
    <xf numFmtId="0" fontId="18" fillId="0" borderId="55" xfId="0" applyFont="1" applyFill="1" applyBorder="1" applyAlignment="1" applyProtection="1">
      <alignment horizontal="lef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12" xfId="0" applyFont="1" applyFill="1" applyBorder="1" applyAlignment="1" applyProtection="1">
      <alignment horizontal="right" vertical="center" wrapText="1" indent="1"/>
      <protection/>
    </xf>
    <xf numFmtId="0" fontId="18" fillId="0" borderId="57" xfId="0" applyFont="1" applyFill="1" applyBorder="1" applyAlignment="1" applyProtection="1">
      <alignment horizontal="lef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12" xfId="0" applyFont="1" applyFill="1" applyBorder="1" applyAlignment="1">
      <alignment horizontal="right" vertical="center" wrapText="1" indent="1"/>
    </xf>
    <xf numFmtId="0" fontId="18" fillId="0" borderId="57" xfId="0" applyFont="1" applyFill="1" applyBorder="1" applyAlignment="1" applyProtection="1">
      <alignment horizontal="left" vertical="center" wrapText="1" indent="8"/>
      <protection locked="0"/>
    </xf>
    <xf numFmtId="0" fontId="14" fillId="0" borderId="54" xfId="0" applyFont="1" applyFill="1" applyBorder="1" applyAlignment="1">
      <alignment horizontal="righ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wrapText="1" indent="1"/>
      <protection locked="0"/>
    </xf>
    <xf numFmtId="171" fontId="7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indent="5"/>
    </xf>
    <xf numFmtId="171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1" fontId="12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1" fontId="7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 indent="5"/>
    </xf>
    <xf numFmtId="171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3" fillId="0" borderId="15" xfId="0" applyFont="1" applyFill="1" applyBorder="1" applyAlignment="1">
      <alignment vertical="center" wrapText="1"/>
    </xf>
    <xf numFmtId="164" fontId="13" fillId="0" borderId="15" xfId="0" applyNumberFormat="1" applyFont="1" applyFill="1" applyBorder="1" applyAlignment="1">
      <alignment horizontal="right" vertical="center" wrapText="1" indent="2"/>
    </xf>
    <xf numFmtId="164" fontId="13" fillId="0" borderId="16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2" fillId="0" borderId="0" xfId="0" applyFont="1" applyAlignment="1" applyProtection="1">
      <alignment horizontal="right"/>
      <protection/>
    </xf>
    <xf numFmtId="0" fontId="33" fillId="0" borderId="0" xfId="0" applyFont="1" applyAlignment="1" applyProtection="1">
      <alignment horizontal="center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center" vertical="top" wrapText="1"/>
      <protection/>
    </xf>
    <xf numFmtId="0" fontId="33" fillId="0" borderId="12" xfId="0" applyFont="1" applyBorder="1" applyAlignment="1" applyProtection="1">
      <alignment horizontal="center" vertical="top" wrapText="1"/>
      <protection/>
    </xf>
    <xf numFmtId="0" fontId="33" fillId="0" borderId="14" xfId="0" applyFont="1" applyBorder="1" applyAlignment="1" applyProtection="1">
      <alignment horizontal="center" vertical="top" wrapText="1"/>
      <protection/>
    </xf>
    <xf numFmtId="0" fontId="33" fillId="34" borderId="15" xfId="0" applyFont="1" applyFill="1" applyBorder="1" applyAlignment="1" applyProtection="1">
      <alignment horizontal="center" vertical="top" wrapText="1"/>
      <protection/>
    </xf>
    <xf numFmtId="0" fontId="35" fillId="0" borderId="43" xfId="0" applyFont="1" applyBorder="1" applyAlignment="1" applyProtection="1">
      <alignment horizontal="left" vertical="top" wrapText="1"/>
      <protection locked="0"/>
    </xf>
    <xf numFmtId="0" fontId="35" fillId="0" borderId="10" xfId="0" applyFont="1" applyBorder="1" applyAlignment="1" applyProtection="1">
      <alignment horizontal="left" vertical="top" wrapText="1"/>
      <protection locked="0"/>
    </xf>
    <xf numFmtId="0" fontId="35" fillId="0" borderId="11" xfId="0" applyFont="1" applyBorder="1" applyAlignment="1" applyProtection="1">
      <alignment horizontal="left" vertical="top" wrapText="1"/>
      <protection locked="0"/>
    </xf>
    <xf numFmtId="9" fontId="35" fillId="0" borderId="43" xfId="65" applyFont="1" applyBorder="1" applyAlignment="1" applyProtection="1">
      <alignment horizontal="center" vertical="center" wrapText="1"/>
      <protection locked="0"/>
    </xf>
    <xf numFmtId="9" fontId="35" fillId="0" borderId="10" xfId="65" applyFont="1" applyBorder="1" applyAlignment="1" applyProtection="1">
      <alignment horizontal="center" vertical="center" wrapText="1"/>
      <protection locked="0"/>
    </xf>
    <xf numFmtId="9" fontId="35" fillId="0" borderId="11" xfId="65" applyFont="1" applyBorder="1" applyAlignment="1" applyProtection="1">
      <alignment horizontal="center" vertical="center" wrapText="1"/>
      <protection locked="0"/>
    </xf>
    <xf numFmtId="166" fontId="35" fillId="0" borderId="43" xfId="40" applyNumberFormat="1" applyFont="1" applyBorder="1" applyAlignment="1" applyProtection="1">
      <alignment horizontal="center" vertical="center" wrapText="1"/>
      <protection locked="0"/>
    </xf>
    <xf numFmtId="166" fontId="35" fillId="0" borderId="10" xfId="40" applyNumberFormat="1" applyFont="1" applyBorder="1" applyAlignment="1" applyProtection="1">
      <alignment horizontal="center" vertical="center" wrapText="1"/>
      <protection locked="0"/>
    </xf>
    <xf numFmtId="166" fontId="35" fillId="0" borderId="11" xfId="40" applyNumberFormat="1" applyFont="1" applyBorder="1" applyAlignment="1" applyProtection="1">
      <alignment horizontal="center" vertical="center" wrapText="1"/>
      <protection locked="0"/>
    </xf>
    <xf numFmtId="166" fontId="35" fillId="0" borderId="15" xfId="40" applyNumberFormat="1" applyFont="1" applyBorder="1" applyAlignment="1" applyProtection="1">
      <alignment horizontal="center" vertical="center" wrapText="1"/>
      <protection/>
    </xf>
    <xf numFmtId="166" fontId="35" fillId="0" borderId="56" xfId="40" applyNumberFormat="1" applyFont="1" applyBorder="1" applyAlignment="1" applyProtection="1">
      <alignment horizontal="center" vertical="top" wrapText="1"/>
      <protection locked="0"/>
    </xf>
    <xf numFmtId="166" fontId="35" fillId="0" borderId="18" xfId="40" applyNumberFormat="1" applyFont="1" applyBorder="1" applyAlignment="1" applyProtection="1">
      <alignment horizontal="center" vertical="top" wrapText="1"/>
      <protection locked="0"/>
    </xf>
    <xf numFmtId="166" fontId="35" fillId="0" borderId="58" xfId="40" applyNumberFormat="1" applyFont="1" applyBorder="1" applyAlignment="1" applyProtection="1">
      <alignment horizontal="center" vertical="top" wrapText="1"/>
      <protection locked="0"/>
    </xf>
    <xf numFmtId="166" fontId="35" fillId="0" borderId="16" xfId="40" applyNumberFormat="1" applyFont="1" applyBorder="1" applyAlignment="1" applyProtection="1">
      <alignment horizontal="center" vertical="top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 indent="1"/>
      <protection/>
    </xf>
    <xf numFmtId="164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5" xfId="0" applyFont="1" applyBorder="1" applyAlignment="1" applyProtection="1">
      <alignment vertical="center" wrapText="1"/>
      <protection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vertical="center" wrapText="1"/>
      <protection/>
    </xf>
    <xf numFmtId="0" fontId="19" fillId="0" borderId="62" xfId="0" applyFont="1" applyBorder="1" applyAlignment="1" applyProtection="1">
      <alignment vertical="center" wrapText="1"/>
      <protection/>
    </xf>
    <xf numFmtId="164" fontId="17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9" fillId="0" borderId="44" xfId="0" applyNumberFormat="1" applyFont="1" applyBorder="1" applyAlignment="1" applyProtection="1">
      <alignment horizontal="right" vertical="center" wrapText="1" indent="1"/>
      <protection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9" xfId="58" applyFont="1" applyFill="1" applyBorder="1" applyAlignment="1" applyProtection="1">
      <alignment horizontal="left" vertical="center" wrapText="1" inden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43" xfId="58" applyFont="1" applyFill="1" applyBorder="1" applyAlignment="1" applyProtection="1">
      <alignment horizontal="left" vertical="center" wrapText="1" indent="1"/>
      <protection/>
    </xf>
    <xf numFmtId="0" fontId="14" fillId="0" borderId="42" xfId="58" applyFont="1" applyFill="1" applyBorder="1" applyAlignment="1" applyProtection="1">
      <alignment horizontal="left" vertical="center" wrapText="1" indent="1"/>
      <protection/>
    </xf>
    <xf numFmtId="0" fontId="14" fillId="0" borderId="57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5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0" fontId="13" fillId="0" borderId="6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vertical="center" wrapText="1"/>
      <protection/>
    </xf>
    <xf numFmtId="0" fontId="13" fillId="0" borderId="60" xfId="58" applyFont="1" applyFill="1" applyBorder="1" applyAlignment="1" applyProtection="1">
      <alignment vertical="center" wrapText="1"/>
      <protection/>
    </xf>
    <xf numFmtId="0" fontId="13" fillId="0" borderId="17" xfId="58" applyFont="1" applyFill="1" applyBorder="1" applyAlignment="1" applyProtection="1">
      <alignment horizontal="center" vertical="center" wrapText="1"/>
      <protection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0" fontId="13" fillId="0" borderId="16" xfId="58" applyFont="1" applyFill="1" applyBorder="1" applyAlignment="1" applyProtection="1">
      <alignment horizontal="center" vertical="center" wrapTex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0" fontId="5" fillId="0" borderId="20" xfId="0" applyFont="1" applyFill="1" applyBorder="1" applyAlignment="1" applyProtection="1">
      <alignment horizontal="right"/>
      <protection/>
    </xf>
    <xf numFmtId="164" fontId="22" fillId="0" borderId="20" xfId="58" applyNumberFormat="1" applyFont="1" applyFill="1" applyBorder="1" applyAlignment="1" applyProtection="1">
      <alignment horizontal="left" vertical="center"/>
      <protection/>
    </xf>
    <xf numFmtId="0" fontId="14" fillId="0" borderId="10" xfId="58" applyFont="1" applyFill="1" applyBorder="1" applyAlignment="1" applyProtection="1">
      <alignment horizontal="left" indent="6"/>
      <protection/>
    </xf>
    <xf numFmtId="0" fontId="14" fillId="0" borderId="10" xfId="58" applyFont="1" applyFill="1" applyBorder="1" applyAlignment="1" applyProtection="1">
      <alignment horizontal="left" vertical="center" wrapText="1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21" xfId="58" applyFont="1" applyFill="1" applyBorder="1" applyAlignment="1" applyProtection="1">
      <alignment horizontal="left" vertical="center" wrapText="1" indent="6"/>
      <protection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9" fillId="0" borderId="67" xfId="0" applyFont="1" applyBorder="1" applyAlignment="1" applyProtection="1">
      <alignment horizontal="left" vertical="center" wrapText="1" indent="1"/>
      <protection/>
    </xf>
    <xf numFmtId="164" fontId="13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17" fillId="0" borderId="62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164" fontId="13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3" xfId="58" applyFont="1" applyFill="1" applyBorder="1" applyAlignment="1" applyProtection="1">
      <alignment horizontal="left" vertical="center" wrapText="1" indent="6"/>
      <protection/>
    </xf>
    <xf numFmtId="0" fontId="3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43" xfId="0" applyFont="1" applyBorder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38" xfId="0" applyFont="1" applyBorder="1" applyAlignment="1" applyProtection="1">
      <alignment wrapText="1"/>
      <protection/>
    </xf>
    <xf numFmtId="0" fontId="18" fillId="0" borderId="12" xfId="0" applyFont="1" applyBorder="1" applyAlignment="1" applyProtection="1">
      <alignment wrapText="1"/>
      <protection/>
    </xf>
    <xf numFmtId="0" fontId="3" fillId="0" borderId="0" xfId="58" applyFill="1" applyAlignment="1" applyProtection="1">
      <alignment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44" xfId="58" applyFont="1" applyFill="1" applyBorder="1" applyAlignment="1" applyProtection="1">
      <alignment horizontal="center" vertical="center" wrapTex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7" xfId="0" applyFont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vertical="center" wrapText="1"/>
      <protection/>
    </xf>
    <xf numFmtId="0" fontId="19" fillId="0" borderId="67" xfId="0" applyFont="1" applyBorder="1" applyAlignment="1" applyProtection="1">
      <alignment vertical="center" wrapText="1"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8" applyFill="1" applyAlignment="1" applyProtection="1">
      <alignment horizontal="left" vertical="center" inden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67" xfId="0" applyNumberFormat="1" applyFont="1" applyFill="1" applyBorder="1" applyAlignment="1" applyProtection="1">
      <alignment horizontal="center" vertical="center" wrapText="1"/>
      <protection/>
    </xf>
    <xf numFmtId="164" fontId="13" fillId="0" borderId="62" xfId="0" applyNumberFormat="1" applyFont="1" applyFill="1" applyBorder="1" applyAlignment="1" applyProtection="1">
      <alignment horizontal="center" vertical="center" wrapText="1"/>
      <protection/>
    </xf>
    <xf numFmtId="164" fontId="13" fillId="0" borderId="70" xfId="0" applyNumberFormat="1" applyFont="1" applyFill="1" applyBorder="1" applyAlignment="1" applyProtection="1">
      <alignment horizontal="center" vertical="center" wrapTex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3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3" fontId="12" fillId="0" borderId="0" xfId="0" applyNumberFormat="1" applyFont="1" applyFill="1" applyAlignment="1" applyProtection="1">
      <alignment horizontal="right" indent="1"/>
      <protection/>
    </xf>
    <xf numFmtId="0" fontId="12" fillId="0" borderId="0" xfId="0" applyFont="1" applyFill="1" applyAlignment="1" applyProtection="1">
      <alignment horizontal="right" indent="1"/>
      <protection/>
    </xf>
    <xf numFmtId="3" fontId="7" fillId="0" borderId="0" xfId="0" applyNumberFormat="1" applyFont="1" applyFill="1" applyAlignment="1" applyProtection="1">
      <alignment horizontal="right" indent="1"/>
      <protection/>
    </xf>
    <xf numFmtId="0" fontId="21" fillId="0" borderId="0" xfId="0" applyFont="1" applyFill="1" applyAlignment="1" applyProtection="1">
      <alignment/>
      <protection/>
    </xf>
    <xf numFmtId="49" fontId="7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3" fillId="0" borderId="7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16" xfId="0" applyNumberFormat="1" applyFont="1" applyBorder="1" applyAlignment="1" applyProtection="1">
      <alignment horizontal="right" vertical="center" wrapText="1" indent="1"/>
      <protection/>
    </xf>
    <xf numFmtId="0" fontId="7" fillId="0" borderId="59" xfId="0" applyFont="1" applyFill="1" applyBorder="1" applyAlignment="1" applyProtection="1" quotePrefix="1">
      <alignment horizontal="right" vertical="center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3" fillId="0" borderId="64" xfId="58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62" xfId="0" applyFont="1" applyBorder="1" applyAlignment="1" applyProtection="1">
      <alignment wrapText="1"/>
      <protection/>
    </xf>
    <xf numFmtId="164" fontId="17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4" fillId="0" borderId="38" xfId="58" applyNumberFormat="1" applyFont="1" applyFill="1" applyBorder="1" applyAlignment="1" applyProtection="1">
      <alignment horizontal="center" vertical="center" wrapText="1"/>
      <protection/>
    </xf>
    <xf numFmtId="49" fontId="14" fillId="0" borderId="12" xfId="58" applyNumberFormat="1" applyFont="1" applyFill="1" applyBorder="1" applyAlignment="1" applyProtection="1">
      <alignment horizontal="center" vertical="center" wrapText="1"/>
      <protection/>
    </xf>
    <xf numFmtId="49" fontId="14" fillId="0" borderId="14" xfId="58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8" fillId="0" borderId="38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9" fillId="0" borderId="67" xfId="0" applyFont="1" applyBorder="1" applyAlignment="1" applyProtection="1">
      <alignment horizontal="center" wrapText="1"/>
      <protection/>
    </xf>
    <xf numFmtId="49" fontId="14" fillId="0" borderId="51" xfId="58" applyNumberFormat="1" applyFont="1" applyFill="1" applyBorder="1" applyAlignment="1" applyProtection="1">
      <alignment horizontal="center" vertical="center" wrapText="1"/>
      <protection/>
    </xf>
    <xf numFmtId="49" fontId="14" fillId="0" borderId="13" xfId="58" applyNumberFormat="1" applyFont="1" applyFill="1" applyBorder="1" applyAlignment="1" applyProtection="1">
      <alignment horizontal="center" vertical="center" wrapText="1"/>
      <protection/>
    </xf>
    <xf numFmtId="49" fontId="14" fillId="0" borderId="54" xfId="58" applyNumberFormat="1" applyFont="1" applyFill="1" applyBorder="1" applyAlignment="1" applyProtection="1">
      <alignment horizontal="center" vertical="center" wrapText="1"/>
      <protection/>
    </xf>
    <xf numFmtId="0" fontId="19" fillId="0" borderId="67" xfId="0" applyFont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58" applyFont="1" applyFill="1" applyBorder="1" applyAlignment="1" applyProtection="1">
      <alignment horizontal="left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69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vertical="center" wrapText="1"/>
      <protection/>
    </xf>
    <xf numFmtId="0" fontId="18" fillId="0" borderId="12" xfId="0" applyFont="1" applyBorder="1" applyAlignment="1" applyProtection="1">
      <alignment vertical="center" wrapText="1"/>
      <protection/>
    </xf>
    <xf numFmtId="164" fontId="14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58" applyFont="1" applyFill="1" applyBorder="1" applyAlignment="1" applyProtection="1">
      <alignment horizontal="left" vertical="center" wrapText="1"/>
      <protection/>
    </xf>
    <xf numFmtId="0" fontId="18" fillId="0" borderId="43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0" fontId="14" fillId="0" borderId="42" xfId="58" applyFont="1" applyFill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/>
      <protection/>
    </xf>
    <xf numFmtId="0" fontId="14" fillId="0" borderId="57" xfId="58" applyFont="1" applyFill="1" applyBorder="1" applyAlignment="1" applyProtection="1">
      <alignment horizontal="left" vertical="center" wrapText="1"/>
      <protection/>
    </xf>
    <xf numFmtId="0" fontId="14" fillId="0" borderId="0" xfId="58" applyFont="1" applyFill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left" vertical="center"/>
      <protection/>
    </xf>
    <xf numFmtId="0" fontId="14" fillId="0" borderId="11" xfId="58" applyFont="1" applyFill="1" applyBorder="1" applyAlignment="1" applyProtection="1">
      <alignment horizontal="left" vertical="center" wrapText="1"/>
      <protection/>
    </xf>
    <xf numFmtId="0" fontId="14" fillId="0" borderId="21" xfId="58" applyFont="1" applyFill="1" applyBorder="1" applyAlignment="1" applyProtection="1">
      <alignment horizontal="left" vertical="center" wrapText="1"/>
      <protection/>
    </xf>
    <xf numFmtId="0" fontId="14" fillId="0" borderId="43" xfId="58" applyFont="1" applyFill="1" applyBorder="1" applyAlignment="1" applyProtection="1">
      <alignment horizontal="left" vertical="center" wrapText="1"/>
      <protection/>
    </xf>
    <xf numFmtId="0" fontId="14" fillId="0" borderId="19" xfId="58" applyFont="1" applyFill="1" applyBorder="1" applyAlignment="1" applyProtection="1">
      <alignment horizontal="left" vertical="center" wrapText="1"/>
      <protection/>
    </xf>
    <xf numFmtId="0" fontId="17" fillId="0" borderId="62" xfId="0" applyFont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textRotation="180" wrapText="1"/>
      <protection locked="0"/>
    </xf>
    <xf numFmtId="0" fontId="0" fillId="0" borderId="21" xfId="0" applyFill="1" applyBorder="1" applyAlignment="1">
      <alignment horizontal="left" vertical="center" indent="1"/>
    </xf>
    <xf numFmtId="0" fontId="37" fillId="0" borderId="26" xfId="0" applyFont="1" applyBorder="1" applyAlignment="1">
      <alignment horizontal="center" wrapText="1"/>
    </xf>
    <xf numFmtId="0" fontId="37" fillId="0" borderId="44" xfId="0" applyFont="1" applyBorder="1" applyAlignment="1">
      <alignment/>
    </xf>
    <xf numFmtId="0" fontId="37" fillId="0" borderId="74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8" fillId="0" borderId="28" xfId="0" applyFont="1" applyBorder="1" applyAlignment="1">
      <alignment wrapText="1"/>
    </xf>
    <xf numFmtId="0" fontId="38" fillId="0" borderId="71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38" fillId="36" borderId="71" xfId="0" applyFont="1" applyFill="1" applyBorder="1" applyAlignment="1">
      <alignment/>
    </xf>
    <xf numFmtId="0" fontId="38" fillId="0" borderId="28" xfId="0" applyFont="1" applyBorder="1" applyAlignment="1">
      <alignment/>
    </xf>
    <xf numFmtId="0" fontId="38" fillId="36" borderId="20" xfId="0" applyFont="1" applyFill="1" applyBorder="1" applyAlignment="1">
      <alignment/>
    </xf>
    <xf numFmtId="0" fontId="38" fillId="36" borderId="28" xfId="0" applyFont="1" applyFill="1" applyBorder="1" applyAlignment="1">
      <alignment/>
    </xf>
    <xf numFmtId="3" fontId="37" fillId="36" borderId="71" xfId="0" applyNumberFormat="1" applyFont="1" applyFill="1" applyBorder="1" applyAlignment="1">
      <alignment horizontal="right"/>
    </xf>
    <xf numFmtId="0" fontId="37" fillId="36" borderId="20" xfId="0" applyFont="1" applyFill="1" applyBorder="1" applyAlignment="1">
      <alignment horizontal="right"/>
    </xf>
    <xf numFmtId="0" fontId="0" fillId="36" borderId="28" xfId="0" applyFill="1" applyBorder="1" applyAlignment="1">
      <alignment/>
    </xf>
    <xf numFmtId="0" fontId="37" fillId="36" borderId="71" xfId="0" applyFont="1" applyFill="1" applyBorder="1" applyAlignment="1">
      <alignment/>
    </xf>
    <xf numFmtId="0" fontId="38" fillId="0" borderId="27" xfId="0" applyFont="1" applyBorder="1" applyAlignment="1">
      <alignment/>
    </xf>
    <xf numFmtId="3" fontId="38" fillId="36" borderId="27" xfId="0" applyNumberFormat="1" applyFont="1" applyFill="1" applyBorder="1" applyAlignment="1">
      <alignment horizontal="right"/>
    </xf>
    <xf numFmtId="0" fontId="38" fillId="36" borderId="27" xfId="0" applyFont="1" applyFill="1" applyBorder="1" applyAlignment="1">
      <alignment horizontal="right"/>
    </xf>
    <xf numFmtId="3" fontId="38" fillId="36" borderId="71" xfId="0" applyNumberFormat="1" applyFont="1" applyFill="1" applyBorder="1" applyAlignment="1">
      <alignment horizontal="right"/>
    </xf>
    <xf numFmtId="0" fontId="37" fillId="0" borderId="27" xfId="0" applyFont="1" applyBorder="1" applyAlignment="1">
      <alignment/>
    </xf>
    <xf numFmtId="3" fontId="37" fillId="36" borderId="28" xfId="0" applyNumberFormat="1" applyFont="1" applyFill="1" applyBorder="1" applyAlignment="1">
      <alignment horizontal="right"/>
    </xf>
    <xf numFmtId="0" fontId="37" fillId="36" borderId="28" xfId="0" applyFont="1" applyFill="1" applyBorder="1" applyAlignment="1">
      <alignment horizontal="right"/>
    </xf>
    <xf numFmtId="0" fontId="38" fillId="36" borderId="71" xfId="0" applyFont="1" applyFill="1" applyBorder="1" applyAlignment="1">
      <alignment horizontal="right"/>
    </xf>
    <xf numFmtId="0" fontId="38" fillId="36" borderId="28" xfId="0" applyFont="1" applyFill="1" applyBorder="1" applyAlignment="1">
      <alignment horizontal="right"/>
    </xf>
    <xf numFmtId="3" fontId="38" fillId="36" borderId="28" xfId="0" applyNumberFormat="1" applyFont="1" applyFill="1" applyBorder="1" applyAlignment="1">
      <alignment horizontal="right"/>
    </xf>
    <xf numFmtId="0" fontId="37" fillId="36" borderId="71" xfId="0" applyFont="1" applyFill="1" applyBorder="1" applyAlignment="1">
      <alignment horizontal="right"/>
    </xf>
    <xf numFmtId="0" fontId="37" fillId="36" borderId="20" xfId="0" applyFont="1" applyFill="1" applyBorder="1" applyAlignment="1">
      <alignment/>
    </xf>
    <xf numFmtId="0" fontId="37" fillId="36" borderId="28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8" fillId="36" borderId="20" xfId="0" applyFont="1" applyFill="1" applyBorder="1" applyAlignment="1">
      <alignment/>
    </xf>
    <xf numFmtId="0" fontId="38" fillId="36" borderId="16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4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36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wrapText="1"/>
    </xf>
    <xf numFmtId="0" fontId="3" fillId="0" borderId="7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6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164" fontId="7" fillId="0" borderId="42" xfId="58" applyNumberFormat="1" applyFont="1" applyFill="1" applyBorder="1" applyAlignment="1" applyProtection="1">
      <alignment horizontal="center" vertical="center"/>
      <protection/>
    </xf>
    <xf numFmtId="164" fontId="7" fillId="0" borderId="59" xfId="58" applyNumberFormat="1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20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textRotation="180" wrapText="1"/>
      <protection locked="0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13" fillId="0" borderId="2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left" vertical="center" wrapText="1" indent="2"/>
    </xf>
    <xf numFmtId="164" fontId="4" fillId="0" borderId="74" xfId="0" applyNumberFormat="1" applyFont="1" applyFill="1" applyBorder="1" applyAlignment="1">
      <alignment horizontal="left" vertical="center" wrapText="1" indent="2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7" fontId="6" fillId="0" borderId="0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13" fillId="0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textRotation="18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3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7" fillId="0" borderId="30" xfId="0" applyNumberFormat="1" applyFont="1" applyFill="1" applyBorder="1" applyAlignment="1">
      <alignment horizontal="center" vertical="center" wrapText="1"/>
    </xf>
    <xf numFmtId="164" fontId="7" fillId="0" borderId="69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64" fontId="4" fillId="0" borderId="74" xfId="0" applyNumberFormat="1" applyFont="1" applyFill="1" applyBorder="1" applyAlignment="1">
      <alignment horizontal="center" vertical="center" wrapText="1"/>
    </xf>
    <xf numFmtId="167" fontId="27" fillId="0" borderId="37" xfId="0" applyNumberFormat="1" applyFont="1" applyFill="1" applyBorder="1" applyAlignment="1">
      <alignment horizontal="left" vertical="center" wrapText="1"/>
    </xf>
    <xf numFmtId="164" fontId="7" fillId="0" borderId="76" xfId="0" applyNumberFormat="1" applyFont="1" applyFill="1" applyBorder="1" applyAlignment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60" xfId="58" applyFont="1" applyFill="1" applyBorder="1" applyAlignment="1" applyProtection="1">
      <alignment horizontal="center" vertical="center" wrapText="1"/>
      <protection/>
    </xf>
    <xf numFmtId="0" fontId="7" fillId="0" borderId="62" xfId="58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>
      <alignment horizontal="center" textRotation="180" wrapText="1"/>
    </xf>
    <xf numFmtId="164" fontId="7" fillId="0" borderId="63" xfId="0" applyNumberFormat="1" applyFont="1" applyFill="1" applyBorder="1" applyAlignment="1">
      <alignment horizontal="center" vertical="center" wrapText="1"/>
    </xf>
    <xf numFmtId="164" fontId="7" fillId="0" borderId="71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76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164" fontId="7" fillId="0" borderId="77" xfId="0" applyNumberFormat="1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45" xfId="0" applyFont="1" applyFill="1" applyBorder="1" applyAlignment="1" applyProtection="1">
      <alignment horizontal="left" vertical="center"/>
      <protection/>
    </xf>
    <xf numFmtId="0" fontId="7" fillId="0" borderId="7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63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45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right"/>
    </xf>
    <xf numFmtId="0" fontId="7" fillId="0" borderId="7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justify" vertical="center" wrapText="1"/>
    </xf>
    <xf numFmtId="0" fontId="37" fillId="0" borderId="30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wrapText="1"/>
      <protection/>
    </xf>
    <xf numFmtId="0" fontId="33" fillId="0" borderId="15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 textRotation="180"/>
      <protection/>
    </xf>
    <xf numFmtId="0" fontId="21" fillId="0" borderId="0" xfId="0" applyFont="1" applyFill="1" applyAlignment="1" applyProtection="1">
      <alignment horizontal="center" vertical="top" wrapTex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6.375" style="242" customWidth="1"/>
    <col min="2" max="2" width="66.125" style="242" customWidth="1"/>
    <col min="3" max="16384" width="9.375" style="242" customWidth="1"/>
  </cols>
  <sheetData>
    <row r="1" ht="18.75">
      <c r="A1" s="418" t="s">
        <v>103</v>
      </c>
    </row>
    <row r="3" spans="1:2" ht="12.75">
      <c r="A3" s="419"/>
      <c r="B3" s="419"/>
    </row>
    <row r="4" spans="1:2" ht="15.75">
      <c r="A4" s="393" t="s">
        <v>534</v>
      </c>
      <c r="B4" s="420"/>
    </row>
    <row r="5" spans="1:2" s="421" customFormat="1" ht="12.75">
      <c r="A5" s="419"/>
      <c r="B5" s="419"/>
    </row>
    <row r="6" spans="1:2" ht="12.75">
      <c r="A6" s="419" t="s">
        <v>449</v>
      </c>
      <c r="B6" s="419" t="s">
        <v>450</v>
      </c>
    </row>
    <row r="7" spans="1:2" ht="12.75">
      <c r="A7" s="419" t="s">
        <v>451</v>
      </c>
      <c r="B7" s="419" t="s">
        <v>452</v>
      </c>
    </row>
    <row r="8" spans="1:2" ht="12.75">
      <c r="A8" s="419" t="s">
        <v>453</v>
      </c>
      <c r="B8" s="419" t="s">
        <v>454</v>
      </c>
    </row>
    <row r="9" spans="1:2" ht="12.75">
      <c r="A9" s="419"/>
      <c r="B9" s="419"/>
    </row>
    <row r="10" spans="1:2" ht="15.75">
      <c r="A10" s="393" t="str">
        <f>+CONCATENATE(LEFT(A4,4),". évi módosított előirányzat BEVÉTELEK")</f>
        <v>2016. évi módosított előirányzat BEVÉTELEK</v>
      </c>
      <c r="B10" s="420"/>
    </row>
    <row r="11" spans="1:2" ht="12.75">
      <c r="A11" s="419"/>
      <c r="B11" s="419"/>
    </row>
    <row r="12" spans="1:2" s="421" customFormat="1" ht="12.75">
      <c r="A12" s="419" t="s">
        <v>455</v>
      </c>
      <c r="B12" s="419" t="s">
        <v>461</v>
      </c>
    </row>
    <row r="13" spans="1:2" ht="12.75">
      <c r="A13" s="419" t="s">
        <v>456</v>
      </c>
      <c r="B13" s="419" t="s">
        <v>462</v>
      </c>
    </row>
    <row r="14" spans="1:2" ht="12.75">
      <c r="A14" s="419" t="s">
        <v>457</v>
      </c>
      <c r="B14" s="419" t="s">
        <v>463</v>
      </c>
    </row>
    <row r="15" spans="1:2" ht="12.75">
      <c r="A15" s="419"/>
      <c r="B15" s="419"/>
    </row>
    <row r="16" spans="1:2" ht="14.25">
      <c r="A16" s="422" t="str">
        <f>+CONCATENATE(LEFT(A4,4),". évi teljesítés BEVÉTELEK")</f>
        <v>2016. évi teljesítés BEVÉTELEK</v>
      </c>
      <c r="B16" s="420"/>
    </row>
    <row r="17" spans="1:2" ht="12.75">
      <c r="A17" s="419"/>
      <c r="B17" s="419"/>
    </row>
    <row r="18" spans="1:2" ht="12.75">
      <c r="A18" s="419" t="s">
        <v>458</v>
      </c>
      <c r="B18" s="419" t="s">
        <v>464</v>
      </c>
    </row>
    <row r="19" spans="1:2" ht="12.75">
      <c r="A19" s="419" t="s">
        <v>459</v>
      </c>
      <c r="B19" s="419" t="s">
        <v>465</v>
      </c>
    </row>
    <row r="20" spans="1:2" ht="12.75">
      <c r="A20" s="419" t="s">
        <v>460</v>
      </c>
      <c r="B20" s="419" t="s">
        <v>466</v>
      </c>
    </row>
    <row r="21" spans="1:2" ht="12.75">
      <c r="A21" s="419"/>
      <c r="B21" s="419"/>
    </row>
    <row r="22" spans="1:2" ht="15.75">
      <c r="A22" s="393" t="str">
        <f>+CONCATENATE(LEFT(A4,4),". évi eredeti előirányzat KIADÁSOK")</f>
        <v>2016. évi eredeti előirányzat KIADÁSOK</v>
      </c>
      <c r="B22" s="420"/>
    </row>
    <row r="23" spans="1:2" ht="12.75">
      <c r="A23" s="419"/>
      <c r="B23" s="419"/>
    </row>
    <row r="24" spans="1:2" ht="12.75">
      <c r="A24" s="419" t="s">
        <v>467</v>
      </c>
      <c r="B24" s="419" t="s">
        <v>473</v>
      </c>
    </row>
    <row r="25" spans="1:2" ht="12.75">
      <c r="A25" s="419" t="s">
        <v>446</v>
      </c>
      <c r="B25" s="419" t="s">
        <v>474</v>
      </c>
    </row>
    <row r="26" spans="1:2" ht="12.75">
      <c r="A26" s="419" t="s">
        <v>468</v>
      </c>
      <c r="B26" s="419" t="s">
        <v>475</v>
      </c>
    </row>
    <row r="27" spans="1:2" ht="12.75">
      <c r="A27" s="419"/>
      <c r="B27" s="419"/>
    </row>
    <row r="28" spans="1:2" ht="15.75">
      <c r="A28" s="393" t="str">
        <f>+CONCATENATE(LEFT(A4,4),". évi módosított előirányzat KIADÁSOK")</f>
        <v>2016. évi módosított előirányzat KIADÁSOK</v>
      </c>
      <c r="B28" s="420"/>
    </row>
    <row r="29" spans="1:2" ht="12.75">
      <c r="A29" s="419"/>
      <c r="B29" s="419"/>
    </row>
    <row r="30" spans="1:2" ht="12.75">
      <c r="A30" s="419" t="s">
        <v>469</v>
      </c>
      <c r="B30" s="419" t="s">
        <v>480</v>
      </c>
    </row>
    <row r="31" spans="1:2" ht="12.75">
      <c r="A31" s="419" t="s">
        <v>447</v>
      </c>
      <c r="B31" s="419" t="s">
        <v>477</v>
      </c>
    </row>
    <row r="32" spans="1:2" ht="12.75">
      <c r="A32" s="419" t="s">
        <v>470</v>
      </c>
      <c r="B32" s="419" t="s">
        <v>476</v>
      </c>
    </row>
    <row r="33" spans="1:2" ht="12.75">
      <c r="A33" s="419"/>
      <c r="B33" s="419"/>
    </row>
    <row r="34" spans="1:2" ht="15.75">
      <c r="A34" s="423" t="str">
        <f>+CONCATENATE(LEFT(A4,4),". évi teljesítés KIADÁSOK")</f>
        <v>2016. évi teljesítés KIADÁSOK</v>
      </c>
      <c r="B34" s="420"/>
    </row>
    <row r="35" spans="1:2" ht="12.75">
      <c r="A35" s="419"/>
      <c r="B35" s="419"/>
    </row>
    <row r="36" spans="1:2" ht="12.75">
      <c r="A36" s="419" t="s">
        <v>471</v>
      </c>
      <c r="B36" s="419" t="s">
        <v>481</v>
      </c>
    </row>
    <row r="37" spans="1:2" ht="12.75">
      <c r="A37" s="419" t="s">
        <v>448</v>
      </c>
      <c r="B37" s="419" t="s">
        <v>479</v>
      </c>
    </row>
    <row r="38" spans="1:2" ht="12.75">
      <c r="A38" s="419" t="s">
        <v>472</v>
      </c>
      <c r="B38" s="419" t="s">
        <v>478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SheetLayoutView="100" zoomScalePageLayoutView="0" workbookViewId="0" topLeftCell="A103">
      <selection activeCell="D123" sqref="D123"/>
    </sheetView>
  </sheetViews>
  <sheetFormatPr defaultColWidth="9.00390625" defaultRowHeight="12.75"/>
  <cols>
    <col min="1" max="1" width="14.875" style="455" customWidth="1"/>
    <col min="2" max="2" width="65.375" style="456" customWidth="1"/>
    <col min="3" max="5" width="17.00390625" style="457" customWidth="1"/>
    <col min="6" max="16384" width="9.375" style="32" customWidth="1"/>
  </cols>
  <sheetData>
    <row r="1" spans="1:5" s="434" customFormat="1" ht="16.5" customHeight="1" thickBot="1">
      <c r="A1" s="433"/>
      <c r="B1" s="435"/>
      <c r="C1" s="477"/>
      <c r="D1" s="445"/>
      <c r="E1" s="477" t="str">
        <f>+CONCATENATE("6.1. melléklet a 4/2018. (V.31.) önkormányzati rendelethez")</f>
        <v>6.1. melléklet a 4/2018. (V.31.) önkormányzati rendelethez</v>
      </c>
    </row>
    <row r="2" spans="1:5" s="478" customFormat="1" ht="15.75" customHeight="1">
      <c r="A2" s="458" t="s">
        <v>46</v>
      </c>
      <c r="B2" s="604" t="s">
        <v>144</v>
      </c>
      <c r="C2" s="605"/>
      <c r="D2" s="606"/>
      <c r="E2" s="451" t="s">
        <v>39</v>
      </c>
    </row>
    <row r="3" spans="1:5" s="478" customFormat="1" ht="24.75" thickBot="1">
      <c r="A3" s="476" t="s">
        <v>488</v>
      </c>
      <c r="B3" s="607" t="s">
        <v>487</v>
      </c>
      <c r="C3" s="608"/>
      <c r="D3" s="609"/>
      <c r="E3" s="429" t="s">
        <v>39</v>
      </c>
    </row>
    <row r="4" spans="1:5" s="479" customFormat="1" ht="15.75" customHeight="1" thickBot="1">
      <c r="A4" s="436"/>
      <c r="B4" s="436"/>
      <c r="C4" s="437"/>
      <c r="D4" s="437"/>
      <c r="E4" s="437" t="s">
        <v>40</v>
      </c>
    </row>
    <row r="5" spans="1:5" ht="24.75" thickBot="1">
      <c r="A5" s="269" t="s">
        <v>139</v>
      </c>
      <c r="B5" s="270" t="s">
        <v>527</v>
      </c>
      <c r="C5" s="96" t="s">
        <v>170</v>
      </c>
      <c r="D5" s="96" t="s">
        <v>175</v>
      </c>
      <c r="E5" s="438" t="s">
        <v>176</v>
      </c>
    </row>
    <row r="6" spans="1:5" s="480" customFormat="1" ht="12.75" customHeight="1" thickBot="1">
      <c r="A6" s="431" t="s">
        <v>355</v>
      </c>
      <c r="B6" s="432" t="s">
        <v>356</v>
      </c>
      <c r="C6" s="432" t="s">
        <v>357</v>
      </c>
      <c r="D6" s="108" t="s">
        <v>358</v>
      </c>
      <c r="E6" s="106" t="s">
        <v>359</v>
      </c>
    </row>
    <row r="7" spans="1:5" s="480" customFormat="1" ht="15.75" customHeight="1" thickBot="1">
      <c r="A7" s="601" t="s">
        <v>41</v>
      </c>
      <c r="B7" s="602"/>
      <c r="C7" s="602"/>
      <c r="D7" s="602"/>
      <c r="E7" s="603"/>
    </row>
    <row r="8" spans="1:5" s="480" customFormat="1" ht="12" customHeight="1" thickBot="1">
      <c r="A8" s="300" t="s">
        <v>6</v>
      </c>
      <c r="B8" s="296" t="s">
        <v>247</v>
      </c>
      <c r="C8" s="327">
        <f>SUM(C9:C14)</f>
        <v>10939</v>
      </c>
      <c r="D8" s="327">
        <f>SUM(D9:D14)</f>
        <v>13241</v>
      </c>
      <c r="E8" s="310">
        <f>SUM(E9:E14)</f>
        <v>13241</v>
      </c>
    </row>
    <row r="9" spans="1:5" s="454" customFormat="1" ht="12" customHeight="1">
      <c r="A9" s="464" t="s">
        <v>65</v>
      </c>
      <c r="B9" s="338" t="s">
        <v>248</v>
      </c>
      <c r="C9" s="329">
        <v>8600</v>
      </c>
      <c r="D9" s="329">
        <v>9600</v>
      </c>
      <c r="E9" s="312">
        <v>9600</v>
      </c>
    </row>
    <row r="10" spans="1:5" s="481" customFormat="1" ht="12" customHeight="1">
      <c r="A10" s="465" t="s">
        <v>66</v>
      </c>
      <c r="B10" s="339" t="s">
        <v>249</v>
      </c>
      <c r="C10" s="328"/>
      <c r="D10" s="328"/>
      <c r="E10" s="311"/>
    </row>
    <row r="11" spans="1:5" s="481" customFormat="1" ht="12" customHeight="1">
      <c r="A11" s="465" t="s">
        <v>67</v>
      </c>
      <c r="B11" s="339" t="s">
        <v>250</v>
      </c>
      <c r="C11" s="328">
        <v>1139</v>
      </c>
      <c r="D11" s="328">
        <v>1091</v>
      </c>
      <c r="E11" s="311">
        <v>1091</v>
      </c>
    </row>
    <row r="12" spans="1:5" s="481" customFormat="1" ht="12" customHeight="1">
      <c r="A12" s="465" t="s">
        <v>68</v>
      </c>
      <c r="B12" s="339" t="s">
        <v>251</v>
      </c>
      <c r="C12" s="328">
        <v>1200</v>
      </c>
      <c r="D12" s="328">
        <v>1200</v>
      </c>
      <c r="E12" s="311">
        <v>1200</v>
      </c>
    </row>
    <row r="13" spans="1:5" s="481" customFormat="1" ht="12" customHeight="1">
      <c r="A13" s="465" t="s">
        <v>100</v>
      </c>
      <c r="B13" s="339" t="s">
        <v>252</v>
      </c>
      <c r="C13" s="328"/>
      <c r="D13" s="328">
        <v>1350</v>
      </c>
      <c r="E13" s="311">
        <v>1350</v>
      </c>
    </row>
    <row r="14" spans="1:5" s="454" customFormat="1" ht="12" customHeight="1" thickBot="1">
      <c r="A14" s="466" t="s">
        <v>69</v>
      </c>
      <c r="B14" s="319" t="s">
        <v>253</v>
      </c>
      <c r="C14" s="330"/>
      <c r="D14" s="330"/>
      <c r="E14" s="313"/>
    </row>
    <row r="15" spans="1:5" s="454" customFormat="1" ht="12" customHeight="1" thickBot="1">
      <c r="A15" s="300" t="s">
        <v>7</v>
      </c>
      <c r="B15" s="317" t="s">
        <v>254</v>
      </c>
      <c r="C15" s="327">
        <f>SUM(C16:C20)</f>
        <v>724</v>
      </c>
      <c r="D15" s="327">
        <f>SUM(D16:D20)</f>
        <v>4500</v>
      </c>
      <c r="E15" s="310">
        <f>SUM(E16:E20)</f>
        <v>4465</v>
      </c>
    </row>
    <row r="16" spans="1:5" s="454" customFormat="1" ht="12" customHeight="1">
      <c r="A16" s="464" t="s">
        <v>71</v>
      </c>
      <c r="B16" s="338" t="s">
        <v>255</v>
      </c>
      <c r="C16" s="329"/>
      <c r="D16" s="329"/>
      <c r="E16" s="312"/>
    </row>
    <row r="17" spans="1:5" s="454" customFormat="1" ht="12" customHeight="1">
      <c r="A17" s="465" t="s">
        <v>72</v>
      </c>
      <c r="B17" s="339" t="s">
        <v>256</v>
      </c>
      <c r="C17" s="328"/>
      <c r="D17" s="328"/>
      <c r="E17" s="311"/>
    </row>
    <row r="18" spans="1:5" s="454" customFormat="1" ht="12" customHeight="1">
      <c r="A18" s="465" t="s">
        <v>73</v>
      </c>
      <c r="B18" s="339" t="s">
        <v>257</v>
      </c>
      <c r="C18" s="328"/>
      <c r="D18" s="328"/>
      <c r="E18" s="311"/>
    </row>
    <row r="19" spans="1:5" s="454" customFormat="1" ht="12" customHeight="1">
      <c r="A19" s="465" t="s">
        <v>74</v>
      </c>
      <c r="B19" s="339" t="s">
        <v>258</v>
      </c>
      <c r="C19" s="328"/>
      <c r="D19" s="328"/>
      <c r="E19" s="311"/>
    </row>
    <row r="20" spans="1:5" s="454" customFormat="1" ht="12" customHeight="1">
      <c r="A20" s="465" t="s">
        <v>75</v>
      </c>
      <c r="B20" s="339" t="s">
        <v>259</v>
      </c>
      <c r="C20" s="328">
        <v>724</v>
      </c>
      <c r="D20" s="328">
        <v>4500</v>
      </c>
      <c r="E20" s="311">
        <v>4465</v>
      </c>
    </row>
    <row r="21" spans="1:5" s="481" customFormat="1" ht="12" customHeight="1" thickBot="1">
      <c r="A21" s="466" t="s">
        <v>82</v>
      </c>
      <c r="B21" s="319" t="s">
        <v>260</v>
      </c>
      <c r="C21" s="330"/>
      <c r="D21" s="330"/>
      <c r="E21" s="313"/>
    </row>
    <row r="22" spans="1:5" s="481" customFormat="1" ht="12" customHeight="1" thickBot="1">
      <c r="A22" s="300" t="s">
        <v>8</v>
      </c>
      <c r="B22" s="296" t="s">
        <v>261</v>
      </c>
      <c r="C22" s="327">
        <f>SUM(C23:C27)</f>
        <v>0</v>
      </c>
      <c r="D22" s="327">
        <f>SUM(D23:D27)</f>
        <v>500</v>
      </c>
      <c r="E22" s="310">
        <f>SUM(E23:E27)</f>
        <v>500</v>
      </c>
    </row>
    <row r="23" spans="1:5" s="481" customFormat="1" ht="12" customHeight="1">
      <c r="A23" s="464" t="s">
        <v>54</v>
      </c>
      <c r="B23" s="338" t="s">
        <v>262</v>
      </c>
      <c r="C23" s="329"/>
      <c r="D23" s="329">
        <v>500</v>
      </c>
      <c r="E23" s="312">
        <v>500</v>
      </c>
    </row>
    <row r="24" spans="1:5" s="454" customFormat="1" ht="12" customHeight="1">
      <c r="A24" s="465" t="s">
        <v>55</v>
      </c>
      <c r="B24" s="339" t="s">
        <v>263</v>
      </c>
      <c r="C24" s="328"/>
      <c r="D24" s="328"/>
      <c r="E24" s="311"/>
    </row>
    <row r="25" spans="1:5" s="481" customFormat="1" ht="12" customHeight="1">
      <c r="A25" s="465" t="s">
        <v>56</v>
      </c>
      <c r="B25" s="339" t="s">
        <v>264</v>
      </c>
      <c r="C25" s="328"/>
      <c r="D25" s="328"/>
      <c r="E25" s="311"/>
    </row>
    <row r="26" spans="1:5" s="481" customFormat="1" ht="12" customHeight="1">
      <c r="A26" s="465" t="s">
        <v>57</v>
      </c>
      <c r="B26" s="339" t="s">
        <v>265</v>
      </c>
      <c r="C26" s="328"/>
      <c r="D26" s="328"/>
      <c r="E26" s="311"/>
    </row>
    <row r="27" spans="1:5" s="481" customFormat="1" ht="12" customHeight="1">
      <c r="A27" s="465" t="s">
        <v>114</v>
      </c>
      <c r="B27" s="339" t="s">
        <v>266</v>
      </c>
      <c r="C27" s="328"/>
      <c r="D27" s="328"/>
      <c r="E27" s="311"/>
    </row>
    <row r="28" spans="1:5" s="481" customFormat="1" ht="12" customHeight="1" thickBot="1">
      <c r="A28" s="466" t="s">
        <v>115</v>
      </c>
      <c r="B28" s="340" t="s">
        <v>267</v>
      </c>
      <c r="C28" s="330"/>
      <c r="D28" s="330"/>
      <c r="E28" s="313"/>
    </row>
    <row r="29" spans="1:5" s="481" customFormat="1" ht="12" customHeight="1" thickBot="1">
      <c r="A29" s="300" t="s">
        <v>116</v>
      </c>
      <c r="B29" s="296" t="s">
        <v>518</v>
      </c>
      <c r="C29" s="333">
        <f>SUM(C30:C36)</f>
        <v>540</v>
      </c>
      <c r="D29" s="333">
        <f>SUM(D30:D36)</f>
        <v>1744</v>
      </c>
      <c r="E29" s="346">
        <f>SUM(E30:E36)</f>
        <v>1279</v>
      </c>
    </row>
    <row r="30" spans="1:5" s="481" customFormat="1" ht="12" customHeight="1">
      <c r="A30" s="464" t="s">
        <v>268</v>
      </c>
      <c r="B30" s="338" t="s">
        <v>522</v>
      </c>
      <c r="C30" s="329">
        <v>0</v>
      </c>
      <c r="D30" s="329">
        <v>0</v>
      </c>
      <c r="E30" s="312">
        <v>0</v>
      </c>
    </row>
    <row r="31" spans="1:5" s="481" customFormat="1" ht="12" customHeight="1">
      <c r="A31" s="465" t="s">
        <v>269</v>
      </c>
      <c r="B31" s="339" t="s">
        <v>523</v>
      </c>
      <c r="C31" s="328"/>
      <c r="D31" s="328"/>
      <c r="E31" s="311"/>
    </row>
    <row r="32" spans="1:5" s="481" customFormat="1" ht="12" customHeight="1">
      <c r="A32" s="465" t="s">
        <v>270</v>
      </c>
      <c r="B32" s="339" t="s">
        <v>524</v>
      </c>
      <c r="C32" s="328">
        <v>500</v>
      </c>
      <c r="D32" s="328">
        <v>1685</v>
      </c>
      <c r="E32" s="311">
        <v>1237</v>
      </c>
    </row>
    <row r="33" spans="1:5" s="481" customFormat="1" ht="12" customHeight="1">
      <c r="A33" s="465" t="s">
        <v>531</v>
      </c>
      <c r="B33" s="339" t="s">
        <v>533</v>
      </c>
      <c r="C33" s="328">
        <v>40</v>
      </c>
      <c r="D33" s="328">
        <v>53</v>
      </c>
      <c r="E33" s="311">
        <v>42</v>
      </c>
    </row>
    <row r="34" spans="1:5" s="481" customFormat="1" ht="12" customHeight="1">
      <c r="A34" s="465" t="s">
        <v>519</v>
      </c>
      <c r="B34" s="339" t="s">
        <v>525</v>
      </c>
      <c r="C34" s="328"/>
      <c r="D34" s="328"/>
      <c r="E34" s="311"/>
    </row>
    <row r="35" spans="1:5" s="481" customFormat="1" ht="12" customHeight="1">
      <c r="A35" s="465" t="s">
        <v>520</v>
      </c>
      <c r="B35" s="339" t="s">
        <v>271</v>
      </c>
      <c r="C35" s="328"/>
      <c r="D35" s="328"/>
      <c r="E35" s="311"/>
    </row>
    <row r="36" spans="1:5" s="481" customFormat="1" ht="12" customHeight="1" thickBot="1">
      <c r="A36" s="466" t="s">
        <v>521</v>
      </c>
      <c r="B36" s="319" t="s">
        <v>272</v>
      </c>
      <c r="C36" s="330">
        <v>0</v>
      </c>
      <c r="D36" s="330">
        <v>6</v>
      </c>
      <c r="E36" s="313">
        <v>0</v>
      </c>
    </row>
    <row r="37" spans="1:5" s="481" customFormat="1" ht="12" customHeight="1" thickBot="1">
      <c r="A37" s="300" t="s">
        <v>10</v>
      </c>
      <c r="B37" s="296" t="s">
        <v>273</v>
      </c>
      <c r="C37" s="327">
        <f>SUM(C38:C47)</f>
        <v>0</v>
      </c>
      <c r="D37" s="327">
        <f>SUM(D38:D47)</f>
        <v>118</v>
      </c>
      <c r="E37" s="310">
        <f>SUM(E38:E47)</f>
        <v>95</v>
      </c>
    </row>
    <row r="38" spans="1:5" s="481" customFormat="1" ht="12" customHeight="1">
      <c r="A38" s="464" t="s">
        <v>58</v>
      </c>
      <c r="B38" s="338" t="s">
        <v>274</v>
      </c>
      <c r="C38" s="329"/>
      <c r="D38" s="329"/>
      <c r="E38" s="312"/>
    </row>
    <row r="39" spans="1:5" s="481" customFormat="1" ht="12" customHeight="1">
      <c r="A39" s="465" t="s">
        <v>59</v>
      </c>
      <c r="B39" s="339" t="s">
        <v>275</v>
      </c>
      <c r="C39" s="328">
        <v>0</v>
      </c>
      <c r="D39" s="328">
        <v>15</v>
      </c>
      <c r="E39" s="311">
        <v>0</v>
      </c>
    </row>
    <row r="40" spans="1:5" s="481" customFormat="1" ht="12" customHeight="1">
      <c r="A40" s="465" t="s">
        <v>60</v>
      </c>
      <c r="B40" s="339" t="s">
        <v>276</v>
      </c>
      <c r="C40" s="328"/>
      <c r="D40" s="328"/>
      <c r="E40" s="311"/>
    </row>
    <row r="41" spans="1:5" s="481" customFormat="1" ht="12" customHeight="1">
      <c r="A41" s="465" t="s">
        <v>118</v>
      </c>
      <c r="B41" s="339" t="s">
        <v>277</v>
      </c>
      <c r="C41" s="328"/>
      <c r="D41" s="328">
        <v>14</v>
      </c>
      <c r="E41" s="311">
        <v>6</v>
      </c>
    </row>
    <row r="42" spans="1:5" s="481" customFormat="1" ht="12" customHeight="1">
      <c r="A42" s="465" t="s">
        <v>119</v>
      </c>
      <c r="B42" s="339" t="s">
        <v>278</v>
      </c>
      <c r="C42" s="328"/>
      <c r="D42" s="328">
        <v>0</v>
      </c>
      <c r="E42" s="311">
        <v>0</v>
      </c>
    </row>
    <row r="43" spans="1:5" s="481" customFormat="1" ht="12" customHeight="1">
      <c r="A43" s="465" t="s">
        <v>120</v>
      </c>
      <c r="B43" s="339" t="s">
        <v>279</v>
      </c>
      <c r="C43" s="328"/>
      <c r="D43" s="328"/>
      <c r="E43" s="311"/>
    </row>
    <row r="44" spans="1:5" s="481" customFormat="1" ht="12" customHeight="1">
      <c r="A44" s="465" t="s">
        <v>121</v>
      </c>
      <c r="B44" s="339" t="s">
        <v>280</v>
      </c>
      <c r="C44" s="328"/>
      <c r="D44" s="328"/>
      <c r="E44" s="311"/>
    </row>
    <row r="45" spans="1:5" s="481" customFormat="1" ht="12" customHeight="1">
      <c r="A45" s="465" t="s">
        <v>122</v>
      </c>
      <c r="B45" s="339" t="s">
        <v>281</v>
      </c>
      <c r="C45" s="328"/>
      <c r="D45" s="328">
        <v>5</v>
      </c>
      <c r="E45" s="311">
        <v>5</v>
      </c>
    </row>
    <row r="46" spans="1:5" s="481" customFormat="1" ht="12" customHeight="1">
      <c r="A46" s="465" t="s">
        <v>282</v>
      </c>
      <c r="B46" s="339" t="s">
        <v>283</v>
      </c>
      <c r="C46" s="331"/>
      <c r="D46" s="331"/>
      <c r="E46" s="314"/>
    </row>
    <row r="47" spans="1:5" s="454" customFormat="1" ht="12" customHeight="1" thickBot="1">
      <c r="A47" s="466" t="s">
        <v>284</v>
      </c>
      <c r="B47" s="340" t="s">
        <v>285</v>
      </c>
      <c r="C47" s="332"/>
      <c r="D47" s="332">
        <v>84</v>
      </c>
      <c r="E47" s="315">
        <v>84</v>
      </c>
    </row>
    <row r="48" spans="1:5" s="481" customFormat="1" ht="12" customHeight="1" thickBot="1">
      <c r="A48" s="300" t="s">
        <v>11</v>
      </c>
      <c r="B48" s="296" t="s">
        <v>286</v>
      </c>
      <c r="C48" s="327">
        <f>SUM(C49:C53)</f>
        <v>0</v>
      </c>
      <c r="D48" s="327">
        <f>SUM(D49:D53)</f>
        <v>0</v>
      </c>
      <c r="E48" s="310">
        <f>SUM(E49:E53)</f>
        <v>0</v>
      </c>
    </row>
    <row r="49" spans="1:5" s="481" customFormat="1" ht="12" customHeight="1">
      <c r="A49" s="464" t="s">
        <v>61</v>
      </c>
      <c r="B49" s="338" t="s">
        <v>287</v>
      </c>
      <c r="C49" s="348"/>
      <c r="D49" s="348"/>
      <c r="E49" s="316"/>
    </row>
    <row r="50" spans="1:5" s="481" customFormat="1" ht="12" customHeight="1">
      <c r="A50" s="465" t="s">
        <v>62</v>
      </c>
      <c r="B50" s="339" t="s">
        <v>288</v>
      </c>
      <c r="C50" s="331"/>
      <c r="D50" s="331"/>
      <c r="E50" s="314"/>
    </row>
    <row r="51" spans="1:5" s="481" customFormat="1" ht="12" customHeight="1">
      <c r="A51" s="465" t="s">
        <v>289</v>
      </c>
      <c r="B51" s="339" t="s">
        <v>290</v>
      </c>
      <c r="C51" s="331"/>
      <c r="D51" s="331"/>
      <c r="E51" s="314"/>
    </row>
    <row r="52" spans="1:5" s="481" customFormat="1" ht="12" customHeight="1">
      <c r="A52" s="465" t="s">
        <v>291</v>
      </c>
      <c r="B52" s="339" t="s">
        <v>292</v>
      </c>
      <c r="C52" s="331"/>
      <c r="D52" s="331"/>
      <c r="E52" s="314"/>
    </row>
    <row r="53" spans="1:5" s="481" customFormat="1" ht="12" customHeight="1" thickBot="1">
      <c r="A53" s="466" t="s">
        <v>293</v>
      </c>
      <c r="B53" s="340" t="s">
        <v>294</v>
      </c>
      <c r="C53" s="332"/>
      <c r="D53" s="332"/>
      <c r="E53" s="315"/>
    </row>
    <row r="54" spans="1:5" s="481" customFormat="1" ht="12" customHeight="1" thickBot="1">
      <c r="A54" s="300" t="s">
        <v>123</v>
      </c>
      <c r="B54" s="296" t="s">
        <v>295</v>
      </c>
      <c r="C54" s="327">
        <f>SUM(C55:C57)</f>
        <v>0</v>
      </c>
      <c r="D54" s="327">
        <f>SUM(D55:D57)</f>
        <v>0</v>
      </c>
      <c r="E54" s="310">
        <f>SUM(E55:E57)</f>
        <v>0</v>
      </c>
    </row>
    <row r="55" spans="1:5" s="454" customFormat="1" ht="12" customHeight="1">
      <c r="A55" s="464" t="s">
        <v>63</v>
      </c>
      <c r="B55" s="338" t="s">
        <v>296</v>
      </c>
      <c r="C55" s="329"/>
      <c r="D55" s="329"/>
      <c r="E55" s="312"/>
    </row>
    <row r="56" spans="1:5" s="454" customFormat="1" ht="12" customHeight="1">
      <c r="A56" s="465" t="s">
        <v>64</v>
      </c>
      <c r="B56" s="339" t="s">
        <v>297</v>
      </c>
      <c r="C56" s="328"/>
      <c r="D56" s="328"/>
      <c r="E56" s="311"/>
    </row>
    <row r="57" spans="1:5" s="454" customFormat="1" ht="12" customHeight="1">
      <c r="A57" s="465" t="s">
        <v>298</v>
      </c>
      <c r="B57" s="339" t="s">
        <v>299</v>
      </c>
      <c r="C57" s="328"/>
      <c r="D57" s="328"/>
      <c r="E57" s="311"/>
    </row>
    <row r="58" spans="1:5" s="454" customFormat="1" ht="12" customHeight="1" thickBot="1">
      <c r="A58" s="466" t="s">
        <v>300</v>
      </c>
      <c r="B58" s="340" t="s">
        <v>301</v>
      </c>
      <c r="C58" s="330"/>
      <c r="D58" s="330"/>
      <c r="E58" s="313"/>
    </row>
    <row r="59" spans="1:5" s="481" customFormat="1" ht="12" customHeight="1" thickBot="1">
      <c r="A59" s="300" t="s">
        <v>13</v>
      </c>
      <c r="B59" s="317" t="s">
        <v>302</v>
      </c>
      <c r="C59" s="327">
        <f>SUM(C60:C62)</f>
        <v>0</v>
      </c>
      <c r="D59" s="327">
        <f>SUM(D60:D62)</f>
        <v>0</v>
      </c>
      <c r="E59" s="310">
        <f>SUM(E60:E62)</f>
        <v>0</v>
      </c>
    </row>
    <row r="60" spans="1:5" s="481" customFormat="1" ht="12" customHeight="1">
      <c r="A60" s="464" t="s">
        <v>124</v>
      </c>
      <c r="B60" s="338" t="s">
        <v>303</v>
      </c>
      <c r="C60" s="331"/>
      <c r="D60" s="331"/>
      <c r="E60" s="314"/>
    </row>
    <row r="61" spans="1:5" s="481" customFormat="1" ht="12" customHeight="1">
      <c r="A61" s="465" t="s">
        <v>125</v>
      </c>
      <c r="B61" s="339" t="s">
        <v>491</v>
      </c>
      <c r="C61" s="331"/>
      <c r="D61" s="331"/>
      <c r="E61" s="314"/>
    </row>
    <row r="62" spans="1:5" s="481" customFormat="1" ht="12" customHeight="1">
      <c r="A62" s="465" t="s">
        <v>149</v>
      </c>
      <c r="B62" s="339" t="s">
        <v>305</v>
      </c>
      <c r="C62" s="331"/>
      <c r="D62" s="331"/>
      <c r="E62" s="314"/>
    </row>
    <row r="63" spans="1:5" s="481" customFormat="1" ht="12" customHeight="1" thickBot="1">
      <c r="A63" s="466" t="s">
        <v>306</v>
      </c>
      <c r="B63" s="340" t="s">
        <v>307</v>
      </c>
      <c r="C63" s="331"/>
      <c r="D63" s="331"/>
      <c r="E63" s="314"/>
    </row>
    <row r="64" spans="1:5" s="481" customFormat="1" ht="12" customHeight="1" thickBot="1">
      <c r="A64" s="300" t="s">
        <v>14</v>
      </c>
      <c r="B64" s="296" t="s">
        <v>308</v>
      </c>
      <c r="C64" s="333">
        <f>+C8+C15+C22+C29+C37+C48+C54+C59</f>
        <v>12203</v>
      </c>
      <c r="D64" s="333">
        <f>+D8+D15+D22+D29+D37+D48+D54+D59</f>
        <v>20103</v>
      </c>
      <c r="E64" s="346">
        <f>+E8+E15+E22+E29+E37+E48+E54+E59</f>
        <v>19580</v>
      </c>
    </row>
    <row r="65" spans="1:5" s="481" customFormat="1" ht="12" customHeight="1" thickBot="1">
      <c r="A65" s="467" t="s">
        <v>489</v>
      </c>
      <c r="B65" s="317" t="s">
        <v>310</v>
      </c>
      <c r="C65" s="327">
        <f>SUM(C66:C68)</f>
        <v>0</v>
      </c>
      <c r="D65" s="327">
        <f>SUM(D66:D68)</f>
        <v>0</v>
      </c>
      <c r="E65" s="310">
        <f>SUM(E66:E68)</f>
        <v>0</v>
      </c>
    </row>
    <row r="66" spans="1:5" s="481" customFormat="1" ht="12" customHeight="1">
      <c r="A66" s="464" t="s">
        <v>311</v>
      </c>
      <c r="B66" s="338" t="s">
        <v>312</v>
      </c>
      <c r="C66" s="331"/>
      <c r="D66" s="331"/>
      <c r="E66" s="314"/>
    </row>
    <row r="67" spans="1:5" s="481" customFormat="1" ht="12" customHeight="1">
      <c r="A67" s="465" t="s">
        <v>313</v>
      </c>
      <c r="B67" s="339" t="s">
        <v>314</v>
      </c>
      <c r="C67" s="331"/>
      <c r="D67" s="331"/>
      <c r="E67" s="314"/>
    </row>
    <row r="68" spans="1:5" s="481" customFormat="1" ht="12" customHeight="1" thickBot="1">
      <c r="A68" s="466" t="s">
        <v>315</v>
      </c>
      <c r="B68" s="460" t="s">
        <v>316</v>
      </c>
      <c r="C68" s="331"/>
      <c r="D68" s="331"/>
      <c r="E68" s="314"/>
    </row>
    <row r="69" spans="1:5" s="481" customFormat="1" ht="12" customHeight="1" thickBot="1">
      <c r="A69" s="467" t="s">
        <v>317</v>
      </c>
      <c r="B69" s="317" t="s">
        <v>318</v>
      </c>
      <c r="C69" s="327">
        <f>SUM(C70:C73)</f>
        <v>0</v>
      </c>
      <c r="D69" s="327">
        <f>SUM(D70:D73)</f>
        <v>0</v>
      </c>
      <c r="E69" s="310">
        <f>SUM(E70:E73)</f>
        <v>0</v>
      </c>
    </row>
    <row r="70" spans="1:5" s="481" customFormat="1" ht="12" customHeight="1">
      <c r="A70" s="464" t="s">
        <v>101</v>
      </c>
      <c r="B70" s="338" t="s">
        <v>319</v>
      </c>
      <c r="C70" s="331"/>
      <c r="D70" s="331"/>
      <c r="E70" s="314"/>
    </row>
    <row r="71" spans="1:5" s="481" customFormat="1" ht="12" customHeight="1">
      <c r="A71" s="465" t="s">
        <v>102</v>
      </c>
      <c r="B71" s="339" t="s">
        <v>320</v>
      </c>
      <c r="C71" s="331"/>
      <c r="D71" s="331"/>
      <c r="E71" s="314"/>
    </row>
    <row r="72" spans="1:5" s="481" customFormat="1" ht="12" customHeight="1">
      <c r="A72" s="465" t="s">
        <v>321</v>
      </c>
      <c r="B72" s="339" t="s">
        <v>322</v>
      </c>
      <c r="C72" s="331"/>
      <c r="D72" s="331"/>
      <c r="E72" s="314"/>
    </row>
    <row r="73" spans="1:5" s="481" customFormat="1" ht="12" customHeight="1" thickBot="1">
      <c r="A73" s="466" t="s">
        <v>323</v>
      </c>
      <c r="B73" s="340" t="s">
        <v>324</v>
      </c>
      <c r="C73" s="331"/>
      <c r="D73" s="331"/>
      <c r="E73" s="314"/>
    </row>
    <row r="74" spans="1:5" s="481" customFormat="1" ht="12" customHeight="1" thickBot="1">
      <c r="A74" s="467" t="s">
        <v>325</v>
      </c>
      <c r="B74" s="317" t="s">
        <v>326</v>
      </c>
      <c r="C74" s="327">
        <f>SUM(C75:C76)</f>
        <v>6690</v>
      </c>
      <c r="D74" s="327">
        <f>SUM(D75:D76)</f>
        <v>10466</v>
      </c>
      <c r="E74" s="310">
        <f>SUM(E75:E76)</f>
        <v>10466</v>
      </c>
    </row>
    <row r="75" spans="1:5" s="481" customFormat="1" ht="12" customHeight="1">
      <c r="A75" s="464" t="s">
        <v>327</v>
      </c>
      <c r="B75" s="338" t="s">
        <v>328</v>
      </c>
      <c r="C75" s="331">
        <v>6690</v>
      </c>
      <c r="D75" s="331">
        <v>10466</v>
      </c>
      <c r="E75" s="314">
        <v>10466</v>
      </c>
    </row>
    <row r="76" spans="1:5" s="481" customFormat="1" ht="12" customHeight="1" thickBot="1">
      <c r="A76" s="466" t="s">
        <v>329</v>
      </c>
      <c r="B76" s="340" t="s">
        <v>330</v>
      </c>
      <c r="C76" s="331"/>
      <c r="D76" s="331"/>
      <c r="E76" s="314"/>
    </row>
    <row r="77" spans="1:5" s="481" customFormat="1" ht="12" customHeight="1" thickBot="1">
      <c r="A77" s="467" t="s">
        <v>331</v>
      </c>
      <c r="B77" s="317" t="s">
        <v>332</v>
      </c>
      <c r="C77" s="327">
        <f>SUM(C78:C80)</f>
        <v>0</v>
      </c>
      <c r="D77" s="327">
        <f>SUM(D78:D80)</f>
        <v>456</v>
      </c>
      <c r="E77" s="310">
        <f>SUM(E78:E80)</f>
        <v>456</v>
      </c>
    </row>
    <row r="78" spans="1:5" s="481" customFormat="1" ht="12" customHeight="1">
      <c r="A78" s="464" t="s">
        <v>333</v>
      </c>
      <c r="B78" s="338" t="s">
        <v>334</v>
      </c>
      <c r="C78" s="331"/>
      <c r="D78" s="331">
        <v>456</v>
      </c>
      <c r="E78" s="314">
        <v>456</v>
      </c>
    </row>
    <row r="79" spans="1:5" s="481" customFormat="1" ht="12" customHeight="1">
      <c r="A79" s="465" t="s">
        <v>335</v>
      </c>
      <c r="B79" s="339" t="s">
        <v>336</v>
      </c>
      <c r="C79" s="331"/>
      <c r="D79" s="331"/>
      <c r="E79" s="314"/>
    </row>
    <row r="80" spans="1:5" s="481" customFormat="1" ht="12" customHeight="1" thickBot="1">
      <c r="A80" s="466" t="s">
        <v>337</v>
      </c>
      <c r="B80" s="340" t="s">
        <v>338</v>
      </c>
      <c r="C80" s="331"/>
      <c r="D80" s="331"/>
      <c r="E80" s="314"/>
    </row>
    <row r="81" spans="1:5" s="481" customFormat="1" ht="12" customHeight="1" thickBot="1">
      <c r="A81" s="467" t="s">
        <v>339</v>
      </c>
      <c r="B81" s="317" t="s">
        <v>340</v>
      </c>
      <c r="C81" s="327">
        <f>SUM(C82:C85)</f>
        <v>0</v>
      </c>
      <c r="D81" s="327">
        <f>SUM(D82:D85)</f>
        <v>0</v>
      </c>
      <c r="E81" s="310">
        <f>SUM(E82:E85)</f>
        <v>0</v>
      </c>
    </row>
    <row r="82" spans="1:5" s="481" customFormat="1" ht="12" customHeight="1">
      <c r="A82" s="468" t="s">
        <v>341</v>
      </c>
      <c r="B82" s="338" t="s">
        <v>342</v>
      </c>
      <c r="C82" s="331"/>
      <c r="D82" s="331"/>
      <c r="E82" s="314"/>
    </row>
    <row r="83" spans="1:5" s="481" customFormat="1" ht="12" customHeight="1">
      <c r="A83" s="469" t="s">
        <v>343</v>
      </c>
      <c r="B83" s="339" t="s">
        <v>344</v>
      </c>
      <c r="C83" s="331"/>
      <c r="D83" s="331"/>
      <c r="E83" s="314"/>
    </row>
    <row r="84" spans="1:5" s="481" customFormat="1" ht="12" customHeight="1">
      <c r="A84" s="469" t="s">
        <v>345</v>
      </c>
      <c r="B84" s="339" t="s">
        <v>346</v>
      </c>
      <c r="C84" s="331"/>
      <c r="D84" s="331"/>
      <c r="E84" s="314"/>
    </row>
    <row r="85" spans="1:5" s="481" customFormat="1" ht="12" customHeight="1" thickBot="1">
      <c r="A85" s="470" t="s">
        <v>347</v>
      </c>
      <c r="B85" s="340" t="s">
        <v>348</v>
      </c>
      <c r="C85" s="331"/>
      <c r="D85" s="331"/>
      <c r="E85" s="314"/>
    </row>
    <row r="86" spans="1:5" s="481" customFormat="1" ht="12" customHeight="1" thickBot="1">
      <c r="A86" s="467" t="s">
        <v>349</v>
      </c>
      <c r="B86" s="317" t="s">
        <v>350</v>
      </c>
      <c r="C86" s="352"/>
      <c r="D86" s="352"/>
      <c r="E86" s="353"/>
    </row>
    <row r="87" spans="1:5" s="481" customFormat="1" ht="12" customHeight="1" thickBot="1">
      <c r="A87" s="467" t="s">
        <v>351</v>
      </c>
      <c r="B87" s="461" t="s">
        <v>352</v>
      </c>
      <c r="C87" s="333">
        <f>+C65+C69+C74+C77+C81+C86</f>
        <v>6690</v>
      </c>
      <c r="D87" s="333">
        <f>+D65+D69+D74+D77+D81+D86</f>
        <v>10922</v>
      </c>
      <c r="E87" s="346">
        <f>+E65+E69+E74+E77+E81+E86</f>
        <v>10922</v>
      </c>
    </row>
    <row r="88" spans="1:5" s="481" customFormat="1" ht="12" customHeight="1" thickBot="1">
      <c r="A88" s="471" t="s">
        <v>353</v>
      </c>
      <c r="B88" s="462" t="s">
        <v>490</v>
      </c>
      <c r="C88" s="333">
        <f>+C64+C87</f>
        <v>18893</v>
      </c>
      <c r="D88" s="333">
        <f>+D64+D87</f>
        <v>31025</v>
      </c>
      <c r="E88" s="346">
        <f>+E64+E87</f>
        <v>30502</v>
      </c>
    </row>
    <row r="89" spans="1:5" s="481" customFormat="1" ht="15" customHeight="1">
      <c r="A89" s="439"/>
      <c r="B89" s="440"/>
      <c r="C89" s="452"/>
      <c r="D89" s="452"/>
      <c r="E89" s="452"/>
    </row>
    <row r="90" spans="1:5" ht="13.5" thickBot="1">
      <c r="A90" s="441"/>
      <c r="B90" s="442"/>
      <c r="C90" s="453"/>
      <c r="D90" s="453"/>
      <c r="E90" s="453"/>
    </row>
    <row r="91" spans="1:5" s="480" customFormat="1" ht="16.5" customHeight="1" thickBot="1">
      <c r="A91" s="601" t="s">
        <v>42</v>
      </c>
      <c r="B91" s="602"/>
      <c r="C91" s="602"/>
      <c r="D91" s="602"/>
      <c r="E91" s="603"/>
    </row>
    <row r="92" spans="1:5" s="268" customFormat="1" ht="12" customHeight="1" thickBot="1">
      <c r="A92" s="459" t="s">
        <v>6</v>
      </c>
      <c r="B92" s="299" t="s">
        <v>361</v>
      </c>
      <c r="C92" s="446">
        <f>SUM(C93:C97)</f>
        <v>13523</v>
      </c>
      <c r="D92" s="446">
        <f>SUM(D93:D97)</f>
        <v>19748</v>
      </c>
      <c r="E92" s="446">
        <f>SUM(E93:E97)</f>
        <v>17215</v>
      </c>
    </row>
    <row r="93" spans="1:5" ht="12" customHeight="1">
      <c r="A93" s="472" t="s">
        <v>65</v>
      </c>
      <c r="B93" s="285" t="s">
        <v>35</v>
      </c>
      <c r="C93" s="97">
        <v>3955</v>
      </c>
      <c r="D93" s="97">
        <v>7723</v>
      </c>
      <c r="E93" s="280">
        <v>6909</v>
      </c>
    </row>
    <row r="94" spans="1:5" ht="12" customHeight="1">
      <c r="A94" s="465" t="s">
        <v>66</v>
      </c>
      <c r="B94" s="283" t="s">
        <v>126</v>
      </c>
      <c r="C94" s="328">
        <v>790</v>
      </c>
      <c r="D94" s="328">
        <v>1491</v>
      </c>
      <c r="E94" s="311">
        <v>1126</v>
      </c>
    </row>
    <row r="95" spans="1:5" ht="12" customHeight="1">
      <c r="A95" s="465" t="s">
        <v>67</v>
      </c>
      <c r="B95" s="283" t="s">
        <v>93</v>
      </c>
      <c r="C95" s="330">
        <v>5414</v>
      </c>
      <c r="D95" s="330">
        <v>5495</v>
      </c>
      <c r="E95" s="313">
        <v>4803</v>
      </c>
    </row>
    <row r="96" spans="1:5" ht="12" customHeight="1">
      <c r="A96" s="465" t="s">
        <v>68</v>
      </c>
      <c r="B96" s="286" t="s">
        <v>127</v>
      </c>
      <c r="C96" s="330">
        <v>1139</v>
      </c>
      <c r="D96" s="330">
        <v>1455</v>
      </c>
      <c r="E96" s="313">
        <v>1445</v>
      </c>
    </row>
    <row r="97" spans="1:5" ht="12" customHeight="1">
      <c r="A97" s="465" t="s">
        <v>77</v>
      </c>
      <c r="B97" s="294" t="s">
        <v>128</v>
      </c>
      <c r="C97" s="330">
        <v>2225</v>
      </c>
      <c r="D97" s="330">
        <v>3584</v>
      </c>
      <c r="E97" s="313">
        <v>2932</v>
      </c>
    </row>
    <row r="98" spans="1:5" ht="12" customHeight="1">
      <c r="A98" s="465" t="s">
        <v>69</v>
      </c>
      <c r="B98" s="283" t="s">
        <v>362</v>
      </c>
      <c r="C98" s="330"/>
      <c r="D98" s="330">
        <v>1310</v>
      </c>
      <c r="E98" s="313">
        <v>1310</v>
      </c>
    </row>
    <row r="99" spans="1:5" ht="12" customHeight="1">
      <c r="A99" s="465" t="s">
        <v>70</v>
      </c>
      <c r="B99" s="306" t="s">
        <v>363</v>
      </c>
      <c r="C99" s="330"/>
      <c r="D99" s="330"/>
      <c r="E99" s="313"/>
    </row>
    <row r="100" spans="1:5" ht="12" customHeight="1">
      <c r="A100" s="465" t="s">
        <v>78</v>
      </c>
      <c r="B100" s="307" t="s">
        <v>364</v>
      </c>
      <c r="C100" s="330"/>
      <c r="D100" s="330"/>
      <c r="E100" s="313"/>
    </row>
    <row r="101" spans="1:5" ht="12" customHeight="1">
      <c r="A101" s="465" t="s">
        <v>79</v>
      </c>
      <c r="B101" s="307" t="s">
        <v>365</v>
      </c>
      <c r="C101" s="330"/>
      <c r="D101" s="330"/>
      <c r="E101" s="313"/>
    </row>
    <row r="102" spans="1:5" ht="12" customHeight="1">
      <c r="A102" s="465" t="s">
        <v>80</v>
      </c>
      <c r="B102" s="306" t="s">
        <v>366</v>
      </c>
      <c r="C102" s="330">
        <v>2225</v>
      </c>
      <c r="D102" s="330">
        <v>2274</v>
      </c>
      <c r="E102" s="313">
        <v>1622</v>
      </c>
    </row>
    <row r="103" spans="1:5" ht="12" customHeight="1">
      <c r="A103" s="465" t="s">
        <v>81</v>
      </c>
      <c r="B103" s="306" t="s">
        <v>367</v>
      </c>
      <c r="C103" s="330"/>
      <c r="D103" s="330"/>
      <c r="E103" s="313"/>
    </row>
    <row r="104" spans="1:5" ht="12" customHeight="1">
      <c r="A104" s="465" t="s">
        <v>83</v>
      </c>
      <c r="B104" s="307" t="s">
        <v>368</v>
      </c>
      <c r="C104" s="330"/>
      <c r="D104" s="330"/>
      <c r="E104" s="313"/>
    </row>
    <row r="105" spans="1:5" ht="12" customHeight="1">
      <c r="A105" s="473" t="s">
        <v>129</v>
      </c>
      <c r="B105" s="308" t="s">
        <v>369</v>
      </c>
      <c r="C105" s="330"/>
      <c r="D105" s="330"/>
      <c r="E105" s="313"/>
    </row>
    <row r="106" spans="1:5" ht="12" customHeight="1">
      <c r="A106" s="465" t="s">
        <v>370</v>
      </c>
      <c r="B106" s="308" t="s">
        <v>371</v>
      </c>
      <c r="C106" s="330"/>
      <c r="D106" s="330"/>
      <c r="E106" s="313"/>
    </row>
    <row r="107" spans="1:5" s="268" customFormat="1" ht="12" customHeight="1" thickBot="1">
      <c r="A107" s="474" t="s">
        <v>372</v>
      </c>
      <c r="B107" s="309" t="s">
        <v>373</v>
      </c>
      <c r="C107" s="98">
        <v>0</v>
      </c>
      <c r="D107" s="98">
        <v>0</v>
      </c>
      <c r="E107" s="274">
        <v>0</v>
      </c>
    </row>
    <row r="108" spans="1:5" ht="12" customHeight="1" thickBot="1">
      <c r="A108" s="300" t="s">
        <v>7</v>
      </c>
      <c r="B108" s="298" t="s">
        <v>374</v>
      </c>
      <c r="C108" s="321">
        <f>+C109+C111+C113</f>
        <v>1524</v>
      </c>
      <c r="D108" s="321">
        <f>+D109+D111+D113</f>
        <v>2643</v>
      </c>
      <c r="E108" s="321">
        <f>+E109+E111+E113</f>
        <v>2643</v>
      </c>
    </row>
    <row r="109" spans="1:5" ht="12" customHeight="1">
      <c r="A109" s="464" t="s">
        <v>71</v>
      </c>
      <c r="B109" s="283" t="s">
        <v>147</v>
      </c>
      <c r="C109" s="329"/>
      <c r="D109" s="329">
        <v>899</v>
      </c>
      <c r="E109" s="312">
        <v>899</v>
      </c>
    </row>
    <row r="110" spans="1:5" ht="12" customHeight="1">
      <c r="A110" s="464" t="s">
        <v>72</v>
      </c>
      <c r="B110" s="287" t="s">
        <v>375</v>
      </c>
      <c r="C110" s="329"/>
      <c r="D110" s="329"/>
      <c r="E110" s="312"/>
    </row>
    <row r="111" spans="1:5" ht="12" customHeight="1">
      <c r="A111" s="464" t="s">
        <v>73</v>
      </c>
      <c r="B111" s="287" t="s">
        <v>130</v>
      </c>
      <c r="C111" s="328">
        <v>1524</v>
      </c>
      <c r="D111" s="328">
        <v>1744</v>
      </c>
      <c r="E111" s="311">
        <v>1744</v>
      </c>
    </row>
    <row r="112" spans="1:5" ht="12" customHeight="1">
      <c r="A112" s="464" t="s">
        <v>74</v>
      </c>
      <c r="B112" s="287" t="s">
        <v>376</v>
      </c>
      <c r="C112" s="311"/>
      <c r="D112" s="311"/>
      <c r="E112" s="311"/>
    </row>
    <row r="113" spans="1:5" ht="12" customHeight="1">
      <c r="A113" s="464" t="s">
        <v>75</v>
      </c>
      <c r="B113" s="319" t="s">
        <v>150</v>
      </c>
      <c r="C113" s="311"/>
      <c r="D113" s="311"/>
      <c r="E113" s="311"/>
    </row>
    <row r="114" spans="1:5" ht="12" customHeight="1">
      <c r="A114" s="464" t="s">
        <v>82</v>
      </c>
      <c r="B114" s="318" t="s">
        <v>377</v>
      </c>
      <c r="C114" s="311"/>
      <c r="D114" s="311"/>
      <c r="E114" s="311"/>
    </row>
    <row r="115" spans="1:5" ht="12" customHeight="1">
      <c r="A115" s="464" t="s">
        <v>84</v>
      </c>
      <c r="B115" s="334" t="s">
        <v>378</v>
      </c>
      <c r="C115" s="311"/>
      <c r="D115" s="311"/>
      <c r="E115" s="311"/>
    </row>
    <row r="116" spans="1:5" ht="12" customHeight="1">
      <c r="A116" s="464" t="s">
        <v>131</v>
      </c>
      <c r="B116" s="307" t="s">
        <v>365</v>
      </c>
      <c r="C116" s="311"/>
      <c r="D116" s="311"/>
      <c r="E116" s="311"/>
    </row>
    <row r="117" spans="1:5" ht="12" customHeight="1">
      <c r="A117" s="464" t="s">
        <v>132</v>
      </c>
      <c r="B117" s="307" t="s">
        <v>379</v>
      </c>
      <c r="C117" s="311"/>
      <c r="D117" s="311"/>
      <c r="E117" s="311"/>
    </row>
    <row r="118" spans="1:5" ht="12" customHeight="1">
      <c r="A118" s="464" t="s">
        <v>133</v>
      </c>
      <c r="B118" s="307" t="s">
        <v>380</v>
      </c>
      <c r="C118" s="311"/>
      <c r="D118" s="311"/>
      <c r="E118" s="311"/>
    </row>
    <row r="119" spans="1:5" ht="12" customHeight="1">
      <c r="A119" s="464" t="s">
        <v>381</v>
      </c>
      <c r="B119" s="307" t="s">
        <v>368</v>
      </c>
      <c r="C119" s="311"/>
      <c r="D119" s="311"/>
      <c r="E119" s="311"/>
    </row>
    <row r="120" spans="1:5" ht="12" customHeight="1">
      <c r="A120" s="464" t="s">
        <v>382</v>
      </c>
      <c r="B120" s="307" t="s">
        <v>383</v>
      </c>
      <c r="C120" s="311"/>
      <c r="D120" s="311"/>
      <c r="E120" s="311"/>
    </row>
    <row r="121" spans="1:5" ht="12" customHeight="1" thickBot="1">
      <c r="A121" s="473" t="s">
        <v>384</v>
      </c>
      <c r="B121" s="307" t="s">
        <v>385</v>
      </c>
      <c r="C121" s="313"/>
      <c r="D121" s="313"/>
      <c r="E121" s="313"/>
    </row>
    <row r="122" spans="1:5" ht="12" customHeight="1" thickBot="1">
      <c r="A122" s="300" t="s">
        <v>8</v>
      </c>
      <c r="B122" s="303" t="s">
        <v>386</v>
      </c>
      <c r="C122" s="321">
        <f>+C123+C124</f>
        <v>3846</v>
      </c>
      <c r="D122" s="321">
        <f>+D123+D124</f>
        <v>8196</v>
      </c>
      <c r="E122" s="321">
        <f>+E123+E124</f>
        <v>0</v>
      </c>
    </row>
    <row r="123" spans="1:5" ht="12" customHeight="1">
      <c r="A123" s="464" t="s">
        <v>54</v>
      </c>
      <c r="B123" s="284" t="s">
        <v>43</v>
      </c>
      <c r="C123" s="329">
        <v>3846</v>
      </c>
      <c r="D123" s="329">
        <v>8196</v>
      </c>
      <c r="E123" s="447"/>
    </row>
    <row r="124" spans="1:5" ht="12" customHeight="1" thickBot="1">
      <c r="A124" s="466" t="s">
        <v>55</v>
      </c>
      <c r="B124" s="287" t="s">
        <v>44</v>
      </c>
      <c r="C124" s="448"/>
      <c r="D124" s="448"/>
      <c r="E124" s="448"/>
    </row>
    <row r="125" spans="1:5" ht="12" customHeight="1" thickBot="1">
      <c r="A125" s="300" t="s">
        <v>9</v>
      </c>
      <c r="B125" s="303" t="s">
        <v>387</v>
      </c>
      <c r="C125" s="321">
        <f>+C92+C108+C122</f>
        <v>18893</v>
      </c>
      <c r="D125" s="321">
        <f>+D92+D108+D122</f>
        <v>30587</v>
      </c>
      <c r="E125" s="321">
        <f>+E92+E108+E122</f>
        <v>19858</v>
      </c>
    </row>
    <row r="126" spans="1:5" ht="12" customHeight="1" thickBot="1">
      <c r="A126" s="300" t="s">
        <v>10</v>
      </c>
      <c r="B126" s="303" t="s">
        <v>492</v>
      </c>
      <c r="C126" s="321">
        <f>+C127+C128+C129</f>
        <v>0</v>
      </c>
      <c r="D126" s="321">
        <f>+D127+D128+D129</f>
        <v>0</v>
      </c>
      <c r="E126" s="321">
        <f>+E127+E128+E129</f>
        <v>0</v>
      </c>
    </row>
    <row r="127" spans="1:5" ht="12" customHeight="1">
      <c r="A127" s="464" t="s">
        <v>58</v>
      </c>
      <c r="B127" s="284" t="s">
        <v>389</v>
      </c>
      <c r="C127" s="311"/>
      <c r="D127" s="311"/>
      <c r="E127" s="311"/>
    </row>
    <row r="128" spans="1:5" ht="12" customHeight="1">
      <c r="A128" s="464" t="s">
        <v>59</v>
      </c>
      <c r="B128" s="284" t="s">
        <v>390</v>
      </c>
      <c r="C128" s="311"/>
      <c r="D128" s="311"/>
      <c r="E128" s="311"/>
    </row>
    <row r="129" spans="1:5" ht="12" customHeight="1" thickBot="1">
      <c r="A129" s="473" t="s">
        <v>60</v>
      </c>
      <c r="B129" s="282" t="s">
        <v>391</v>
      </c>
      <c r="C129" s="311"/>
      <c r="D129" s="311"/>
      <c r="E129" s="311"/>
    </row>
    <row r="130" spans="1:5" ht="12" customHeight="1" thickBot="1">
      <c r="A130" s="300" t="s">
        <v>11</v>
      </c>
      <c r="B130" s="303" t="s">
        <v>392</v>
      </c>
      <c r="C130" s="321">
        <f>+C131+C132+C133+C134</f>
        <v>0</v>
      </c>
      <c r="D130" s="321">
        <f>+D131+D132+D133+D134</f>
        <v>0</v>
      </c>
      <c r="E130" s="321">
        <f>+E131+E132+E133+E134</f>
        <v>0</v>
      </c>
    </row>
    <row r="131" spans="1:5" ht="12" customHeight="1">
      <c r="A131" s="464" t="s">
        <v>61</v>
      </c>
      <c r="B131" s="284" t="s">
        <v>393</v>
      </c>
      <c r="C131" s="311"/>
      <c r="D131" s="311"/>
      <c r="E131" s="311"/>
    </row>
    <row r="132" spans="1:5" ht="12" customHeight="1">
      <c r="A132" s="464" t="s">
        <v>62</v>
      </c>
      <c r="B132" s="284" t="s">
        <v>394</v>
      </c>
      <c r="C132" s="311"/>
      <c r="D132" s="311"/>
      <c r="E132" s="311"/>
    </row>
    <row r="133" spans="1:5" ht="12" customHeight="1">
      <c r="A133" s="464" t="s">
        <v>289</v>
      </c>
      <c r="B133" s="284" t="s">
        <v>395</v>
      </c>
      <c r="C133" s="311"/>
      <c r="D133" s="311"/>
      <c r="E133" s="311"/>
    </row>
    <row r="134" spans="1:5" s="268" customFormat="1" ht="12" customHeight="1" thickBot="1">
      <c r="A134" s="473" t="s">
        <v>291</v>
      </c>
      <c r="B134" s="282" t="s">
        <v>396</v>
      </c>
      <c r="C134" s="311"/>
      <c r="D134" s="311"/>
      <c r="E134" s="311"/>
    </row>
    <row r="135" spans="1:11" ht="13.5" thickBot="1">
      <c r="A135" s="300" t="s">
        <v>12</v>
      </c>
      <c r="B135" s="303" t="s">
        <v>514</v>
      </c>
      <c r="C135" s="449">
        <f>+C136+C137+C138+C140+C139</f>
        <v>0</v>
      </c>
      <c r="D135" s="449">
        <f>+D136+D137+D138+D140+D139</f>
        <v>438</v>
      </c>
      <c r="E135" s="449">
        <f>+E136+E137+E138+E140+E139</f>
        <v>438</v>
      </c>
      <c r="K135" s="430"/>
    </row>
    <row r="136" spans="1:5" ht="12.75">
      <c r="A136" s="464" t="s">
        <v>63</v>
      </c>
      <c r="B136" s="284" t="s">
        <v>398</v>
      </c>
      <c r="C136" s="311"/>
      <c r="D136" s="311"/>
      <c r="E136" s="311"/>
    </row>
    <row r="137" spans="1:5" ht="12" customHeight="1">
      <c r="A137" s="464" t="s">
        <v>64</v>
      </c>
      <c r="B137" s="284" t="s">
        <v>399</v>
      </c>
      <c r="C137" s="328"/>
      <c r="D137" s="328">
        <v>438</v>
      </c>
      <c r="E137" s="311">
        <v>438</v>
      </c>
    </row>
    <row r="138" spans="1:5" s="268" customFormat="1" ht="12" customHeight="1">
      <c r="A138" s="464" t="s">
        <v>298</v>
      </c>
      <c r="B138" s="284" t="s">
        <v>513</v>
      </c>
      <c r="C138" s="311"/>
      <c r="D138" s="311"/>
      <c r="E138" s="311"/>
    </row>
    <row r="139" spans="1:5" s="268" customFormat="1" ht="12" customHeight="1">
      <c r="A139" s="464" t="s">
        <v>300</v>
      </c>
      <c r="B139" s="284" t="s">
        <v>400</v>
      </c>
      <c r="C139" s="311"/>
      <c r="D139" s="311"/>
      <c r="E139" s="311"/>
    </row>
    <row r="140" spans="1:5" s="268" customFormat="1" ht="12" customHeight="1" thickBot="1">
      <c r="A140" s="473" t="s">
        <v>512</v>
      </c>
      <c r="B140" s="282" t="s">
        <v>401</v>
      </c>
      <c r="C140" s="311"/>
      <c r="D140" s="311"/>
      <c r="E140" s="311"/>
    </row>
    <row r="141" spans="1:5" s="268" customFormat="1" ht="12" customHeight="1" thickBot="1">
      <c r="A141" s="300" t="s">
        <v>13</v>
      </c>
      <c r="B141" s="303" t="s">
        <v>493</v>
      </c>
      <c r="C141" s="450">
        <f>+C142+C143+C144+C145</f>
        <v>0</v>
      </c>
      <c r="D141" s="450">
        <f>+D142+D143+D144+D145</f>
        <v>0</v>
      </c>
      <c r="E141" s="450">
        <f>+E142+E143+E144+E145</f>
        <v>0</v>
      </c>
    </row>
    <row r="142" spans="1:5" s="268" customFormat="1" ht="12" customHeight="1">
      <c r="A142" s="464" t="s">
        <v>124</v>
      </c>
      <c r="B142" s="284" t="s">
        <v>403</v>
      </c>
      <c r="C142" s="311"/>
      <c r="D142" s="311"/>
      <c r="E142" s="311"/>
    </row>
    <row r="143" spans="1:5" s="268" customFormat="1" ht="12" customHeight="1">
      <c r="A143" s="464" t="s">
        <v>125</v>
      </c>
      <c r="B143" s="284" t="s">
        <v>404</v>
      </c>
      <c r="C143" s="311"/>
      <c r="D143" s="311"/>
      <c r="E143" s="311"/>
    </row>
    <row r="144" spans="1:5" s="268" customFormat="1" ht="12" customHeight="1">
      <c r="A144" s="464" t="s">
        <v>149</v>
      </c>
      <c r="B144" s="284" t="s">
        <v>405</v>
      </c>
      <c r="C144" s="311"/>
      <c r="D144" s="311"/>
      <c r="E144" s="311"/>
    </row>
    <row r="145" spans="1:5" ht="12.75" customHeight="1" thickBot="1">
      <c r="A145" s="464" t="s">
        <v>306</v>
      </c>
      <c r="B145" s="284" t="s">
        <v>406</v>
      </c>
      <c r="C145" s="311"/>
      <c r="D145" s="311"/>
      <c r="E145" s="311"/>
    </row>
    <row r="146" spans="1:5" ht="12" customHeight="1" thickBot="1">
      <c r="A146" s="300" t="s">
        <v>14</v>
      </c>
      <c r="B146" s="303" t="s">
        <v>407</v>
      </c>
      <c r="C146" s="463">
        <f>+C126+C130+C135+C141</f>
        <v>0</v>
      </c>
      <c r="D146" s="463">
        <f>+D126+D130+D135+D141</f>
        <v>438</v>
      </c>
      <c r="E146" s="463">
        <f>+E126+E130+E135+E141</f>
        <v>438</v>
      </c>
    </row>
    <row r="147" spans="1:5" ht="15" customHeight="1" thickBot="1">
      <c r="A147" s="475" t="s">
        <v>15</v>
      </c>
      <c r="B147" s="323" t="s">
        <v>408</v>
      </c>
      <c r="C147" s="463">
        <f>+C125+C146</f>
        <v>18893</v>
      </c>
      <c r="D147" s="463">
        <f>+D125+D146</f>
        <v>31025</v>
      </c>
      <c r="E147" s="463">
        <f>+E125+E146</f>
        <v>20296</v>
      </c>
    </row>
    <row r="148" spans="1:5" ht="13.5" thickBot="1">
      <c r="A148" s="41"/>
      <c r="B148" s="42"/>
      <c r="C148" s="43"/>
      <c r="D148" s="43"/>
      <c r="E148" s="43"/>
    </row>
    <row r="149" spans="1:5" ht="15" customHeight="1" thickBot="1">
      <c r="A149" s="443" t="s">
        <v>529</v>
      </c>
      <c r="B149" s="444"/>
      <c r="C149" s="109"/>
      <c r="D149" s="110">
        <v>3</v>
      </c>
      <c r="E149" s="107">
        <v>3</v>
      </c>
    </row>
    <row r="150" spans="1:5" ht="14.25" customHeight="1" thickBot="1">
      <c r="A150" s="443" t="s">
        <v>528</v>
      </c>
      <c r="B150" s="444"/>
      <c r="C150" s="109">
        <v>1</v>
      </c>
      <c r="D150" s="110">
        <v>4</v>
      </c>
      <c r="E150" s="107">
        <v>4</v>
      </c>
    </row>
  </sheetData>
  <sheetProtection formatCells="0"/>
  <mergeCells count="4">
    <mergeCell ref="A7:E7"/>
    <mergeCell ref="A91:E91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tabSelected="1" view="pageLayout" zoomScaleNormal="120" zoomScaleSheetLayoutView="100" workbookViewId="0" topLeftCell="A1">
      <selection activeCell="E141" sqref="E141"/>
    </sheetView>
  </sheetViews>
  <sheetFormatPr defaultColWidth="9.00390625" defaultRowHeight="12.75"/>
  <cols>
    <col min="1" max="1" width="9.00390625" style="324" customWidth="1"/>
    <col min="2" max="2" width="64.875" style="324" customWidth="1"/>
    <col min="3" max="3" width="17.375" style="324" customWidth="1"/>
    <col min="4" max="5" width="17.375" style="325" customWidth="1"/>
    <col min="6" max="16384" width="9.375" style="335" customWidth="1"/>
  </cols>
  <sheetData>
    <row r="1" spans="1:5" ht="15.75" customHeight="1">
      <c r="A1" s="561" t="s">
        <v>3</v>
      </c>
      <c r="B1" s="561"/>
      <c r="C1" s="561"/>
      <c r="D1" s="561"/>
      <c r="E1" s="561"/>
    </row>
    <row r="2" spans="1:5" ht="15.75" customHeight="1" thickBot="1">
      <c r="A2" s="44" t="s">
        <v>104</v>
      </c>
      <c r="B2" s="44"/>
      <c r="C2" s="44"/>
      <c r="D2" s="322"/>
      <c r="E2" s="322" t="s">
        <v>148</v>
      </c>
    </row>
    <row r="3" spans="1:5" ht="15.75" customHeight="1">
      <c r="A3" s="562" t="s">
        <v>53</v>
      </c>
      <c r="B3" s="564" t="s">
        <v>5</v>
      </c>
      <c r="C3" s="610" t="s">
        <v>588</v>
      </c>
      <c r="D3" s="566" t="s">
        <v>579</v>
      </c>
      <c r="E3" s="567"/>
    </row>
    <row r="4" spans="1:5" ht="37.5" customHeight="1" thickBot="1">
      <c r="A4" s="563"/>
      <c r="B4" s="565"/>
      <c r="C4" s="611"/>
      <c r="D4" s="46" t="s">
        <v>175</v>
      </c>
      <c r="E4" s="47" t="s">
        <v>176</v>
      </c>
    </row>
    <row r="5" spans="1:5" s="336" customFormat="1" ht="12" customHeight="1" thickBot="1">
      <c r="A5" s="300" t="s">
        <v>355</v>
      </c>
      <c r="B5" s="301" t="s">
        <v>356</v>
      </c>
      <c r="C5" s="301" t="s">
        <v>357</v>
      </c>
      <c r="D5" s="301" t="s">
        <v>359</v>
      </c>
      <c r="E5" s="302" t="s">
        <v>436</v>
      </c>
    </row>
    <row r="6" spans="1:5" s="337" customFormat="1" ht="12" customHeight="1" thickBot="1">
      <c r="A6" s="295" t="s">
        <v>6</v>
      </c>
      <c r="B6" s="490" t="s">
        <v>247</v>
      </c>
      <c r="C6" s="327">
        <v>11711</v>
      </c>
      <c r="D6" s="327">
        <f>+D7+D8+D9+D10+D11+D12</f>
        <v>13241</v>
      </c>
      <c r="E6" s="310">
        <f>+E7+E8+E9+E10+E11+E12</f>
        <v>13241</v>
      </c>
    </row>
    <row r="7" spans="1:5" s="337" customFormat="1" ht="12" customHeight="1">
      <c r="A7" s="290" t="s">
        <v>65</v>
      </c>
      <c r="B7" s="491" t="s">
        <v>248</v>
      </c>
      <c r="C7" s="312">
        <v>9474</v>
      </c>
      <c r="D7" s="329">
        <v>9600</v>
      </c>
      <c r="E7" s="312">
        <v>9600</v>
      </c>
    </row>
    <row r="8" spans="1:5" s="337" customFormat="1" ht="12" customHeight="1">
      <c r="A8" s="289" t="s">
        <v>66</v>
      </c>
      <c r="B8" s="492" t="s">
        <v>249</v>
      </c>
      <c r="C8" s="311"/>
      <c r="D8" s="328"/>
      <c r="E8" s="311"/>
    </row>
    <row r="9" spans="1:5" s="337" customFormat="1" ht="12" customHeight="1">
      <c r="A9" s="289" t="s">
        <v>67</v>
      </c>
      <c r="B9" s="492" t="s">
        <v>250</v>
      </c>
      <c r="C9" s="311">
        <v>655</v>
      </c>
      <c r="D9" s="328">
        <v>1091</v>
      </c>
      <c r="E9" s="311">
        <v>1091</v>
      </c>
    </row>
    <row r="10" spans="1:5" s="337" customFormat="1" ht="12" customHeight="1">
      <c r="A10" s="289" t="s">
        <v>68</v>
      </c>
      <c r="B10" s="492" t="s">
        <v>251</v>
      </c>
      <c r="C10" s="311">
        <v>1200</v>
      </c>
      <c r="D10" s="328">
        <v>1200</v>
      </c>
      <c r="E10" s="311">
        <v>1200</v>
      </c>
    </row>
    <row r="11" spans="1:5" s="337" customFormat="1" ht="12" customHeight="1">
      <c r="A11" s="289" t="s">
        <v>100</v>
      </c>
      <c r="B11" s="492" t="s">
        <v>252</v>
      </c>
      <c r="C11" s="311">
        <v>382</v>
      </c>
      <c r="D11" s="328">
        <v>1350</v>
      </c>
      <c r="E11" s="311">
        <v>1350</v>
      </c>
    </row>
    <row r="12" spans="1:5" s="337" customFormat="1" ht="12" customHeight="1" thickBot="1">
      <c r="A12" s="291" t="s">
        <v>69</v>
      </c>
      <c r="B12" s="493" t="s">
        <v>253</v>
      </c>
      <c r="C12" s="489"/>
      <c r="D12" s="330"/>
      <c r="E12" s="313"/>
    </row>
    <row r="13" spans="1:5" s="337" customFormat="1" ht="12" customHeight="1" thickBot="1">
      <c r="A13" s="295" t="s">
        <v>7</v>
      </c>
      <c r="B13" s="494" t="s">
        <v>254</v>
      </c>
      <c r="C13" s="327">
        <v>7176</v>
      </c>
      <c r="D13" s="327">
        <f>+D14+D15+D16+D17+D18</f>
        <v>4500</v>
      </c>
      <c r="E13" s="310">
        <f>+E14+E15+E16+E17+E18</f>
        <v>4465</v>
      </c>
    </row>
    <row r="14" spans="1:5" s="337" customFormat="1" ht="12" customHeight="1">
      <c r="A14" s="290" t="s">
        <v>71</v>
      </c>
      <c r="B14" s="491" t="s">
        <v>255</v>
      </c>
      <c r="C14" s="329"/>
      <c r="D14" s="329"/>
      <c r="E14" s="312"/>
    </row>
    <row r="15" spans="1:5" s="337" customFormat="1" ht="12" customHeight="1">
      <c r="A15" s="289" t="s">
        <v>72</v>
      </c>
      <c r="B15" s="492" t="s">
        <v>256</v>
      </c>
      <c r="C15" s="328"/>
      <c r="D15" s="328"/>
      <c r="E15" s="311"/>
    </row>
    <row r="16" spans="1:5" s="337" customFormat="1" ht="12" customHeight="1">
      <c r="A16" s="289" t="s">
        <v>73</v>
      </c>
      <c r="B16" s="492" t="s">
        <v>257</v>
      </c>
      <c r="C16" s="328"/>
      <c r="D16" s="328"/>
      <c r="E16" s="311"/>
    </row>
    <row r="17" spans="1:5" s="337" customFormat="1" ht="12" customHeight="1">
      <c r="A17" s="289" t="s">
        <v>74</v>
      </c>
      <c r="B17" s="492" t="s">
        <v>258</v>
      </c>
      <c r="C17" s="328"/>
      <c r="D17" s="328"/>
      <c r="E17" s="311"/>
    </row>
    <row r="18" spans="1:5" s="337" customFormat="1" ht="12" customHeight="1">
      <c r="A18" s="289" t="s">
        <v>75</v>
      </c>
      <c r="B18" s="492" t="s">
        <v>259</v>
      </c>
      <c r="C18" s="328">
        <v>7176</v>
      </c>
      <c r="D18" s="328">
        <v>4500</v>
      </c>
      <c r="E18" s="311">
        <v>4465</v>
      </c>
    </row>
    <row r="19" spans="1:5" s="337" customFormat="1" ht="12" customHeight="1" thickBot="1">
      <c r="A19" s="291" t="s">
        <v>82</v>
      </c>
      <c r="B19" s="493" t="s">
        <v>260</v>
      </c>
      <c r="C19" s="330"/>
      <c r="D19" s="330"/>
      <c r="E19" s="313"/>
    </row>
    <row r="20" spans="1:5" s="337" customFormat="1" ht="12" customHeight="1" thickBot="1">
      <c r="A20" s="295" t="s">
        <v>8</v>
      </c>
      <c r="B20" s="490" t="s">
        <v>261</v>
      </c>
      <c r="C20" s="327">
        <f>+C21+C22+C23+C24+C25</f>
        <v>1500</v>
      </c>
      <c r="D20" s="327">
        <f>+D21+D22+D23+D24+D25</f>
        <v>500</v>
      </c>
      <c r="E20" s="310">
        <f>+E21+E22+E23+E24+E25</f>
        <v>500</v>
      </c>
    </row>
    <row r="21" spans="1:5" s="337" customFormat="1" ht="12" customHeight="1">
      <c r="A21" s="290" t="s">
        <v>54</v>
      </c>
      <c r="B21" s="491" t="s">
        <v>262</v>
      </c>
      <c r="C21" s="329">
        <v>1500</v>
      </c>
      <c r="D21" s="329">
        <v>500</v>
      </c>
      <c r="E21" s="312">
        <v>500</v>
      </c>
    </row>
    <row r="22" spans="1:5" s="337" customFormat="1" ht="12" customHeight="1">
      <c r="A22" s="289" t="s">
        <v>55</v>
      </c>
      <c r="B22" s="492" t="s">
        <v>263</v>
      </c>
      <c r="C22" s="328"/>
      <c r="D22" s="328"/>
      <c r="E22" s="311"/>
    </row>
    <row r="23" spans="1:5" s="337" customFormat="1" ht="12" customHeight="1">
      <c r="A23" s="289" t="s">
        <v>56</v>
      </c>
      <c r="B23" s="492" t="s">
        <v>264</v>
      </c>
      <c r="C23" s="328"/>
      <c r="D23" s="328"/>
      <c r="E23" s="311"/>
    </row>
    <row r="24" spans="1:5" s="337" customFormat="1" ht="12" customHeight="1">
      <c r="A24" s="289" t="s">
        <v>57</v>
      </c>
      <c r="B24" s="492" t="s">
        <v>265</v>
      </c>
      <c r="C24" s="328"/>
      <c r="D24" s="328"/>
      <c r="E24" s="311"/>
    </row>
    <row r="25" spans="1:5" s="337" customFormat="1" ht="12" customHeight="1">
      <c r="A25" s="289" t="s">
        <v>114</v>
      </c>
      <c r="B25" s="492" t="s">
        <v>266</v>
      </c>
      <c r="C25" s="328"/>
      <c r="D25" s="328"/>
      <c r="E25" s="311"/>
    </row>
    <row r="26" spans="1:5" s="337" customFormat="1" ht="12" customHeight="1" thickBot="1">
      <c r="A26" s="291" t="s">
        <v>115</v>
      </c>
      <c r="B26" s="493" t="s">
        <v>267</v>
      </c>
      <c r="C26" s="330"/>
      <c r="D26" s="330"/>
      <c r="E26" s="313"/>
    </row>
    <row r="27" spans="1:5" s="337" customFormat="1" ht="12" customHeight="1" thickBot="1">
      <c r="A27" s="300" t="s">
        <v>116</v>
      </c>
      <c r="B27" s="296" t="s">
        <v>518</v>
      </c>
      <c r="C27" s="333">
        <v>707</v>
      </c>
      <c r="D27" s="333">
        <f>SUM(D28:D34)</f>
        <v>1744</v>
      </c>
      <c r="E27" s="346">
        <f>SUM(E28:E34)</f>
        <v>1279</v>
      </c>
    </row>
    <row r="28" spans="1:5" s="337" customFormat="1" ht="12" customHeight="1">
      <c r="A28" s="464" t="s">
        <v>268</v>
      </c>
      <c r="B28" s="338" t="s">
        <v>522</v>
      </c>
      <c r="C28" s="329"/>
      <c r="D28" s="329"/>
      <c r="E28" s="312"/>
    </row>
    <row r="29" spans="1:5" s="337" customFormat="1" ht="12" customHeight="1">
      <c r="A29" s="465" t="s">
        <v>269</v>
      </c>
      <c r="B29" s="339" t="s">
        <v>523</v>
      </c>
      <c r="C29" s="328"/>
      <c r="D29" s="328"/>
      <c r="E29" s="311"/>
    </row>
    <row r="30" spans="1:5" s="337" customFormat="1" ht="12" customHeight="1">
      <c r="A30" s="465" t="s">
        <v>270</v>
      </c>
      <c r="B30" s="339" t="s">
        <v>524</v>
      </c>
      <c r="C30" s="311">
        <v>669</v>
      </c>
      <c r="D30" s="328">
        <v>1685</v>
      </c>
      <c r="E30" s="311">
        <v>1237</v>
      </c>
    </row>
    <row r="31" spans="1:5" s="337" customFormat="1" ht="12" customHeight="1">
      <c r="A31" s="465" t="s">
        <v>531</v>
      </c>
      <c r="B31" s="339" t="s">
        <v>533</v>
      </c>
      <c r="C31" s="311">
        <v>38</v>
      </c>
      <c r="D31" s="328">
        <v>53</v>
      </c>
      <c r="E31" s="311">
        <v>42</v>
      </c>
    </row>
    <row r="32" spans="1:5" s="337" customFormat="1" ht="12" customHeight="1">
      <c r="A32" s="465" t="s">
        <v>519</v>
      </c>
      <c r="B32" s="339" t="s">
        <v>525</v>
      </c>
      <c r="C32" s="328"/>
      <c r="D32" s="328"/>
      <c r="E32" s="311"/>
    </row>
    <row r="33" spans="1:5" s="337" customFormat="1" ht="12" customHeight="1">
      <c r="A33" s="465" t="s">
        <v>520</v>
      </c>
      <c r="B33" s="339" t="s">
        <v>271</v>
      </c>
      <c r="C33" s="328"/>
      <c r="D33" s="328"/>
      <c r="E33" s="311"/>
    </row>
    <row r="34" spans="1:5" s="337" customFormat="1" ht="12" customHeight="1" thickBot="1">
      <c r="A34" s="466" t="s">
        <v>521</v>
      </c>
      <c r="B34" s="319" t="s">
        <v>272</v>
      </c>
      <c r="C34" s="330"/>
      <c r="D34" s="330">
        <v>6</v>
      </c>
      <c r="E34" s="313">
        <v>0</v>
      </c>
    </row>
    <row r="35" spans="1:5" s="337" customFormat="1" ht="12" customHeight="1" thickBot="1">
      <c r="A35" s="295" t="s">
        <v>10</v>
      </c>
      <c r="B35" s="490" t="s">
        <v>273</v>
      </c>
      <c r="C35" s="327">
        <v>1881</v>
      </c>
      <c r="D35" s="327">
        <f>SUM(D36:D45)</f>
        <v>118</v>
      </c>
      <c r="E35" s="310">
        <f>SUM(E36:E45)</f>
        <v>95</v>
      </c>
    </row>
    <row r="36" spans="1:5" s="337" customFormat="1" ht="12" customHeight="1">
      <c r="A36" s="290" t="s">
        <v>58</v>
      </c>
      <c r="B36" s="491" t="s">
        <v>274</v>
      </c>
      <c r="C36" s="329"/>
      <c r="D36" s="329"/>
      <c r="E36" s="312"/>
    </row>
    <row r="37" spans="1:5" s="337" customFormat="1" ht="12" customHeight="1">
      <c r="A37" s="289" t="s">
        <v>59</v>
      </c>
      <c r="B37" s="492" t="s">
        <v>275</v>
      </c>
      <c r="C37" s="328"/>
      <c r="D37" s="328">
        <v>15</v>
      </c>
      <c r="E37" s="311">
        <v>0</v>
      </c>
    </row>
    <row r="38" spans="1:5" s="337" customFormat="1" ht="12" customHeight="1">
      <c r="A38" s="289" t="s">
        <v>60</v>
      </c>
      <c r="B38" s="492" t="s">
        <v>276</v>
      </c>
      <c r="C38" s="328"/>
      <c r="D38" s="328"/>
      <c r="E38" s="311"/>
    </row>
    <row r="39" spans="1:5" s="337" customFormat="1" ht="12" customHeight="1">
      <c r="A39" s="289" t="s">
        <v>118</v>
      </c>
      <c r="B39" s="492" t="s">
        <v>277</v>
      </c>
      <c r="C39" s="311">
        <v>16</v>
      </c>
      <c r="D39" s="328">
        <v>14</v>
      </c>
      <c r="E39" s="311">
        <v>6</v>
      </c>
    </row>
    <row r="40" spans="1:5" s="337" customFormat="1" ht="12" customHeight="1">
      <c r="A40" s="289" t="s">
        <v>119</v>
      </c>
      <c r="B40" s="492" t="s">
        <v>278</v>
      </c>
      <c r="C40" s="311"/>
      <c r="D40" s="328">
        <v>0</v>
      </c>
      <c r="E40" s="311">
        <v>0</v>
      </c>
    </row>
    <row r="41" spans="1:5" s="337" customFormat="1" ht="12" customHeight="1">
      <c r="A41" s="289" t="s">
        <v>120</v>
      </c>
      <c r="B41" s="492" t="s">
        <v>279</v>
      </c>
      <c r="C41" s="311"/>
      <c r="D41" s="328"/>
      <c r="E41" s="311"/>
    </row>
    <row r="42" spans="1:5" s="337" customFormat="1" ht="12" customHeight="1">
      <c r="A42" s="289" t="s">
        <v>121</v>
      </c>
      <c r="B42" s="492" t="s">
        <v>280</v>
      </c>
      <c r="C42" s="311"/>
      <c r="D42" s="328"/>
      <c r="E42" s="311"/>
    </row>
    <row r="43" spans="1:5" s="337" customFormat="1" ht="12" customHeight="1">
      <c r="A43" s="289" t="s">
        <v>122</v>
      </c>
      <c r="B43" s="492" t="s">
        <v>281</v>
      </c>
      <c r="C43" s="311">
        <v>17</v>
      </c>
      <c r="D43" s="328">
        <v>5</v>
      </c>
      <c r="E43" s="311">
        <v>5</v>
      </c>
    </row>
    <row r="44" spans="1:5" s="337" customFormat="1" ht="12" customHeight="1">
      <c r="A44" s="289" t="s">
        <v>282</v>
      </c>
      <c r="B44" s="492" t="s">
        <v>283</v>
      </c>
      <c r="C44" s="314">
        <v>68</v>
      </c>
      <c r="D44" s="331"/>
      <c r="E44" s="314"/>
    </row>
    <row r="45" spans="1:5" s="337" customFormat="1" ht="12" customHeight="1" thickBot="1">
      <c r="A45" s="291" t="s">
        <v>284</v>
      </c>
      <c r="B45" s="493" t="s">
        <v>285</v>
      </c>
      <c r="C45" s="315">
        <v>1780</v>
      </c>
      <c r="D45" s="332">
        <v>84</v>
      </c>
      <c r="E45" s="315">
        <v>84</v>
      </c>
    </row>
    <row r="46" spans="1:5" s="337" customFormat="1" ht="12" customHeight="1" thickBot="1">
      <c r="A46" s="295" t="s">
        <v>11</v>
      </c>
      <c r="B46" s="490" t="s">
        <v>286</v>
      </c>
      <c r="C46" s="327">
        <f>SUM(C47:C51)</f>
        <v>0</v>
      </c>
      <c r="D46" s="327">
        <f>SUM(D47:D51)</f>
        <v>0</v>
      </c>
      <c r="E46" s="310">
        <f>SUM(E47:E51)</f>
        <v>0</v>
      </c>
    </row>
    <row r="47" spans="1:5" s="337" customFormat="1" ht="12" customHeight="1">
      <c r="A47" s="290" t="s">
        <v>61</v>
      </c>
      <c r="B47" s="491" t="s">
        <v>287</v>
      </c>
      <c r="C47" s="348"/>
      <c r="D47" s="348"/>
      <c r="E47" s="316"/>
    </row>
    <row r="48" spans="1:5" s="337" customFormat="1" ht="12" customHeight="1">
      <c r="A48" s="289" t="s">
        <v>62</v>
      </c>
      <c r="B48" s="492" t="s">
        <v>288</v>
      </c>
      <c r="C48" s="331"/>
      <c r="D48" s="331"/>
      <c r="E48" s="314"/>
    </row>
    <row r="49" spans="1:5" s="337" customFormat="1" ht="12" customHeight="1">
      <c r="A49" s="289" t="s">
        <v>289</v>
      </c>
      <c r="B49" s="492" t="s">
        <v>290</v>
      </c>
      <c r="C49" s="331"/>
      <c r="D49" s="331"/>
      <c r="E49" s="314"/>
    </row>
    <row r="50" spans="1:5" s="337" customFormat="1" ht="12" customHeight="1">
      <c r="A50" s="289" t="s">
        <v>291</v>
      </c>
      <c r="B50" s="492" t="s">
        <v>292</v>
      </c>
      <c r="C50" s="331"/>
      <c r="D50" s="331"/>
      <c r="E50" s="314"/>
    </row>
    <row r="51" spans="1:5" s="337" customFormat="1" ht="12" customHeight="1" thickBot="1">
      <c r="A51" s="291" t="s">
        <v>293</v>
      </c>
      <c r="B51" s="493" t="s">
        <v>294</v>
      </c>
      <c r="C51" s="332"/>
      <c r="D51" s="332"/>
      <c r="E51" s="315"/>
    </row>
    <row r="52" spans="1:5" s="337" customFormat="1" ht="13.5" thickBot="1">
      <c r="A52" s="295" t="s">
        <v>123</v>
      </c>
      <c r="B52" s="490" t="s">
        <v>295</v>
      </c>
      <c r="C52" s="327">
        <f>SUM(C53:C55)</f>
        <v>0</v>
      </c>
      <c r="D52" s="327">
        <f>SUM(D53:D55)</f>
        <v>0</v>
      </c>
      <c r="E52" s="310">
        <f>SUM(E53:E55)</f>
        <v>0</v>
      </c>
    </row>
    <row r="53" spans="1:5" s="337" customFormat="1" ht="12.75">
      <c r="A53" s="290" t="s">
        <v>63</v>
      </c>
      <c r="B53" s="491" t="s">
        <v>296</v>
      </c>
      <c r="C53" s="329"/>
      <c r="D53" s="329"/>
      <c r="E53" s="312"/>
    </row>
    <row r="54" spans="1:5" s="337" customFormat="1" ht="14.25" customHeight="1">
      <c r="A54" s="289" t="s">
        <v>64</v>
      </c>
      <c r="B54" s="492" t="s">
        <v>494</v>
      </c>
      <c r="C54" s="328"/>
      <c r="D54" s="328"/>
      <c r="E54" s="311"/>
    </row>
    <row r="55" spans="1:5" s="337" customFormat="1" ht="12.75">
      <c r="A55" s="289" t="s">
        <v>298</v>
      </c>
      <c r="B55" s="492" t="s">
        <v>299</v>
      </c>
      <c r="C55" s="328"/>
      <c r="D55" s="328"/>
      <c r="E55" s="311"/>
    </row>
    <row r="56" spans="1:5" s="337" customFormat="1" ht="13.5" thickBot="1">
      <c r="A56" s="291" t="s">
        <v>300</v>
      </c>
      <c r="B56" s="493" t="s">
        <v>301</v>
      </c>
      <c r="C56" s="330"/>
      <c r="D56" s="330"/>
      <c r="E56" s="313"/>
    </row>
    <row r="57" spans="1:5" s="337" customFormat="1" ht="13.5" thickBot="1">
      <c r="A57" s="295" t="s">
        <v>13</v>
      </c>
      <c r="B57" s="494" t="s">
        <v>302</v>
      </c>
      <c r="C57" s="327">
        <f>SUM(C58:C60)</f>
        <v>0</v>
      </c>
      <c r="D57" s="327">
        <f>SUM(D58:D60)</f>
        <v>0</v>
      </c>
      <c r="E57" s="310">
        <f>SUM(E58:E60)</f>
        <v>0</v>
      </c>
    </row>
    <row r="58" spans="1:5" s="337" customFormat="1" ht="12.75">
      <c r="A58" s="289" t="s">
        <v>124</v>
      </c>
      <c r="B58" s="491" t="s">
        <v>303</v>
      </c>
      <c r="C58" s="331"/>
      <c r="D58" s="331"/>
      <c r="E58" s="314"/>
    </row>
    <row r="59" spans="1:5" s="337" customFormat="1" ht="12.75" customHeight="1">
      <c r="A59" s="289" t="s">
        <v>125</v>
      </c>
      <c r="B59" s="492" t="s">
        <v>495</v>
      </c>
      <c r="C59" s="331"/>
      <c r="D59" s="331"/>
      <c r="E59" s="314"/>
    </row>
    <row r="60" spans="1:5" s="337" customFormat="1" ht="12.75">
      <c r="A60" s="289" t="s">
        <v>149</v>
      </c>
      <c r="B60" s="492" t="s">
        <v>305</v>
      </c>
      <c r="C60" s="331"/>
      <c r="D60" s="331"/>
      <c r="E60" s="314"/>
    </row>
    <row r="61" spans="1:5" s="337" customFormat="1" ht="13.5" thickBot="1">
      <c r="A61" s="289" t="s">
        <v>306</v>
      </c>
      <c r="B61" s="493" t="s">
        <v>307</v>
      </c>
      <c r="C61" s="331"/>
      <c r="D61" s="331"/>
      <c r="E61" s="314"/>
    </row>
    <row r="62" spans="1:5" s="337" customFormat="1" ht="13.5" thickBot="1">
      <c r="A62" s="295" t="s">
        <v>14</v>
      </c>
      <c r="B62" s="490" t="s">
        <v>308</v>
      </c>
      <c r="C62" s="333">
        <v>22975</v>
      </c>
      <c r="D62" s="333">
        <f>+D6+D13+D20+D27+D35+D46+D52+D57</f>
        <v>20103</v>
      </c>
      <c r="E62" s="346">
        <f>+E6+E13+E20+E27+E35+E46+E52+E57</f>
        <v>19580</v>
      </c>
    </row>
    <row r="63" spans="1:5" s="337" customFormat="1" ht="13.5" thickBot="1">
      <c r="A63" s="349" t="s">
        <v>309</v>
      </c>
      <c r="B63" s="494" t="s">
        <v>515</v>
      </c>
      <c r="C63" s="327">
        <f>SUM(C64:C66)</f>
        <v>0</v>
      </c>
      <c r="D63" s="327">
        <f>SUM(D64:D66)</f>
        <v>0</v>
      </c>
      <c r="E63" s="310">
        <f>SUM(E64:E66)</f>
        <v>0</v>
      </c>
    </row>
    <row r="64" spans="1:5" s="337" customFormat="1" ht="12.75">
      <c r="A64" s="289" t="s">
        <v>311</v>
      </c>
      <c r="B64" s="491" t="s">
        <v>312</v>
      </c>
      <c r="C64" s="331"/>
      <c r="D64" s="331"/>
      <c r="E64" s="314"/>
    </row>
    <row r="65" spans="1:5" s="337" customFormat="1" ht="12.75">
      <c r="A65" s="289" t="s">
        <v>313</v>
      </c>
      <c r="B65" s="492" t="s">
        <v>314</v>
      </c>
      <c r="C65" s="331"/>
      <c r="D65" s="331"/>
      <c r="E65" s="314"/>
    </row>
    <row r="66" spans="1:5" s="337" customFormat="1" ht="13.5" thickBot="1">
      <c r="A66" s="289" t="s">
        <v>315</v>
      </c>
      <c r="B66" s="275" t="s">
        <v>360</v>
      </c>
      <c r="C66" s="331"/>
      <c r="D66" s="331"/>
      <c r="E66" s="314"/>
    </row>
    <row r="67" spans="1:5" s="337" customFormat="1" ht="13.5" thickBot="1">
      <c r="A67" s="349" t="s">
        <v>317</v>
      </c>
      <c r="B67" s="494" t="s">
        <v>318</v>
      </c>
      <c r="C67" s="327">
        <f>SUM(C68:C71)</f>
        <v>0</v>
      </c>
      <c r="D67" s="327">
        <f>SUM(D68:D71)</f>
        <v>0</v>
      </c>
      <c r="E67" s="310">
        <f>SUM(E68:E71)</f>
        <v>0</v>
      </c>
    </row>
    <row r="68" spans="1:5" s="337" customFormat="1" ht="12.75">
      <c r="A68" s="289" t="s">
        <v>101</v>
      </c>
      <c r="B68" s="491" t="s">
        <v>319</v>
      </c>
      <c r="C68" s="331"/>
      <c r="D68" s="331"/>
      <c r="E68" s="314"/>
    </row>
    <row r="69" spans="1:5" s="337" customFormat="1" ht="12.75">
      <c r="A69" s="289" t="s">
        <v>102</v>
      </c>
      <c r="B69" s="492" t="s">
        <v>320</v>
      </c>
      <c r="C69" s="331"/>
      <c r="D69" s="331"/>
      <c r="E69" s="314"/>
    </row>
    <row r="70" spans="1:5" s="337" customFormat="1" ht="12" customHeight="1">
      <c r="A70" s="289" t="s">
        <v>321</v>
      </c>
      <c r="B70" s="492" t="s">
        <v>322</v>
      </c>
      <c r="C70" s="331"/>
      <c r="D70" s="331"/>
      <c r="E70" s="314"/>
    </row>
    <row r="71" spans="1:5" s="337" customFormat="1" ht="12" customHeight="1" thickBot="1">
      <c r="A71" s="289" t="s">
        <v>323</v>
      </c>
      <c r="B71" s="493" t="s">
        <v>324</v>
      </c>
      <c r="C71" s="331"/>
      <c r="D71" s="331"/>
      <c r="E71" s="314"/>
    </row>
    <row r="72" spans="1:5" s="337" customFormat="1" ht="12" customHeight="1" thickBot="1">
      <c r="A72" s="349" t="s">
        <v>325</v>
      </c>
      <c r="B72" s="494" t="s">
        <v>326</v>
      </c>
      <c r="C72" s="327">
        <f>SUM(C73:C74)</f>
        <v>7703</v>
      </c>
      <c r="D72" s="327">
        <f>SUM(D73:D74)</f>
        <v>10466</v>
      </c>
      <c r="E72" s="310">
        <f>SUM(E73:E74)</f>
        <v>10466</v>
      </c>
    </row>
    <row r="73" spans="1:5" s="337" customFormat="1" ht="12" customHeight="1">
      <c r="A73" s="289" t="s">
        <v>327</v>
      </c>
      <c r="B73" s="491" t="s">
        <v>328</v>
      </c>
      <c r="C73" s="331">
        <v>7703</v>
      </c>
      <c r="D73" s="331">
        <v>10466</v>
      </c>
      <c r="E73" s="314">
        <v>10466</v>
      </c>
    </row>
    <row r="74" spans="1:5" s="337" customFormat="1" ht="12" customHeight="1" thickBot="1">
      <c r="A74" s="289" t="s">
        <v>329</v>
      </c>
      <c r="B74" s="493" t="s">
        <v>330</v>
      </c>
      <c r="C74" s="331"/>
      <c r="D74" s="331"/>
      <c r="E74" s="314"/>
    </row>
    <row r="75" spans="1:5" s="337" customFormat="1" ht="12" customHeight="1" thickBot="1">
      <c r="A75" s="349" t="s">
        <v>331</v>
      </c>
      <c r="B75" s="494" t="s">
        <v>332</v>
      </c>
      <c r="C75" s="327">
        <f>SUM(C76:C78)</f>
        <v>438</v>
      </c>
      <c r="D75" s="327">
        <f>SUM(D76:D78)</f>
        <v>456</v>
      </c>
      <c r="E75" s="310">
        <f>SUM(E76:E78)</f>
        <v>456</v>
      </c>
    </row>
    <row r="76" spans="1:5" s="337" customFormat="1" ht="12" customHeight="1">
      <c r="A76" s="289" t="s">
        <v>333</v>
      </c>
      <c r="B76" s="491" t="s">
        <v>334</v>
      </c>
      <c r="C76" s="331">
        <v>438</v>
      </c>
      <c r="D76" s="331">
        <v>456</v>
      </c>
      <c r="E76" s="314">
        <v>456</v>
      </c>
    </row>
    <row r="77" spans="1:5" s="337" customFormat="1" ht="12" customHeight="1">
      <c r="A77" s="289" t="s">
        <v>335</v>
      </c>
      <c r="B77" s="492" t="s">
        <v>336</v>
      </c>
      <c r="C77" s="331"/>
      <c r="D77" s="331"/>
      <c r="E77" s="314"/>
    </row>
    <row r="78" spans="1:5" s="337" customFormat="1" ht="12" customHeight="1" thickBot="1">
      <c r="A78" s="289" t="s">
        <v>337</v>
      </c>
      <c r="B78" s="493" t="s">
        <v>338</v>
      </c>
      <c r="C78" s="331"/>
      <c r="D78" s="331"/>
      <c r="E78" s="314"/>
    </row>
    <row r="79" spans="1:5" s="337" customFormat="1" ht="12" customHeight="1" thickBot="1">
      <c r="A79" s="349" t="s">
        <v>339</v>
      </c>
      <c r="B79" s="494" t="s">
        <v>340</v>
      </c>
      <c r="C79" s="327">
        <f>SUM(C80:C83)</f>
        <v>0</v>
      </c>
      <c r="D79" s="327">
        <f>SUM(D80:D83)</f>
        <v>0</v>
      </c>
      <c r="E79" s="310">
        <f>SUM(E80:E83)</f>
        <v>0</v>
      </c>
    </row>
    <row r="80" spans="1:5" s="337" customFormat="1" ht="12" customHeight="1">
      <c r="A80" s="487" t="s">
        <v>341</v>
      </c>
      <c r="B80" s="491" t="s">
        <v>342</v>
      </c>
      <c r="C80" s="331"/>
      <c r="D80" s="331"/>
      <c r="E80" s="314"/>
    </row>
    <row r="81" spans="1:5" s="337" customFormat="1" ht="12" customHeight="1">
      <c r="A81" s="488" t="s">
        <v>343</v>
      </c>
      <c r="B81" s="492" t="s">
        <v>344</v>
      </c>
      <c r="C81" s="331"/>
      <c r="D81" s="331"/>
      <c r="E81" s="314"/>
    </row>
    <row r="82" spans="1:5" s="337" customFormat="1" ht="12" customHeight="1">
      <c r="A82" s="488" t="s">
        <v>345</v>
      </c>
      <c r="B82" s="492" t="s">
        <v>346</v>
      </c>
      <c r="C82" s="331"/>
      <c r="D82" s="331"/>
      <c r="E82" s="314"/>
    </row>
    <row r="83" spans="1:5" s="337" customFormat="1" ht="12" customHeight="1" thickBot="1">
      <c r="A83" s="350" t="s">
        <v>347</v>
      </c>
      <c r="B83" s="493" t="s">
        <v>348</v>
      </c>
      <c r="C83" s="331"/>
      <c r="D83" s="331"/>
      <c r="E83" s="314"/>
    </row>
    <row r="84" spans="1:5" s="337" customFormat="1" ht="12" customHeight="1" thickBot="1">
      <c r="A84" s="349" t="s">
        <v>349</v>
      </c>
      <c r="B84" s="494" t="s">
        <v>350</v>
      </c>
      <c r="C84" s="352"/>
      <c r="D84" s="352"/>
      <c r="E84" s="353"/>
    </row>
    <row r="85" spans="1:5" s="337" customFormat="1" ht="13.5" customHeight="1" thickBot="1">
      <c r="A85" s="349" t="s">
        <v>351</v>
      </c>
      <c r="B85" s="273" t="s">
        <v>352</v>
      </c>
      <c r="C85" s="333">
        <f>+C63+C67+C72+C75+C79+C84</f>
        <v>8141</v>
      </c>
      <c r="D85" s="333">
        <f>+D63+D67+D72+D75+D79+D84</f>
        <v>10922</v>
      </c>
      <c r="E85" s="346">
        <f>+E63+E67+E72+E75+E79+E84</f>
        <v>10922</v>
      </c>
    </row>
    <row r="86" spans="1:5" s="337" customFormat="1" ht="12" customHeight="1" thickBot="1">
      <c r="A86" s="351" t="s">
        <v>353</v>
      </c>
      <c r="B86" s="276" t="s">
        <v>354</v>
      </c>
      <c r="C86" s="333">
        <v>31116</v>
      </c>
      <c r="D86" s="333">
        <f>+D62+D85</f>
        <v>31025</v>
      </c>
      <c r="E86" s="346">
        <f>+E62+E85</f>
        <v>30502</v>
      </c>
    </row>
    <row r="87" spans="1:5" ht="16.5" customHeight="1">
      <c r="A87" s="561" t="s">
        <v>34</v>
      </c>
      <c r="B87" s="561"/>
      <c r="C87" s="561"/>
      <c r="D87" s="561"/>
      <c r="E87" s="561"/>
    </row>
    <row r="88" spans="1:5" s="343" customFormat="1" ht="16.5" customHeight="1" thickBot="1">
      <c r="A88" s="45" t="s">
        <v>105</v>
      </c>
      <c r="B88" s="45"/>
      <c r="C88" s="45"/>
      <c r="D88" s="304"/>
      <c r="E88" s="304" t="s">
        <v>148</v>
      </c>
    </row>
    <row r="89" spans="1:5" s="343" customFormat="1" ht="16.5" customHeight="1">
      <c r="A89" s="562" t="s">
        <v>53</v>
      </c>
      <c r="B89" s="564" t="s">
        <v>169</v>
      </c>
      <c r="C89" s="610" t="str">
        <f>+C3</f>
        <v>2016. évi tény</v>
      </c>
      <c r="D89" s="566" t="str">
        <f>+D3</f>
        <v>2017. évi</v>
      </c>
      <c r="E89" s="567"/>
    </row>
    <row r="90" spans="1:5" ht="37.5" customHeight="1" thickBot="1">
      <c r="A90" s="563"/>
      <c r="B90" s="565"/>
      <c r="C90" s="611"/>
      <c r="D90" s="46" t="s">
        <v>175</v>
      </c>
      <c r="E90" s="47" t="s">
        <v>176</v>
      </c>
    </row>
    <row r="91" spans="1:5" s="336" customFormat="1" ht="12" customHeight="1" thickBot="1">
      <c r="A91" s="300" t="s">
        <v>355</v>
      </c>
      <c r="B91" s="301" t="s">
        <v>356</v>
      </c>
      <c r="C91" s="301" t="s">
        <v>357</v>
      </c>
      <c r="D91" s="301" t="s">
        <v>359</v>
      </c>
      <c r="E91" s="347" t="s">
        <v>436</v>
      </c>
    </row>
    <row r="92" spans="1:5" ht="12" customHeight="1" thickBot="1">
      <c r="A92" s="297" t="s">
        <v>6</v>
      </c>
      <c r="B92" s="299" t="s">
        <v>496</v>
      </c>
      <c r="C92" s="326">
        <f>SUM(C93:C97)</f>
        <v>19987</v>
      </c>
      <c r="D92" s="326">
        <f>+D93+D94+D95+D96+D97</f>
        <v>19748</v>
      </c>
      <c r="E92" s="281">
        <f>+E93+E94+E95+E96+E97</f>
        <v>17215</v>
      </c>
    </row>
    <row r="93" spans="1:5" ht="12" customHeight="1">
      <c r="A93" s="292" t="s">
        <v>65</v>
      </c>
      <c r="B93" s="495" t="s">
        <v>35</v>
      </c>
      <c r="C93" s="280">
        <v>9326</v>
      </c>
      <c r="D93" s="97">
        <v>7723</v>
      </c>
      <c r="E93" s="280">
        <v>6909</v>
      </c>
    </row>
    <row r="94" spans="1:5" ht="12" customHeight="1">
      <c r="A94" s="289" t="s">
        <v>66</v>
      </c>
      <c r="B94" s="496" t="s">
        <v>126</v>
      </c>
      <c r="C94" s="311">
        <v>1531</v>
      </c>
      <c r="D94" s="328">
        <v>1491</v>
      </c>
      <c r="E94" s="311">
        <v>1126</v>
      </c>
    </row>
    <row r="95" spans="1:5" ht="12" customHeight="1">
      <c r="A95" s="289" t="s">
        <v>67</v>
      </c>
      <c r="B95" s="496" t="s">
        <v>93</v>
      </c>
      <c r="C95" s="313">
        <v>4558</v>
      </c>
      <c r="D95" s="330">
        <v>5495</v>
      </c>
      <c r="E95" s="313">
        <v>4803</v>
      </c>
    </row>
    <row r="96" spans="1:5" ht="12" customHeight="1">
      <c r="A96" s="289" t="s">
        <v>68</v>
      </c>
      <c r="B96" s="497" t="s">
        <v>127</v>
      </c>
      <c r="C96" s="313">
        <v>1462</v>
      </c>
      <c r="D96" s="330">
        <v>1455</v>
      </c>
      <c r="E96" s="313">
        <v>1445</v>
      </c>
    </row>
    <row r="97" spans="1:5" ht="12" customHeight="1">
      <c r="A97" s="289" t="s">
        <v>77</v>
      </c>
      <c r="B97" s="498" t="s">
        <v>128</v>
      </c>
      <c r="C97" s="313">
        <v>3110</v>
      </c>
      <c r="D97" s="330">
        <v>3584</v>
      </c>
      <c r="E97" s="313">
        <v>2932</v>
      </c>
    </row>
    <row r="98" spans="1:5" ht="12" customHeight="1">
      <c r="A98" s="289" t="s">
        <v>69</v>
      </c>
      <c r="B98" s="496" t="s">
        <v>362</v>
      </c>
      <c r="C98" s="313">
        <v>1419</v>
      </c>
      <c r="D98" s="330">
        <v>1310</v>
      </c>
      <c r="E98" s="313">
        <v>1310</v>
      </c>
    </row>
    <row r="99" spans="1:5" ht="12" customHeight="1">
      <c r="A99" s="289" t="s">
        <v>70</v>
      </c>
      <c r="B99" s="499" t="s">
        <v>363</v>
      </c>
      <c r="C99" s="313"/>
      <c r="D99" s="330"/>
      <c r="E99" s="313"/>
    </row>
    <row r="100" spans="1:5" ht="12" customHeight="1">
      <c r="A100" s="289" t="s">
        <v>78</v>
      </c>
      <c r="B100" s="496" t="s">
        <v>364</v>
      </c>
      <c r="C100" s="313"/>
      <c r="D100" s="330"/>
      <c r="E100" s="313"/>
    </row>
    <row r="101" spans="1:5" ht="12" customHeight="1">
      <c r="A101" s="289" t="s">
        <v>79</v>
      </c>
      <c r="B101" s="496" t="s">
        <v>365</v>
      </c>
      <c r="C101" s="313"/>
      <c r="D101" s="330"/>
      <c r="E101" s="313"/>
    </row>
    <row r="102" spans="1:5" ht="12" customHeight="1">
      <c r="A102" s="289" t="s">
        <v>80</v>
      </c>
      <c r="B102" s="499" t="s">
        <v>366</v>
      </c>
      <c r="C102" s="313">
        <v>1691</v>
      </c>
      <c r="D102" s="330">
        <v>2274</v>
      </c>
      <c r="E102" s="313">
        <v>1622</v>
      </c>
    </row>
    <row r="103" spans="1:5" ht="12" customHeight="1">
      <c r="A103" s="289" t="s">
        <v>81</v>
      </c>
      <c r="B103" s="499" t="s">
        <v>367</v>
      </c>
      <c r="C103" s="330"/>
      <c r="D103" s="330"/>
      <c r="E103" s="313"/>
    </row>
    <row r="104" spans="1:5" ht="12" customHeight="1">
      <c r="A104" s="289" t="s">
        <v>83</v>
      </c>
      <c r="B104" s="496" t="s">
        <v>368</v>
      </c>
      <c r="C104" s="330"/>
      <c r="D104" s="330"/>
      <c r="E104" s="313"/>
    </row>
    <row r="105" spans="1:5" ht="12" customHeight="1">
      <c r="A105" s="288" t="s">
        <v>129</v>
      </c>
      <c r="B105" s="500" t="s">
        <v>369</v>
      </c>
      <c r="C105" s="330"/>
      <c r="D105" s="330"/>
      <c r="E105" s="313"/>
    </row>
    <row r="106" spans="1:5" ht="12" customHeight="1">
      <c r="A106" s="289" t="s">
        <v>370</v>
      </c>
      <c r="B106" s="500" t="s">
        <v>371</v>
      </c>
      <c r="C106" s="330"/>
      <c r="D106" s="330"/>
      <c r="E106" s="313"/>
    </row>
    <row r="107" spans="1:5" ht="12" customHeight="1" thickBot="1">
      <c r="A107" s="293" t="s">
        <v>372</v>
      </c>
      <c r="B107" s="501" t="s">
        <v>373</v>
      </c>
      <c r="C107" s="98"/>
      <c r="D107" s="98"/>
      <c r="E107" s="274"/>
    </row>
    <row r="108" spans="1:5" ht="12" customHeight="1" thickBot="1">
      <c r="A108" s="295" t="s">
        <v>7</v>
      </c>
      <c r="B108" s="298" t="s">
        <v>497</v>
      </c>
      <c r="C108" s="327">
        <f>+C109+C111+C113</f>
        <v>257</v>
      </c>
      <c r="D108" s="327">
        <f>+D109+D111+D113</f>
        <v>2643</v>
      </c>
      <c r="E108" s="310">
        <f>+E109+E111+E113</f>
        <v>2643</v>
      </c>
    </row>
    <row r="109" spans="1:5" ht="12" customHeight="1">
      <c r="A109" s="290" t="s">
        <v>71</v>
      </c>
      <c r="B109" s="496" t="s">
        <v>147</v>
      </c>
      <c r="C109" s="329">
        <v>257</v>
      </c>
      <c r="D109" s="329">
        <v>899</v>
      </c>
      <c r="E109" s="312">
        <v>899</v>
      </c>
    </row>
    <row r="110" spans="1:5" ht="12" customHeight="1">
      <c r="A110" s="290" t="s">
        <v>72</v>
      </c>
      <c r="B110" s="500" t="s">
        <v>375</v>
      </c>
      <c r="C110" s="329"/>
      <c r="D110" s="329"/>
      <c r="E110" s="312"/>
    </row>
    <row r="111" spans="1:5" ht="15.75">
      <c r="A111" s="290" t="s">
        <v>73</v>
      </c>
      <c r="B111" s="500" t="s">
        <v>130</v>
      </c>
      <c r="C111" s="328"/>
      <c r="D111" s="328">
        <v>1744</v>
      </c>
      <c r="E111" s="311">
        <v>1744</v>
      </c>
    </row>
    <row r="112" spans="1:5" ht="12" customHeight="1">
      <c r="A112" s="290" t="s">
        <v>74</v>
      </c>
      <c r="B112" s="500" t="s">
        <v>376</v>
      </c>
      <c r="C112" s="328"/>
      <c r="D112" s="328"/>
      <c r="E112" s="311"/>
    </row>
    <row r="113" spans="1:5" ht="12" customHeight="1">
      <c r="A113" s="290" t="s">
        <v>75</v>
      </c>
      <c r="B113" s="493" t="s">
        <v>150</v>
      </c>
      <c r="C113" s="328"/>
      <c r="D113" s="328"/>
      <c r="E113" s="311"/>
    </row>
    <row r="114" spans="1:5" ht="15.75">
      <c r="A114" s="290" t="s">
        <v>82</v>
      </c>
      <c r="B114" s="492" t="s">
        <v>377</v>
      </c>
      <c r="C114" s="328"/>
      <c r="D114" s="328"/>
      <c r="E114" s="311"/>
    </row>
    <row r="115" spans="1:5" ht="15.75">
      <c r="A115" s="290" t="s">
        <v>84</v>
      </c>
      <c r="B115" s="502" t="s">
        <v>378</v>
      </c>
      <c r="C115" s="328"/>
      <c r="D115" s="328"/>
      <c r="E115" s="311"/>
    </row>
    <row r="116" spans="1:5" ht="12" customHeight="1">
      <c r="A116" s="290" t="s">
        <v>131</v>
      </c>
      <c r="B116" s="496" t="s">
        <v>365</v>
      </c>
      <c r="C116" s="328"/>
      <c r="D116" s="328"/>
      <c r="E116" s="311"/>
    </row>
    <row r="117" spans="1:5" ht="12" customHeight="1">
      <c r="A117" s="290" t="s">
        <v>132</v>
      </c>
      <c r="B117" s="496" t="s">
        <v>379</v>
      </c>
      <c r="C117" s="328"/>
      <c r="D117" s="328"/>
      <c r="E117" s="311"/>
    </row>
    <row r="118" spans="1:5" ht="12" customHeight="1">
      <c r="A118" s="290" t="s">
        <v>133</v>
      </c>
      <c r="B118" s="496" t="s">
        <v>380</v>
      </c>
      <c r="C118" s="328"/>
      <c r="D118" s="328"/>
      <c r="E118" s="311"/>
    </row>
    <row r="119" spans="1:5" s="354" customFormat="1" ht="12" customHeight="1">
      <c r="A119" s="290" t="s">
        <v>381</v>
      </c>
      <c r="B119" s="496" t="s">
        <v>368</v>
      </c>
      <c r="C119" s="328"/>
      <c r="D119" s="328"/>
      <c r="E119" s="311"/>
    </row>
    <row r="120" spans="1:5" ht="12" customHeight="1">
      <c r="A120" s="290" t="s">
        <v>382</v>
      </c>
      <c r="B120" s="496" t="s">
        <v>383</v>
      </c>
      <c r="C120" s="328"/>
      <c r="D120" s="328"/>
      <c r="E120" s="311"/>
    </row>
    <row r="121" spans="1:5" ht="12" customHeight="1" thickBot="1">
      <c r="A121" s="288" t="s">
        <v>384</v>
      </c>
      <c r="B121" s="496" t="s">
        <v>385</v>
      </c>
      <c r="C121" s="330"/>
      <c r="D121" s="330"/>
      <c r="E121" s="313"/>
    </row>
    <row r="122" spans="1:5" ht="12" customHeight="1" thickBot="1">
      <c r="A122" s="295" t="s">
        <v>8</v>
      </c>
      <c r="B122" s="483" t="s">
        <v>386</v>
      </c>
      <c r="C122" s="327">
        <f>+C123+C124</f>
        <v>0</v>
      </c>
      <c r="D122" s="327">
        <f>+D123+D124</f>
        <v>8196</v>
      </c>
      <c r="E122" s="310">
        <f>+E123+E124</f>
        <v>0</v>
      </c>
    </row>
    <row r="123" spans="1:5" ht="12" customHeight="1">
      <c r="A123" s="290" t="s">
        <v>54</v>
      </c>
      <c r="B123" s="502" t="s">
        <v>43</v>
      </c>
      <c r="C123" s="329"/>
      <c r="D123" s="329">
        <v>8196</v>
      </c>
      <c r="E123" s="312"/>
    </row>
    <row r="124" spans="1:5" ht="12" customHeight="1" thickBot="1">
      <c r="A124" s="291" t="s">
        <v>55</v>
      </c>
      <c r="B124" s="500" t="s">
        <v>44</v>
      </c>
      <c r="C124" s="330"/>
      <c r="D124" s="330"/>
      <c r="E124" s="313"/>
    </row>
    <row r="125" spans="1:5" ht="12" customHeight="1" thickBot="1">
      <c r="A125" s="295" t="s">
        <v>9</v>
      </c>
      <c r="B125" s="483" t="s">
        <v>387</v>
      </c>
      <c r="C125" s="327">
        <f>+C92+C108+C122</f>
        <v>20244</v>
      </c>
      <c r="D125" s="327">
        <f>+D92+D108+D122</f>
        <v>30587</v>
      </c>
      <c r="E125" s="310">
        <f>+E92+E108+E122</f>
        <v>19858</v>
      </c>
    </row>
    <row r="126" spans="1:5" ht="12" customHeight="1" thickBot="1">
      <c r="A126" s="295" t="s">
        <v>10</v>
      </c>
      <c r="B126" s="483" t="s">
        <v>388</v>
      </c>
      <c r="C126" s="327">
        <f>+C127+C128+C129</f>
        <v>0</v>
      </c>
      <c r="D126" s="327">
        <f>+D127+D128+D129</f>
        <v>0</v>
      </c>
      <c r="E126" s="310">
        <f>+E127+E128+E129</f>
        <v>0</v>
      </c>
    </row>
    <row r="127" spans="1:5" ht="12" customHeight="1">
      <c r="A127" s="290" t="s">
        <v>58</v>
      </c>
      <c r="B127" s="502" t="s">
        <v>498</v>
      </c>
      <c r="C127" s="328"/>
      <c r="D127" s="328"/>
      <c r="E127" s="311"/>
    </row>
    <row r="128" spans="1:5" ht="12" customHeight="1">
      <c r="A128" s="290" t="s">
        <v>59</v>
      </c>
      <c r="B128" s="502" t="s">
        <v>499</v>
      </c>
      <c r="C128" s="328"/>
      <c r="D128" s="328"/>
      <c r="E128" s="311"/>
    </row>
    <row r="129" spans="1:5" ht="12" customHeight="1" thickBot="1">
      <c r="A129" s="288" t="s">
        <v>60</v>
      </c>
      <c r="B129" s="503" t="s">
        <v>500</v>
      </c>
      <c r="C129" s="328"/>
      <c r="D129" s="328"/>
      <c r="E129" s="311"/>
    </row>
    <row r="130" spans="1:5" ht="12" customHeight="1" thickBot="1">
      <c r="A130" s="295" t="s">
        <v>11</v>
      </c>
      <c r="B130" s="483" t="s">
        <v>392</v>
      </c>
      <c r="C130" s="327">
        <f>+C131+C132+C133+C134</f>
        <v>0</v>
      </c>
      <c r="D130" s="327">
        <f>+D131+D132+D133+D134</f>
        <v>0</v>
      </c>
      <c r="E130" s="310">
        <f>+E131+E132+E133+E134</f>
        <v>0</v>
      </c>
    </row>
    <row r="131" spans="1:5" ht="12" customHeight="1">
      <c r="A131" s="290" t="s">
        <v>61</v>
      </c>
      <c r="B131" s="502" t="s">
        <v>501</v>
      </c>
      <c r="C131" s="328"/>
      <c r="D131" s="328"/>
      <c r="E131" s="311"/>
    </row>
    <row r="132" spans="1:5" ht="12" customHeight="1">
      <c r="A132" s="290" t="s">
        <v>62</v>
      </c>
      <c r="B132" s="502" t="s">
        <v>502</v>
      </c>
      <c r="C132" s="328"/>
      <c r="D132" s="328"/>
      <c r="E132" s="311"/>
    </row>
    <row r="133" spans="1:5" ht="12" customHeight="1">
      <c r="A133" s="290" t="s">
        <v>289</v>
      </c>
      <c r="B133" s="502" t="s">
        <v>503</v>
      </c>
      <c r="C133" s="328"/>
      <c r="D133" s="328"/>
      <c r="E133" s="311"/>
    </row>
    <row r="134" spans="1:5" ht="12" customHeight="1" thickBot="1">
      <c r="A134" s="288" t="s">
        <v>291</v>
      </c>
      <c r="B134" s="503" t="s">
        <v>504</v>
      </c>
      <c r="C134" s="328"/>
      <c r="D134" s="328"/>
      <c r="E134" s="311"/>
    </row>
    <row r="135" spans="1:5" ht="12" customHeight="1" thickBot="1">
      <c r="A135" s="295" t="s">
        <v>12</v>
      </c>
      <c r="B135" s="483" t="s">
        <v>397</v>
      </c>
      <c r="C135" s="333">
        <f>+C136+C137+C138+C139</f>
        <v>406</v>
      </c>
      <c r="D135" s="333">
        <f>+D136+D137+D138+D139</f>
        <v>438</v>
      </c>
      <c r="E135" s="346">
        <f>+E136+E137+E138+E139</f>
        <v>438</v>
      </c>
    </row>
    <row r="136" spans="1:5" ht="12" customHeight="1">
      <c r="A136" s="290" t="s">
        <v>63</v>
      </c>
      <c r="B136" s="502" t="s">
        <v>398</v>
      </c>
      <c r="C136" s="328"/>
      <c r="D136" s="328"/>
      <c r="E136" s="311"/>
    </row>
    <row r="137" spans="1:5" ht="12" customHeight="1">
      <c r="A137" s="290" t="s">
        <v>64</v>
      </c>
      <c r="B137" s="502" t="s">
        <v>399</v>
      </c>
      <c r="C137" s="328">
        <v>406</v>
      </c>
      <c r="D137" s="328">
        <v>438</v>
      </c>
      <c r="E137" s="311">
        <v>438</v>
      </c>
    </row>
    <row r="138" spans="1:5" ht="12" customHeight="1">
      <c r="A138" s="290" t="s">
        <v>298</v>
      </c>
      <c r="B138" s="502" t="s">
        <v>505</v>
      </c>
      <c r="C138" s="328"/>
      <c r="D138" s="328"/>
      <c r="E138" s="311"/>
    </row>
    <row r="139" spans="1:5" ht="12" customHeight="1" thickBot="1">
      <c r="A139" s="288" t="s">
        <v>300</v>
      </c>
      <c r="B139" s="503" t="s">
        <v>443</v>
      </c>
      <c r="C139" s="328"/>
      <c r="D139" s="328"/>
      <c r="E139" s="311"/>
    </row>
    <row r="140" spans="1:9" ht="15" customHeight="1" thickBot="1">
      <c r="A140" s="295" t="s">
        <v>13</v>
      </c>
      <c r="B140" s="483" t="s">
        <v>493</v>
      </c>
      <c r="C140" s="99">
        <f>+C141+C142+C143+C144</f>
        <v>0</v>
      </c>
      <c r="D140" s="99">
        <f>+D141+D142+D143+D144</f>
        <v>0</v>
      </c>
      <c r="E140" s="279">
        <f>+E141+E142+E143+E144</f>
        <v>0</v>
      </c>
      <c r="F140" s="344"/>
      <c r="G140" s="345"/>
      <c r="H140" s="345"/>
      <c r="I140" s="345"/>
    </row>
    <row r="141" spans="1:5" s="337" customFormat="1" ht="12.75" customHeight="1">
      <c r="A141" s="290" t="s">
        <v>124</v>
      </c>
      <c r="B141" s="502" t="s">
        <v>403</v>
      </c>
      <c r="C141" s="328"/>
      <c r="D141" s="328"/>
      <c r="E141" s="311"/>
    </row>
    <row r="142" spans="1:5" ht="13.5" customHeight="1">
      <c r="A142" s="290" t="s">
        <v>125</v>
      </c>
      <c r="B142" s="502" t="s">
        <v>404</v>
      </c>
      <c r="C142" s="328"/>
      <c r="D142" s="328"/>
      <c r="E142" s="311"/>
    </row>
    <row r="143" spans="1:5" ht="13.5" customHeight="1">
      <c r="A143" s="290" t="s">
        <v>149</v>
      </c>
      <c r="B143" s="502" t="s">
        <v>405</v>
      </c>
      <c r="C143" s="328"/>
      <c r="D143" s="328"/>
      <c r="E143" s="311"/>
    </row>
    <row r="144" spans="1:5" ht="13.5" customHeight="1" thickBot="1">
      <c r="A144" s="290" t="s">
        <v>306</v>
      </c>
      <c r="B144" s="502" t="s">
        <v>406</v>
      </c>
      <c r="C144" s="328"/>
      <c r="D144" s="328"/>
      <c r="E144" s="311"/>
    </row>
    <row r="145" spans="1:5" ht="12.75" customHeight="1" thickBot="1">
      <c r="A145" s="295" t="s">
        <v>14</v>
      </c>
      <c r="B145" s="483" t="s">
        <v>407</v>
      </c>
      <c r="C145" s="277">
        <f>+C126+C130+C135+C140</f>
        <v>406</v>
      </c>
      <c r="D145" s="277">
        <f>+D126+D130+D135+D140</f>
        <v>438</v>
      </c>
      <c r="E145" s="278">
        <f>+E126+E130+E135+E140</f>
        <v>438</v>
      </c>
    </row>
    <row r="146" spans="1:5" ht="13.5" customHeight="1" thickBot="1">
      <c r="A146" s="320" t="s">
        <v>15</v>
      </c>
      <c r="B146" s="504" t="s">
        <v>408</v>
      </c>
      <c r="C146" s="277">
        <f>+C125+C145</f>
        <v>20650</v>
      </c>
      <c r="D146" s="277">
        <f>+D125+D145</f>
        <v>31025</v>
      </c>
      <c r="E146" s="278">
        <f>+E125+E145</f>
        <v>20296</v>
      </c>
    </row>
    <row r="147" ht="13.5" customHeight="1"/>
    <row r="148" ht="13.5" customHeight="1"/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0">
    <mergeCell ref="A87:E87"/>
    <mergeCell ref="A89:A90"/>
    <mergeCell ref="B89:B90"/>
    <mergeCell ref="D89:E89"/>
    <mergeCell ref="C89:C90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Rinyaújnép Önkormányzat
2017. ÉVI ZÁRSZÁMADÁSÁNAK PÉNZÜGYI MÉRLEGE&amp;10
&amp;R&amp;"Times New Roman CE,Félkövér dőlt"&amp;11 1. tájékoztató tábla a 4/2018. (V. 31.) önkormányzati rendelethez</oddHeader>
  </headerFooter>
  <rowBreaks count="1" manualBreakCount="1">
    <brk id="8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workbookViewId="0" topLeftCell="A1">
      <selection activeCell="I17" sqref="I1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3"/>
      <c r="B1" s="114"/>
      <c r="C1" s="114"/>
      <c r="D1" s="114"/>
      <c r="E1" s="114"/>
      <c r="F1" s="114"/>
      <c r="G1" s="114"/>
      <c r="H1" s="114"/>
      <c r="I1" s="114"/>
      <c r="J1" s="115" t="s">
        <v>45</v>
      </c>
      <c r="K1" s="577" t="str">
        <f>+CONCATENATE("2. tájékoztató tábla a 4/2018. (V.31.) önkormányzati rendelethez")</f>
        <v>2. tájékoztató tábla a 4/2018. (V.31.) önkormányzati rendelethez</v>
      </c>
    </row>
    <row r="2" spans="1:11" s="119" customFormat="1" ht="26.25" customHeight="1">
      <c r="A2" s="612" t="s">
        <v>53</v>
      </c>
      <c r="B2" s="614" t="s">
        <v>179</v>
      </c>
      <c r="C2" s="614" t="s">
        <v>180</v>
      </c>
      <c r="D2" s="614" t="s">
        <v>181</v>
      </c>
      <c r="E2" s="614" t="s">
        <v>582</v>
      </c>
      <c r="F2" s="116" t="s">
        <v>182</v>
      </c>
      <c r="G2" s="117"/>
      <c r="H2" s="117"/>
      <c r="I2" s="118"/>
      <c r="J2" s="617" t="s">
        <v>183</v>
      </c>
      <c r="K2" s="577"/>
    </row>
    <row r="3" spans="1:11" s="123" customFormat="1" ht="32.25" customHeight="1" thickBot="1">
      <c r="A3" s="613"/>
      <c r="B3" s="615"/>
      <c r="C3" s="615"/>
      <c r="D3" s="616"/>
      <c r="E3" s="616"/>
      <c r="F3" s="120" t="s">
        <v>589</v>
      </c>
      <c r="G3" s="121" t="s">
        <v>590</v>
      </c>
      <c r="H3" s="121" t="s">
        <v>591</v>
      </c>
      <c r="I3" s="122" t="s">
        <v>592</v>
      </c>
      <c r="J3" s="618"/>
      <c r="K3" s="577"/>
    </row>
    <row r="4" spans="1:11" s="125" customFormat="1" ht="13.5" customHeight="1" thickBot="1">
      <c r="A4" s="484" t="s">
        <v>355</v>
      </c>
      <c r="B4" s="124" t="s">
        <v>506</v>
      </c>
      <c r="C4" s="485" t="s">
        <v>357</v>
      </c>
      <c r="D4" s="485" t="s">
        <v>358</v>
      </c>
      <c r="E4" s="485" t="s">
        <v>359</v>
      </c>
      <c r="F4" s="485" t="s">
        <v>436</v>
      </c>
      <c r="G4" s="485" t="s">
        <v>437</v>
      </c>
      <c r="H4" s="485" t="s">
        <v>438</v>
      </c>
      <c r="I4" s="485" t="s">
        <v>439</v>
      </c>
      <c r="J4" s="486" t="s">
        <v>516</v>
      </c>
      <c r="K4" s="577"/>
    </row>
    <row r="5" spans="1:11" ht="33.75" customHeight="1">
      <c r="A5" s="126" t="s">
        <v>6</v>
      </c>
      <c r="B5" s="127" t="s">
        <v>184</v>
      </c>
      <c r="C5" s="128"/>
      <c r="D5" s="129">
        <f aca="true" t="shared" si="0" ref="D5:I5">SUM(D6:D7)</f>
        <v>0</v>
      </c>
      <c r="E5" s="129">
        <f t="shared" si="0"/>
        <v>0</v>
      </c>
      <c r="F5" s="129">
        <f t="shared" si="0"/>
        <v>0</v>
      </c>
      <c r="G5" s="129">
        <f t="shared" si="0"/>
        <v>0</v>
      </c>
      <c r="H5" s="129">
        <f t="shared" si="0"/>
        <v>0</v>
      </c>
      <c r="I5" s="130">
        <f t="shared" si="0"/>
        <v>0</v>
      </c>
      <c r="J5" s="131">
        <f aca="true" t="shared" si="1" ref="J5:J17">SUM(F5:I5)</f>
        <v>0</v>
      </c>
      <c r="K5" s="577"/>
    </row>
    <row r="6" spans="1:11" ht="21" customHeight="1">
      <c r="A6" s="132" t="s">
        <v>7</v>
      </c>
      <c r="B6" s="133" t="s">
        <v>185</v>
      </c>
      <c r="C6" s="134"/>
      <c r="D6" s="2"/>
      <c r="E6" s="2"/>
      <c r="F6" s="2"/>
      <c r="G6" s="2"/>
      <c r="H6" s="2"/>
      <c r="I6" s="49"/>
      <c r="J6" s="135">
        <f t="shared" si="1"/>
        <v>0</v>
      </c>
      <c r="K6" s="577"/>
    </row>
    <row r="7" spans="1:11" ht="21" customHeight="1">
      <c r="A7" s="132" t="s">
        <v>8</v>
      </c>
      <c r="B7" s="133" t="s">
        <v>185</v>
      </c>
      <c r="C7" s="134"/>
      <c r="D7" s="2"/>
      <c r="E7" s="2"/>
      <c r="F7" s="2"/>
      <c r="G7" s="2"/>
      <c r="H7" s="2"/>
      <c r="I7" s="49"/>
      <c r="J7" s="135">
        <f t="shared" si="1"/>
        <v>0</v>
      </c>
      <c r="K7" s="577"/>
    </row>
    <row r="8" spans="1:11" ht="36" customHeight="1">
      <c r="A8" s="132" t="s">
        <v>9</v>
      </c>
      <c r="B8" s="136" t="s">
        <v>186</v>
      </c>
      <c r="C8" s="137"/>
      <c r="D8" s="138">
        <f aca="true" t="shared" si="2" ref="D8:I8">SUM(D9:D10)</f>
        <v>0</v>
      </c>
      <c r="E8" s="138">
        <f t="shared" si="2"/>
        <v>0</v>
      </c>
      <c r="F8" s="138">
        <f t="shared" si="2"/>
        <v>0</v>
      </c>
      <c r="G8" s="138">
        <f t="shared" si="2"/>
        <v>0</v>
      </c>
      <c r="H8" s="138">
        <f t="shared" si="2"/>
        <v>0</v>
      </c>
      <c r="I8" s="139">
        <f t="shared" si="2"/>
        <v>0</v>
      </c>
      <c r="J8" s="140">
        <f t="shared" si="1"/>
        <v>0</v>
      </c>
      <c r="K8" s="577"/>
    </row>
    <row r="9" spans="1:11" ht="21" customHeight="1">
      <c r="A9" s="132" t="s">
        <v>10</v>
      </c>
      <c r="B9" s="133" t="s">
        <v>185</v>
      </c>
      <c r="C9" s="134"/>
      <c r="D9" s="2"/>
      <c r="E9" s="2"/>
      <c r="F9" s="2"/>
      <c r="G9" s="2"/>
      <c r="H9" s="2"/>
      <c r="I9" s="49"/>
      <c r="J9" s="135">
        <f t="shared" si="1"/>
        <v>0</v>
      </c>
      <c r="K9" s="577"/>
    </row>
    <row r="10" spans="1:11" ht="18" customHeight="1">
      <c r="A10" s="132" t="s">
        <v>11</v>
      </c>
      <c r="B10" s="133" t="s">
        <v>185</v>
      </c>
      <c r="C10" s="134"/>
      <c r="D10" s="2"/>
      <c r="E10" s="2"/>
      <c r="F10" s="2"/>
      <c r="G10" s="2"/>
      <c r="H10" s="2"/>
      <c r="I10" s="49"/>
      <c r="J10" s="135">
        <f t="shared" si="1"/>
        <v>0</v>
      </c>
      <c r="K10" s="577"/>
    </row>
    <row r="11" spans="1:11" ht="21" customHeight="1">
      <c r="A11" s="132" t="s">
        <v>12</v>
      </c>
      <c r="B11" s="141" t="s">
        <v>187</v>
      </c>
      <c r="C11" s="137"/>
      <c r="D11" s="138">
        <f aca="true" t="shared" si="3" ref="D11:I11">SUM(D12:D12)</f>
        <v>0</v>
      </c>
      <c r="E11" s="138">
        <f t="shared" si="3"/>
        <v>0</v>
      </c>
      <c r="F11" s="138">
        <f t="shared" si="3"/>
        <v>0</v>
      </c>
      <c r="G11" s="138">
        <f t="shared" si="3"/>
        <v>0</v>
      </c>
      <c r="H11" s="138">
        <f t="shared" si="3"/>
        <v>0</v>
      </c>
      <c r="I11" s="139">
        <f t="shared" si="3"/>
        <v>0</v>
      </c>
      <c r="J11" s="140">
        <f t="shared" si="1"/>
        <v>0</v>
      </c>
      <c r="K11" s="577"/>
    </row>
    <row r="12" spans="1:11" ht="21" customHeight="1">
      <c r="A12" s="132" t="s">
        <v>13</v>
      </c>
      <c r="B12" s="133" t="s">
        <v>185</v>
      </c>
      <c r="C12" s="134"/>
      <c r="D12" s="2"/>
      <c r="E12" s="2"/>
      <c r="F12" s="2"/>
      <c r="G12" s="2"/>
      <c r="H12" s="2"/>
      <c r="I12" s="49"/>
      <c r="J12" s="135">
        <f t="shared" si="1"/>
        <v>0</v>
      </c>
      <c r="K12" s="577"/>
    </row>
    <row r="13" spans="1:11" ht="21" customHeight="1">
      <c r="A13" s="132" t="s">
        <v>14</v>
      </c>
      <c r="B13" s="141" t="s">
        <v>188</v>
      </c>
      <c r="C13" s="137"/>
      <c r="D13" s="138">
        <f aca="true" t="shared" si="4" ref="D13:I13">SUM(D14:D14)</f>
        <v>500</v>
      </c>
      <c r="E13" s="138">
        <f t="shared" si="4"/>
        <v>0</v>
      </c>
      <c r="F13" s="138">
        <f t="shared" si="4"/>
        <v>500</v>
      </c>
      <c r="G13" s="138">
        <f t="shared" si="4"/>
        <v>0</v>
      </c>
      <c r="H13" s="138">
        <f t="shared" si="4"/>
        <v>0</v>
      </c>
      <c r="I13" s="139">
        <f t="shared" si="4"/>
        <v>0</v>
      </c>
      <c r="J13" s="140">
        <f t="shared" si="1"/>
        <v>500</v>
      </c>
      <c r="K13" s="577"/>
    </row>
    <row r="14" spans="1:11" ht="21" customHeight="1">
      <c r="A14" s="132" t="s">
        <v>15</v>
      </c>
      <c r="B14" s="133" t="s">
        <v>595</v>
      </c>
      <c r="C14" s="134">
        <v>2017</v>
      </c>
      <c r="D14" s="2">
        <v>500</v>
      </c>
      <c r="E14" s="2"/>
      <c r="F14" s="2">
        <v>500</v>
      </c>
      <c r="G14" s="2"/>
      <c r="H14" s="2"/>
      <c r="I14" s="49"/>
      <c r="J14" s="135">
        <f t="shared" si="1"/>
        <v>500</v>
      </c>
      <c r="K14" s="577"/>
    </row>
    <row r="15" spans="1:11" ht="21" customHeight="1">
      <c r="A15" s="142" t="s">
        <v>16</v>
      </c>
      <c r="B15" s="143" t="s">
        <v>189</v>
      </c>
      <c r="C15" s="144"/>
      <c r="D15" s="145">
        <f aca="true" t="shared" si="5" ref="D15:I15">SUM(D16:D17)</f>
        <v>0</v>
      </c>
      <c r="E15" s="145">
        <f t="shared" si="5"/>
        <v>0</v>
      </c>
      <c r="F15" s="145">
        <f t="shared" si="5"/>
        <v>0</v>
      </c>
      <c r="G15" s="145">
        <f t="shared" si="5"/>
        <v>0</v>
      </c>
      <c r="H15" s="145">
        <f t="shared" si="5"/>
        <v>0</v>
      </c>
      <c r="I15" s="146">
        <f t="shared" si="5"/>
        <v>0</v>
      </c>
      <c r="J15" s="140">
        <f t="shared" si="1"/>
        <v>0</v>
      </c>
      <c r="K15" s="577"/>
    </row>
    <row r="16" spans="1:11" ht="21" customHeight="1">
      <c r="A16" s="142" t="s">
        <v>17</v>
      </c>
      <c r="B16" s="133" t="s">
        <v>185</v>
      </c>
      <c r="C16" s="134"/>
      <c r="D16" s="2"/>
      <c r="E16" s="2"/>
      <c r="F16" s="2"/>
      <c r="G16" s="2"/>
      <c r="H16" s="2"/>
      <c r="I16" s="49"/>
      <c r="J16" s="135">
        <f t="shared" si="1"/>
        <v>0</v>
      </c>
      <c r="K16" s="577"/>
    </row>
    <row r="17" spans="1:11" ht="21" customHeight="1" thickBot="1">
      <c r="A17" s="142" t="s">
        <v>18</v>
      </c>
      <c r="B17" s="133" t="s">
        <v>185</v>
      </c>
      <c r="C17" s="147"/>
      <c r="D17" s="148"/>
      <c r="E17" s="148"/>
      <c r="F17" s="148"/>
      <c r="G17" s="148"/>
      <c r="H17" s="148"/>
      <c r="I17" s="149"/>
      <c r="J17" s="135">
        <f t="shared" si="1"/>
        <v>0</v>
      </c>
      <c r="K17" s="577"/>
    </row>
    <row r="18" spans="1:11" ht="21" customHeight="1" thickBot="1">
      <c r="A18" s="150" t="s">
        <v>19</v>
      </c>
      <c r="B18" s="151" t="s">
        <v>190</v>
      </c>
      <c r="C18" s="152"/>
      <c r="D18" s="153">
        <f aca="true" t="shared" si="6" ref="D18:J18">D5+D8+D11+D13+D15</f>
        <v>500</v>
      </c>
      <c r="E18" s="153">
        <f t="shared" si="6"/>
        <v>0</v>
      </c>
      <c r="F18" s="153">
        <f t="shared" si="6"/>
        <v>500</v>
      </c>
      <c r="G18" s="153">
        <f t="shared" si="6"/>
        <v>0</v>
      </c>
      <c r="H18" s="153">
        <f t="shared" si="6"/>
        <v>0</v>
      </c>
      <c r="I18" s="154">
        <f t="shared" si="6"/>
        <v>0</v>
      </c>
      <c r="J18" s="155">
        <f t="shared" si="6"/>
        <v>500</v>
      </c>
      <c r="K18" s="577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20" customFormat="1" ht="15.75" thickBot="1">
      <c r="A1" s="156"/>
      <c r="H1" s="157" t="s">
        <v>45</v>
      </c>
      <c r="I1" s="619" t="str">
        <f>+CONCATENATE("3. tájékoztató tábla a 4/2018. (V.31.) önkormányzati rendelethez")</f>
        <v>3. tájékoztató tábla a 4/2018. (V.31.) önkormányzati rendelethez</v>
      </c>
    </row>
    <row r="2" spans="1:9" s="119" customFormat="1" ht="26.25" customHeight="1">
      <c r="A2" s="593" t="s">
        <v>53</v>
      </c>
      <c r="B2" s="623" t="s">
        <v>191</v>
      </c>
      <c r="C2" s="593" t="s">
        <v>192</v>
      </c>
      <c r="D2" s="593" t="s">
        <v>193</v>
      </c>
      <c r="E2" s="625" t="str">
        <f>+CONCATENATE("Hitel, kölcsön állomány 2017. dec. 31-én")</f>
        <v>Hitel, kölcsön állomány 2017. dec. 31-én</v>
      </c>
      <c r="F2" s="627" t="s">
        <v>194</v>
      </c>
      <c r="G2" s="628"/>
      <c r="H2" s="620" t="s">
        <v>593</v>
      </c>
      <c r="I2" s="619"/>
    </row>
    <row r="3" spans="1:9" s="123" customFormat="1" ht="40.5" customHeight="1" thickBot="1">
      <c r="A3" s="622"/>
      <c r="B3" s="624"/>
      <c r="C3" s="624"/>
      <c r="D3" s="622"/>
      <c r="E3" s="626"/>
      <c r="F3" s="158" t="s">
        <v>589</v>
      </c>
      <c r="G3" s="159" t="s">
        <v>590</v>
      </c>
      <c r="H3" s="621"/>
      <c r="I3" s="619"/>
    </row>
    <row r="4" spans="1:9" s="163" customFormat="1" ht="12.75" customHeight="1" thickBot="1">
      <c r="A4" s="160" t="s">
        <v>355</v>
      </c>
      <c r="B4" s="112" t="s">
        <v>356</v>
      </c>
      <c r="C4" s="112" t="s">
        <v>357</v>
      </c>
      <c r="D4" s="161" t="s">
        <v>358</v>
      </c>
      <c r="E4" s="160" t="s">
        <v>359</v>
      </c>
      <c r="F4" s="161" t="s">
        <v>436</v>
      </c>
      <c r="G4" s="161" t="s">
        <v>437</v>
      </c>
      <c r="H4" s="162" t="s">
        <v>438</v>
      </c>
      <c r="I4" s="619"/>
    </row>
    <row r="5" spans="1:9" ht="22.5" customHeight="1" thickBot="1">
      <c r="A5" s="164" t="s">
        <v>6</v>
      </c>
      <c r="B5" s="165" t="s">
        <v>195</v>
      </c>
      <c r="C5" s="166"/>
      <c r="D5" s="167"/>
      <c r="E5" s="168">
        <f>SUM(E6:E11)</f>
        <v>0</v>
      </c>
      <c r="F5" s="169">
        <f>SUM(F6:F11)</f>
        <v>0</v>
      </c>
      <c r="G5" s="169">
        <f>SUM(G6:G11)</f>
        <v>0</v>
      </c>
      <c r="H5" s="170">
        <f>SUM(H6:H11)</f>
        <v>0</v>
      </c>
      <c r="I5" s="619"/>
    </row>
    <row r="6" spans="1:9" ht="22.5" customHeight="1">
      <c r="A6" s="171" t="s">
        <v>7</v>
      </c>
      <c r="B6" s="172" t="s">
        <v>185</v>
      </c>
      <c r="C6" s="173"/>
      <c r="D6" s="174"/>
      <c r="E6" s="175"/>
      <c r="F6" s="2"/>
      <c r="G6" s="2"/>
      <c r="H6" s="176"/>
      <c r="I6" s="619"/>
    </row>
    <row r="7" spans="1:9" ht="22.5" customHeight="1">
      <c r="A7" s="171" t="s">
        <v>8</v>
      </c>
      <c r="B7" s="172" t="s">
        <v>185</v>
      </c>
      <c r="C7" s="173"/>
      <c r="D7" s="174"/>
      <c r="E7" s="175"/>
      <c r="F7" s="2"/>
      <c r="G7" s="2"/>
      <c r="H7" s="176"/>
      <c r="I7" s="619"/>
    </row>
    <row r="8" spans="1:9" ht="22.5" customHeight="1">
      <c r="A8" s="171" t="s">
        <v>9</v>
      </c>
      <c r="B8" s="172" t="s">
        <v>185</v>
      </c>
      <c r="C8" s="173"/>
      <c r="D8" s="174"/>
      <c r="E8" s="175"/>
      <c r="F8" s="2"/>
      <c r="G8" s="2"/>
      <c r="H8" s="176"/>
      <c r="I8" s="619"/>
    </row>
    <row r="9" spans="1:9" ht="22.5" customHeight="1">
      <c r="A9" s="171" t="s">
        <v>10</v>
      </c>
      <c r="B9" s="172" t="s">
        <v>185</v>
      </c>
      <c r="C9" s="173"/>
      <c r="D9" s="174"/>
      <c r="E9" s="175"/>
      <c r="F9" s="2"/>
      <c r="G9" s="2"/>
      <c r="H9" s="176"/>
      <c r="I9" s="619"/>
    </row>
    <row r="10" spans="1:9" ht="22.5" customHeight="1">
      <c r="A10" s="171" t="s">
        <v>11</v>
      </c>
      <c r="B10" s="172" t="s">
        <v>185</v>
      </c>
      <c r="C10" s="173"/>
      <c r="D10" s="174"/>
      <c r="E10" s="175"/>
      <c r="F10" s="2"/>
      <c r="G10" s="2"/>
      <c r="H10" s="176"/>
      <c r="I10" s="619"/>
    </row>
    <row r="11" spans="1:9" ht="22.5" customHeight="1" thickBot="1">
      <c r="A11" s="171" t="s">
        <v>12</v>
      </c>
      <c r="B11" s="172" t="s">
        <v>185</v>
      </c>
      <c r="C11" s="173"/>
      <c r="D11" s="174"/>
      <c r="E11" s="175"/>
      <c r="F11" s="2"/>
      <c r="G11" s="2"/>
      <c r="H11" s="176"/>
      <c r="I11" s="619"/>
    </row>
    <row r="12" spans="1:9" ht="22.5" customHeight="1" thickBot="1">
      <c r="A12" s="164" t="s">
        <v>13</v>
      </c>
      <c r="B12" s="165" t="s">
        <v>196</v>
      </c>
      <c r="C12" s="177"/>
      <c r="D12" s="178"/>
      <c r="E12" s="168">
        <f>SUM(E13:E18)</f>
        <v>0</v>
      </c>
      <c r="F12" s="169">
        <f>SUM(F13:F18)</f>
        <v>0</v>
      </c>
      <c r="G12" s="169">
        <f>SUM(G13:G18)</f>
        <v>0</v>
      </c>
      <c r="H12" s="170">
        <f>SUM(H13:H18)</f>
        <v>0</v>
      </c>
      <c r="I12" s="619"/>
    </row>
    <row r="13" spans="1:9" ht="22.5" customHeight="1">
      <c r="A13" s="171" t="s">
        <v>14</v>
      </c>
      <c r="B13" s="172" t="s">
        <v>185</v>
      </c>
      <c r="C13" s="173"/>
      <c r="D13" s="174"/>
      <c r="E13" s="175"/>
      <c r="F13" s="2"/>
      <c r="G13" s="2"/>
      <c r="H13" s="176"/>
      <c r="I13" s="619"/>
    </row>
    <row r="14" spans="1:9" ht="22.5" customHeight="1">
      <c r="A14" s="171" t="s">
        <v>15</v>
      </c>
      <c r="B14" s="172" t="s">
        <v>185</v>
      </c>
      <c r="C14" s="173"/>
      <c r="D14" s="174"/>
      <c r="E14" s="175"/>
      <c r="F14" s="2"/>
      <c r="G14" s="2"/>
      <c r="H14" s="176"/>
      <c r="I14" s="619"/>
    </row>
    <row r="15" spans="1:9" ht="22.5" customHeight="1">
      <c r="A15" s="171" t="s">
        <v>16</v>
      </c>
      <c r="B15" s="172" t="s">
        <v>185</v>
      </c>
      <c r="C15" s="173"/>
      <c r="D15" s="174"/>
      <c r="E15" s="175"/>
      <c r="F15" s="2"/>
      <c r="G15" s="2"/>
      <c r="H15" s="176"/>
      <c r="I15" s="619"/>
    </row>
    <row r="16" spans="1:9" ht="22.5" customHeight="1">
      <c r="A16" s="171" t="s">
        <v>17</v>
      </c>
      <c r="B16" s="172" t="s">
        <v>185</v>
      </c>
      <c r="C16" s="173"/>
      <c r="D16" s="174"/>
      <c r="E16" s="175"/>
      <c r="F16" s="2"/>
      <c r="G16" s="2"/>
      <c r="H16" s="176"/>
      <c r="I16" s="619"/>
    </row>
    <row r="17" spans="1:9" ht="22.5" customHeight="1">
      <c r="A17" s="171" t="s">
        <v>18</v>
      </c>
      <c r="B17" s="172" t="s">
        <v>185</v>
      </c>
      <c r="C17" s="173"/>
      <c r="D17" s="174"/>
      <c r="E17" s="175"/>
      <c r="F17" s="2"/>
      <c r="G17" s="2"/>
      <c r="H17" s="176"/>
      <c r="I17" s="619"/>
    </row>
    <row r="18" spans="1:9" ht="22.5" customHeight="1" thickBot="1">
      <c r="A18" s="171" t="s">
        <v>19</v>
      </c>
      <c r="B18" s="172" t="s">
        <v>185</v>
      </c>
      <c r="C18" s="173"/>
      <c r="D18" s="174"/>
      <c r="E18" s="175"/>
      <c r="F18" s="2"/>
      <c r="G18" s="2"/>
      <c r="H18" s="176"/>
      <c r="I18" s="619"/>
    </row>
    <row r="19" spans="1:9" ht="22.5" customHeight="1" thickBot="1">
      <c r="A19" s="164" t="s">
        <v>20</v>
      </c>
      <c r="B19" s="165" t="s">
        <v>517</v>
      </c>
      <c r="C19" s="166"/>
      <c r="D19" s="167"/>
      <c r="E19" s="168">
        <f>E5+E12</f>
        <v>0</v>
      </c>
      <c r="F19" s="169">
        <f>F5+F12</f>
        <v>0</v>
      </c>
      <c r="G19" s="169">
        <f>G5+G12</f>
        <v>0</v>
      </c>
      <c r="H19" s="170">
        <f>H5+H12</f>
        <v>0</v>
      </c>
      <c r="I19" s="619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641" t="str">
        <f>+CONCATENATE("Adósság állomány alakulása lejárat, eszközök, bel- és külföldi hitelezők szerinti bontásban 2017. december 31-én")</f>
        <v>Adósság állomány alakulása lejárat, eszközök, bel- és külföldi hitelezők szerinti bontásban 2017. december 31-én</v>
      </c>
      <c r="B1" s="642"/>
      <c r="C1" s="642"/>
      <c r="D1" s="642"/>
      <c r="E1" s="642"/>
      <c r="F1" s="642"/>
      <c r="G1" s="642"/>
      <c r="H1" s="642"/>
      <c r="I1" s="642"/>
      <c r="J1" s="619" t="str">
        <f>+CONCATENATE("4. tájékoztató tábla a 4/2018. (V.31.) önkormányzati rendelethez")</f>
        <v>4. tájékoztató tábla a 4/2018. (V.31.) önkormányzati rendelethez</v>
      </c>
    </row>
    <row r="2" spans="8:10" ht="14.25" thickBot="1">
      <c r="H2" s="643" t="s">
        <v>197</v>
      </c>
      <c r="I2" s="643"/>
      <c r="J2" s="619"/>
    </row>
    <row r="3" spans="1:10" ht="13.5" thickBot="1">
      <c r="A3" s="644" t="s">
        <v>4</v>
      </c>
      <c r="B3" s="646" t="s">
        <v>198</v>
      </c>
      <c r="C3" s="648" t="s">
        <v>199</v>
      </c>
      <c r="D3" s="650" t="s">
        <v>200</v>
      </c>
      <c r="E3" s="651"/>
      <c r="F3" s="651"/>
      <c r="G3" s="651"/>
      <c r="H3" s="651"/>
      <c r="I3" s="629" t="s">
        <v>201</v>
      </c>
      <c r="J3" s="619"/>
    </row>
    <row r="4" spans="1:10" s="21" customFormat="1" ht="42" customHeight="1" thickBot="1">
      <c r="A4" s="645"/>
      <c r="B4" s="647"/>
      <c r="C4" s="649"/>
      <c r="D4" s="179" t="s">
        <v>202</v>
      </c>
      <c r="E4" s="179" t="s">
        <v>203</v>
      </c>
      <c r="F4" s="179" t="s">
        <v>204</v>
      </c>
      <c r="G4" s="180" t="s">
        <v>205</v>
      </c>
      <c r="H4" s="180" t="s">
        <v>206</v>
      </c>
      <c r="I4" s="630"/>
      <c r="J4" s="619"/>
    </row>
    <row r="5" spans="1:10" s="21" customFormat="1" ht="12" customHeight="1" thickBot="1">
      <c r="A5" s="482" t="s">
        <v>355</v>
      </c>
      <c r="B5" s="181" t="s">
        <v>356</v>
      </c>
      <c r="C5" s="181" t="s">
        <v>357</v>
      </c>
      <c r="D5" s="181" t="s">
        <v>358</v>
      </c>
      <c r="E5" s="181" t="s">
        <v>359</v>
      </c>
      <c r="F5" s="181" t="s">
        <v>436</v>
      </c>
      <c r="G5" s="181" t="s">
        <v>437</v>
      </c>
      <c r="H5" s="181" t="s">
        <v>507</v>
      </c>
      <c r="I5" s="182" t="s">
        <v>508</v>
      </c>
      <c r="J5" s="619"/>
    </row>
    <row r="6" spans="1:10" s="21" customFormat="1" ht="18" customHeight="1">
      <c r="A6" s="631" t="s">
        <v>207</v>
      </c>
      <c r="B6" s="632"/>
      <c r="C6" s="632"/>
      <c r="D6" s="632"/>
      <c r="E6" s="632"/>
      <c r="F6" s="632"/>
      <c r="G6" s="632"/>
      <c r="H6" s="632"/>
      <c r="I6" s="633"/>
      <c r="J6" s="619"/>
    </row>
    <row r="7" spans="1:10" ht="15.75" customHeight="1">
      <c r="A7" s="33" t="s">
        <v>6</v>
      </c>
      <c r="B7" s="31" t="s">
        <v>208</v>
      </c>
      <c r="C7" s="24"/>
      <c r="D7" s="24"/>
      <c r="E7" s="24"/>
      <c r="F7" s="24"/>
      <c r="G7" s="184"/>
      <c r="H7" s="185">
        <f aca="true" t="shared" si="0" ref="H7:H13">SUM(D7:G7)</f>
        <v>0</v>
      </c>
      <c r="I7" s="34">
        <f aca="true" t="shared" si="1" ref="I7:I13">C7+H7</f>
        <v>0</v>
      </c>
      <c r="J7" s="619"/>
    </row>
    <row r="8" spans="1:10" ht="22.5">
      <c r="A8" s="33" t="s">
        <v>7</v>
      </c>
      <c r="B8" s="31" t="s">
        <v>140</v>
      </c>
      <c r="C8" s="24">
        <v>456</v>
      </c>
      <c r="D8" s="24"/>
      <c r="E8" s="24"/>
      <c r="F8" s="24"/>
      <c r="G8" s="184"/>
      <c r="H8" s="185">
        <f t="shared" si="0"/>
        <v>0</v>
      </c>
      <c r="I8" s="34">
        <f t="shared" si="1"/>
        <v>456</v>
      </c>
      <c r="J8" s="619"/>
    </row>
    <row r="9" spans="1:10" ht="22.5">
      <c r="A9" s="33" t="s">
        <v>8</v>
      </c>
      <c r="B9" s="31" t="s">
        <v>141</v>
      </c>
      <c r="C9" s="24"/>
      <c r="D9" s="24"/>
      <c r="E9" s="24"/>
      <c r="F9" s="24"/>
      <c r="G9" s="184"/>
      <c r="H9" s="185">
        <f t="shared" si="0"/>
        <v>0</v>
      </c>
      <c r="I9" s="34">
        <f t="shared" si="1"/>
        <v>0</v>
      </c>
      <c r="J9" s="619"/>
    </row>
    <row r="10" spans="1:10" ht="15.75" customHeight="1">
      <c r="A10" s="33" t="s">
        <v>9</v>
      </c>
      <c r="B10" s="31" t="s">
        <v>142</v>
      </c>
      <c r="C10" s="24"/>
      <c r="D10" s="24"/>
      <c r="E10" s="24"/>
      <c r="F10" s="24"/>
      <c r="G10" s="184"/>
      <c r="H10" s="185">
        <f t="shared" si="0"/>
        <v>0</v>
      </c>
      <c r="I10" s="34">
        <f t="shared" si="1"/>
        <v>0</v>
      </c>
      <c r="J10" s="619"/>
    </row>
    <row r="11" spans="1:10" ht="22.5">
      <c r="A11" s="33" t="s">
        <v>10</v>
      </c>
      <c r="B11" s="31" t="s">
        <v>143</v>
      </c>
      <c r="C11" s="24"/>
      <c r="D11" s="24"/>
      <c r="E11" s="24"/>
      <c r="F11" s="24"/>
      <c r="G11" s="184"/>
      <c r="H11" s="185">
        <f t="shared" si="0"/>
        <v>0</v>
      </c>
      <c r="I11" s="34">
        <f t="shared" si="1"/>
        <v>0</v>
      </c>
      <c r="J11" s="619"/>
    </row>
    <row r="12" spans="1:10" ht="15.75" customHeight="1">
      <c r="A12" s="35" t="s">
        <v>11</v>
      </c>
      <c r="B12" s="36" t="s">
        <v>209</v>
      </c>
      <c r="C12" s="25"/>
      <c r="D12" s="25"/>
      <c r="E12" s="25"/>
      <c r="F12" s="25"/>
      <c r="G12" s="186"/>
      <c r="H12" s="185">
        <f t="shared" si="0"/>
        <v>0</v>
      </c>
      <c r="I12" s="34">
        <f t="shared" si="1"/>
        <v>0</v>
      </c>
      <c r="J12" s="619"/>
    </row>
    <row r="13" spans="1:10" ht="15.75" customHeight="1" thickBot="1">
      <c r="A13" s="187" t="s">
        <v>12</v>
      </c>
      <c r="B13" s="188" t="s">
        <v>210</v>
      </c>
      <c r="C13" s="190"/>
      <c r="D13" s="190"/>
      <c r="E13" s="190"/>
      <c r="F13" s="190"/>
      <c r="G13" s="191"/>
      <c r="H13" s="185">
        <f t="shared" si="0"/>
        <v>0</v>
      </c>
      <c r="I13" s="34">
        <f t="shared" si="1"/>
        <v>0</v>
      </c>
      <c r="J13" s="619"/>
    </row>
    <row r="14" spans="1:10" s="26" customFormat="1" ht="18" customHeight="1" thickBot="1">
      <c r="A14" s="634" t="s">
        <v>211</v>
      </c>
      <c r="B14" s="635"/>
      <c r="C14" s="37">
        <v>1218</v>
      </c>
      <c r="D14" s="37">
        <f>SUM(D7:D13)</f>
        <v>0</v>
      </c>
      <c r="E14" s="37">
        <f>SUM(E7:E13)</f>
        <v>0</v>
      </c>
      <c r="F14" s="37">
        <f>SUM(F7:F13)</f>
        <v>0</v>
      </c>
      <c r="G14" s="192">
        <f>SUM(G7:G13)</f>
        <v>0</v>
      </c>
      <c r="H14" s="192">
        <f>SUM(H7:H13)</f>
        <v>0</v>
      </c>
      <c r="I14" s="38">
        <v>1218</v>
      </c>
      <c r="J14" s="619"/>
    </row>
    <row r="15" spans="1:10" s="23" customFormat="1" ht="18" customHeight="1">
      <c r="A15" s="636" t="s">
        <v>212</v>
      </c>
      <c r="B15" s="637"/>
      <c r="C15" s="637"/>
      <c r="D15" s="637"/>
      <c r="E15" s="637"/>
      <c r="F15" s="637"/>
      <c r="G15" s="637"/>
      <c r="H15" s="637"/>
      <c r="I15" s="638"/>
      <c r="J15" s="619"/>
    </row>
    <row r="16" spans="1:10" s="23" customFormat="1" ht="12.75">
      <c r="A16" s="33" t="s">
        <v>6</v>
      </c>
      <c r="B16" s="31" t="s">
        <v>213</v>
      </c>
      <c r="C16" s="24"/>
      <c r="D16" s="24"/>
      <c r="E16" s="24"/>
      <c r="F16" s="24"/>
      <c r="G16" s="184"/>
      <c r="H16" s="185">
        <f>SUM(D16:G16)</f>
        <v>0</v>
      </c>
      <c r="I16" s="34">
        <f>C16+H16</f>
        <v>0</v>
      </c>
      <c r="J16" s="619"/>
    </row>
    <row r="17" spans="1:10" ht="13.5" thickBot="1">
      <c r="A17" s="187" t="s">
        <v>7</v>
      </c>
      <c r="B17" s="188" t="s">
        <v>210</v>
      </c>
      <c r="C17" s="190"/>
      <c r="D17" s="190"/>
      <c r="E17" s="190"/>
      <c r="F17" s="190"/>
      <c r="G17" s="191"/>
      <c r="H17" s="185">
        <f>SUM(D17:G17)</f>
        <v>0</v>
      </c>
      <c r="I17" s="193">
        <f>C17+H17</f>
        <v>0</v>
      </c>
      <c r="J17" s="619"/>
    </row>
    <row r="18" spans="1:10" ht="15.75" customHeight="1" thickBot="1">
      <c r="A18" s="634" t="s">
        <v>214</v>
      </c>
      <c r="B18" s="635"/>
      <c r="C18" s="37">
        <f aca="true" t="shared" si="2" ref="C18:I18">SUM(C16:C17)</f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192">
        <f t="shared" si="2"/>
        <v>0</v>
      </c>
      <c r="H18" s="192">
        <f t="shared" si="2"/>
        <v>0</v>
      </c>
      <c r="I18" s="38">
        <f t="shared" si="2"/>
        <v>0</v>
      </c>
      <c r="J18" s="619"/>
    </row>
    <row r="19" spans="1:10" ht="18" customHeight="1" thickBot="1">
      <c r="A19" s="639" t="s">
        <v>215</v>
      </c>
      <c r="B19" s="640"/>
      <c r="C19" s="194">
        <f aca="true" t="shared" si="3" ref="C19:I19">C14+C18</f>
        <v>1218</v>
      </c>
      <c r="D19" s="194">
        <f t="shared" si="3"/>
        <v>0</v>
      </c>
      <c r="E19" s="194">
        <f t="shared" si="3"/>
        <v>0</v>
      </c>
      <c r="F19" s="194">
        <f t="shared" si="3"/>
        <v>0</v>
      </c>
      <c r="G19" s="194">
        <f t="shared" si="3"/>
        <v>0</v>
      </c>
      <c r="H19" s="194">
        <f t="shared" si="3"/>
        <v>0</v>
      </c>
      <c r="I19" s="38">
        <f t="shared" si="3"/>
        <v>1218</v>
      </c>
      <c r="J19" s="619"/>
    </row>
  </sheetData>
  <sheetProtection/>
  <mergeCells count="13">
    <mergeCell ref="B3:B4"/>
    <mergeCell ref="C3:C4"/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J23" sqref="J23"/>
    </sheetView>
  </sheetViews>
  <sheetFormatPr defaultColWidth="9.00390625" defaultRowHeight="12.75"/>
  <cols>
    <col min="1" max="1" width="5.875" style="214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20" customFormat="1" ht="15.75" thickBot="1">
      <c r="A1" s="156"/>
      <c r="D1" s="157" t="s">
        <v>45</v>
      </c>
    </row>
    <row r="2" spans="1:4" s="21" customFormat="1" ht="48" customHeight="1" thickBot="1">
      <c r="A2" s="195" t="s">
        <v>4</v>
      </c>
      <c r="B2" s="179" t="s">
        <v>5</v>
      </c>
      <c r="C2" s="179" t="s">
        <v>216</v>
      </c>
      <c r="D2" s="196" t="s">
        <v>217</v>
      </c>
    </row>
    <row r="3" spans="1:4" s="21" customFormat="1" ht="13.5" customHeight="1" thickBot="1">
      <c r="A3" s="197" t="s">
        <v>355</v>
      </c>
      <c r="B3" s="198" t="s">
        <v>356</v>
      </c>
      <c r="C3" s="198" t="s">
        <v>357</v>
      </c>
      <c r="D3" s="199" t="s">
        <v>358</v>
      </c>
    </row>
    <row r="4" spans="1:4" ht="18" customHeight="1">
      <c r="A4" s="200" t="s">
        <v>6</v>
      </c>
      <c r="B4" s="201" t="s">
        <v>218</v>
      </c>
      <c r="C4" s="202"/>
      <c r="D4" s="203"/>
    </row>
    <row r="5" spans="1:4" ht="18" customHeight="1">
      <c r="A5" s="204" t="s">
        <v>7</v>
      </c>
      <c r="B5" s="205" t="s">
        <v>219</v>
      </c>
      <c r="C5" s="206"/>
      <c r="D5" s="207"/>
    </row>
    <row r="6" spans="1:4" ht="18" customHeight="1">
      <c r="A6" s="204" t="s">
        <v>8</v>
      </c>
      <c r="B6" s="205" t="s">
        <v>220</v>
      </c>
      <c r="C6" s="206"/>
      <c r="D6" s="207"/>
    </row>
    <row r="7" spans="1:4" ht="18" customHeight="1">
      <c r="A7" s="204" t="s">
        <v>9</v>
      </c>
      <c r="B7" s="205" t="s">
        <v>221</v>
      </c>
      <c r="C7" s="206"/>
      <c r="D7" s="207"/>
    </row>
    <row r="8" spans="1:4" ht="18" customHeight="1">
      <c r="A8" s="208" t="s">
        <v>10</v>
      </c>
      <c r="B8" s="205" t="s">
        <v>222</v>
      </c>
      <c r="C8" s="206"/>
      <c r="D8" s="207"/>
    </row>
    <row r="9" spans="1:4" ht="18" customHeight="1">
      <c r="A9" s="204" t="s">
        <v>11</v>
      </c>
      <c r="B9" s="205" t="s">
        <v>223</v>
      </c>
      <c r="C9" s="206"/>
      <c r="D9" s="207"/>
    </row>
    <row r="10" spans="1:4" ht="18" customHeight="1">
      <c r="A10" s="208" t="s">
        <v>12</v>
      </c>
      <c r="B10" s="209" t="s">
        <v>224</v>
      </c>
      <c r="C10" s="206"/>
      <c r="D10" s="207"/>
    </row>
    <row r="11" spans="1:4" ht="18" customHeight="1">
      <c r="A11" s="208" t="s">
        <v>13</v>
      </c>
      <c r="B11" s="209" t="s">
        <v>225</v>
      </c>
      <c r="C11" s="206"/>
      <c r="D11" s="207"/>
    </row>
    <row r="12" spans="1:4" ht="18" customHeight="1">
      <c r="A12" s="204" t="s">
        <v>14</v>
      </c>
      <c r="B12" s="209" t="s">
        <v>226</v>
      </c>
      <c r="C12" s="206"/>
      <c r="D12" s="207"/>
    </row>
    <row r="13" spans="1:4" ht="18" customHeight="1">
      <c r="A13" s="208" t="s">
        <v>15</v>
      </c>
      <c r="B13" s="209" t="s">
        <v>227</v>
      </c>
      <c r="C13" s="206"/>
      <c r="D13" s="207"/>
    </row>
    <row r="14" spans="1:4" ht="22.5">
      <c r="A14" s="204" t="s">
        <v>16</v>
      </c>
      <c r="B14" s="209" t="s">
        <v>228</v>
      </c>
      <c r="C14" s="206"/>
      <c r="D14" s="207"/>
    </row>
    <row r="15" spans="1:4" ht="18" customHeight="1">
      <c r="A15" s="208" t="s">
        <v>17</v>
      </c>
      <c r="B15" s="205" t="s">
        <v>229</v>
      </c>
      <c r="C15" s="206"/>
      <c r="D15" s="207"/>
    </row>
    <row r="16" spans="1:4" ht="18" customHeight="1">
      <c r="A16" s="204" t="s">
        <v>18</v>
      </c>
      <c r="B16" s="205" t="s">
        <v>230</v>
      </c>
      <c r="C16" s="206"/>
      <c r="D16" s="207"/>
    </row>
    <row r="17" spans="1:4" ht="18" customHeight="1">
      <c r="A17" s="208" t="s">
        <v>19</v>
      </c>
      <c r="B17" s="205" t="s">
        <v>231</v>
      </c>
      <c r="C17" s="206"/>
      <c r="D17" s="207"/>
    </row>
    <row r="18" spans="1:4" ht="18" customHeight="1">
      <c r="A18" s="204" t="s">
        <v>20</v>
      </c>
      <c r="B18" s="205" t="s">
        <v>232</v>
      </c>
      <c r="C18" s="206"/>
      <c r="D18" s="207"/>
    </row>
    <row r="19" spans="1:4" ht="18" customHeight="1">
      <c r="A19" s="208" t="s">
        <v>21</v>
      </c>
      <c r="B19" s="205" t="s">
        <v>233</v>
      </c>
      <c r="C19" s="206"/>
      <c r="D19" s="207"/>
    </row>
    <row r="20" spans="1:4" ht="18" customHeight="1">
      <c r="A20" s="204" t="s">
        <v>22</v>
      </c>
      <c r="B20" s="183"/>
      <c r="C20" s="206"/>
      <c r="D20" s="207"/>
    </row>
    <row r="21" spans="1:4" ht="18" customHeight="1">
      <c r="A21" s="208" t="s">
        <v>23</v>
      </c>
      <c r="B21" s="183"/>
      <c r="C21" s="206"/>
      <c r="D21" s="207"/>
    </row>
    <row r="22" spans="1:4" ht="18" customHeight="1">
      <c r="A22" s="204" t="s">
        <v>24</v>
      </c>
      <c r="B22" s="183"/>
      <c r="C22" s="206"/>
      <c r="D22" s="207"/>
    </row>
    <row r="23" spans="1:4" ht="18" customHeight="1">
      <c r="A23" s="208" t="s">
        <v>25</v>
      </c>
      <c r="B23" s="183"/>
      <c r="C23" s="206"/>
      <c r="D23" s="207"/>
    </row>
    <row r="24" spans="1:4" ht="18" customHeight="1">
      <c r="A24" s="204" t="s">
        <v>26</v>
      </c>
      <c r="B24" s="183"/>
      <c r="C24" s="206"/>
      <c r="D24" s="207"/>
    </row>
    <row r="25" spans="1:4" ht="18" customHeight="1">
      <c r="A25" s="208" t="s">
        <v>27</v>
      </c>
      <c r="B25" s="183"/>
      <c r="C25" s="206"/>
      <c r="D25" s="207"/>
    </row>
    <row r="26" spans="1:4" ht="18" customHeight="1">
      <c r="A26" s="204" t="s">
        <v>28</v>
      </c>
      <c r="B26" s="183"/>
      <c r="C26" s="206"/>
      <c r="D26" s="207"/>
    </row>
    <row r="27" spans="1:4" ht="18" customHeight="1">
      <c r="A27" s="208" t="s">
        <v>29</v>
      </c>
      <c r="B27" s="183"/>
      <c r="C27" s="206"/>
      <c r="D27" s="207"/>
    </row>
    <row r="28" spans="1:4" ht="18" customHeight="1" thickBot="1">
      <c r="A28" s="210" t="s">
        <v>30</v>
      </c>
      <c r="B28" s="189"/>
      <c r="C28" s="211"/>
      <c r="D28" s="212"/>
    </row>
    <row r="29" spans="1:4" ht="18" customHeight="1" thickBot="1">
      <c r="A29" s="238" t="s">
        <v>31</v>
      </c>
      <c r="B29" s="239" t="s">
        <v>38</v>
      </c>
      <c r="C29" s="240">
        <f>+C4+C5+C6+C7+C8+C15+C16+C17+C18+C19+C20+C21+C22+C23+C24+C25+C26+C27+C28</f>
        <v>0</v>
      </c>
      <c r="D29" s="241">
        <f>+D4+D5+D6+D7+D8+D15+D16+D17+D18+D19+D20+D21+D22+D23+D24+D25+D26+D27+D28</f>
        <v>0</v>
      </c>
    </row>
    <row r="30" spans="1:4" ht="25.5" customHeight="1">
      <c r="A30" s="213"/>
      <c r="B30" s="652" t="s">
        <v>234</v>
      </c>
      <c r="C30" s="652"/>
      <c r="D30" s="65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4/2018. (V.31.)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Layout" workbookViewId="0" topLeftCell="A1">
      <selection activeCell="N19" sqref="N19"/>
    </sheetView>
  </sheetViews>
  <sheetFormatPr defaultColWidth="9.00390625" defaultRowHeight="12.75"/>
  <cols>
    <col min="1" max="1" width="29.625" style="8" customWidth="1"/>
    <col min="2" max="2" width="22.50390625" style="8" customWidth="1"/>
    <col min="3" max="3" width="15.00390625" style="8" customWidth="1"/>
    <col min="4" max="4" width="0.12890625" style="8" customWidth="1"/>
    <col min="5" max="5" width="12.875" style="8" customWidth="1"/>
    <col min="6" max="6" width="14.00390625" style="8" customWidth="1"/>
    <col min="7" max="7" width="19.50390625" style="8" customWidth="1"/>
    <col min="8" max="8" width="15.625" style="8" customWidth="1"/>
    <col min="9" max="9" width="18.00390625" style="8" customWidth="1"/>
    <col min="10" max="16384" width="9.375" style="8" customWidth="1"/>
  </cols>
  <sheetData>
    <row r="1" spans="1:9" ht="13.5" thickBot="1">
      <c r="A1" s="507" t="s">
        <v>46</v>
      </c>
      <c r="B1" s="508" t="s">
        <v>535</v>
      </c>
      <c r="C1" s="509" t="s">
        <v>594</v>
      </c>
      <c r="D1" s="510" t="s">
        <v>536</v>
      </c>
      <c r="E1" s="653" t="s">
        <v>537</v>
      </c>
      <c r="F1" s="653" t="s">
        <v>538</v>
      </c>
      <c r="G1" s="653" t="s">
        <v>539</v>
      </c>
      <c r="H1" s="653" t="s">
        <v>540</v>
      </c>
      <c r="I1" s="653" t="s">
        <v>541</v>
      </c>
    </row>
    <row r="2" spans="1:9" ht="13.5" thickBot="1">
      <c r="A2" s="511"/>
      <c r="B2" s="512" t="s">
        <v>542</v>
      </c>
      <c r="C2" s="513" t="s">
        <v>543</v>
      </c>
      <c r="D2" s="514" t="s">
        <v>543</v>
      </c>
      <c r="E2" s="654"/>
      <c r="F2" s="654"/>
      <c r="G2" s="654"/>
      <c r="H2" s="654"/>
      <c r="I2" s="654"/>
    </row>
    <row r="3" spans="1:9" ht="13.5" thickBot="1">
      <c r="A3" s="515" t="s">
        <v>544</v>
      </c>
      <c r="B3" s="516"/>
      <c r="C3" s="516"/>
      <c r="D3" s="516"/>
      <c r="E3" s="516"/>
      <c r="F3" s="516"/>
      <c r="G3" s="516"/>
      <c r="H3" s="516"/>
      <c r="I3" s="516"/>
    </row>
    <row r="4" spans="1:9" ht="13.5" thickBot="1">
      <c r="A4" s="517"/>
      <c r="B4" s="516"/>
      <c r="C4" s="518"/>
      <c r="D4" s="519"/>
      <c r="E4" s="516"/>
      <c r="F4" s="516"/>
      <c r="G4" s="516"/>
      <c r="H4" s="516"/>
      <c r="I4" s="516"/>
    </row>
    <row r="5" spans="1:9" ht="13.5" thickBot="1">
      <c r="A5" s="515" t="s">
        <v>545</v>
      </c>
      <c r="B5" s="520">
        <f>B6</f>
        <v>45175</v>
      </c>
      <c r="C5" s="521">
        <f>C6</f>
        <v>29331</v>
      </c>
      <c r="D5" s="522"/>
      <c r="E5" s="523"/>
      <c r="F5" s="523"/>
      <c r="G5" s="520">
        <f>G6</f>
        <v>29331</v>
      </c>
      <c r="H5" s="523"/>
      <c r="I5" s="520">
        <f>I6</f>
        <v>29331</v>
      </c>
    </row>
    <row r="6" spans="1:9" ht="13.5" thickBot="1">
      <c r="A6" s="524" t="s">
        <v>546</v>
      </c>
      <c r="B6" s="525">
        <v>45175</v>
      </c>
      <c r="C6" s="526">
        <v>29331</v>
      </c>
      <c r="D6" s="519"/>
      <c r="E6" s="516"/>
      <c r="F6" s="516"/>
      <c r="G6" s="527">
        <f>C6</f>
        <v>29331</v>
      </c>
      <c r="H6" s="516"/>
      <c r="I6" s="527">
        <f>G6</f>
        <v>29331</v>
      </c>
    </row>
    <row r="7" spans="1:9" ht="13.5" thickBot="1">
      <c r="A7" s="517" t="s">
        <v>547</v>
      </c>
      <c r="B7" s="516"/>
      <c r="C7" s="518"/>
      <c r="D7" s="519"/>
      <c r="E7" s="516"/>
      <c r="F7" s="516"/>
      <c r="G7" s="516"/>
      <c r="H7" s="516"/>
      <c r="I7" s="523"/>
    </row>
    <row r="8" spans="1:9" ht="13.5" thickBot="1">
      <c r="A8" s="528" t="s">
        <v>548</v>
      </c>
      <c r="B8" s="529">
        <f>B9+B10+B11</f>
        <v>23768</v>
      </c>
      <c r="C8" s="521">
        <v>11108</v>
      </c>
      <c r="D8" s="530">
        <f>D10</f>
        <v>169</v>
      </c>
      <c r="E8" s="523"/>
      <c r="F8" s="523"/>
      <c r="G8" s="520">
        <v>11108</v>
      </c>
      <c r="H8" s="523"/>
      <c r="I8" s="520">
        <f>G8</f>
        <v>11108</v>
      </c>
    </row>
    <row r="9" spans="1:9" ht="13.5" thickBot="1">
      <c r="A9" s="517" t="s">
        <v>546</v>
      </c>
      <c r="B9" s="527">
        <v>21005</v>
      </c>
      <c r="C9" s="531">
        <v>10359</v>
      </c>
      <c r="D9" s="516"/>
      <c r="E9" s="516"/>
      <c r="F9" s="516"/>
      <c r="G9" s="527">
        <f>C9</f>
        <v>10359</v>
      </c>
      <c r="H9" s="516"/>
      <c r="I9" s="527">
        <f>G9</f>
        <v>10359</v>
      </c>
    </row>
    <row r="10" spans="1:9" ht="13.5" thickBot="1">
      <c r="A10" s="524" t="s">
        <v>549</v>
      </c>
      <c r="B10" s="532">
        <v>740</v>
      </c>
      <c r="C10" s="516">
        <v>54</v>
      </c>
      <c r="D10" s="531">
        <v>169</v>
      </c>
      <c r="E10" s="516"/>
      <c r="F10" s="516"/>
      <c r="G10" s="527">
        <v>54</v>
      </c>
      <c r="H10" s="516"/>
      <c r="I10" s="527">
        <f>G10</f>
        <v>54</v>
      </c>
    </row>
    <row r="11" spans="1:9" ht="13.5" thickBot="1">
      <c r="A11" s="524" t="s">
        <v>550</v>
      </c>
      <c r="B11" s="533">
        <v>2023</v>
      </c>
      <c r="C11" s="516">
        <v>695</v>
      </c>
      <c r="D11" s="516"/>
      <c r="E11" s="516"/>
      <c r="F11" s="516"/>
      <c r="G11" s="516">
        <v>695</v>
      </c>
      <c r="H11" s="516"/>
      <c r="I11" s="523"/>
    </row>
    <row r="12" spans="1:9" ht="13.5" thickBot="1">
      <c r="A12" s="524" t="s">
        <v>551</v>
      </c>
      <c r="B12" s="533"/>
      <c r="C12" s="516"/>
      <c r="D12" s="516"/>
      <c r="E12" s="516"/>
      <c r="F12" s="516">
        <v>10</v>
      </c>
      <c r="G12" s="516">
        <v>10</v>
      </c>
      <c r="H12" s="540"/>
      <c r="I12" s="541">
        <v>10</v>
      </c>
    </row>
    <row r="13" spans="1:9" ht="13.5" thickBot="1">
      <c r="A13" s="528" t="s">
        <v>552</v>
      </c>
      <c r="B13" s="529">
        <f>B14+B15</f>
        <v>5053</v>
      </c>
      <c r="C13" s="520">
        <v>4132</v>
      </c>
      <c r="D13" s="534">
        <f>D15</f>
        <v>592</v>
      </c>
      <c r="E13" s="523"/>
      <c r="F13" s="523"/>
      <c r="G13" s="520">
        <v>4132</v>
      </c>
      <c r="H13" s="535"/>
      <c r="I13" s="529">
        <f>G13</f>
        <v>4132</v>
      </c>
    </row>
    <row r="14" spans="1:9" ht="13.5" thickBot="1">
      <c r="A14" s="517" t="s">
        <v>553</v>
      </c>
      <c r="B14" s="527">
        <v>4851</v>
      </c>
      <c r="C14" s="527">
        <v>3959</v>
      </c>
      <c r="D14" s="516"/>
      <c r="E14" s="516"/>
      <c r="F14" s="516"/>
      <c r="G14" s="527">
        <f>C14</f>
        <v>3959</v>
      </c>
      <c r="H14" s="516"/>
      <c r="I14" s="527">
        <f>G14</f>
        <v>3959</v>
      </c>
    </row>
    <row r="15" spans="1:9" ht="13.5" thickBot="1">
      <c r="A15" s="524" t="s">
        <v>554</v>
      </c>
      <c r="B15" s="533">
        <v>202</v>
      </c>
      <c r="C15" s="516">
        <v>173</v>
      </c>
      <c r="D15" s="531">
        <v>592</v>
      </c>
      <c r="E15" s="516"/>
      <c r="F15" s="516"/>
      <c r="G15" s="531">
        <v>173</v>
      </c>
      <c r="H15" s="518"/>
      <c r="I15" s="532">
        <f>G15</f>
        <v>173</v>
      </c>
    </row>
    <row r="16" spans="1:9" ht="13.5" thickBot="1">
      <c r="A16" s="524" t="s">
        <v>550</v>
      </c>
      <c r="B16" s="519"/>
      <c r="C16" s="516"/>
      <c r="D16" s="516"/>
      <c r="E16" s="516"/>
      <c r="F16" s="516"/>
      <c r="G16" s="516"/>
      <c r="H16" s="518"/>
      <c r="I16" s="536"/>
    </row>
    <row r="17" spans="1:9" ht="13.5" thickBot="1">
      <c r="A17" s="524" t="s">
        <v>555</v>
      </c>
      <c r="B17" s="519"/>
      <c r="C17" s="516"/>
      <c r="D17" s="516"/>
      <c r="E17" s="516"/>
      <c r="F17" s="531">
        <v>550</v>
      </c>
      <c r="G17" s="531">
        <v>550</v>
      </c>
      <c r="H17" s="518"/>
      <c r="I17" s="532">
        <f>G17</f>
        <v>550</v>
      </c>
    </row>
    <row r="18" spans="1:9" ht="13.5" thickBot="1">
      <c r="A18" s="517" t="s">
        <v>556</v>
      </c>
      <c r="B18" s="516"/>
      <c r="C18" s="516"/>
      <c r="D18" s="516"/>
      <c r="E18" s="516"/>
      <c r="F18" s="531">
        <v>6665</v>
      </c>
      <c r="G18" s="531">
        <v>6665</v>
      </c>
      <c r="H18" s="516"/>
      <c r="I18" s="527">
        <f>G18</f>
        <v>6665</v>
      </c>
    </row>
    <row r="19" spans="1:9" ht="13.5" thickBot="1">
      <c r="A19" s="517" t="s">
        <v>557</v>
      </c>
      <c r="B19" s="516"/>
      <c r="C19" s="516"/>
      <c r="D19" s="516"/>
      <c r="E19" s="516"/>
      <c r="F19" s="531"/>
      <c r="G19" s="531"/>
      <c r="H19" s="516"/>
      <c r="I19" s="531">
        <f>G19</f>
        <v>0</v>
      </c>
    </row>
    <row r="20" spans="1:9" ht="13.5" thickBot="1">
      <c r="A20" s="517" t="s">
        <v>540</v>
      </c>
      <c r="B20" s="516"/>
      <c r="C20" s="516"/>
      <c r="D20" s="516"/>
      <c r="E20" s="516"/>
      <c r="F20" s="516"/>
      <c r="G20" s="516"/>
      <c r="H20" s="516">
        <v>-518</v>
      </c>
      <c r="I20" s="516">
        <f>H20</f>
        <v>-518</v>
      </c>
    </row>
    <row r="21" spans="1:9" ht="13.5" thickBot="1">
      <c r="A21" s="517" t="s">
        <v>558</v>
      </c>
      <c r="B21" s="516"/>
      <c r="C21" s="516"/>
      <c r="D21" s="516"/>
      <c r="E21" s="516"/>
      <c r="F21" s="516"/>
      <c r="G21" s="516"/>
      <c r="H21" s="531"/>
      <c r="I21" s="531">
        <f>H21</f>
        <v>0</v>
      </c>
    </row>
    <row r="22" spans="1:9" ht="13.5" thickBot="1">
      <c r="A22" s="517" t="s">
        <v>559</v>
      </c>
      <c r="B22" s="516"/>
      <c r="C22" s="516"/>
      <c r="D22" s="516"/>
      <c r="E22" s="516"/>
      <c r="F22" s="516"/>
      <c r="G22" s="516"/>
      <c r="H22" s="531">
        <v>-700</v>
      </c>
      <c r="I22" s="531">
        <f>H22</f>
        <v>-700</v>
      </c>
    </row>
    <row r="23" spans="1:9" ht="13.5" thickBot="1">
      <c r="A23" s="515" t="s">
        <v>560</v>
      </c>
      <c r="B23" s="520">
        <f>B5+B8+B13</f>
        <v>73996</v>
      </c>
      <c r="C23" s="520">
        <f>C5+C8+C13</f>
        <v>44571</v>
      </c>
      <c r="D23" s="534">
        <f>D8+D13</f>
        <v>761</v>
      </c>
      <c r="E23" s="523"/>
      <c r="F23" s="534">
        <f>F12+F17+F18+F19</f>
        <v>7225</v>
      </c>
      <c r="G23" s="520">
        <f>G5+G8+G13+G17+G18+G19+G12</f>
        <v>51796</v>
      </c>
      <c r="H23" s="523">
        <v>-1218</v>
      </c>
      <c r="I23" s="520">
        <v>50578</v>
      </c>
    </row>
    <row r="24" spans="1:9" ht="13.5" thickBot="1">
      <c r="A24" s="515" t="s">
        <v>561</v>
      </c>
      <c r="B24" s="523"/>
      <c r="C24" s="523"/>
      <c r="D24" s="523"/>
      <c r="E24" s="523"/>
      <c r="F24" s="523"/>
      <c r="G24" s="520">
        <v>51796</v>
      </c>
      <c r="H24" s="534"/>
      <c r="I24" s="520"/>
    </row>
  </sheetData>
  <sheetProtection/>
  <mergeCells count="5">
    <mergeCell ref="H1:H2"/>
    <mergeCell ref="I1:I2"/>
    <mergeCell ref="E1:E2"/>
    <mergeCell ref="F1:F2"/>
    <mergeCell ref="G1:G2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landscape" paperSize="9" scale="90" r:id="rId1"/>
  <headerFooter alignWithMargins="0">
    <oddHeader>&amp;C&amp;"Times New Roman CE,Félkövér"&amp;12
Vagyonkimutatás&amp;R&amp;"Times New Roman CE,Félkövér dőlt"&amp;11 6. tájékoztató tábla a 4/2018. (V.31.)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375" style="242" customWidth="1"/>
    <col min="2" max="2" width="58.375" style="242" customWidth="1"/>
    <col min="3" max="5" width="25.00390625" style="242" customWidth="1"/>
    <col min="6" max="6" width="5.50390625" style="242" customWidth="1"/>
    <col min="7" max="16384" width="9.375" style="242" customWidth="1"/>
  </cols>
  <sheetData>
    <row r="1" spans="1:6" ht="12.75">
      <c r="A1" s="243"/>
      <c r="F1" s="658" t="str">
        <f>+CONCATENATE("7. tájékoztató tábla a 4/2018. (V.31.) önkormányzati rendelethez")</f>
        <v>7. tájékoztató tábla a 4/2018. (V.31.) önkormányzati rendelethez</v>
      </c>
    </row>
    <row r="2" spans="1:6" ht="33" customHeight="1">
      <c r="A2" s="655" t="str">
        <f>+CONCATENATE("A Rinyaújnép Önkormányzat tulajdonában álló gazdálkodó szervezetek működéséből származó",CHAR(10),"kötelezettségek és részesedések alakulása a 2017. évben")</f>
        <v>A Rinyaújnép Önkormányzat tulajdonában álló gazdálkodó szervezetek működéséből származó
kötelezettségek és részesedések alakulása a 2017. évben</v>
      </c>
      <c r="B2" s="655"/>
      <c r="C2" s="655"/>
      <c r="D2" s="655"/>
      <c r="E2" s="655"/>
      <c r="F2" s="658"/>
    </row>
    <row r="3" spans="1:6" ht="16.5" thickBot="1">
      <c r="A3" s="244"/>
      <c r="F3" s="658"/>
    </row>
    <row r="4" spans="1:6" ht="79.5" thickBot="1">
      <c r="A4" s="245" t="s">
        <v>235</v>
      </c>
      <c r="B4" s="246" t="s">
        <v>236</v>
      </c>
      <c r="C4" s="246" t="s">
        <v>237</v>
      </c>
      <c r="D4" s="246" t="s">
        <v>238</v>
      </c>
      <c r="E4" s="247" t="s">
        <v>239</v>
      </c>
      <c r="F4" s="658"/>
    </row>
    <row r="5" spans="1:6" ht="15.75">
      <c r="A5" s="248" t="s">
        <v>6</v>
      </c>
      <c r="B5" s="252"/>
      <c r="C5" s="255"/>
      <c r="D5" s="258"/>
      <c r="E5" s="262"/>
      <c r="F5" s="658"/>
    </row>
    <row r="6" spans="1:6" ht="15.75">
      <c r="A6" s="249" t="s">
        <v>7</v>
      </c>
      <c r="B6" s="253"/>
      <c r="C6" s="256"/>
      <c r="D6" s="259"/>
      <c r="E6" s="263"/>
      <c r="F6" s="658"/>
    </row>
    <row r="7" spans="1:6" ht="15.75">
      <c r="A7" s="249" t="s">
        <v>8</v>
      </c>
      <c r="B7" s="253"/>
      <c r="C7" s="256"/>
      <c r="D7" s="259"/>
      <c r="E7" s="263"/>
      <c r="F7" s="658"/>
    </row>
    <row r="8" spans="1:6" ht="15.75">
      <c r="A8" s="249" t="s">
        <v>9</v>
      </c>
      <c r="B8" s="253"/>
      <c r="C8" s="256"/>
      <c r="D8" s="259"/>
      <c r="E8" s="263"/>
      <c r="F8" s="658"/>
    </row>
    <row r="9" spans="1:6" ht="15.75">
      <c r="A9" s="249" t="s">
        <v>10</v>
      </c>
      <c r="B9" s="253"/>
      <c r="C9" s="256"/>
      <c r="D9" s="259"/>
      <c r="E9" s="263"/>
      <c r="F9" s="658"/>
    </row>
    <row r="10" spans="1:6" ht="15.75">
      <c r="A10" s="249" t="s">
        <v>11</v>
      </c>
      <c r="B10" s="253"/>
      <c r="C10" s="256"/>
      <c r="D10" s="259"/>
      <c r="E10" s="263"/>
      <c r="F10" s="658"/>
    </row>
    <row r="11" spans="1:6" ht="15.75">
      <c r="A11" s="249" t="s">
        <v>12</v>
      </c>
      <c r="B11" s="253"/>
      <c r="C11" s="256"/>
      <c r="D11" s="259"/>
      <c r="E11" s="263"/>
      <c r="F11" s="658"/>
    </row>
    <row r="12" spans="1:6" ht="15.75">
      <c r="A12" s="249" t="s">
        <v>13</v>
      </c>
      <c r="B12" s="253"/>
      <c r="C12" s="256"/>
      <c r="D12" s="259"/>
      <c r="E12" s="263"/>
      <c r="F12" s="658"/>
    </row>
    <row r="13" spans="1:6" ht="15.75">
      <c r="A13" s="249" t="s">
        <v>14</v>
      </c>
      <c r="B13" s="253"/>
      <c r="C13" s="256"/>
      <c r="D13" s="259"/>
      <c r="E13" s="263"/>
      <c r="F13" s="658"/>
    </row>
    <row r="14" spans="1:6" ht="15.75">
      <c r="A14" s="249" t="s">
        <v>15</v>
      </c>
      <c r="B14" s="253"/>
      <c r="C14" s="256"/>
      <c r="D14" s="259"/>
      <c r="E14" s="263"/>
      <c r="F14" s="658"/>
    </row>
    <row r="15" spans="1:6" ht="15.75">
      <c r="A15" s="249" t="s">
        <v>16</v>
      </c>
      <c r="B15" s="253"/>
      <c r="C15" s="256"/>
      <c r="D15" s="259"/>
      <c r="E15" s="263"/>
      <c r="F15" s="658"/>
    </row>
    <row r="16" spans="1:6" ht="15.75">
      <c r="A16" s="249" t="s">
        <v>17</v>
      </c>
      <c r="B16" s="253"/>
      <c r="C16" s="256"/>
      <c r="D16" s="259"/>
      <c r="E16" s="263"/>
      <c r="F16" s="658"/>
    </row>
    <row r="17" spans="1:6" ht="15.75">
      <c r="A17" s="249" t="s">
        <v>18</v>
      </c>
      <c r="B17" s="253"/>
      <c r="C17" s="256"/>
      <c r="D17" s="259"/>
      <c r="E17" s="263"/>
      <c r="F17" s="658"/>
    </row>
    <row r="18" spans="1:6" ht="15.75">
      <c r="A18" s="249" t="s">
        <v>19</v>
      </c>
      <c r="B18" s="253"/>
      <c r="C18" s="256"/>
      <c r="D18" s="259"/>
      <c r="E18" s="263"/>
      <c r="F18" s="658"/>
    </row>
    <row r="19" spans="1:6" ht="15.75">
      <c r="A19" s="249" t="s">
        <v>20</v>
      </c>
      <c r="B19" s="253"/>
      <c r="C19" s="256"/>
      <c r="D19" s="259"/>
      <c r="E19" s="263"/>
      <c r="F19" s="658"/>
    </row>
    <row r="20" spans="1:6" ht="15.75">
      <c r="A20" s="249" t="s">
        <v>21</v>
      </c>
      <c r="B20" s="253"/>
      <c r="C20" s="256"/>
      <c r="D20" s="259"/>
      <c r="E20" s="263"/>
      <c r="F20" s="658"/>
    </row>
    <row r="21" spans="1:6" ht="16.5" thickBot="1">
      <c r="A21" s="250" t="s">
        <v>22</v>
      </c>
      <c r="B21" s="254"/>
      <c r="C21" s="257"/>
      <c r="D21" s="260"/>
      <c r="E21" s="264"/>
      <c r="F21" s="658"/>
    </row>
    <row r="22" spans="1:6" ht="16.5" thickBot="1">
      <c r="A22" s="656" t="s">
        <v>240</v>
      </c>
      <c r="B22" s="657"/>
      <c r="C22" s="251"/>
      <c r="D22" s="261">
        <f>IF(SUM(D5:D21)=0,"",SUM(D5:D21))</f>
      </c>
      <c r="E22" s="265">
        <f>IF(SUM(E5:E21)=0,"",SUM(E5:E21))</f>
      </c>
      <c r="F22" s="658"/>
    </row>
    <row r="23" ht="15.75">
      <c r="A23" s="244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Layout" zoomScale="0" zoomScalePageLayoutView="0" workbookViewId="0" topLeftCell="A1">
      <selection activeCell="F8" sqref="F8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15" t="str">
        <f>+CONCATENATE("8. sz. tájékoztató tábla a 4/2018.(V. 31.)  önkormányzati rendelethez")</f>
        <v>8. sz. tájékoztató tábla a 4/2018.(V. 31.)  önkormányzati rendelethez</v>
      </c>
    </row>
    <row r="2" spans="1:3" ht="14.25">
      <c r="A2" s="216"/>
      <c r="B2" s="216"/>
      <c r="C2" s="216"/>
    </row>
    <row r="3" spans="1:3" ht="33.75" customHeight="1">
      <c r="A3" s="659" t="s">
        <v>241</v>
      </c>
      <c r="B3" s="659"/>
      <c r="C3" s="659"/>
    </row>
    <row r="4" ht="13.5" thickBot="1">
      <c r="C4" s="217"/>
    </row>
    <row r="5" spans="1:3" s="221" customFormat="1" ht="43.5" customHeight="1" thickBot="1">
      <c r="A5" s="218" t="s">
        <v>4</v>
      </c>
      <c r="B5" s="219" t="s">
        <v>46</v>
      </c>
      <c r="C5" s="220" t="s">
        <v>242</v>
      </c>
    </row>
    <row r="6" spans="1:3" ht="28.5" customHeight="1">
      <c r="A6" s="222" t="s">
        <v>6</v>
      </c>
      <c r="B6" s="223" t="str">
        <f>+CONCATENATE("Pénzkészlet 2017. január 1-jén",CHAR(10),"ebből:")</f>
        <v>Pénzkészlet 2017. január 1-jén
ebből:</v>
      </c>
      <c r="C6" s="224">
        <f>C7+C8</f>
        <v>6690</v>
      </c>
    </row>
    <row r="7" spans="1:3" ht="18" customHeight="1">
      <c r="A7" s="225" t="s">
        <v>7</v>
      </c>
      <c r="B7" s="226" t="s">
        <v>243</v>
      </c>
      <c r="C7" s="227">
        <v>6611</v>
      </c>
    </row>
    <row r="8" spans="1:3" ht="18" customHeight="1">
      <c r="A8" s="225" t="s">
        <v>8</v>
      </c>
      <c r="B8" s="226" t="s">
        <v>244</v>
      </c>
      <c r="C8" s="227">
        <v>79</v>
      </c>
    </row>
    <row r="9" spans="1:3" ht="18" customHeight="1">
      <c r="A9" s="225" t="s">
        <v>9</v>
      </c>
      <c r="B9" s="228" t="s">
        <v>245</v>
      </c>
      <c r="C9" s="227">
        <v>30502</v>
      </c>
    </row>
    <row r="10" spans="1:3" ht="18" customHeight="1">
      <c r="A10" s="229" t="s">
        <v>10</v>
      </c>
      <c r="B10" s="230" t="s">
        <v>246</v>
      </c>
      <c r="C10" s="231">
        <v>20296</v>
      </c>
    </row>
    <row r="11" spans="1:3" ht="18" customHeight="1" thickBot="1">
      <c r="A11" s="235" t="s">
        <v>11</v>
      </c>
      <c r="B11" s="506" t="s">
        <v>526</v>
      </c>
      <c r="C11" s="237">
        <v>-10231</v>
      </c>
    </row>
    <row r="12" spans="1:3" ht="25.5" customHeight="1">
      <c r="A12" s="232" t="s">
        <v>12</v>
      </c>
      <c r="B12" s="233" t="str">
        <f>+CONCATENATE("Záró pénzkészlet 2017. december 31-én",CHAR(10),"ebből:")</f>
        <v>Záró pénzkészlet 2017. december 31-én
ebből:</v>
      </c>
      <c r="C12" s="234">
        <f>C6+C9-C10+C11</f>
        <v>6665</v>
      </c>
    </row>
    <row r="13" spans="1:3" ht="18" customHeight="1">
      <c r="A13" s="225" t="s">
        <v>13</v>
      </c>
      <c r="B13" s="226" t="s">
        <v>243</v>
      </c>
      <c r="C13" s="227">
        <v>6603</v>
      </c>
    </row>
    <row r="14" spans="1:3" ht="18" customHeight="1" thickBot="1">
      <c r="A14" s="235" t="s">
        <v>14</v>
      </c>
      <c r="B14" s="236" t="s">
        <v>244</v>
      </c>
      <c r="C14" s="237">
        <v>62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zoomScalePageLayoutView="0" workbookViewId="0" topLeftCell="A1">
      <selection activeCell="G2" sqref="G2"/>
    </sheetView>
  </sheetViews>
  <sheetFormatPr defaultColWidth="9.00390625" defaultRowHeight="12.75"/>
  <cols>
    <col min="7" max="7" width="39.375" style="0" customWidth="1"/>
  </cols>
  <sheetData>
    <row r="1" spans="1:7" ht="15.75">
      <c r="A1" s="537" t="s">
        <v>580</v>
      </c>
      <c r="B1" s="537"/>
      <c r="C1" s="537"/>
      <c r="D1" s="537"/>
      <c r="E1" s="537"/>
      <c r="F1" s="537"/>
      <c r="G1" s="537"/>
    </row>
    <row r="2" spans="1:7" ht="15.75">
      <c r="A2" s="537"/>
      <c r="B2" s="537"/>
      <c r="C2" s="537"/>
      <c r="D2" s="537"/>
      <c r="E2" s="537"/>
      <c r="F2" s="537"/>
      <c r="G2" s="537"/>
    </row>
    <row r="3" spans="1:7" ht="15.75">
      <c r="A3" s="538" t="s">
        <v>562</v>
      </c>
      <c r="B3" s="537"/>
      <c r="C3" s="537"/>
      <c r="D3" s="537"/>
      <c r="E3" s="537"/>
      <c r="F3" s="537"/>
      <c r="G3" s="537"/>
    </row>
    <row r="4" spans="1:7" ht="15.75">
      <c r="A4" s="537"/>
      <c r="B4" s="537"/>
      <c r="C4" s="537"/>
      <c r="D4" s="537"/>
      <c r="E4" s="537"/>
      <c r="F4" s="537"/>
      <c r="G4" s="537"/>
    </row>
    <row r="5" spans="1:7" ht="16.5" thickBot="1">
      <c r="A5" s="539"/>
      <c r="B5" s="539"/>
      <c r="C5" s="539"/>
      <c r="D5" s="539"/>
      <c r="E5" s="539"/>
      <c r="F5" s="539"/>
      <c r="G5" s="539"/>
    </row>
    <row r="6" spans="1:7" ht="16.5" thickBot="1">
      <c r="A6" s="542" t="s">
        <v>563</v>
      </c>
      <c r="B6" s="543"/>
      <c r="C6" s="543"/>
      <c r="D6" s="543"/>
      <c r="E6" s="543"/>
      <c r="F6" s="543"/>
      <c r="G6" s="544"/>
    </row>
    <row r="7" spans="1:7" ht="16.5" thickBot="1">
      <c r="A7" s="545" t="s">
        <v>564</v>
      </c>
      <c r="B7" s="546"/>
      <c r="C7" s="546"/>
      <c r="D7" s="546"/>
      <c r="E7" s="546"/>
      <c r="F7" s="546"/>
      <c r="G7" s="547"/>
    </row>
    <row r="8" spans="1:7" ht="16.5" thickBot="1">
      <c r="A8" s="545" t="s">
        <v>565</v>
      </c>
      <c r="B8" s="546"/>
      <c r="C8" s="546"/>
      <c r="D8" s="546"/>
      <c r="E8" s="546"/>
      <c r="F8" s="546"/>
      <c r="G8" s="547"/>
    </row>
    <row r="9" spans="1:7" ht="16.5" thickBot="1">
      <c r="A9" s="545" t="s">
        <v>566</v>
      </c>
      <c r="B9" s="546"/>
      <c r="C9" s="546"/>
      <c r="D9" s="546"/>
      <c r="E9" s="546"/>
      <c r="F9" s="546"/>
      <c r="G9" s="547"/>
    </row>
    <row r="10" spans="1:7" ht="16.5" thickBot="1">
      <c r="A10" s="548" t="s">
        <v>567</v>
      </c>
      <c r="B10" s="549"/>
      <c r="C10" s="549"/>
      <c r="D10" s="549"/>
      <c r="E10" s="549"/>
      <c r="F10" s="549"/>
      <c r="G10" s="550"/>
    </row>
    <row r="11" spans="1:7" ht="16.5" thickBot="1">
      <c r="A11" s="551" t="s">
        <v>568</v>
      </c>
      <c r="B11" s="552"/>
      <c r="C11" s="552"/>
      <c r="D11" s="552"/>
      <c r="E11" s="552"/>
      <c r="F11" s="552"/>
      <c r="G11" s="553"/>
    </row>
    <row r="12" spans="1:7" ht="16.5" thickBot="1">
      <c r="A12" s="551" t="s">
        <v>569</v>
      </c>
      <c r="B12" s="552"/>
      <c r="C12" s="552"/>
      <c r="D12" s="552"/>
      <c r="E12" s="552"/>
      <c r="F12" s="552"/>
      <c r="G12" s="553"/>
    </row>
    <row r="13" spans="1:7" ht="16.5" thickBot="1">
      <c r="A13" s="548" t="s">
        <v>570</v>
      </c>
      <c r="B13" s="549"/>
      <c r="C13" s="549"/>
      <c r="D13" s="549"/>
      <c r="E13" s="549"/>
      <c r="F13" s="549"/>
      <c r="G13" s="550"/>
    </row>
    <row r="14" spans="1:7" ht="16.5" thickBot="1">
      <c r="A14" s="557" t="s">
        <v>571</v>
      </c>
      <c r="B14" s="558"/>
      <c r="C14" s="558"/>
      <c r="D14" s="558"/>
      <c r="E14" s="558"/>
      <c r="F14" s="558"/>
      <c r="G14" s="559"/>
    </row>
    <row r="15" spans="1:7" ht="16.5" thickBot="1">
      <c r="A15" s="548" t="s">
        <v>572</v>
      </c>
      <c r="B15" s="549"/>
      <c r="C15" s="549"/>
      <c r="D15" s="549"/>
      <c r="E15" s="549"/>
      <c r="F15" s="549"/>
      <c r="G15" s="550"/>
    </row>
    <row r="16" spans="1:7" ht="16.5" thickBot="1">
      <c r="A16" s="551" t="s">
        <v>573</v>
      </c>
      <c r="B16" s="552"/>
      <c r="C16" s="552"/>
      <c r="D16" s="552"/>
      <c r="E16" s="552"/>
      <c r="F16" s="552"/>
      <c r="G16" s="553"/>
    </row>
    <row r="17" spans="1:7" ht="16.5" thickBot="1">
      <c r="A17" s="548" t="s">
        <v>574</v>
      </c>
      <c r="B17" s="549"/>
      <c r="C17" s="549"/>
      <c r="D17" s="549"/>
      <c r="E17" s="549"/>
      <c r="F17" s="549"/>
      <c r="G17" s="550"/>
    </row>
    <row r="18" spans="1:7" ht="16.5" thickBot="1">
      <c r="A18" s="554" t="s">
        <v>575</v>
      </c>
      <c r="B18" s="555"/>
      <c r="C18" s="555"/>
      <c r="D18" s="555"/>
      <c r="E18" s="555"/>
      <c r="F18" s="555"/>
      <c r="G18" s="556"/>
    </row>
    <row r="19" spans="1:7" ht="16.5" thickBot="1">
      <c r="A19" s="548" t="s">
        <v>576</v>
      </c>
      <c r="B19" s="549"/>
      <c r="C19" s="549"/>
      <c r="D19" s="549"/>
      <c r="E19" s="549"/>
      <c r="F19" s="549"/>
      <c r="G19" s="550"/>
    </row>
    <row r="20" spans="1:7" ht="16.5" thickBot="1">
      <c r="A20" s="548" t="s">
        <v>577</v>
      </c>
      <c r="B20" s="549"/>
      <c r="C20" s="549"/>
      <c r="D20" s="549"/>
      <c r="E20" s="549"/>
      <c r="F20" s="549"/>
      <c r="G20" s="550"/>
    </row>
    <row r="21" spans="1:7" ht="16.5" thickBot="1">
      <c r="A21" s="548" t="s">
        <v>578</v>
      </c>
      <c r="B21" s="549"/>
      <c r="C21" s="549"/>
      <c r="D21" s="549"/>
      <c r="E21" s="549"/>
      <c r="F21" s="549"/>
      <c r="G21" s="550"/>
    </row>
  </sheetData>
  <sheetProtection/>
  <mergeCells count="16">
    <mergeCell ref="A18:G18"/>
    <mergeCell ref="A19:G19"/>
    <mergeCell ref="A20:G20"/>
    <mergeCell ref="A21:G21"/>
    <mergeCell ref="A12:G12"/>
    <mergeCell ref="A13:G13"/>
    <mergeCell ref="A14:G14"/>
    <mergeCell ref="A15:G15"/>
    <mergeCell ref="A16:G16"/>
    <mergeCell ref="A17:G17"/>
    <mergeCell ref="A6:G6"/>
    <mergeCell ref="A7:G7"/>
    <mergeCell ref="A8:G8"/>
    <mergeCell ref="A9:G9"/>
    <mergeCell ref="A10:G10"/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30" zoomScaleSheetLayoutView="100" workbookViewId="0" topLeftCell="A124">
      <selection activeCell="C124" sqref="C124:D124"/>
    </sheetView>
  </sheetViews>
  <sheetFormatPr defaultColWidth="9.00390625" defaultRowHeight="12.75"/>
  <cols>
    <col min="1" max="1" width="9.50390625" style="324" customWidth="1"/>
    <col min="2" max="2" width="60.875" style="324" customWidth="1"/>
    <col min="3" max="5" width="15.875" style="325" customWidth="1"/>
    <col min="6" max="16384" width="9.375" style="335" customWidth="1"/>
  </cols>
  <sheetData>
    <row r="1" spans="1:5" ht="15.75" customHeight="1">
      <c r="A1" s="561" t="s">
        <v>3</v>
      </c>
      <c r="B1" s="561"/>
      <c r="C1" s="561"/>
      <c r="D1" s="561"/>
      <c r="E1" s="561"/>
    </row>
    <row r="2" spans="1:5" ht="15.75" customHeight="1" thickBot="1">
      <c r="A2" s="44" t="s">
        <v>104</v>
      </c>
      <c r="B2" s="44"/>
      <c r="C2" s="322"/>
      <c r="D2" s="322"/>
      <c r="E2" s="322" t="s">
        <v>148</v>
      </c>
    </row>
    <row r="3" spans="1:5" ht="15.75" customHeight="1">
      <c r="A3" s="562" t="s">
        <v>53</v>
      </c>
      <c r="B3" s="564" t="s">
        <v>5</v>
      </c>
      <c r="C3" s="566" t="s">
        <v>579</v>
      </c>
      <c r="D3" s="566"/>
      <c r="E3" s="567"/>
    </row>
    <row r="4" spans="1:5" ht="37.5" customHeight="1" thickBot="1">
      <c r="A4" s="563"/>
      <c r="B4" s="565"/>
      <c r="C4" s="46" t="s">
        <v>170</v>
      </c>
      <c r="D4" s="46" t="s">
        <v>175</v>
      </c>
      <c r="E4" s="47" t="s">
        <v>176</v>
      </c>
    </row>
    <row r="5" spans="1:5" s="336" customFormat="1" ht="12" customHeight="1" thickBot="1">
      <c r="A5" s="300" t="s">
        <v>355</v>
      </c>
      <c r="B5" s="301" t="s">
        <v>356</v>
      </c>
      <c r="C5" s="301" t="s">
        <v>357</v>
      </c>
      <c r="D5" s="301" t="s">
        <v>358</v>
      </c>
      <c r="E5" s="347" t="s">
        <v>359</v>
      </c>
    </row>
    <row r="6" spans="1:5" s="337" customFormat="1" ht="12" customHeight="1" thickBot="1">
      <c r="A6" s="295" t="s">
        <v>6</v>
      </c>
      <c r="B6" s="296" t="s">
        <v>247</v>
      </c>
      <c r="C6" s="327">
        <f>SUM(C7:C12)</f>
        <v>10939</v>
      </c>
      <c r="D6" s="327">
        <f>SUM(D7:D12)</f>
        <v>13241</v>
      </c>
      <c r="E6" s="310">
        <f>SUM(E7:E12)</f>
        <v>13241</v>
      </c>
    </row>
    <row r="7" spans="1:5" s="337" customFormat="1" ht="12" customHeight="1">
      <c r="A7" s="290" t="s">
        <v>65</v>
      </c>
      <c r="B7" s="338" t="s">
        <v>248</v>
      </c>
      <c r="C7" s="329">
        <v>8600</v>
      </c>
      <c r="D7" s="329">
        <v>9600</v>
      </c>
      <c r="E7" s="312">
        <v>9600</v>
      </c>
    </row>
    <row r="8" spans="1:5" s="337" customFormat="1" ht="12" customHeight="1">
      <c r="A8" s="289" t="s">
        <v>66</v>
      </c>
      <c r="B8" s="339" t="s">
        <v>249</v>
      </c>
      <c r="C8" s="328"/>
      <c r="D8" s="328"/>
      <c r="E8" s="311"/>
    </row>
    <row r="9" spans="1:5" s="337" customFormat="1" ht="12" customHeight="1">
      <c r="A9" s="289" t="s">
        <v>67</v>
      </c>
      <c r="B9" s="339" t="s">
        <v>250</v>
      </c>
      <c r="C9" s="328">
        <v>1139</v>
      </c>
      <c r="D9" s="328">
        <v>1091</v>
      </c>
      <c r="E9" s="311">
        <v>1091</v>
      </c>
    </row>
    <row r="10" spans="1:5" s="337" customFormat="1" ht="12" customHeight="1">
      <c r="A10" s="289" t="s">
        <v>68</v>
      </c>
      <c r="B10" s="339" t="s">
        <v>251</v>
      </c>
      <c r="C10" s="328">
        <v>1200</v>
      </c>
      <c r="D10" s="328">
        <v>1200</v>
      </c>
      <c r="E10" s="311">
        <v>1200</v>
      </c>
    </row>
    <row r="11" spans="1:5" s="337" customFormat="1" ht="12" customHeight="1">
      <c r="A11" s="289" t="s">
        <v>100</v>
      </c>
      <c r="B11" s="339" t="s">
        <v>252</v>
      </c>
      <c r="C11" s="328"/>
      <c r="D11" s="328">
        <v>1350</v>
      </c>
      <c r="E11" s="311">
        <v>1350</v>
      </c>
    </row>
    <row r="12" spans="1:5" s="337" customFormat="1" ht="12" customHeight="1" thickBot="1">
      <c r="A12" s="291" t="s">
        <v>69</v>
      </c>
      <c r="B12" s="340" t="s">
        <v>253</v>
      </c>
      <c r="C12" s="330"/>
      <c r="D12" s="330"/>
      <c r="E12" s="313"/>
    </row>
    <row r="13" spans="1:5" s="337" customFormat="1" ht="12" customHeight="1" thickBot="1">
      <c r="A13" s="295" t="s">
        <v>7</v>
      </c>
      <c r="B13" s="317" t="s">
        <v>254</v>
      </c>
      <c r="C13" s="327">
        <f>SUM(C14:C18)</f>
        <v>724</v>
      </c>
      <c r="D13" s="327">
        <f>SUM(D14:D18)</f>
        <v>4500</v>
      </c>
      <c r="E13" s="310">
        <f>SUM(E14:E18)</f>
        <v>4465</v>
      </c>
    </row>
    <row r="14" spans="1:5" s="337" customFormat="1" ht="12" customHeight="1">
      <c r="A14" s="290" t="s">
        <v>71</v>
      </c>
      <c r="B14" s="338" t="s">
        <v>255</v>
      </c>
      <c r="C14" s="329"/>
      <c r="D14" s="329"/>
      <c r="E14" s="312"/>
    </row>
    <row r="15" spans="1:5" s="337" customFormat="1" ht="12" customHeight="1">
      <c r="A15" s="289" t="s">
        <v>72</v>
      </c>
      <c r="B15" s="339" t="s">
        <v>256</v>
      </c>
      <c r="C15" s="328"/>
      <c r="D15" s="328"/>
      <c r="E15" s="311"/>
    </row>
    <row r="16" spans="1:5" s="337" customFormat="1" ht="12" customHeight="1">
      <c r="A16" s="289" t="s">
        <v>73</v>
      </c>
      <c r="B16" s="339" t="s">
        <v>257</v>
      </c>
      <c r="C16" s="328"/>
      <c r="D16" s="328"/>
      <c r="E16" s="311"/>
    </row>
    <row r="17" spans="1:5" s="337" customFormat="1" ht="12" customHeight="1">
      <c r="A17" s="289" t="s">
        <v>74</v>
      </c>
      <c r="B17" s="339" t="s">
        <v>258</v>
      </c>
      <c r="C17" s="328"/>
      <c r="D17" s="328"/>
      <c r="E17" s="311"/>
    </row>
    <row r="18" spans="1:5" s="337" customFormat="1" ht="12" customHeight="1">
      <c r="A18" s="289" t="s">
        <v>75</v>
      </c>
      <c r="B18" s="339" t="s">
        <v>259</v>
      </c>
      <c r="C18" s="328">
        <v>724</v>
      </c>
      <c r="D18" s="328">
        <v>4500</v>
      </c>
      <c r="E18" s="311">
        <v>4465</v>
      </c>
    </row>
    <row r="19" spans="1:5" s="337" customFormat="1" ht="12" customHeight="1" thickBot="1">
      <c r="A19" s="291" t="s">
        <v>82</v>
      </c>
      <c r="B19" s="340" t="s">
        <v>260</v>
      </c>
      <c r="C19" s="330"/>
      <c r="D19" s="330"/>
      <c r="E19" s="313"/>
    </row>
    <row r="20" spans="1:5" s="337" customFormat="1" ht="12" customHeight="1" thickBot="1">
      <c r="A20" s="295" t="s">
        <v>8</v>
      </c>
      <c r="B20" s="296" t="s">
        <v>261</v>
      </c>
      <c r="C20" s="327">
        <f>SUM(C21:C25)</f>
        <v>0</v>
      </c>
      <c r="D20" s="327">
        <f>SUM(D21:D25)</f>
        <v>500</v>
      </c>
      <c r="E20" s="310">
        <f>SUM(E21:E25)</f>
        <v>500</v>
      </c>
    </row>
    <row r="21" spans="1:5" s="337" customFormat="1" ht="12" customHeight="1">
      <c r="A21" s="290" t="s">
        <v>54</v>
      </c>
      <c r="B21" s="338" t="s">
        <v>262</v>
      </c>
      <c r="C21" s="329"/>
      <c r="D21" s="329">
        <v>500</v>
      </c>
      <c r="E21" s="312">
        <v>500</v>
      </c>
    </row>
    <row r="22" spans="1:5" s="337" customFormat="1" ht="12" customHeight="1">
      <c r="A22" s="289" t="s">
        <v>55</v>
      </c>
      <c r="B22" s="339" t="s">
        <v>263</v>
      </c>
      <c r="C22" s="328"/>
      <c r="D22" s="328"/>
      <c r="E22" s="311"/>
    </row>
    <row r="23" spans="1:5" s="337" customFormat="1" ht="12" customHeight="1">
      <c r="A23" s="289" t="s">
        <v>56</v>
      </c>
      <c r="B23" s="339" t="s">
        <v>264</v>
      </c>
      <c r="C23" s="328"/>
      <c r="D23" s="328"/>
      <c r="E23" s="311"/>
    </row>
    <row r="24" spans="1:5" s="337" customFormat="1" ht="12" customHeight="1">
      <c r="A24" s="289" t="s">
        <v>57</v>
      </c>
      <c r="B24" s="339" t="s">
        <v>265</v>
      </c>
      <c r="C24" s="328"/>
      <c r="D24" s="328"/>
      <c r="E24" s="311"/>
    </row>
    <row r="25" spans="1:5" s="337" customFormat="1" ht="12" customHeight="1">
      <c r="A25" s="289" t="s">
        <v>114</v>
      </c>
      <c r="B25" s="339" t="s">
        <v>266</v>
      </c>
      <c r="C25" s="328"/>
      <c r="D25" s="328"/>
      <c r="E25" s="311"/>
    </row>
    <row r="26" spans="1:5" s="337" customFormat="1" ht="12" customHeight="1" thickBot="1">
      <c r="A26" s="291" t="s">
        <v>115</v>
      </c>
      <c r="B26" s="319" t="s">
        <v>267</v>
      </c>
      <c r="C26" s="330"/>
      <c r="D26" s="330"/>
      <c r="E26" s="313"/>
    </row>
    <row r="27" spans="1:5" s="337" customFormat="1" ht="12" customHeight="1" thickBot="1">
      <c r="A27" s="295" t="s">
        <v>116</v>
      </c>
      <c r="B27" s="296" t="s">
        <v>518</v>
      </c>
      <c r="C27" s="333">
        <f>SUM(C28:C34)</f>
        <v>540</v>
      </c>
      <c r="D27" s="333">
        <f>SUM(D28:D34)</f>
        <v>1744</v>
      </c>
      <c r="E27" s="346">
        <f>SUM(E28:E34)</f>
        <v>1279</v>
      </c>
    </row>
    <row r="28" spans="1:5" s="337" customFormat="1" ht="12" customHeight="1">
      <c r="A28" s="290" t="s">
        <v>268</v>
      </c>
      <c r="B28" s="338" t="s">
        <v>522</v>
      </c>
      <c r="C28" s="329">
        <v>0</v>
      </c>
      <c r="D28" s="329">
        <v>0</v>
      </c>
      <c r="E28" s="312">
        <v>0</v>
      </c>
    </row>
    <row r="29" spans="1:5" s="337" customFormat="1" ht="12" customHeight="1">
      <c r="A29" s="289" t="s">
        <v>269</v>
      </c>
      <c r="B29" s="339" t="s">
        <v>523</v>
      </c>
      <c r="C29" s="328"/>
      <c r="D29" s="328"/>
      <c r="E29" s="311"/>
    </row>
    <row r="30" spans="1:5" s="337" customFormat="1" ht="12" customHeight="1">
      <c r="A30" s="289" t="s">
        <v>270</v>
      </c>
      <c r="B30" s="339" t="s">
        <v>524</v>
      </c>
      <c r="C30" s="328">
        <v>500</v>
      </c>
      <c r="D30" s="328">
        <v>1685</v>
      </c>
      <c r="E30" s="311">
        <v>1237</v>
      </c>
    </row>
    <row r="31" spans="1:5" s="337" customFormat="1" ht="12" customHeight="1">
      <c r="A31" s="289" t="s">
        <v>531</v>
      </c>
      <c r="B31" s="339" t="s">
        <v>532</v>
      </c>
      <c r="C31" s="328">
        <v>40</v>
      </c>
      <c r="D31" s="328">
        <v>53</v>
      </c>
      <c r="E31" s="311">
        <v>42</v>
      </c>
    </row>
    <row r="32" spans="1:5" s="337" customFormat="1" ht="12" customHeight="1">
      <c r="A32" s="289" t="s">
        <v>519</v>
      </c>
      <c r="B32" s="339" t="s">
        <v>525</v>
      </c>
      <c r="C32" s="328"/>
      <c r="D32" s="328"/>
      <c r="E32" s="311"/>
    </row>
    <row r="33" spans="1:5" s="337" customFormat="1" ht="12" customHeight="1">
      <c r="A33" s="289" t="s">
        <v>520</v>
      </c>
      <c r="B33" s="339" t="s">
        <v>271</v>
      </c>
      <c r="C33" s="328"/>
      <c r="D33" s="328"/>
      <c r="E33" s="311"/>
    </row>
    <row r="34" spans="1:5" s="337" customFormat="1" ht="12" customHeight="1" thickBot="1">
      <c r="A34" s="291" t="s">
        <v>521</v>
      </c>
      <c r="B34" s="319" t="s">
        <v>272</v>
      </c>
      <c r="C34" s="330">
        <v>0</v>
      </c>
      <c r="D34" s="330">
        <v>6</v>
      </c>
      <c r="E34" s="313">
        <v>0</v>
      </c>
    </row>
    <row r="35" spans="1:5" s="337" customFormat="1" ht="12" customHeight="1" thickBot="1">
      <c r="A35" s="295" t="s">
        <v>10</v>
      </c>
      <c r="B35" s="296" t="s">
        <v>273</v>
      </c>
      <c r="C35" s="327">
        <f>SUM(C36:C45)</f>
        <v>0</v>
      </c>
      <c r="D35" s="327">
        <f>SUM(D36:D45)</f>
        <v>118</v>
      </c>
      <c r="E35" s="310">
        <f>SUM(E36:E45)</f>
        <v>95</v>
      </c>
    </row>
    <row r="36" spans="1:5" s="337" customFormat="1" ht="12" customHeight="1">
      <c r="A36" s="290" t="s">
        <v>58</v>
      </c>
      <c r="B36" s="338" t="s">
        <v>274</v>
      </c>
      <c r="C36" s="329"/>
      <c r="D36" s="329"/>
      <c r="E36" s="312"/>
    </row>
    <row r="37" spans="1:5" s="337" customFormat="1" ht="12" customHeight="1">
      <c r="A37" s="289" t="s">
        <v>59</v>
      </c>
      <c r="B37" s="339" t="s">
        <v>275</v>
      </c>
      <c r="C37" s="328">
        <v>0</v>
      </c>
      <c r="D37" s="328">
        <v>15</v>
      </c>
      <c r="E37" s="311">
        <v>0</v>
      </c>
    </row>
    <row r="38" spans="1:5" s="337" customFormat="1" ht="12" customHeight="1">
      <c r="A38" s="289" t="s">
        <v>60</v>
      </c>
      <c r="B38" s="339" t="s">
        <v>276</v>
      </c>
      <c r="C38" s="328"/>
      <c r="D38" s="328"/>
      <c r="E38" s="311"/>
    </row>
    <row r="39" spans="1:5" s="337" customFormat="1" ht="12" customHeight="1">
      <c r="A39" s="289" t="s">
        <v>118</v>
      </c>
      <c r="B39" s="339" t="s">
        <v>277</v>
      </c>
      <c r="C39" s="328"/>
      <c r="D39" s="328">
        <v>14</v>
      </c>
      <c r="E39" s="311">
        <v>6</v>
      </c>
    </row>
    <row r="40" spans="1:5" s="337" customFormat="1" ht="12" customHeight="1">
      <c r="A40" s="289" t="s">
        <v>119</v>
      </c>
      <c r="B40" s="339" t="s">
        <v>278</v>
      </c>
      <c r="C40" s="328"/>
      <c r="D40" s="328">
        <v>0</v>
      </c>
      <c r="E40" s="311">
        <v>0</v>
      </c>
    </row>
    <row r="41" spans="1:5" s="337" customFormat="1" ht="12" customHeight="1">
      <c r="A41" s="289" t="s">
        <v>120</v>
      </c>
      <c r="B41" s="339" t="s">
        <v>279</v>
      </c>
      <c r="C41" s="328"/>
      <c r="D41" s="328"/>
      <c r="E41" s="311"/>
    </row>
    <row r="42" spans="1:5" s="337" customFormat="1" ht="12" customHeight="1">
      <c r="A42" s="289" t="s">
        <v>121</v>
      </c>
      <c r="B42" s="339" t="s">
        <v>280</v>
      </c>
      <c r="C42" s="328"/>
      <c r="D42" s="328"/>
      <c r="E42" s="311"/>
    </row>
    <row r="43" spans="1:5" s="337" customFormat="1" ht="12" customHeight="1">
      <c r="A43" s="289" t="s">
        <v>122</v>
      </c>
      <c r="B43" s="339" t="s">
        <v>281</v>
      </c>
      <c r="C43" s="328"/>
      <c r="D43" s="328">
        <v>5</v>
      </c>
      <c r="E43" s="311">
        <v>5</v>
      </c>
    </row>
    <row r="44" spans="1:5" s="337" customFormat="1" ht="12" customHeight="1">
      <c r="A44" s="289" t="s">
        <v>282</v>
      </c>
      <c r="B44" s="339" t="s">
        <v>283</v>
      </c>
      <c r="C44" s="331"/>
      <c r="D44" s="331"/>
      <c r="E44" s="314"/>
    </row>
    <row r="45" spans="1:5" s="337" customFormat="1" ht="12" customHeight="1" thickBot="1">
      <c r="A45" s="291" t="s">
        <v>284</v>
      </c>
      <c r="B45" s="340" t="s">
        <v>285</v>
      </c>
      <c r="C45" s="332"/>
      <c r="D45" s="332">
        <v>84</v>
      </c>
      <c r="E45" s="315">
        <v>84</v>
      </c>
    </row>
    <row r="46" spans="1:5" s="337" customFormat="1" ht="12" customHeight="1" thickBot="1">
      <c r="A46" s="295" t="s">
        <v>11</v>
      </c>
      <c r="B46" s="296" t="s">
        <v>286</v>
      </c>
      <c r="C46" s="327">
        <f>SUM(C47:C51)</f>
        <v>0</v>
      </c>
      <c r="D46" s="327">
        <f>SUM(D47:D51)</f>
        <v>0</v>
      </c>
      <c r="E46" s="310">
        <f>SUM(E47:E51)</f>
        <v>0</v>
      </c>
    </row>
    <row r="47" spans="1:5" s="337" customFormat="1" ht="12" customHeight="1">
      <c r="A47" s="290" t="s">
        <v>61</v>
      </c>
      <c r="B47" s="338" t="s">
        <v>287</v>
      </c>
      <c r="C47" s="348"/>
      <c r="D47" s="348"/>
      <c r="E47" s="316"/>
    </row>
    <row r="48" spans="1:5" s="337" customFormat="1" ht="12" customHeight="1">
      <c r="A48" s="289" t="s">
        <v>62</v>
      </c>
      <c r="B48" s="339" t="s">
        <v>288</v>
      </c>
      <c r="C48" s="331"/>
      <c r="D48" s="331"/>
      <c r="E48" s="314"/>
    </row>
    <row r="49" spans="1:5" s="337" customFormat="1" ht="12" customHeight="1">
      <c r="A49" s="289" t="s">
        <v>289</v>
      </c>
      <c r="B49" s="339" t="s">
        <v>290</v>
      </c>
      <c r="C49" s="331"/>
      <c r="D49" s="331"/>
      <c r="E49" s="314"/>
    </row>
    <row r="50" spans="1:5" s="337" customFormat="1" ht="12" customHeight="1">
      <c r="A50" s="289" t="s">
        <v>291</v>
      </c>
      <c r="B50" s="339" t="s">
        <v>292</v>
      </c>
      <c r="C50" s="331"/>
      <c r="D50" s="331"/>
      <c r="E50" s="314"/>
    </row>
    <row r="51" spans="1:5" s="337" customFormat="1" ht="12" customHeight="1" thickBot="1">
      <c r="A51" s="291" t="s">
        <v>293</v>
      </c>
      <c r="B51" s="340" t="s">
        <v>294</v>
      </c>
      <c r="C51" s="332"/>
      <c r="D51" s="332"/>
      <c r="E51" s="315"/>
    </row>
    <row r="52" spans="1:5" s="337" customFormat="1" ht="17.25" customHeight="1" thickBot="1">
      <c r="A52" s="295" t="s">
        <v>123</v>
      </c>
      <c r="B52" s="296" t="s">
        <v>295</v>
      </c>
      <c r="C52" s="327">
        <f>SUM(C53:C55)</f>
        <v>0</v>
      </c>
      <c r="D52" s="327">
        <f>SUM(D53:D55)</f>
        <v>0</v>
      </c>
      <c r="E52" s="310">
        <f>SUM(E53:E55)</f>
        <v>0</v>
      </c>
    </row>
    <row r="53" spans="1:5" s="337" customFormat="1" ht="12" customHeight="1">
      <c r="A53" s="290" t="s">
        <v>63</v>
      </c>
      <c r="B53" s="338" t="s">
        <v>296</v>
      </c>
      <c r="C53" s="329"/>
      <c r="D53" s="329"/>
      <c r="E53" s="312"/>
    </row>
    <row r="54" spans="1:5" s="337" customFormat="1" ht="12" customHeight="1">
      <c r="A54" s="289" t="s">
        <v>64</v>
      </c>
      <c r="B54" s="339" t="s">
        <v>297</v>
      </c>
      <c r="C54" s="328"/>
      <c r="D54" s="328"/>
      <c r="E54" s="311"/>
    </row>
    <row r="55" spans="1:5" s="337" customFormat="1" ht="12" customHeight="1">
      <c r="A55" s="289" t="s">
        <v>298</v>
      </c>
      <c r="B55" s="339" t="s">
        <v>299</v>
      </c>
      <c r="C55" s="328"/>
      <c r="D55" s="328"/>
      <c r="E55" s="311"/>
    </row>
    <row r="56" spans="1:5" s="337" customFormat="1" ht="12" customHeight="1" thickBot="1">
      <c r="A56" s="291" t="s">
        <v>300</v>
      </c>
      <c r="B56" s="340" t="s">
        <v>301</v>
      </c>
      <c r="C56" s="330"/>
      <c r="D56" s="330"/>
      <c r="E56" s="313"/>
    </row>
    <row r="57" spans="1:5" s="337" customFormat="1" ht="12" customHeight="1" thickBot="1">
      <c r="A57" s="295" t="s">
        <v>13</v>
      </c>
      <c r="B57" s="317" t="s">
        <v>302</v>
      </c>
      <c r="C57" s="327">
        <f>SUM(C58:C60)</f>
        <v>0</v>
      </c>
      <c r="D57" s="327">
        <f>SUM(D58:D60)</f>
        <v>0</v>
      </c>
      <c r="E57" s="310">
        <f>SUM(E58:E60)</f>
        <v>0</v>
      </c>
    </row>
    <row r="58" spans="1:5" s="337" customFormat="1" ht="12" customHeight="1">
      <c r="A58" s="290" t="s">
        <v>124</v>
      </c>
      <c r="B58" s="338" t="s">
        <v>303</v>
      </c>
      <c r="C58" s="331"/>
      <c r="D58" s="331"/>
      <c r="E58" s="314"/>
    </row>
    <row r="59" spans="1:5" s="337" customFormat="1" ht="12" customHeight="1">
      <c r="A59" s="289" t="s">
        <v>125</v>
      </c>
      <c r="B59" s="339" t="s">
        <v>304</v>
      </c>
      <c r="C59" s="331"/>
      <c r="D59" s="331"/>
      <c r="E59" s="314"/>
    </row>
    <row r="60" spans="1:5" s="337" customFormat="1" ht="12" customHeight="1">
      <c r="A60" s="289" t="s">
        <v>149</v>
      </c>
      <c r="B60" s="339" t="s">
        <v>305</v>
      </c>
      <c r="C60" s="331"/>
      <c r="D60" s="331"/>
      <c r="E60" s="314"/>
    </row>
    <row r="61" spans="1:5" s="337" customFormat="1" ht="12" customHeight="1" thickBot="1">
      <c r="A61" s="291" t="s">
        <v>306</v>
      </c>
      <c r="B61" s="340" t="s">
        <v>307</v>
      </c>
      <c r="C61" s="331"/>
      <c r="D61" s="331"/>
      <c r="E61" s="314"/>
    </row>
    <row r="62" spans="1:5" s="337" customFormat="1" ht="12" customHeight="1" thickBot="1">
      <c r="A62" s="295" t="s">
        <v>14</v>
      </c>
      <c r="B62" s="296" t="s">
        <v>308</v>
      </c>
      <c r="C62" s="333">
        <f>+C6+C13+C20+C27+C35+C46+C52+C57</f>
        <v>12203</v>
      </c>
      <c r="D62" s="333">
        <f>+D6+D13+D20+D27+D35+D46+D52+D57</f>
        <v>20103</v>
      </c>
      <c r="E62" s="346">
        <f>+E6+E13+E20+E27+E35+E46+E52+E57</f>
        <v>19580</v>
      </c>
    </row>
    <row r="63" spans="1:5" s="337" customFormat="1" ht="12" customHeight="1" thickBot="1">
      <c r="A63" s="349" t="s">
        <v>309</v>
      </c>
      <c r="B63" s="317" t="s">
        <v>310</v>
      </c>
      <c r="C63" s="327">
        <f>+C64+C65+C66</f>
        <v>0</v>
      </c>
      <c r="D63" s="327">
        <f>+D64+D65+D66</f>
        <v>0</v>
      </c>
      <c r="E63" s="310">
        <f>+E64+E65+E66</f>
        <v>0</v>
      </c>
    </row>
    <row r="64" spans="1:5" s="337" customFormat="1" ht="12" customHeight="1">
      <c r="A64" s="290" t="s">
        <v>311</v>
      </c>
      <c r="B64" s="338" t="s">
        <v>312</v>
      </c>
      <c r="C64" s="331"/>
      <c r="D64" s="331"/>
      <c r="E64" s="314"/>
    </row>
    <row r="65" spans="1:5" s="337" customFormat="1" ht="12" customHeight="1">
      <c r="A65" s="289" t="s">
        <v>313</v>
      </c>
      <c r="B65" s="339" t="s">
        <v>314</v>
      </c>
      <c r="C65" s="331"/>
      <c r="D65" s="331"/>
      <c r="E65" s="314"/>
    </row>
    <row r="66" spans="1:5" s="337" customFormat="1" ht="12" customHeight="1" thickBot="1">
      <c r="A66" s="291" t="s">
        <v>315</v>
      </c>
      <c r="B66" s="275" t="s">
        <v>360</v>
      </c>
      <c r="C66" s="331"/>
      <c r="D66" s="331"/>
      <c r="E66" s="314"/>
    </row>
    <row r="67" spans="1:5" s="337" customFormat="1" ht="12" customHeight="1" thickBot="1">
      <c r="A67" s="349" t="s">
        <v>317</v>
      </c>
      <c r="B67" s="317" t="s">
        <v>318</v>
      </c>
      <c r="C67" s="327">
        <f>+C68+C69+C70+C71</f>
        <v>0</v>
      </c>
      <c r="D67" s="327">
        <f>+D68+D69+D70+D71</f>
        <v>0</v>
      </c>
      <c r="E67" s="310">
        <f>+E68+E69+E70+E71</f>
        <v>0</v>
      </c>
    </row>
    <row r="68" spans="1:5" s="337" customFormat="1" ht="13.5" customHeight="1">
      <c r="A68" s="290" t="s">
        <v>101</v>
      </c>
      <c r="B68" s="338" t="s">
        <v>319</v>
      </c>
      <c r="C68" s="331"/>
      <c r="D68" s="331"/>
      <c r="E68" s="314"/>
    </row>
    <row r="69" spans="1:5" s="337" customFormat="1" ht="12" customHeight="1">
      <c r="A69" s="289" t="s">
        <v>102</v>
      </c>
      <c r="B69" s="339" t="s">
        <v>320</v>
      </c>
      <c r="C69" s="331"/>
      <c r="D69" s="331"/>
      <c r="E69" s="314"/>
    </row>
    <row r="70" spans="1:5" s="337" customFormat="1" ht="12" customHeight="1">
      <c r="A70" s="289" t="s">
        <v>321</v>
      </c>
      <c r="B70" s="339" t="s">
        <v>322</v>
      </c>
      <c r="C70" s="331"/>
      <c r="D70" s="331"/>
      <c r="E70" s="314"/>
    </row>
    <row r="71" spans="1:5" s="337" customFormat="1" ht="12" customHeight="1" thickBot="1">
      <c r="A71" s="291" t="s">
        <v>323</v>
      </c>
      <c r="B71" s="340" t="s">
        <v>324</v>
      </c>
      <c r="C71" s="331"/>
      <c r="D71" s="331"/>
      <c r="E71" s="314"/>
    </row>
    <row r="72" spans="1:5" s="337" customFormat="1" ht="12" customHeight="1" thickBot="1">
      <c r="A72" s="349" t="s">
        <v>325</v>
      </c>
      <c r="B72" s="317" t="s">
        <v>326</v>
      </c>
      <c r="C72" s="327">
        <f>+C73+C74</f>
        <v>6690</v>
      </c>
      <c r="D72" s="327">
        <f>+D73+D74</f>
        <v>10466</v>
      </c>
      <c r="E72" s="310">
        <f>+E73+E74</f>
        <v>10466</v>
      </c>
    </row>
    <row r="73" spans="1:5" s="337" customFormat="1" ht="12" customHeight="1">
      <c r="A73" s="290" t="s">
        <v>327</v>
      </c>
      <c r="B73" s="338" t="s">
        <v>328</v>
      </c>
      <c r="C73" s="331">
        <v>6690</v>
      </c>
      <c r="D73" s="331">
        <v>10466</v>
      </c>
      <c r="E73" s="314">
        <v>10466</v>
      </c>
    </row>
    <row r="74" spans="1:5" s="337" customFormat="1" ht="12" customHeight="1" thickBot="1">
      <c r="A74" s="291" t="s">
        <v>329</v>
      </c>
      <c r="B74" s="340" t="s">
        <v>330</v>
      </c>
      <c r="C74" s="331"/>
      <c r="D74" s="331"/>
      <c r="E74" s="314"/>
    </row>
    <row r="75" spans="1:5" s="337" customFormat="1" ht="12" customHeight="1" thickBot="1">
      <c r="A75" s="349" t="s">
        <v>331</v>
      </c>
      <c r="B75" s="317" t="s">
        <v>332</v>
      </c>
      <c r="C75" s="327">
        <f>+C76+C77+C78</f>
        <v>0</v>
      </c>
      <c r="D75" s="327">
        <f>+D76+D77+D78</f>
        <v>456</v>
      </c>
      <c r="E75" s="310">
        <f>+E76+E77+E78</f>
        <v>456</v>
      </c>
    </row>
    <row r="76" spans="1:5" s="337" customFormat="1" ht="12" customHeight="1">
      <c r="A76" s="290" t="s">
        <v>333</v>
      </c>
      <c r="B76" s="338" t="s">
        <v>334</v>
      </c>
      <c r="C76" s="331">
        <v>0</v>
      </c>
      <c r="D76" s="331">
        <v>456</v>
      </c>
      <c r="E76" s="314">
        <v>456</v>
      </c>
    </row>
    <row r="77" spans="1:5" s="337" customFormat="1" ht="12" customHeight="1">
      <c r="A77" s="289" t="s">
        <v>335</v>
      </c>
      <c r="B77" s="339" t="s">
        <v>336</v>
      </c>
      <c r="C77" s="331"/>
      <c r="D77" s="331"/>
      <c r="E77" s="314"/>
    </row>
    <row r="78" spans="1:5" s="337" customFormat="1" ht="12" customHeight="1" thickBot="1">
      <c r="A78" s="291" t="s">
        <v>337</v>
      </c>
      <c r="B78" s="319" t="s">
        <v>338</v>
      </c>
      <c r="C78" s="331"/>
      <c r="D78" s="331"/>
      <c r="E78" s="314"/>
    </row>
    <row r="79" spans="1:5" s="337" customFormat="1" ht="12" customHeight="1" thickBot="1">
      <c r="A79" s="349" t="s">
        <v>339</v>
      </c>
      <c r="B79" s="317" t="s">
        <v>340</v>
      </c>
      <c r="C79" s="327">
        <f>+C80+C81+C82+C83</f>
        <v>0</v>
      </c>
      <c r="D79" s="327">
        <f>+D80+D81+D82+D83</f>
        <v>0</v>
      </c>
      <c r="E79" s="310">
        <f>+E80+E81+E82+E83</f>
        <v>0</v>
      </c>
    </row>
    <row r="80" spans="1:5" s="337" customFormat="1" ht="12" customHeight="1">
      <c r="A80" s="341" t="s">
        <v>341</v>
      </c>
      <c r="B80" s="338" t="s">
        <v>342</v>
      </c>
      <c r="C80" s="331"/>
      <c r="D80" s="331"/>
      <c r="E80" s="314"/>
    </row>
    <row r="81" spans="1:5" s="337" customFormat="1" ht="12" customHeight="1">
      <c r="A81" s="342" t="s">
        <v>343</v>
      </c>
      <c r="B81" s="339" t="s">
        <v>344</v>
      </c>
      <c r="C81" s="331"/>
      <c r="D81" s="331"/>
      <c r="E81" s="314"/>
    </row>
    <row r="82" spans="1:5" s="337" customFormat="1" ht="12" customHeight="1">
      <c r="A82" s="342" t="s">
        <v>345</v>
      </c>
      <c r="B82" s="339" t="s">
        <v>346</v>
      </c>
      <c r="C82" s="331"/>
      <c r="D82" s="331"/>
      <c r="E82" s="314"/>
    </row>
    <row r="83" spans="1:5" s="337" customFormat="1" ht="12" customHeight="1" thickBot="1">
      <c r="A83" s="350" t="s">
        <v>347</v>
      </c>
      <c r="B83" s="319" t="s">
        <v>348</v>
      </c>
      <c r="C83" s="331"/>
      <c r="D83" s="331"/>
      <c r="E83" s="314"/>
    </row>
    <row r="84" spans="1:5" s="337" customFormat="1" ht="12" customHeight="1" thickBot="1">
      <c r="A84" s="349" t="s">
        <v>349</v>
      </c>
      <c r="B84" s="317" t="s">
        <v>350</v>
      </c>
      <c r="C84" s="352"/>
      <c r="D84" s="352"/>
      <c r="E84" s="353"/>
    </row>
    <row r="85" spans="1:5" s="337" customFormat="1" ht="12" customHeight="1" thickBot="1">
      <c r="A85" s="349" t="s">
        <v>351</v>
      </c>
      <c r="B85" s="273" t="s">
        <v>352</v>
      </c>
      <c r="C85" s="333">
        <f>+C63+C67+C72+C75+C79+C84</f>
        <v>6690</v>
      </c>
      <c r="D85" s="333">
        <f>+D63+D67+D72+D75+D79+D84</f>
        <v>10922</v>
      </c>
      <c r="E85" s="346">
        <f>+E63+E67+E72+E75+E79+E84</f>
        <v>10922</v>
      </c>
    </row>
    <row r="86" spans="1:5" s="337" customFormat="1" ht="12" customHeight="1" thickBot="1">
      <c r="A86" s="351" t="s">
        <v>353</v>
      </c>
      <c r="B86" s="276" t="s">
        <v>354</v>
      </c>
      <c r="C86" s="333">
        <f>+C62+C85</f>
        <v>18893</v>
      </c>
      <c r="D86" s="333">
        <f>+D62+D85</f>
        <v>31025</v>
      </c>
      <c r="E86" s="346">
        <f>+E62+E85</f>
        <v>30502</v>
      </c>
    </row>
    <row r="87" spans="1:5" s="337" customFormat="1" ht="12" customHeight="1">
      <c r="A87" s="271"/>
      <c r="B87" s="271"/>
      <c r="C87" s="272"/>
      <c r="D87" s="272"/>
      <c r="E87" s="272"/>
    </row>
    <row r="88" spans="1:5" ht="16.5" customHeight="1">
      <c r="A88" s="561" t="s">
        <v>34</v>
      </c>
      <c r="B88" s="561"/>
      <c r="C88" s="561"/>
      <c r="D88" s="561"/>
      <c r="E88" s="561"/>
    </row>
    <row r="89" spans="1:5" s="343" customFormat="1" ht="16.5" customHeight="1" thickBot="1">
      <c r="A89" s="45" t="s">
        <v>105</v>
      </c>
      <c r="B89" s="45"/>
      <c r="C89" s="304"/>
      <c r="D89" s="304"/>
      <c r="E89" s="304" t="s">
        <v>148</v>
      </c>
    </row>
    <row r="90" spans="1:5" s="343" customFormat="1" ht="16.5" customHeight="1">
      <c r="A90" s="562" t="s">
        <v>53</v>
      </c>
      <c r="B90" s="564" t="s">
        <v>169</v>
      </c>
      <c r="C90" s="566" t="str">
        <f>+C3</f>
        <v>2017. évi</v>
      </c>
      <c r="D90" s="566"/>
      <c r="E90" s="567"/>
    </row>
    <row r="91" spans="1:5" ht="37.5" customHeight="1" thickBot="1">
      <c r="A91" s="563"/>
      <c r="B91" s="565"/>
      <c r="C91" s="46" t="s">
        <v>170</v>
      </c>
      <c r="D91" s="46" t="s">
        <v>175</v>
      </c>
      <c r="E91" s="47" t="s">
        <v>176</v>
      </c>
    </row>
    <row r="92" spans="1:5" s="336" customFormat="1" ht="12" customHeight="1" thickBot="1">
      <c r="A92" s="300" t="s">
        <v>355</v>
      </c>
      <c r="B92" s="301" t="s">
        <v>356</v>
      </c>
      <c r="C92" s="301" t="s">
        <v>357</v>
      </c>
      <c r="D92" s="301" t="s">
        <v>358</v>
      </c>
      <c r="E92" s="302" t="s">
        <v>359</v>
      </c>
    </row>
    <row r="93" spans="1:5" ht="12" customHeight="1" thickBot="1">
      <c r="A93" s="297" t="s">
        <v>6</v>
      </c>
      <c r="B93" s="299" t="s">
        <v>361</v>
      </c>
      <c r="C93" s="326">
        <f>SUM(C94:C98)</f>
        <v>13523</v>
      </c>
      <c r="D93" s="326">
        <f>SUM(D94:D98)</f>
        <v>19748</v>
      </c>
      <c r="E93" s="281">
        <f>SUM(E94:E98)</f>
        <v>17215</v>
      </c>
    </row>
    <row r="94" spans="1:5" ht="12" customHeight="1">
      <c r="A94" s="292" t="s">
        <v>65</v>
      </c>
      <c r="B94" s="285" t="s">
        <v>35</v>
      </c>
      <c r="C94" s="97">
        <v>3955</v>
      </c>
      <c r="D94" s="97">
        <v>7723</v>
      </c>
      <c r="E94" s="280">
        <v>6909</v>
      </c>
    </row>
    <row r="95" spans="1:5" ht="12" customHeight="1">
      <c r="A95" s="289" t="s">
        <v>66</v>
      </c>
      <c r="B95" s="283" t="s">
        <v>126</v>
      </c>
      <c r="C95" s="328">
        <v>790</v>
      </c>
      <c r="D95" s="328">
        <v>1491</v>
      </c>
      <c r="E95" s="311">
        <v>1126</v>
      </c>
    </row>
    <row r="96" spans="1:5" ht="12" customHeight="1">
      <c r="A96" s="289" t="s">
        <v>67</v>
      </c>
      <c r="B96" s="283" t="s">
        <v>93</v>
      </c>
      <c r="C96" s="330">
        <v>5414</v>
      </c>
      <c r="D96" s="330">
        <v>5495</v>
      </c>
      <c r="E96" s="313">
        <v>4803</v>
      </c>
    </row>
    <row r="97" spans="1:5" ht="12" customHeight="1">
      <c r="A97" s="289" t="s">
        <v>68</v>
      </c>
      <c r="B97" s="286" t="s">
        <v>127</v>
      </c>
      <c r="C97" s="330">
        <v>1139</v>
      </c>
      <c r="D97" s="330">
        <v>1455</v>
      </c>
      <c r="E97" s="313">
        <v>1445</v>
      </c>
    </row>
    <row r="98" spans="1:5" ht="12" customHeight="1">
      <c r="A98" s="289" t="s">
        <v>77</v>
      </c>
      <c r="B98" s="294" t="s">
        <v>128</v>
      </c>
      <c r="C98" s="330">
        <v>2225</v>
      </c>
      <c r="D98" s="330">
        <v>3584</v>
      </c>
      <c r="E98" s="313">
        <v>2932</v>
      </c>
    </row>
    <row r="99" spans="1:5" ht="12" customHeight="1">
      <c r="A99" s="289" t="s">
        <v>69</v>
      </c>
      <c r="B99" s="283" t="s">
        <v>362</v>
      </c>
      <c r="C99" s="330"/>
      <c r="D99" s="330">
        <v>1310</v>
      </c>
      <c r="E99" s="313">
        <v>1310</v>
      </c>
    </row>
    <row r="100" spans="1:5" ht="12" customHeight="1">
      <c r="A100" s="289" t="s">
        <v>70</v>
      </c>
      <c r="B100" s="306" t="s">
        <v>363</v>
      </c>
      <c r="C100" s="330"/>
      <c r="D100" s="330"/>
      <c r="E100" s="313"/>
    </row>
    <row r="101" spans="1:5" ht="12" customHeight="1">
      <c r="A101" s="289" t="s">
        <v>78</v>
      </c>
      <c r="B101" s="307" t="s">
        <v>364</v>
      </c>
      <c r="C101" s="330"/>
      <c r="D101" s="330"/>
      <c r="E101" s="313"/>
    </row>
    <row r="102" spans="1:5" ht="12" customHeight="1">
      <c r="A102" s="289" t="s">
        <v>79</v>
      </c>
      <c r="B102" s="307" t="s">
        <v>365</v>
      </c>
      <c r="C102" s="330"/>
      <c r="D102" s="330"/>
      <c r="E102" s="313"/>
    </row>
    <row r="103" spans="1:5" ht="12" customHeight="1">
      <c r="A103" s="289" t="s">
        <v>80</v>
      </c>
      <c r="B103" s="306" t="s">
        <v>366</v>
      </c>
      <c r="C103" s="330">
        <v>2225</v>
      </c>
      <c r="D103" s="330">
        <v>2274</v>
      </c>
      <c r="E103" s="313">
        <v>1622</v>
      </c>
    </row>
    <row r="104" spans="1:5" ht="12" customHeight="1">
      <c r="A104" s="289" t="s">
        <v>81</v>
      </c>
      <c r="B104" s="306" t="s">
        <v>367</v>
      </c>
      <c r="C104" s="330"/>
      <c r="D104" s="330"/>
      <c r="E104" s="313"/>
    </row>
    <row r="105" spans="1:5" ht="12" customHeight="1">
      <c r="A105" s="289" t="s">
        <v>83</v>
      </c>
      <c r="B105" s="307" t="s">
        <v>368</v>
      </c>
      <c r="C105" s="330"/>
      <c r="D105" s="330"/>
      <c r="E105" s="313"/>
    </row>
    <row r="106" spans="1:5" ht="12" customHeight="1">
      <c r="A106" s="288" t="s">
        <v>129</v>
      </c>
      <c r="B106" s="308" t="s">
        <v>369</v>
      </c>
      <c r="C106" s="330"/>
      <c r="D106" s="330"/>
      <c r="E106" s="313"/>
    </row>
    <row r="107" spans="1:5" ht="12" customHeight="1">
      <c r="A107" s="289" t="s">
        <v>370</v>
      </c>
      <c r="B107" s="308" t="s">
        <v>371</v>
      </c>
      <c r="C107" s="330"/>
      <c r="D107" s="330"/>
      <c r="E107" s="313"/>
    </row>
    <row r="108" spans="1:5" ht="12" customHeight="1" thickBot="1">
      <c r="A108" s="293" t="s">
        <v>372</v>
      </c>
      <c r="B108" s="309" t="s">
        <v>373</v>
      </c>
      <c r="C108" s="98">
        <v>0</v>
      </c>
      <c r="D108" s="98">
        <v>0</v>
      </c>
      <c r="E108" s="274">
        <v>0</v>
      </c>
    </row>
    <row r="109" spans="1:5" ht="12" customHeight="1" thickBot="1">
      <c r="A109" s="295" t="s">
        <v>7</v>
      </c>
      <c r="B109" s="298" t="s">
        <v>374</v>
      </c>
      <c r="C109" s="327">
        <f>+C110+C112+C114</f>
        <v>1524</v>
      </c>
      <c r="D109" s="327">
        <f>+D110+D112+D114</f>
        <v>2643</v>
      </c>
      <c r="E109" s="310">
        <f>+E110+E112+E114</f>
        <v>2643</v>
      </c>
    </row>
    <row r="110" spans="1:5" ht="12" customHeight="1">
      <c r="A110" s="290" t="s">
        <v>71</v>
      </c>
      <c r="B110" s="283" t="s">
        <v>147</v>
      </c>
      <c r="C110" s="329"/>
      <c r="D110" s="329">
        <v>899</v>
      </c>
      <c r="E110" s="312">
        <v>899</v>
      </c>
    </row>
    <row r="111" spans="1:5" ht="12" customHeight="1">
      <c r="A111" s="290" t="s">
        <v>72</v>
      </c>
      <c r="B111" s="287" t="s">
        <v>375</v>
      </c>
      <c r="C111" s="329"/>
      <c r="D111" s="329"/>
      <c r="E111" s="312"/>
    </row>
    <row r="112" spans="1:5" ht="15.75">
      <c r="A112" s="290" t="s">
        <v>73</v>
      </c>
      <c r="B112" s="287" t="s">
        <v>130</v>
      </c>
      <c r="C112" s="328">
        <v>1524</v>
      </c>
      <c r="D112" s="328">
        <v>1744</v>
      </c>
      <c r="E112" s="311">
        <v>1744</v>
      </c>
    </row>
    <row r="113" spans="1:5" ht="12" customHeight="1">
      <c r="A113" s="290" t="s">
        <v>74</v>
      </c>
      <c r="B113" s="287" t="s">
        <v>376</v>
      </c>
      <c r="C113" s="328"/>
      <c r="D113" s="328"/>
      <c r="E113" s="311"/>
    </row>
    <row r="114" spans="1:5" ht="12" customHeight="1">
      <c r="A114" s="290" t="s">
        <v>75</v>
      </c>
      <c r="B114" s="319" t="s">
        <v>150</v>
      </c>
      <c r="C114" s="328"/>
      <c r="D114" s="328"/>
      <c r="E114" s="311"/>
    </row>
    <row r="115" spans="1:5" ht="21.75" customHeight="1">
      <c r="A115" s="290" t="s">
        <v>82</v>
      </c>
      <c r="B115" s="318" t="s">
        <v>377</v>
      </c>
      <c r="C115" s="328"/>
      <c r="D115" s="328"/>
      <c r="E115" s="311"/>
    </row>
    <row r="116" spans="1:5" ht="24" customHeight="1">
      <c r="A116" s="290" t="s">
        <v>84</v>
      </c>
      <c r="B116" s="334" t="s">
        <v>378</v>
      </c>
      <c r="C116" s="328"/>
      <c r="D116" s="328"/>
      <c r="E116" s="311"/>
    </row>
    <row r="117" spans="1:5" ht="12" customHeight="1">
      <c r="A117" s="290" t="s">
        <v>131</v>
      </c>
      <c r="B117" s="307" t="s">
        <v>365</v>
      </c>
      <c r="C117" s="328"/>
      <c r="D117" s="328"/>
      <c r="E117" s="311"/>
    </row>
    <row r="118" spans="1:5" ht="12" customHeight="1">
      <c r="A118" s="290" t="s">
        <v>132</v>
      </c>
      <c r="B118" s="307" t="s">
        <v>379</v>
      </c>
      <c r="C118" s="328"/>
      <c r="D118" s="328"/>
      <c r="E118" s="311"/>
    </row>
    <row r="119" spans="1:5" ht="12" customHeight="1">
      <c r="A119" s="290" t="s">
        <v>133</v>
      </c>
      <c r="B119" s="307" t="s">
        <v>380</v>
      </c>
      <c r="C119" s="328"/>
      <c r="D119" s="328"/>
      <c r="E119" s="311"/>
    </row>
    <row r="120" spans="1:5" s="354" customFormat="1" ht="12" customHeight="1">
      <c r="A120" s="290" t="s">
        <v>381</v>
      </c>
      <c r="B120" s="307" t="s">
        <v>368</v>
      </c>
      <c r="C120" s="328"/>
      <c r="D120" s="328"/>
      <c r="E120" s="311"/>
    </row>
    <row r="121" spans="1:5" ht="12" customHeight="1">
      <c r="A121" s="290" t="s">
        <v>382</v>
      </c>
      <c r="B121" s="307" t="s">
        <v>383</v>
      </c>
      <c r="C121" s="328"/>
      <c r="D121" s="328"/>
      <c r="E121" s="311"/>
    </row>
    <row r="122" spans="1:5" ht="12" customHeight="1" thickBot="1">
      <c r="A122" s="288" t="s">
        <v>384</v>
      </c>
      <c r="B122" s="307" t="s">
        <v>385</v>
      </c>
      <c r="C122" s="330"/>
      <c r="D122" s="330"/>
      <c r="E122" s="313"/>
    </row>
    <row r="123" spans="1:5" ht="12" customHeight="1" thickBot="1">
      <c r="A123" s="295" t="s">
        <v>8</v>
      </c>
      <c r="B123" s="303" t="s">
        <v>386</v>
      </c>
      <c r="C123" s="327">
        <v>3846</v>
      </c>
      <c r="D123" s="327">
        <v>8196</v>
      </c>
      <c r="E123" s="310">
        <v>0</v>
      </c>
    </row>
    <row r="124" spans="1:5" ht="12" customHeight="1">
      <c r="A124" s="290" t="s">
        <v>54</v>
      </c>
      <c r="B124" s="284" t="s">
        <v>43</v>
      </c>
      <c r="C124" s="329">
        <v>3846</v>
      </c>
      <c r="D124" s="329">
        <v>8196</v>
      </c>
      <c r="E124" s="312"/>
    </row>
    <row r="125" spans="1:5" ht="12" customHeight="1" thickBot="1">
      <c r="A125" s="291" t="s">
        <v>55</v>
      </c>
      <c r="B125" s="287" t="s">
        <v>44</v>
      </c>
      <c r="C125" s="330"/>
      <c r="D125" s="330"/>
      <c r="E125" s="313"/>
    </row>
    <row r="126" spans="1:5" ht="12" customHeight="1" thickBot="1">
      <c r="A126" s="295" t="s">
        <v>9</v>
      </c>
      <c r="B126" s="303" t="s">
        <v>387</v>
      </c>
      <c r="C126" s="327">
        <f>+C93+C109+C123</f>
        <v>18893</v>
      </c>
      <c r="D126" s="327">
        <f>+D93+D109+D123</f>
        <v>30587</v>
      </c>
      <c r="E126" s="310">
        <f>+E93+E109+E123</f>
        <v>19858</v>
      </c>
    </row>
    <row r="127" spans="1:5" ht="12" customHeight="1" thickBot="1">
      <c r="A127" s="295" t="s">
        <v>10</v>
      </c>
      <c r="B127" s="303" t="s">
        <v>388</v>
      </c>
      <c r="C127" s="327">
        <f>+C128+C129+C130</f>
        <v>0</v>
      </c>
      <c r="D127" s="327">
        <f>+D128+D129+D130</f>
        <v>0</v>
      </c>
      <c r="E127" s="310">
        <f>+E128+E129+E130</f>
        <v>0</v>
      </c>
    </row>
    <row r="128" spans="1:5" ht="12" customHeight="1">
      <c r="A128" s="290" t="s">
        <v>58</v>
      </c>
      <c r="B128" s="284" t="s">
        <v>389</v>
      </c>
      <c r="C128" s="328"/>
      <c r="D128" s="328"/>
      <c r="E128" s="311"/>
    </row>
    <row r="129" spans="1:5" ht="12" customHeight="1">
      <c r="A129" s="290" t="s">
        <v>59</v>
      </c>
      <c r="B129" s="284" t="s">
        <v>390</v>
      </c>
      <c r="C129" s="328"/>
      <c r="D129" s="328"/>
      <c r="E129" s="311"/>
    </row>
    <row r="130" spans="1:5" ht="12" customHeight="1" thickBot="1">
      <c r="A130" s="288" t="s">
        <v>60</v>
      </c>
      <c r="B130" s="282" t="s">
        <v>391</v>
      </c>
      <c r="C130" s="328"/>
      <c r="D130" s="328"/>
      <c r="E130" s="311"/>
    </row>
    <row r="131" spans="1:5" ht="12" customHeight="1" thickBot="1">
      <c r="A131" s="295" t="s">
        <v>11</v>
      </c>
      <c r="B131" s="303" t="s">
        <v>392</v>
      </c>
      <c r="C131" s="327">
        <f>+C132+C133+C135+C134</f>
        <v>0</v>
      </c>
      <c r="D131" s="327">
        <f>+D132+D133+D135+D134</f>
        <v>0</v>
      </c>
      <c r="E131" s="310">
        <f>+E132+E133+E135+E134</f>
        <v>0</v>
      </c>
    </row>
    <row r="132" spans="1:5" ht="12" customHeight="1">
      <c r="A132" s="290" t="s">
        <v>61</v>
      </c>
      <c r="B132" s="284" t="s">
        <v>393</v>
      </c>
      <c r="C132" s="328"/>
      <c r="D132" s="328"/>
      <c r="E132" s="311"/>
    </row>
    <row r="133" spans="1:5" ht="12" customHeight="1">
      <c r="A133" s="290" t="s">
        <v>62</v>
      </c>
      <c r="B133" s="284" t="s">
        <v>394</v>
      </c>
      <c r="C133" s="328"/>
      <c r="D133" s="328"/>
      <c r="E133" s="311"/>
    </row>
    <row r="134" spans="1:5" ht="12" customHeight="1">
      <c r="A134" s="290" t="s">
        <v>289</v>
      </c>
      <c r="B134" s="284" t="s">
        <v>395</v>
      </c>
      <c r="C134" s="328"/>
      <c r="D134" s="328"/>
      <c r="E134" s="311"/>
    </row>
    <row r="135" spans="1:5" ht="12" customHeight="1" thickBot="1">
      <c r="A135" s="288" t="s">
        <v>291</v>
      </c>
      <c r="B135" s="282" t="s">
        <v>396</v>
      </c>
      <c r="C135" s="328"/>
      <c r="D135" s="328"/>
      <c r="E135" s="311"/>
    </row>
    <row r="136" spans="1:5" ht="12" customHeight="1" thickBot="1">
      <c r="A136" s="295" t="s">
        <v>12</v>
      </c>
      <c r="B136" s="303" t="s">
        <v>397</v>
      </c>
      <c r="C136" s="333">
        <f>+C137+C138+C139+C140</f>
        <v>0</v>
      </c>
      <c r="D136" s="333">
        <f>+D137+D138+D139+D140</f>
        <v>438</v>
      </c>
      <c r="E136" s="346">
        <f>+E137+E138+E139+E140</f>
        <v>438</v>
      </c>
    </row>
    <row r="137" spans="1:5" ht="12" customHeight="1">
      <c r="A137" s="290" t="s">
        <v>63</v>
      </c>
      <c r="B137" s="284" t="s">
        <v>398</v>
      </c>
      <c r="C137" s="328"/>
      <c r="D137" s="328"/>
      <c r="E137" s="311"/>
    </row>
    <row r="138" spans="1:5" ht="12" customHeight="1">
      <c r="A138" s="290" t="s">
        <v>64</v>
      </c>
      <c r="B138" s="284" t="s">
        <v>399</v>
      </c>
      <c r="C138" s="328"/>
      <c r="D138" s="328">
        <v>438</v>
      </c>
      <c r="E138" s="311">
        <v>438</v>
      </c>
    </row>
    <row r="139" spans="1:5" ht="12" customHeight="1">
      <c r="A139" s="290" t="s">
        <v>298</v>
      </c>
      <c r="B139" s="284" t="s">
        <v>400</v>
      </c>
      <c r="C139" s="328"/>
      <c r="D139" s="328"/>
      <c r="E139" s="311"/>
    </row>
    <row r="140" spans="1:5" ht="12" customHeight="1" thickBot="1">
      <c r="A140" s="288" t="s">
        <v>300</v>
      </c>
      <c r="B140" s="282" t="s">
        <v>401</v>
      </c>
      <c r="C140" s="328"/>
      <c r="D140" s="328"/>
      <c r="E140" s="311"/>
    </row>
    <row r="141" spans="1:9" ht="15" customHeight="1" thickBot="1">
      <c r="A141" s="295" t="s">
        <v>13</v>
      </c>
      <c r="B141" s="303" t="s">
        <v>402</v>
      </c>
      <c r="C141" s="99">
        <f>+C142+C143+C144+C145</f>
        <v>0</v>
      </c>
      <c r="D141" s="99">
        <f>+D142+D143+D144+D145</f>
        <v>0</v>
      </c>
      <c r="E141" s="279">
        <f>+E142+E143+E144+E145</f>
        <v>0</v>
      </c>
      <c r="F141" s="344"/>
      <c r="G141" s="345"/>
      <c r="H141" s="345"/>
      <c r="I141" s="345"/>
    </row>
    <row r="142" spans="1:5" s="337" customFormat="1" ht="12.75" customHeight="1">
      <c r="A142" s="290" t="s">
        <v>124</v>
      </c>
      <c r="B142" s="284" t="s">
        <v>403</v>
      </c>
      <c r="C142" s="328"/>
      <c r="D142" s="328"/>
      <c r="E142" s="311"/>
    </row>
    <row r="143" spans="1:5" ht="12.75" customHeight="1">
      <c r="A143" s="290" t="s">
        <v>125</v>
      </c>
      <c r="B143" s="284" t="s">
        <v>404</v>
      </c>
      <c r="C143" s="328"/>
      <c r="D143" s="328"/>
      <c r="E143" s="311"/>
    </row>
    <row r="144" spans="1:5" ht="12.75" customHeight="1">
      <c r="A144" s="290" t="s">
        <v>149</v>
      </c>
      <c r="B144" s="284" t="s">
        <v>405</v>
      </c>
      <c r="C144" s="328"/>
      <c r="D144" s="328"/>
      <c r="E144" s="311"/>
    </row>
    <row r="145" spans="1:5" ht="12.75" customHeight="1" thickBot="1">
      <c r="A145" s="290" t="s">
        <v>306</v>
      </c>
      <c r="B145" s="284" t="s">
        <v>406</v>
      </c>
      <c r="C145" s="328"/>
      <c r="D145" s="328"/>
      <c r="E145" s="311"/>
    </row>
    <row r="146" spans="1:5" ht="16.5" thickBot="1">
      <c r="A146" s="295" t="s">
        <v>14</v>
      </c>
      <c r="B146" s="303" t="s">
        <v>407</v>
      </c>
      <c r="C146" s="277">
        <f>+C127+C131+C136+C141</f>
        <v>0</v>
      </c>
      <c r="D146" s="277">
        <f>+D127+D131+D136+D141</f>
        <v>438</v>
      </c>
      <c r="E146" s="278">
        <f>+E127+E131+E136+E141</f>
        <v>438</v>
      </c>
    </row>
    <row r="147" spans="1:5" ht="16.5" thickBot="1">
      <c r="A147" s="320" t="s">
        <v>15</v>
      </c>
      <c r="B147" s="323" t="s">
        <v>408</v>
      </c>
      <c r="C147" s="277">
        <f>+C126+C146</f>
        <v>18893</v>
      </c>
      <c r="D147" s="277">
        <f>+D126+D146</f>
        <v>31025</v>
      </c>
      <c r="E147" s="278">
        <f>+E126+E146</f>
        <v>20296</v>
      </c>
    </row>
    <row r="149" spans="1:5" ht="18.75" customHeight="1">
      <c r="A149" s="560" t="s">
        <v>409</v>
      </c>
      <c r="B149" s="560"/>
      <c r="C149" s="560"/>
      <c r="D149" s="560"/>
      <c r="E149" s="560"/>
    </row>
    <row r="150" spans="1:5" ht="13.5" customHeight="1" thickBot="1">
      <c r="A150" s="305" t="s">
        <v>106</v>
      </c>
      <c r="B150" s="305"/>
      <c r="C150" s="335"/>
      <c r="E150" s="322" t="s">
        <v>148</v>
      </c>
    </row>
    <row r="151" spans="1:5" ht="21.75" thickBot="1">
      <c r="A151" s="295">
        <v>1</v>
      </c>
      <c r="B151" s="298" t="s">
        <v>410</v>
      </c>
      <c r="C151" s="321">
        <f>+C62-C126</f>
        <v>-6690</v>
      </c>
      <c r="D151" s="321">
        <f>+D62-D126</f>
        <v>-10484</v>
      </c>
      <c r="E151" s="321">
        <f>+E62-E126</f>
        <v>-278</v>
      </c>
    </row>
    <row r="152" spans="1:5" ht="21.75" thickBot="1">
      <c r="A152" s="295" t="s">
        <v>7</v>
      </c>
      <c r="B152" s="298" t="s">
        <v>411</v>
      </c>
      <c r="C152" s="321">
        <f>+C85-C146</f>
        <v>6690</v>
      </c>
      <c r="D152" s="321">
        <f>+D85-D146</f>
        <v>10484</v>
      </c>
      <c r="E152" s="321">
        <f>+E85-E146</f>
        <v>10484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Rinyaújnép Önkormányzat
2017. ÉVI ZÁRSZÁMADÁSÁNAK PÉNZÜGYI MÉRLEGE&amp;10
&amp;R&amp;"Times New Roman CE,Félkövér dőlt"&amp;11 1.1. melléklet a 4/2018. (V. 31.) önkormányzati rendelethez</oddHeader>
  </headerFooter>
  <rowBreaks count="1" manualBreakCount="1">
    <brk id="8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SheetLayoutView="100" workbookViewId="0" topLeftCell="A10">
      <selection activeCell="C24" sqref="C24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67" t="s">
        <v>110</v>
      </c>
      <c r="C1" s="368"/>
      <c r="D1" s="368"/>
      <c r="E1" s="368"/>
      <c r="F1" s="368"/>
      <c r="G1" s="368"/>
      <c r="H1" s="368"/>
      <c r="I1" s="368"/>
      <c r="J1" s="570" t="str">
        <f>+CONCATENATE("2.1. melléklet a 4/",LEFT('1.1.sz.mell.'!C3,4)+1,". (V.31.) önkormányzati rendelethez")</f>
        <v>2.1. melléklet a 4/2018. (V.31.) önkormányzati rendelethez</v>
      </c>
    </row>
    <row r="2" spans="7:10" ht="14.25" thickBot="1">
      <c r="G2" s="39"/>
      <c r="H2" s="39"/>
      <c r="I2" s="39" t="s">
        <v>45</v>
      </c>
      <c r="J2" s="570"/>
    </row>
    <row r="3" spans="1:10" ht="18" customHeight="1" thickBot="1">
      <c r="A3" s="568" t="s">
        <v>53</v>
      </c>
      <c r="B3" s="395" t="s">
        <v>41</v>
      </c>
      <c r="C3" s="396"/>
      <c r="D3" s="396"/>
      <c r="E3" s="396"/>
      <c r="F3" s="395" t="s">
        <v>42</v>
      </c>
      <c r="G3" s="397"/>
      <c r="H3" s="397"/>
      <c r="I3" s="397"/>
      <c r="J3" s="570"/>
    </row>
    <row r="4" spans="1:10" s="369" customFormat="1" ht="35.25" customHeight="1" thickBot="1">
      <c r="A4" s="569"/>
      <c r="B4" s="28" t="s">
        <v>46</v>
      </c>
      <c r="C4" s="29" t="str">
        <f>+CONCATENATE(LEFT('1.1.sz.mell.'!C3,4),". évi eredeti előirányzat")</f>
        <v>2017. évi eredeti előirányzat</v>
      </c>
      <c r="D4" s="355" t="str">
        <f>+CONCATENATE(LEFT('1.1.sz.mell.'!C3,4),". évi módosított előirányzat")</f>
        <v>2017. évi módosított előirányzat</v>
      </c>
      <c r="E4" s="29" t="str">
        <f>+CONCATENATE(LEFT('1.1.sz.mell.'!C3,4),". évi teljesítés")</f>
        <v>2017. évi teljesítés</v>
      </c>
      <c r="F4" s="28" t="s">
        <v>46</v>
      </c>
      <c r="G4" s="29" t="str">
        <f>+C4</f>
        <v>2017. évi eredeti előirányzat</v>
      </c>
      <c r="H4" s="355" t="str">
        <f>+D4</f>
        <v>2017. évi módosított előirányzat</v>
      </c>
      <c r="I4" s="385" t="str">
        <f>+E4</f>
        <v>2017. évi teljesítés</v>
      </c>
      <c r="J4" s="570"/>
    </row>
    <row r="5" spans="1:10" s="370" customFormat="1" ht="12" customHeight="1" thickBot="1">
      <c r="A5" s="398" t="s">
        <v>355</v>
      </c>
      <c r="B5" s="399" t="s">
        <v>356</v>
      </c>
      <c r="C5" s="400" t="s">
        <v>357</v>
      </c>
      <c r="D5" s="400" t="s">
        <v>358</v>
      </c>
      <c r="E5" s="400" t="s">
        <v>359</v>
      </c>
      <c r="F5" s="399" t="s">
        <v>436</v>
      </c>
      <c r="G5" s="400" t="s">
        <v>437</v>
      </c>
      <c r="H5" s="400" t="s">
        <v>438</v>
      </c>
      <c r="I5" s="401" t="s">
        <v>439</v>
      </c>
      <c r="J5" s="570"/>
    </row>
    <row r="6" spans="1:10" ht="15" customHeight="1">
      <c r="A6" s="371" t="s">
        <v>6</v>
      </c>
      <c r="B6" s="372" t="s">
        <v>412</v>
      </c>
      <c r="C6" s="358">
        <v>10939</v>
      </c>
      <c r="D6" s="358">
        <v>13241</v>
      </c>
      <c r="E6" s="358">
        <v>13241</v>
      </c>
      <c r="F6" s="372" t="s">
        <v>47</v>
      </c>
      <c r="G6" s="97">
        <v>3955</v>
      </c>
      <c r="H6" s="97">
        <v>7723</v>
      </c>
      <c r="I6" s="280">
        <v>6909</v>
      </c>
      <c r="J6" s="570"/>
    </row>
    <row r="7" spans="1:10" ht="15" customHeight="1">
      <c r="A7" s="373" t="s">
        <v>7</v>
      </c>
      <c r="B7" s="374" t="s">
        <v>413</v>
      </c>
      <c r="C7" s="359">
        <v>724</v>
      </c>
      <c r="D7" s="359">
        <v>4500</v>
      </c>
      <c r="E7" s="359">
        <v>4465</v>
      </c>
      <c r="F7" s="374" t="s">
        <v>126</v>
      </c>
      <c r="G7" s="328">
        <v>790</v>
      </c>
      <c r="H7" s="328">
        <v>1491</v>
      </c>
      <c r="I7" s="311">
        <v>1126</v>
      </c>
      <c r="J7" s="570"/>
    </row>
    <row r="8" spans="1:10" ht="15" customHeight="1">
      <c r="A8" s="373" t="s">
        <v>8</v>
      </c>
      <c r="B8" s="374" t="s">
        <v>414</v>
      </c>
      <c r="C8" s="359"/>
      <c r="D8" s="359"/>
      <c r="E8" s="359"/>
      <c r="F8" s="374" t="s">
        <v>153</v>
      </c>
      <c r="G8" s="330">
        <v>5414</v>
      </c>
      <c r="H8" s="330">
        <v>5495</v>
      </c>
      <c r="I8" s="313">
        <v>4803</v>
      </c>
      <c r="J8" s="570"/>
    </row>
    <row r="9" spans="1:10" ht="15" customHeight="1">
      <c r="A9" s="373" t="s">
        <v>9</v>
      </c>
      <c r="B9" s="374" t="s">
        <v>117</v>
      </c>
      <c r="C9" s="359">
        <v>540</v>
      </c>
      <c r="D9" s="359">
        <v>1744</v>
      </c>
      <c r="E9" s="359">
        <v>1279</v>
      </c>
      <c r="F9" s="374" t="s">
        <v>127</v>
      </c>
      <c r="G9" s="330">
        <v>1139</v>
      </c>
      <c r="H9" s="330">
        <v>1455</v>
      </c>
      <c r="I9" s="313">
        <v>1445</v>
      </c>
      <c r="J9" s="570"/>
    </row>
    <row r="10" spans="1:10" ht="15" customHeight="1">
      <c r="A10" s="373" t="s">
        <v>10</v>
      </c>
      <c r="B10" s="375" t="s">
        <v>415</v>
      </c>
      <c r="C10" s="359"/>
      <c r="D10" s="359"/>
      <c r="E10" s="359"/>
      <c r="F10" s="374" t="s">
        <v>128</v>
      </c>
      <c r="G10" s="330">
        <v>2225</v>
      </c>
      <c r="H10" s="330">
        <v>3584</v>
      </c>
      <c r="I10" s="313">
        <v>2932</v>
      </c>
      <c r="J10" s="570"/>
    </row>
    <row r="11" spans="1:10" ht="15" customHeight="1">
      <c r="A11" s="373" t="s">
        <v>11</v>
      </c>
      <c r="B11" s="374" t="s">
        <v>509</v>
      </c>
      <c r="C11" s="360"/>
      <c r="D11" s="360"/>
      <c r="E11" s="360"/>
      <c r="F11" s="374" t="s">
        <v>36</v>
      </c>
      <c r="G11" s="359">
        <v>3846</v>
      </c>
      <c r="H11" s="359">
        <v>8196</v>
      </c>
      <c r="I11" s="365"/>
      <c r="J11" s="570"/>
    </row>
    <row r="12" spans="1:10" ht="15" customHeight="1">
      <c r="A12" s="373" t="s">
        <v>12</v>
      </c>
      <c r="B12" s="374" t="s">
        <v>285</v>
      </c>
      <c r="C12" s="359"/>
      <c r="D12" s="359">
        <v>118</v>
      </c>
      <c r="E12" s="359">
        <v>95</v>
      </c>
      <c r="F12" s="7"/>
      <c r="G12" s="359"/>
      <c r="H12" s="359"/>
      <c r="I12" s="365"/>
      <c r="J12" s="570"/>
    </row>
    <row r="13" spans="1:10" ht="15" customHeight="1">
      <c r="A13" s="373" t="s">
        <v>13</v>
      </c>
      <c r="B13" s="7"/>
      <c r="C13" s="359"/>
      <c r="D13" s="359"/>
      <c r="E13" s="359"/>
      <c r="F13" s="7"/>
      <c r="G13" s="359"/>
      <c r="H13" s="359"/>
      <c r="I13" s="365"/>
      <c r="J13" s="570"/>
    </row>
    <row r="14" spans="1:10" ht="15" customHeight="1">
      <c r="A14" s="373" t="s">
        <v>14</v>
      </c>
      <c r="B14" s="384"/>
      <c r="C14" s="360"/>
      <c r="D14" s="360"/>
      <c r="E14" s="360"/>
      <c r="F14" s="7"/>
      <c r="G14" s="359"/>
      <c r="H14" s="359"/>
      <c r="I14" s="365"/>
      <c r="J14" s="570"/>
    </row>
    <row r="15" spans="1:10" ht="15" customHeight="1">
      <c r="A15" s="373" t="s">
        <v>15</v>
      </c>
      <c r="B15" s="7"/>
      <c r="C15" s="359"/>
      <c r="D15" s="359"/>
      <c r="E15" s="359"/>
      <c r="F15" s="7"/>
      <c r="G15" s="359"/>
      <c r="H15" s="359"/>
      <c r="I15" s="365"/>
      <c r="J15" s="570"/>
    </row>
    <row r="16" spans="1:10" ht="15" customHeight="1">
      <c r="A16" s="373" t="s">
        <v>16</v>
      </c>
      <c r="B16" s="7"/>
      <c r="C16" s="359"/>
      <c r="D16" s="359"/>
      <c r="E16" s="359"/>
      <c r="F16" s="7"/>
      <c r="G16" s="359"/>
      <c r="H16" s="359"/>
      <c r="I16" s="365"/>
      <c r="J16" s="570"/>
    </row>
    <row r="17" spans="1:10" ht="15" customHeight="1" thickBot="1">
      <c r="A17" s="373" t="s">
        <v>17</v>
      </c>
      <c r="B17" s="13"/>
      <c r="C17" s="361"/>
      <c r="D17" s="361"/>
      <c r="E17" s="361"/>
      <c r="F17" s="7"/>
      <c r="G17" s="361"/>
      <c r="H17" s="361"/>
      <c r="I17" s="366"/>
      <c r="J17" s="570"/>
    </row>
    <row r="18" spans="1:10" ht="17.25" customHeight="1" thickBot="1">
      <c r="A18" s="376" t="s">
        <v>18</v>
      </c>
      <c r="B18" s="357" t="s">
        <v>416</v>
      </c>
      <c r="C18" s="362">
        <f>+C6+C7+C9+C10+C12+C13+C14+C15+C16+C17</f>
        <v>12203</v>
      </c>
      <c r="D18" s="362">
        <f>+D6+D7+D9+D10+D12+D13+D14+D15+D16+D17</f>
        <v>19603</v>
      </c>
      <c r="E18" s="362">
        <f>+E6+E7+E9+E10+E12+E13+E14+E15+E16+E17</f>
        <v>19080</v>
      </c>
      <c r="F18" s="357" t="s">
        <v>423</v>
      </c>
      <c r="G18" s="362">
        <f>SUM(G6:G17)</f>
        <v>17369</v>
      </c>
      <c r="H18" s="362">
        <f>SUM(H6:H17)</f>
        <v>27944</v>
      </c>
      <c r="I18" s="362">
        <f>SUM(I6:I17)</f>
        <v>17215</v>
      </c>
      <c r="J18" s="570"/>
    </row>
    <row r="19" spans="1:10" ht="15" customHeight="1">
      <c r="A19" s="377" t="s">
        <v>19</v>
      </c>
      <c r="B19" s="378" t="s">
        <v>417</v>
      </c>
      <c r="C19" s="40">
        <f>+C20+C21+C22+C23</f>
        <v>5166</v>
      </c>
      <c r="D19" s="40">
        <f>+D20+D21+D22+D23</f>
        <v>8779</v>
      </c>
      <c r="E19" s="40">
        <f>+E20+E21+E22+E23</f>
        <v>8779</v>
      </c>
      <c r="F19" s="379" t="s">
        <v>134</v>
      </c>
      <c r="G19" s="363"/>
      <c r="H19" s="363"/>
      <c r="I19" s="363"/>
      <c r="J19" s="570"/>
    </row>
    <row r="20" spans="1:10" ht="15" customHeight="1">
      <c r="A20" s="380" t="s">
        <v>20</v>
      </c>
      <c r="B20" s="379" t="s">
        <v>145</v>
      </c>
      <c r="C20" s="356">
        <v>5166</v>
      </c>
      <c r="D20" s="356">
        <v>8323</v>
      </c>
      <c r="E20" s="356">
        <v>8323</v>
      </c>
      <c r="F20" s="379" t="s">
        <v>424</v>
      </c>
      <c r="G20" s="356"/>
      <c r="H20" s="356"/>
      <c r="I20" s="356"/>
      <c r="J20" s="570"/>
    </row>
    <row r="21" spans="1:10" ht="15" customHeight="1">
      <c r="A21" s="380" t="s">
        <v>21</v>
      </c>
      <c r="B21" s="379" t="s">
        <v>146</v>
      </c>
      <c r="C21" s="356"/>
      <c r="D21" s="356"/>
      <c r="E21" s="356"/>
      <c r="F21" s="379" t="s">
        <v>108</v>
      </c>
      <c r="G21" s="356"/>
      <c r="H21" s="356"/>
      <c r="I21" s="356"/>
      <c r="J21" s="570"/>
    </row>
    <row r="22" spans="1:10" ht="15" customHeight="1">
      <c r="A22" s="380" t="s">
        <v>22</v>
      </c>
      <c r="B22" s="379" t="s">
        <v>151</v>
      </c>
      <c r="C22" s="356"/>
      <c r="D22" s="356"/>
      <c r="E22" s="356"/>
      <c r="F22" s="379" t="s">
        <v>109</v>
      </c>
      <c r="G22" s="356"/>
      <c r="H22" s="356"/>
      <c r="I22" s="356"/>
      <c r="J22" s="570"/>
    </row>
    <row r="23" spans="1:10" ht="15" customHeight="1">
      <c r="A23" s="380" t="s">
        <v>23</v>
      </c>
      <c r="B23" s="379" t="s">
        <v>152</v>
      </c>
      <c r="C23" s="356"/>
      <c r="D23" s="356">
        <v>456</v>
      </c>
      <c r="E23" s="356">
        <v>456</v>
      </c>
      <c r="F23" s="378" t="s">
        <v>154</v>
      </c>
      <c r="G23" s="356"/>
      <c r="H23" s="356"/>
      <c r="I23" s="356"/>
      <c r="J23" s="570"/>
    </row>
    <row r="24" spans="1:10" ht="15" customHeight="1">
      <c r="A24" s="380" t="s">
        <v>24</v>
      </c>
      <c r="B24" s="379" t="s">
        <v>418</v>
      </c>
      <c r="C24" s="381">
        <f>+C25+C26</f>
        <v>0</v>
      </c>
      <c r="D24" s="381">
        <f>+D25+D26</f>
        <v>0</v>
      </c>
      <c r="E24" s="381">
        <f>+E25+E26</f>
        <v>0</v>
      </c>
      <c r="F24" s="379" t="s">
        <v>135</v>
      </c>
      <c r="G24" s="356"/>
      <c r="H24" s="356"/>
      <c r="I24" s="356"/>
      <c r="J24" s="570"/>
    </row>
    <row r="25" spans="1:10" ht="15" customHeight="1">
      <c r="A25" s="377" t="s">
        <v>25</v>
      </c>
      <c r="B25" s="378" t="s">
        <v>419</v>
      </c>
      <c r="C25" s="363"/>
      <c r="D25" s="363"/>
      <c r="E25" s="363"/>
      <c r="F25" s="372" t="s">
        <v>136</v>
      </c>
      <c r="G25" s="363"/>
      <c r="H25" s="363"/>
      <c r="I25" s="363"/>
      <c r="J25" s="570"/>
    </row>
    <row r="26" spans="1:10" ht="15" customHeight="1" thickBot="1">
      <c r="A26" s="380" t="s">
        <v>26</v>
      </c>
      <c r="B26" s="379" t="s">
        <v>420</v>
      </c>
      <c r="C26" s="356"/>
      <c r="D26" s="356"/>
      <c r="E26" s="356"/>
      <c r="F26" s="7" t="s">
        <v>530</v>
      </c>
      <c r="G26" s="356"/>
      <c r="H26" s="356">
        <v>438</v>
      </c>
      <c r="I26" s="356">
        <v>438</v>
      </c>
      <c r="J26" s="570"/>
    </row>
    <row r="27" spans="1:10" ht="17.25" customHeight="1" thickBot="1">
      <c r="A27" s="376" t="s">
        <v>27</v>
      </c>
      <c r="B27" s="357" t="s">
        <v>421</v>
      </c>
      <c r="C27" s="362">
        <f>+C19+C24</f>
        <v>5166</v>
      </c>
      <c r="D27" s="362">
        <f>+D19+D24</f>
        <v>8779</v>
      </c>
      <c r="E27" s="362">
        <f>+E19+E24</f>
        <v>8779</v>
      </c>
      <c r="F27" s="357" t="s">
        <v>425</v>
      </c>
      <c r="G27" s="362">
        <f>SUM(G19:G26)</f>
        <v>0</v>
      </c>
      <c r="H27" s="362">
        <f>SUM(H19:H26)</f>
        <v>438</v>
      </c>
      <c r="I27" s="362">
        <f>SUM(I19:I26)</f>
        <v>438</v>
      </c>
      <c r="J27" s="570"/>
    </row>
    <row r="28" spans="1:10" ht="17.25" customHeight="1" thickBot="1">
      <c r="A28" s="376" t="s">
        <v>28</v>
      </c>
      <c r="B28" s="382" t="s">
        <v>422</v>
      </c>
      <c r="C28" s="100">
        <f>+C18+C27</f>
        <v>17369</v>
      </c>
      <c r="D28" s="100">
        <f>+D18+D27</f>
        <v>28382</v>
      </c>
      <c r="E28" s="383">
        <f>+E18+E27</f>
        <v>27859</v>
      </c>
      <c r="F28" s="382" t="s">
        <v>426</v>
      </c>
      <c r="G28" s="100">
        <f>+G18+G27</f>
        <v>17369</v>
      </c>
      <c r="H28" s="100">
        <f>+H18+H27</f>
        <v>28382</v>
      </c>
      <c r="I28" s="100">
        <f>+I18+I27</f>
        <v>17653</v>
      </c>
      <c r="J28" s="570"/>
    </row>
    <row r="29" spans="1:10" ht="17.25" customHeight="1" thickBot="1">
      <c r="A29" s="376" t="s">
        <v>29</v>
      </c>
      <c r="B29" s="382" t="s">
        <v>112</v>
      </c>
      <c r="C29" s="100">
        <f>IF(C18-G18&lt;0,G18-C18,"-")</f>
        <v>5166</v>
      </c>
      <c r="D29" s="100">
        <f>IF(D18-H18&lt;0,H18-D18,"-")</f>
        <v>8341</v>
      </c>
      <c r="E29" s="383" t="str">
        <f>IF(E18-I18&lt;0,I18-E18,"-")</f>
        <v>-</v>
      </c>
      <c r="F29" s="382" t="s">
        <v>113</v>
      </c>
      <c r="G29" s="100" t="str">
        <f>IF(C18-G18&gt;0,C18-G18,"-")</f>
        <v>-</v>
      </c>
      <c r="H29" s="100" t="str">
        <f>IF(D18-H18&gt;0,D18-H18,"-")</f>
        <v>-</v>
      </c>
      <c r="I29" s="100">
        <f>IF(E18-I18&gt;0,E18-I18,"-")</f>
        <v>1865</v>
      </c>
      <c r="J29" s="570"/>
    </row>
    <row r="30" spans="1:10" ht="17.25" customHeight="1" thickBot="1">
      <c r="A30" s="376" t="s">
        <v>30</v>
      </c>
      <c r="B30" s="382" t="s">
        <v>155</v>
      </c>
      <c r="C30" s="100" t="str">
        <f>IF(C28-G28&lt;0,G28-C28,"-")</f>
        <v>-</v>
      </c>
      <c r="D30" s="100" t="str">
        <f>IF(D28-H28&lt;0,H28-D28,"-")</f>
        <v>-</v>
      </c>
      <c r="E30" s="383" t="str">
        <f>IF(E28-I28&lt;0,I28-E28,"-")</f>
        <v>-</v>
      </c>
      <c r="F30" s="382" t="s">
        <v>156</v>
      </c>
      <c r="G30" s="100" t="str">
        <f>IF(C28-G28&gt;0,C28-G28,"-")</f>
        <v>-</v>
      </c>
      <c r="H30" s="100" t="str">
        <f>IF(D28-H28&gt;0,D28-H28,"-")</f>
        <v>-</v>
      </c>
      <c r="I30" s="100">
        <f>IF(E28-I28&gt;0,E28-I28,"-")</f>
        <v>10206</v>
      </c>
      <c r="J30" s="570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B7">
      <selection activeCell="E24" sqref="E24"/>
    </sheetView>
  </sheetViews>
  <sheetFormatPr defaultColWidth="9.00390625" defaultRowHeight="12.75"/>
  <cols>
    <col min="1" max="1" width="6.875" style="10" customWidth="1"/>
    <col min="2" max="2" width="55.125" style="27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367" t="s">
        <v>111</v>
      </c>
      <c r="C1" s="368"/>
      <c r="D1" s="368"/>
      <c r="E1" s="368"/>
      <c r="F1" s="368"/>
      <c r="G1" s="368"/>
      <c r="H1" s="368"/>
      <c r="I1" s="368"/>
      <c r="J1" s="573" t="str">
        <f>+CONCATENATE("2.2. melléklet a 4/",LEFT('1.1.sz.mell.'!C3,4)+1,". (V.31.) önkormányzati rendelethez")</f>
        <v>2.2. melléklet a 4/2018. (V.31.) önkormányzati rendelethez</v>
      </c>
    </row>
    <row r="2" spans="7:10" ht="14.25" thickBot="1">
      <c r="G2" s="39"/>
      <c r="H2" s="39"/>
      <c r="I2" s="39" t="s">
        <v>45</v>
      </c>
      <c r="J2" s="573"/>
    </row>
    <row r="3" spans="1:10" ht="24" customHeight="1" thickBot="1">
      <c r="A3" s="571" t="s">
        <v>53</v>
      </c>
      <c r="B3" s="395" t="s">
        <v>41</v>
      </c>
      <c r="C3" s="396"/>
      <c r="D3" s="396"/>
      <c r="E3" s="396"/>
      <c r="F3" s="395" t="s">
        <v>42</v>
      </c>
      <c r="G3" s="397"/>
      <c r="H3" s="397"/>
      <c r="I3" s="397"/>
      <c r="J3" s="573"/>
    </row>
    <row r="4" spans="1:10" s="369" customFormat="1" ht="35.25" customHeight="1" thickBot="1">
      <c r="A4" s="572"/>
      <c r="B4" s="28" t="s">
        <v>46</v>
      </c>
      <c r="C4" s="29" t="str">
        <f>+'2.1.sz.mell  '!C4</f>
        <v>2017. évi eredeti előirányzat</v>
      </c>
      <c r="D4" s="355" t="str">
        <f>+'2.1.sz.mell  '!D4</f>
        <v>2017. évi módosított előirányzat</v>
      </c>
      <c r="E4" s="29" t="str">
        <f>+'2.1.sz.mell  '!E4</f>
        <v>2017. évi teljesítés</v>
      </c>
      <c r="F4" s="28" t="s">
        <v>46</v>
      </c>
      <c r="G4" s="29" t="str">
        <f>+'2.1.sz.mell  '!C4</f>
        <v>2017. évi eredeti előirányzat</v>
      </c>
      <c r="H4" s="355" t="str">
        <f>+'2.1.sz.mell  '!D4</f>
        <v>2017. évi módosított előirányzat</v>
      </c>
      <c r="I4" s="385" t="str">
        <f>+'2.1.sz.mell  '!E4</f>
        <v>2017. évi teljesítés</v>
      </c>
      <c r="J4" s="573"/>
    </row>
    <row r="5" spans="1:10" s="369" customFormat="1" ht="13.5" thickBot="1">
      <c r="A5" s="398" t="s">
        <v>355</v>
      </c>
      <c r="B5" s="399" t="s">
        <v>356</v>
      </c>
      <c r="C5" s="400" t="s">
        <v>357</v>
      </c>
      <c r="D5" s="400" t="s">
        <v>358</v>
      </c>
      <c r="E5" s="400" t="s">
        <v>359</v>
      </c>
      <c r="F5" s="399" t="s">
        <v>436</v>
      </c>
      <c r="G5" s="400" t="s">
        <v>437</v>
      </c>
      <c r="H5" s="400" t="s">
        <v>438</v>
      </c>
      <c r="I5" s="401" t="s">
        <v>439</v>
      </c>
      <c r="J5" s="573"/>
    </row>
    <row r="6" spans="1:10" ht="12.75" customHeight="1">
      <c r="A6" s="371" t="s">
        <v>6</v>
      </c>
      <c r="B6" s="372" t="s">
        <v>427</v>
      </c>
      <c r="C6" s="358"/>
      <c r="D6" s="358">
        <v>500</v>
      </c>
      <c r="E6" s="358">
        <v>500</v>
      </c>
      <c r="F6" s="372" t="s">
        <v>147</v>
      </c>
      <c r="G6" s="358"/>
      <c r="H6" s="358">
        <v>899</v>
      </c>
      <c r="I6" s="364">
        <v>899</v>
      </c>
      <c r="J6" s="573"/>
    </row>
    <row r="7" spans="1:10" ht="12.75">
      <c r="A7" s="373" t="s">
        <v>7</v>
      </c>
      <c r="B7" s="374" t="s">
        <v>428</v>
      </c>
      <c r="C7" s="359"/>
      <c r="D7" s="359"/>
      <c r="E7" s="359"/>
      <c r="F7" s="374" t="s">
        <v>440</v>
      </c>
      <c r="G7" s="359"/>
      <c r="H7" s="359"/>
      <c r="I7" s="365"/>
      <c r="J7" s="573"/>
    </row>
    <row r="8" spans="1:10" ht="12.75" customHeight="1">
      <c r="A8" s="373" t="s">
        <v>8</v>
      </c>
      <c r="B8" s="374" t="s">
        <v>429</v>
      </c>
      <c r="C8" s="359"/>
      <c r="D8" s="359"/>
      <c r="E8" s="359"/>
      <c r="F8" s="374" t="s">
        <v>130</v>
      </c>
      <c r="G8" s="359">
        <v>1524</v>
      </c>
      <c r="H8" s="359">
        <v>1744</v>
      </c>
      <c r="I8" s="365">
        <v>1744</v>
      </c>
      <c r="J8" s="573"/>
    </row>
    <row r="9" spans="1:10" ht="12.75" customHeight="1">
      <c r="A9" s="373" t="s">
        <v>9</v>
      </c>
      <c r="B9" s="374" t="s">
        <v>430</v>
      </c>
      <c r="C9" s="359"/>
      <c r="D9" s="359"/>
      <c r="E9" s="359"/>
      <c r="F9" s="374" t="s">
        <v>441</v>
      </c>
      <c r="G9" s="359"/>
      <c r="H9" s="359"/>
      <c r="I9" s="365"/>
      <c r="J9" s="573"/>
    </row>
    <row r="10" spans="1:10" ht="12.75" customHeight="1">
      <c r="A10" s="373" t="s">
        <v>10</v>
      </c>
      <c r="B10" s="374" t="s">
        <v>431</v>
      </c>
      <c r="C10" s="359"/>
      <c r="D10" s="359"/>
      <c r="E10" s="359"/>
      <c r="F10" s="374" t="s">
        <v>150</v>
      </c>
      <c r="G10" s="359"/>
      <c r="H10" s="359"/>
      <c r="I10" s="365"/>
      <c r="J10" s="573"/>
    </row>
    <row r="11" spans="1:10" ht="12.75" customHeight="1">
      <c r="A11" s="373" t="s">
        <v>11</v>
      </c>
      <c r="B11" s="374" t="s">
        <v>432</v>
      </c>
      <c r="C11" s="360"/>
      <c r="D11" s="360"/>
      <c r="E11" s="360"/>
      <c r="F11" s="416"/>
      <c r="G11" s="359"/>
      <c r="H11" s="359"/>
      <c r="I11" s="365"/>
      <c r="J11" s="573"/>
    </row>
    <row r="12" spans="1:10" ht="12.75" customHeight="1">
      <c r="A12" s="373" t="s">
        <v>12</v>
      </c>
      <c r="B12" s="7"/>
      <c r="C12" s="359"/>
      <c r="D12" s="359"/>
      <c r="E12" s="359"/>
      <c r="F12" s="416"/>
      <c r="G12" s="359"/>
      <c r="H12" s="359"/>
      <c r="I12" s="365"/>
      <c r="J12" s="573"/>
    </row>
    <row r="13" spans="1:10" ht="12.75" customHeight="1">
      <c r="A13" s="373" t="s">
        <v>13</v>
      </c>
      <c r="B13" s="7"/>
      <c r="C13" s="359"/>
      <c r="D13" s="359"/>
      <c r="E13" s="359"/>
      <c r="F13" s="417"/>
      <c r="G13" s="359"/>
      <c r="H13" s="359"/>
      <c r="I13" s="365"/>
      <c r="J13" s="573"/>
    </row>
    <row r="14" spans="1:10" ht="12.75" customHeight="1">
      <c r="A14" s="373" t="s">
        <v>14</v>
      </c>
      <c r="B14" s="414"/>
      <c r="C14" s="360"/>
      <c r="D14" s="360"/>
      <c r="E14" s="360"/>
      <c r="F14" s="416"/>
      <c r="G14" s="359"/>
      <c r="H14" s="359"/>
      <c r="I14" s="365"/>
      <c r="J14" s="573"/>
    </row>
    <row r="15" spans="1:10" ht="12.75">
      <c r="A15" s="373" t="s">
        <v>15</v>
      </c>
      <c r="B15" s="7"/>
      <c r="C15" s="360"/>
      <c r="D15" s="360"/>
      <c r="E15" s="360"/>
      <c r="F15" s="416"/>
      <c r="G15" s="359"/>
      <c r="H15" s="359"/>
      <c r="I15" s="365"/>
      <c r="J15" s="573"/>
    </row>
    <row r="16" spans="1:10" ht="12.75" customHeight="1" thickBot="1">
      <c r="A16" s="411" t="s">
        <v>16</v>
      </c>
      <c r="B16" s="415"/>
      <c r="C16" s="413"/>
      <c r="D16" s="105"/>
      <c r="E16" s="111"/>
      <c r="F16" s="412" t="s">
        <v>36</v>
      </c>
      <c r="G16" s="359"/>
      <c r="H16" s="359"/>
      <c r="I16" s="365"/>
      <c r="J16" s="573"/>
    </row>
    <row r="17" spans="1:10" ht="15.75" customHeight="1" thickBot="1">
      <c r="A17" s="376" t="s">
        <v>17</v>
      </c>
      <c r="B17" s="357" t="s">
        <v>433</v>
      </c>
      <c r="C17" s="362">
        <f>+C6+C8+C9+C11+C12+C13+C14+C15+C16</f>
        <v>0</v>
      </c>
      <c r="D17" s="362">
        <f>+D6+D8+D9+D11+D12+D13+D14+D15+D16</f>
        <v>500</v>
      </c>
      <c r="E17" s="362">
        <f>+E6+E8+E9+E11+E12+E13+E14+E15+E16</f>
        <v>500</v>
      </c>
      <c r="F17" s="357" t="s">
        <v>442</v>
      </c>
      <c r="G17" s="362">
        <f>+G6+G8+G10+G11+G12+G13+G14+G15+G16</f>
        <v>1524</v>
      </c>
      <c r="H17" s="362">
        <f>+H6+H8+H10+H11+H12+H13+H14+H15+H16</f>
        <v>2643</v>
      </c>
      <c r="I17" s="394">
        <f>+I6+I8+I10+I11+I12+I13+I14+I15+I16</f>
        <v>2643</v>
      </c>
      <c r="J17" s="573"/>
    </row>
    <row r="18" spans="1:10" ht="12.75" customHeight="1">
      <c r="A18" s="371" t="s">
        <v>18</v>
      </c>
      <c r="B18" s="403" t="s">
        <v>168</v>
      </c>
      <c r="C18" s="410">
        <f>+C19+C20+C21+C22+C23</f>
        <v>1524</v>
      </c>
      <c r="D18" s="410">
        <f>+D19+D20+D21+D22+D23</f>
        <v>2143</v>
      </c>
      <c r="E18" s="410">
        <f>+E19+E20+E21+E22+E23</f>
        <v>2143</v>
      </c>
      <c r="F18" s="379" t="s">
        <v>134</v>
      </c>
      <c r="G18" s="102"/>
      <c r="H18" s="102"/>
      <c r="I18" s="389"/>
      <c r="J18" s="573"/>
    </row>
    <row r="19" spans="1:10" ht="12.75" customHeight="1">
      <c r="A19" s="373" t="s">
        <v>19</v>
      </c>
      <c r="B19" s="404" t="s">
        <v>157</v>
      </c>
      <c r="C19" s="356">
        <v>1524</v>
      </c>
      <c r="D19" s="356">
        <v>2143</v>
      </c>
      <c r="E19" s="356">
        <v>2143</v>
      </c>
      <c r="F19" s="379" t="s">
        <v>137</v>
      </c>
      <c r="G19" s="356"/>
      <c r="H19" s="356"/>
      <c r="I19" s="390"/>
      <c r="J19" s="573"/>
    </row>
    <row r="20" spans="1:10" ht="12.75" customHeight="1">
      <c r="A20" s="371" t="s">
        <v>20</v>
      </c>
      <c r="B20" s="404" t="s">
        <v>158</v>
      </c>
      <c r="C20" s="356"/>
      <c r="D20" s="356"/>
      <c r="E20" s="356"/>
      <c r="F20" s="379" t="s">
        <v>108</v>
      </c>
      <c r="G20" s="356"/>
      <c r="H20" s="356"/>
      <c r="I20" s="390"/>
      <c r="J20" s="573"/>
    </row>
    <row r="21" spans="1:10" ht="12.75" customHeight="1">
      <c r="A21" s="373" t="s">
        <v>21</v>
      </c>
      <c r="B21" s="404" t="s">
        <v>159</v>
      </c>
      <c r="C21" s="356"/>
      <c r="D21" s="356"/>
      <c r="E21" s="356"/>
      <c r="F21" s="379" t="s">
        <v>109</v>
      </c>
      <c r="G21" s="356"/>
      <c r="H21" s="356"/>
      <c r="I21" s="390"/>
      <c r="J21" s="573"/>
    </row>
    <row r="22" spans="1:10" ht="12.75" customHeight="1">
      <c r="A22" s="371" t="s">
        <v>22</v>
      </c>
      <c r="B22" s="404" t="s">
        <v>160</v>
      </c>
      <c r="C22" s="356"/>
      <c r="D22" s="356"/>
      <c r="E22" s="356"/>
      <c r="F22" s="378" t="s">
        <v>154</v>
      </c>
      <c r="G22" s="356"/>
      <c r="H22" s="356"/>
      <c r="I22" s="390"/>
      <c r="J22" s="573"/>
    </row>
    <row r="23" spans="1:10" ht="12.75" customHeight="1">
      <c r="A23" s="373" t="s">
        <v>23</v>
      </c>
      <c r="B23" s="405" t="s">
        <v>161</v>
      </c>
      <c r="C23" s="356"/>
      <c r="D23" s="356"/>
      <c r="E23" s="356"/>
      <c r="F23" s="379" t="s">
        <v>138</v>
      </c>
      <c r="G23" s="356"/>
      <c r="H23" s="356"/>
      <c r="I23" s="390"/>
      <c r="J23" s="573"/>
    </row>
    <row r="24" spans="1:10" ht="12.75" customHeight="1">
      <c r="A24" s="371" t="s">
        <v>24</v>
      </c>
      <c r="B24" s="406" t="s">
        <v>162</v>
      </c>
      <c r="C24" s="381">
        <f>+C25+C26+C27+C28+C29</f>
        <v>0</v>
      </c>
      <c r="D24" s="381">
        <f>+D25+D26+D27+D28+D29</f>
        <v>0</v>
      </c>
      <c r="E24" s="381">
        <f>+E25+E26+E27+E28+E29</f>
        <v>0</v>
      </c>
      <c r="F24" s="407" t="s">
        <v>136</v>
      </c>
      <c r="G24" s="356"/>
      <c r="H24" s="356"/>
      <c r="I24" s="390"/>
      <c r="J24" s="573"/>
    </row>
    <row r="25" spans="1:10" ht="12.75" customHeight="1">
      <c r="A25" s="373" t="s">
        <v>25</v>
      </c>
      <c r="B25" s="405" t="s">
        <v>163</v>
      </c>
      <c r="C25" s="356"/>
      <c r="D25" s="356"/>
      <c r="E25" s="356"/>
      <c r="F25" s="407" t="s">
        <v>443</v>
      </c>
      <c r="G25" s="356"/>
      <c r="H25" s="356"/>
      <c r="I25" s="390"/>
      <c r="J25" s="573"/>
    </row>
    <row r="26" spans="1:10" ht="12.75" customHeight="1">
      <c r="A26" s="371" t="s">
        <v>26</v>
      </c>
      <c r="B26" s="405" t="s">
        <v>164</v>
      </c>
      <c r="C26" s="356"/>
      <c r="D26" s="356"/>
      <c r="E26" s="356"/>
      <c r="F26" s="402"/>
      <c r="G26" s="356"/>
      <c r="H26" s="356"/>
      <c r="I26" s="390"/>
      <c r="J26" s="573"/>
    </row>
    <row r="27" spans="1:10" ht="12.75" customHeight="1">
      <c r="A27" s="373" t="s">
        <v>27</v>
      </c>
      <c r="B27" s="404" t="s">
        <v>165</v>
      </c>
      <c r="C27" s="356"/>
      <c r="D27" s="356"/>
      <c r="E27" s="356"/>
      <c r="F27" s="391"/>
      <c r="G27" s="356"/>
      <c r="H27" s="356"/>
      <c r="I27" s="390"/>
      <c r="J27" s="573"/>
    </row>
    <row r="28" spans="1:10" ht="12.75" customHeight="1">
      <c r="A28" s="371" t="s">
        <v>28</v>
      </c>
      <c r="B28" s="408" t="s">
        <v>166</v>
      </c>
      <c r="C28" s="356"/>
      <c r="D28" s="356"/>
      <c r="E28" s="356"/>
      <c r="F28" s="7"/>
      <c r="G28" s="356"/>
      <c r="H28" s="356"/>
      <c r="I28" s="390"/>
      <c r="J28" s="573"/>
    </row>
    <row r="29" spans="1:10" ht="12.75" customHeight="1" thickBot="1">
      <c r="A29" s="373" t="s">
        <v>29</v>
      </c>
      <c r="B29" s="409" t="s">
        <v>167</v>
      </c>
      <c r="C29" s="356"/>
      <c r="D29" s="356"/>
      <c r="E29" s="356"/>
      <c r="F29" s="391"/>
      <c r="G29" s="356"/>
      <c r="H29" s="356"/>
      <c r="I29" s="390"/>
      <c r="J29" s="573"/>
    </row>
    <row r="30" spans="1:10" ht="16.5" customHeight="1" thickBot="1">
      <c r="A30" s="376" t="s">
        <v>30</v>
      </c>
      <c r="B30" s="357" t="s">
        <v>434</v>
      </c>
      <c r="C30" s="362">
        <f>+C18+C24</f>
        <v>1524</v>
      </c>
      <c r="D30" s="362">
        <f>+D18+D24</f>
        <v>2143</v>
      </c>
      <c r="E30" s="362">
        <f>+E18+E24</f>
        <v>2143</v>
      </c>
      <c r="F30" s="357" t="s">
        <v>445</v>
      </c>
      <c r="G30" s="362">
        <f>SUM(G18:G29)</f>
        <v>0</v>
      </c>
      <c r="H30" s="362">
        <f>SUM(H18:H29)</f>
        <v>0</v>
      </c>
      <c r="I30" s="394">
        <f>SUM(I18:I29)</f>
        <v>0</v>
      </c>
      <c r="J30" s="573"/>
    </row>
    <row r="31" spans="1:10" ht="16.5" customHeight="1" thickBot="1">
      <c r="A31" s="376" t="s">
        <v>31</v>
      </c>
      <c r="B31" s="382" t="s">
        <v>435</v>
      </c>
      <c r="C31" s="100">
        <f>+C17+C30</f>
        <v>1524</v>
      </c>
      <c r="D31" s="100">
        <f>+D17+D30</f>
        <v>2643</v>
      </c>
      <c r="E31" s="383">
        <f>+E17+E30</f>
        <v>2643</v>
      </c>
      <c r="F31" s="382" t="s">
        <v>444</v>
      </c>
      <c r="G31" s="100">
        <f>+G17+G30</f>
        <v>1524</v>
      </c>
      <c r="H31" s="100">
        <f>+H17+H30</f>
        <v>2643</v>
      </c>
      <c r="I31" s="101">
        <f>+I17+I30</f>
        <v>2643</v>
      </c>
      <c r="J31" s="573"/>
    </row>
    <row r="32" spans="1:10" ht="16.5" customHeight="1" thickBot="1">
      <c r="A32" s="376" t="s">
        <v>32</v>
      </c>
      <c r="B32" s="382" t="s">
        <v>112</v>
      </c>
      <c r="C32" s="100">
        <f>IF(C17-G17&lt;0,G17-C17,"-")</f>
        <v>1524</v>
      </c>
      <c r="D32" s="100">
        <f>IF(D17-H17&lt;0,H17-D17,"-")</f>
        <v>2143</v>
      </c>
      <c r="E32" s="383">
        <f>IF(E17-I17&lt;0,I17-E17,"-")</f>
        <v>2143</v>
      </c>
      <c r="F32" s="382" t="s">
        <v>113</v>
      </c>
      <c r="G32" s="100" t="str">
        <f>IF(C17-G17&gt;0,C17-G17,"-")</f>
        <v>-</v>
      </c>
      <c r="H32" s="100" t="str">
        <f>IF(D17-H17&gt;0,D17-H17,"-")</f>
        <v>-</v>
      </c>
      <c r="I32" s="101" t="str">
        <f>IF(E17-I17&gt;0,E17-I17,"-")</f>
        <v>-</v>
      </c>
      <c r="J32" s="573"/>
    </row>
    <row r="33" spans="1:10" ht="16.5" customHeight="1" thickBot="1">
      <c r="A33" s="376" t="s">
        <v>33</v>
      </c>
      <c r="B33" s="382" t="s">
        <v>155</v>
      </c>
      <c r="C33" s="100" t="str">
        <f>IF(C26-G26&lt;0,G26-C26,"-")</f>
        <v>-</v>
      </c>
      <c r="D33" s="100" t="str">
        <f>IF(D26-H26&lt;0,H26-D26,"-")</f>
        <v>-</v>
      </c>
      <c r="E33" s="383" t="str">
        <f>IF(E26-I26&lt;0,I26-E26,"-")</f>
        <v>-</v>
      </c>
      <c r="F33" s="382" t="s">
        <v>156</v>
      </c>
      <c r="G33" s="100" t="str">
        <f>IF(C26-G26&gt;0,C26-G26,"-")</f>
        <v>-</v>
      </c>
      <c r="H33" s="100" t="str">
        <f>IF(D26-H26&gt;0,D26-H26,"-")</f>
        <v>-</v>
      </c>
      <c r="I33" s="101" t="str">
        <f>IF(E26-I26&gt;0,E26-I26,"-")</f>
        <v>-</v>
      </c>
      <c r="J33" s="573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zoomScalePageLayoutView="0" workbookViewId="0" topLeftCell="A1">
      <selection activeCell="C6" sqref="C6"/>
    </sheetView>
  </sheetViews>
  <sheetFormatPr defaultColWidth="9.00390625" defaultRowHeight="12.75"/>
  <cols>
    <col min="1" max="1" width="46.375" style="242" customWidth="1"/>
    <col min="2" max="2" width="13.875" style="242" customWidth="1"/>
    <col min="3" max="3" width="66.125" style="242" customWidth="1"/>
    <col min="4" max="5" width="13.875" style="242" customWidth="1"/>
    <col min="6" max="16384" width="9.375" style="242" customWidth="1"/>
  </cols>
  <sheetData>
    <row r="1" spans="1:5" ht="18.75">
      <c r="A1" s="418" t="s">
        <v>103</v>
      </c>
      <c r="E1" s="424" t="s">
        <v>107</v>
      </c>
    </row>
    <row r="3" spans="1:5" ht="12.75">
      <c r="A3" s="419"/>
      <c r="B3" s="425"/>
      <c r="C3" s="419"/>
      <c r="D3" s="426"/>
      <c r="E3" s="425"/>
    </row>
    <row r="4" spans="1:5" ht="15.75">
      <c r="A4" s="393" t="str">
        <f>+ÖSSZEFÜGGÉSEK!A4</f>
        <v>2016. évi eredeti előirányzat BEVÉTELEK</v>
      </c>
      <c r="B4" s="427"/>
      <c r="C4" s="420"/>
      <c r="D4" s="426"/>
      <c r="E4" s="425"/>
    </row>
    <row r="5" spans="1:5" ht="12.75">
      <c r="A5" s="419"/>
      <c r="B5" s="425"/>
      <c r="C5" s="419"/>
      <c r="D5" s="426"/>
      <c r="E5" s="425"/>
    </row>
    <row r="6" spans="1:5" ht="12.75">
      <c r="A6" s="419" t="s">
        <v>449</v>
      </c>
      <c r="B6" s="425">
        <f>+'1.1.sz.mell.'!C62</f>
        <v>12203</v>
      </c>
      <c r="C6" s="419" t="s">
        <v>450</v>
      </c>
      <c r="D6" s="426">
        <f>+'2.1.sz.mell  '!C18+'2.2.sz.mell  '!C17</f>
        <v>12203</v>
      </c>
      <c r="E6" s="425">
        <f>+B6-D6</f>
        <v>0</v>
      </c>
    </row>
    <row r="7" spans="1:5" ht="12.75">
      <c r="A7" s="419" t="s">
        <v>451</v>
      </c>
      <c r="B7" s="425">
        <f>+'1.1.sz.mell.'!C85</f>
        <v>6690</v>
      </c>
      <c r="C7" s="419" t="s">
        <v>452</v>
      </c>
      <c r="D7" s="426">
        <f>+'2.1.sz.mell  '!C27+'2.2.sz.mell  '!C30</f>
        <v>6690</v>
      </c>
      <c r="E7" s="425">
        <f>+B7-D7</f>
        <v>0</v>
      </c>
    </row>
    <row r="8" spans="1:5" ht="12.75">
      <c r="A8" s="419" t="s">
        <v>453</v>
      </c>
      <c r="B8" s="425">
        <f>+'1.1.sz.mell.'!C86</f>
        <v>18893</v>
      </c>
      <c r="C8" s="419" t="s">
        <v>454</v>
      </c>
      <c r="D8" s="426">
        <f>+'2.1.sz.mell  '!C28+'2.2.sz.mell  '!C31</f>
        <v>18893</v>
      </c>
      <c r="E8" s="425">
        <f>+B8-D8</f>
        <v>0</v>
      </c>
    </row>
    <row r="9" spans="1:5" ht="12.75">
      <c r="A9" s="419"/>
      <c r="B9" s="425"/>
      <c r="C9" s="419"/>
      <c r="D9" s="426"/>
      <c r="E9" s="425"/>
    </row>
    <row r="10" spans="1:5" ht="15.75">
      <c r="A10" s="393" t="str">
        <f>+ÖSSZEFÜGGÉSEK!A10</f>
        <v>2016. évi módosított előirányzat BEVÉTELEK</v>
      </c>
      <c r="B10" s="427"/>
      <c r="C10" s="420"/>
      <c r="D10" s="426"/>
      <c r="E10" s="425"/>
    </row>
    <row r="11" spans="1:5" ht="12.75">
      <c r="A11" s="419"/>
      <c r="B11" s="425"/>
      <c r="C11" s="419"/>
      <c r="D11" s="426"/>
      <c r="E11" s="425"/>
    </row>
    <row r="12" spans="1:5" ht="12.75">
      <c r="A12" s="419" t="s">
        <v>455</v>
      </c>
      <c r="B12" s="425">
        <f>+'1.1.sz.mell.'!D62</f>
        <v>20103</v>
      </c>
      <c r="C12" s="419" t="s">
        <v>461</v>
      </c>
      <c r="D12" s="426">
        <f>+'2.1.sz.mell  '!D18+'2.2.sz.mell  '!D17</f>
        <v>20103</v>
      </c>
      <c r="E12" s="425">
        <f>+B12-D12</f>
        <v>0</v>
      </c>
    </row>
    <row r="13" spans="1:5" ht="12.75">
      <c r="A13" s="419" t="s">
        <v>456</v>
      </c>
      <c r="B13" s="425">
        <f>+'1.1.sz.mell.'!D85</f>
        <v>10922</v>
      </c>
      <c r="C13" s="419" t="s">
        <v>462</v>
      </c>
      <c r="D13" s="426">
        <f>+'2.1.sz.mell  '!D27+'2.2.sz.mell  '!D30</f>
        <v>10922</v>
      </c>
      <c r="E13" s="425">
        <f>+B13-D13</f>
        <v>0</v>
      </c>
    </row>
    <row r="14" spans="1:5" ht="12.75">
      <c r="A14" s="419" t="s">
        <v>457</v>
      </c>
      <c r="B14" s="425">
        <f>+'1.1.sz.mell.'!D86</f>
        <v>31025</v>
      </c>
      <c r="C14" s="419" t="s">
        <v>463</v>
      </c>
      <c r="D14" s="426">
        <f>+'2.1.sz.mell  '!D28+'2.2.sz.mell  '!D31</f>
        <v>31025</v>
      </c>
      <c r="E14" s="425">
        <f>+B14-D14</f>
        <v>0</v>
      </c>
    </row>
    <row r="15" spans="1:5" ht="12.75">
      <c r="A15" s="419"/>
      <c r="B15" s="425"/>
      <c r="C15" s="419"/>
      <c r="D15" s="426"/>
      <c r="E15" s="425"/>
    </row>
    <row r="16" spans="1:5" ht="14.25">
      <c r="A16" s="428" t="str">
        <f>+ÖSSZEFÜGGÉSEK!A16</f>
        <v>2016. évi teljesítés BEVÉTELEK</v>
      </c>
      <c r="B16" s="392"/>
      <c r="C16" s="420"/>
      <c r="D16" s="426"/>
      <c r="E16" s="425"/>
    </row>
    <row r="17" spans="1:5" ht="12.75">
      <c r="A17" s="419"/>
      <c r="B17" s="425"/>
      <c r="C17" s="419"/>
      <c r="D17" s="426"/>
      <c r="E17" s="425"/>
    </row>
    <row r="18" spans="1:5" ht="12.75">
      <c r="A18" s="419" t="s">
        <v>458</v>
      </c>
      <c r="B18" s="425">
        <f>+'1.1.sz.mell.'!E62</f>
        <v>19580</v>
      </c>
      <c r="C18" s="419" t="s">
        <v>464</v>
      </c>
      <c r="D18" s="426">
        <f>+'2.1.sz.mell  '!E18+'2.2.sz.mell  '!E17</f>
        <v>19580</v>
      </c>
      <c r="E18" s="425">
        <f>+B18-D18</f>
        <v>0</v>
      </c>
    </row>
    <row r="19" spans="1:5" ht="12.75">
      <c r="A19" s="419" t="s">
        <v>459</v>
      </c>
      <c r="B19" s="425">
        <f>+'1.1.sz.mell.'!E85</f>
        <v>10922</v>
      </c>
      <c r="C19" s="419" t="s">
        <v>465</v>
      </c>
      <c r="D19" s="426">
        <f>+'2.1.sz.mell  '!E27+'2.2.sz.mell  '!E30</f>
        <v>10922</v>
      </c>
      <c r="E19" s="425">
        <f>+B19-D19</f>
        <v>0</v>
      </c>
    </row>
    <row r="20" spans="1:5" ht="12.75">
      <c r="A20" s="419" t="s">
        <v>460</v>
      </c>
      <c r="B20" s="425">
        <f>+'1.1.sz.mell.'!E86</f>
        <v>30502</v>
      </c>
      <c r="C20" s="419" t="s">
        <v>466</v>
      </c>
      <c r="D20" s="426">
        <f>+'2.1.sz.mell  '!E28+'2.2.sz.mell  '!E31</f>
        <v>30502</v>
      </c>
      <c r="E20" s="425">
        <f>+B20-D20</f>
        <v>0</v>
      </c>
    </row>
    <row r="21" spans="1:5" ht="12.75">
      <c r="A21" s="419"/>
      <c r="B21" s="425"/>
      <c r="C21" s="419"/>
      <c r="D21" s="426"/>
      <c r="E21" s="425"/>
    </row>
    <row r="22" spans="1:5" ht="15.75">
      <c r="A22" s="393" t="str">
        <f>+ÖSSZEFÜGGÉSEK!A22</f>
        <v>2016. évi eredeti előirányzat KIADÁSOK</v>
      </c>
      <c r="B22" s="427"/>
      <c r="C22" s="420"/>
      <c r="D22" s="426"/>
      <c r="E22" s="425"/>
    </row>
    <row r="23" spans="1:5" ht="12.75">
      <c r="A23" s="419"/>
      <c r="B23" s="425"/>
      <c r="C23" s="419"/>
      <c r="D23" s="426"/>
      <c r="E23" s="425"/>
    </row>
    <row r="24" spans="1:5" ht="12.75">
      <c r="A24" s="419" t="s">
        <v>467</v>
      </c>
      <c r="B24" s="425">
        <f>+'1.1.sz.mell.'!C126</f>
        <v>18893</v>
      </c>
      <c r="C24" s="419" t="s">
        <v>473</v>
      </c>
      <c r="D24" s="426">
        <f>+'2.1.sz.mell  '!G18+'2.2.sz.mell  '!G17</f>
        <v>18893</v>
      </c>
      <c r="E24" s="425">
        <f>+B24-D24</f>
        <v>0</v>
      </c>
    </row>
    <row r="25" spans="1:5" ht="12.75">
      <c r="A25" s="419" t="s">
        <v>446</v>
      </c>
      <c r="B25" s="425">
        <f>+'1.1.sz.mell.'!C146</f>
        <v>0</v>
      </c>
      <c r="C25" s="419" t="s">
        <v>474</v>
      </c>
      <c r="D25" s="426">
        <f>+'2.1.sz.mell  '!G27+'2.2.sz.mell  '!G30</f>
        <v>0</v>
      </c>
      <c r="E25" s="425">
        <f>+B25-D25</f>
        <v>0</v>
      </c>
    </row>
    <row r="26" spans="1:5" ht="12.75">
      <c r="A26" s="419" t="s">
        <v>468</v>
      </c>
      <c r="B26" s="425">
        <f>+'1.1.sz.mell.'!C147</f>
        <v>18893</v>
      </c>
      <c r="C26" s="419" t="s">
        <v>475</v>
      </c>
      <c r="D26" s="426">
        <f>+'2.1.sz.mell  '!G28+'2.2.sz.mell  '!G31</f>
        <v>18893</v>
      </c>
      <c r="E26" s="425">
        <f>+B26-D26</f>
        <v>0</v>
      </c>
    </row>
    <row r="27" spans="1:5" ht="12.75">
      <c r="A27" s="419"/>
      <c r="B27" s="425"/>
      <c r="C27" s="419"/>
      <c r="D27" s="426"/>
      <c r="E27" s="425"/>
    </row>
    <row r="28" spans="1:5" ht="15.75">
      <c r="A28" s="393" t="str">
        <f>+ÖSSZEFÜGGÉSEK!A28</f>
        <v>2016. évi módosított előirányzat KIADÁSOK</v>
      </c>
      <c r="B28" s="427"/>
      <c r="C28" s="420"/>
      <c r="D28" s="426"/>
      <c r="E28" s="425"/>
    </row>
    <row r="29" spans="1:5" ht="12.75">
      <c r="A29" s="419"/>
      <c r="B29" s="425"/>
      <c r="C29" s="419"/>
      <c r="D29" s="426"/>
      <c r="E29" s="425"/>
    </row>
    <row r="30" spans="1:5" ht="12.75">
      <c r="A30" s="419" t="s">
        <v>469</v>
      </c>
      <c r="B30" s="425">
        <f>+'1.1.sz.mell.'!D126</f>
        <v>30587</v>
      </c>
      <c r="C30" s="419" t="s">
        <v>480</v>
      </c>
      <c r="D30" s="426">
        <f>+'2.1.sz.mell  '!H18+'2.2.sz.mell  '!H17</f>
        <v>30587</v>
      </c>
      <c r="E30" s="425">
        <f>+B30-D30</f>
        <v>0</v>
      </c>
    </row>
    <row r="31" spans="1:5" ht="12.75">
      <c r="A31" s="419" t="s">
        <v>447</v>
      </c>
      <c r="B31" s="425">
        <f>+'1.1.sz.mell.'!D146</f>
        <v>438</v>
      </c>
      <c r="C31" s="419" t="s">
        <v>477</v>
      </c>
      <c r="D31" s="426">
        <f>+'2.1.sz.mell  '!H27+'2.2.sz.mell  '!H30</f>
        <v>438</v>
      </c>
      <c r="E31" s="425">
        <f>+B31-D31</f>
        <v>0</v>
      </c>
    </row>
    <row r="32" spans="1:5" ht="12.75">
      <c r="A32" s="419" t="s">
        <v>470</v>
      </c>
      <c r="B32" s="425">
        <f>+'1.1.sz.mell.'!D147</f>
        <v>31025</v>
      </c>
      <c r="C32" s="419" t="s">
        <v>476</v>
      </c>
      <c r="D32" s="426">
        <f>+'2.1.sz.mell  '!H28+'2.2.sz.mell  '!H31</f>
        <v>31025</v>
      </c>
      <c r="E32" s="425">
        <f>+B32-D32</f>
        <v>0</v>
      </c>
    </row>
    <row r="33" spans="1:5" ht="12.75">
      <c r="A33" s="419"/>
      <c r="B33" s="425"/>
      <c r="C33" s="419"/>
      <c r="D33" s="426"/>
      <c r="E33" s="425"/>
    </row>
    <row r="34" spans="1:5" ht="15.75">
      <c r="A34" s="423" t="str">
        <f>+ÖSSZEFÜGGÉSEK!A34</f>
        <v>2016. évi teljesítés KIADÁSOK</v>
      </c>
      <c r="B34" s="427"/>
      <c r="C34" s="420"/>
      <c r="D34" s="426"/>
      <c r="E34" s="425"/>
    </row>
    <row r="35" spans="1:5" ht="12.75">
      <c r="A35" s="419"/>
      <c r="B35" s="425"/>
      <c r="C35" s="419"/>
      <c r="D35" s="426"/>
      <c r="E35" s="425"/>
    </row>
    <row r="36" spans="1:5" ht="12.75">
      <c r="A36" s="419" t="s">
        <v>471</v>
      </c>
      <c r="B36" s="425">
        <f>+'1.1.sz.mell.'!E126</f>
        <v>19858</v>
      </c>
      <c r="C36" s="419" t="s">
        <v>481</v>
      </c>
      <c r="D36" s="426">
        <f>+'2.1.sz.mell  '!I18+'2.2.sz.mell  '!I17</f>
        <v>19858</v>
      </c>
      <c r="E36" s="425">
        <f>+B36-D36</f>
        <v>0</v>
      </c>
    </row>
    <row r="37" spans="1:5" ht="12.75">
      <c r="A37" s="419" t="s">
        <v>448</v>
      </c>
      <c r="B37" s="425">
        <f>+'1.1.sz.mell.'!E146</f>
        <v>438</v>
      </c>
      <c r="C37" s="419" t="s">
        <v>479</v>
      </c>
      <c r="D37" s="426">
        <f>+'2.1.sz.mell  '!I27+'2.2.sz.mell  '!I30</f>
        <v>438</v>
      </c>
      <c r="E37" s="425">
        <f>+B37-D37</f>
        <v>0</v>
      </c>
    </row>
    <row r="38" spans="1:5" ht="12.75">
      <c r="A38" s="419" t="s">
        <v>472</v>
      </c>
      <c r="B38" s="425">
        <f>+'1.1.sz.mell.'!E147</f>
        <v>20296</v>
      </c>
      <c r="C38" s="419" t="s">
        <v>478</v>
      </c>
      <c r="D38" s="426">
        <f>+'2.1.sz.mell  '!I28+'2.2.sz.mell  '!I31</f>
        <v>20296</v>
      </c>
      <c r="E38" s="425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575" t="s">
        <v>1</v>
      </c>
      <c r="B1" s="575"/>
      <c r="C1" s="575"/>
      <c r="D1" s="575"/>
      <c r="E1" s="575"/>
      <c r="F1" s="575"/>
      <c r="G1" s="575"/>
      <c r="H1" s="576" t="str">
        <f>+CONCATENATE("3. melléklet a 4/2018. (V.31.) önkormányzati rendelethez")</f>
        <v>3. melléklet a 4/2018. (V.31.) önkormányzati rendelethez</v>
      </c>
    </row>
    <row r="2" spans="1:8" ht="22.5" customHeight="1" thickBot="1">
      <c r="A2" s="27"/>
      <c r="B2" s="10"/>
      <c r="C2" s="10"/>
      <c r="D2" s="10"/>
      <c r="E2" s="10"/>
      <c r="F2" s="574" t="s">
        <v>45</v>
      </c>
      <c r="G2" s="574"/>
      <c r="H2" s="576"/>
    </row>
    <row r="3" spans="1:8" s="6" customFormat="1" ht="50.25" customHeight="1" thickBot="1">
      <c r="A3" s="28" t="s">
        <v>49</v>
      </c>
      <c r="B3" s="29" t="s">
        <v>50</v>
      </c>
      <c r="C3" s="29" t="s">
        <v>51</v>
      </c>
      <c r="D3" s="29" t="str">
        <f>+CONCATENATE("Felhasználás 2016. XII.31-ig")</f>
        <v>Felhasználás 2016. XII.31-ig</v>
      </c>
      <c r="E3" s="29" t="s">
        <v>581</v>
      </c>
      <c r="F3" s="104" t="s">
        <v>582</v>
      </c>
      <c r="G3" s="103" t="s">
        <v>583</v>
      </c>
      <c r="H3" s="576"/>
    </row>
    <row r="4" spans="1:8" s="10" customFormat="1" ht="12" customHeight="1" thickBot="1">
      <c r="A4" s="386" t="s">
        <v>355</v>
      </c>
      <c r="B4" s="387" t="s">
        <v>356</v>
      </c>
      <c r="C4" s="387" t="s">
        <v>357</v>
      </c>
      <c r="D4" s="387" t="s">
        <v>358</v>
      </c>
      <c r="E4" s="387" t="s">
        <v>359</v>
      </c>
      <c r="F4" s="48" t="s">
        <v>436</v>
      </c>
      <c r="G4" s="388" t="s">
        <v>482</v>
      </c>
      <c r="H4" s="576"/>
    </row>
    <row r="5" spans="1:8" ht="15.75" customHeight="1">
      <c r="A5" s="7" t="s">
        <v>584</v>
      </c>
      <c r="B5" s="2">
        <v>899</v>
      </c>
      <c r="C5" s="11">
        <v>2017</v>
      </c>
      <c r="D5" s="2"/>
      <c r="E5" s="2">
        <v>899</v>
      </c>
      <c r="F5" s="49">
        <v>899</v>
      </c>
      <c r="G5" s="50">
        <f>+D5+F5</f>
        <v>899</v>
      </c>
      <c r="H5" s="576"/>
    </row>
    <row r="6" spans="1:8" ht="15.75" customHeight="1">
      <c r="A6" s="7"/>
      <c r="B6" s="2"/>
      <c r="C6" s="11"/>
      <c r="D6" s="2"/>
      <c r="E6" s="2"/>
      <c r="F6" s="49"/>
      <c r="G6" s="50">
        <f aca="true" t="shared" si="0" ref="G6:G23">+D6+F6</f>
        <v>0</v>
      </c>
      <c r="H6" s="576"/>
    </row>
    <row r="7" spans="1:8" ht="15.75" customHeight="1">
      <c r="A7" s="7"/>
      <c r="B7" s="2"/>
      <c r="C7" s="11"/>
      <c r="D7" s="2"/>
      <c r="E7" s="2"/>
      <c r="F7" s="49"/>
      <c r="G7" s="50">
        <f t="shared" si="0"/>
        <v>0</v>
      </c>
      <c r="H7" s="576"/>
    </row>
    <row r="8" spans="1:8" ht="15.75" customHeight="1">
      <c r="A8" s="12"/>
      <c r="B8" s="2"/>
      <c r="C8" s="11"/>
      <c r="D8" s="2"/>
      <c r="E8" s="2"/>
      <c r="F8" s="49"/>
      <c r="G8" s="50">
        <f t="shared" si="0"/>
        <v>0</v>
      </c>
      <c r="H8" s="576"/>
    </row>
    <row r="9" spans="1:8" ht="15.75" customHeight="1">
      <c r="A9" s="7"/>
      <c r="B9" s="2"/>
      <c r="C9" s="11"/>
      <c r="D9" s="2"/>
      <c r="E9" s="2"/>
      <c r="F9" s="49"/>
      <c r="G9" s="50">
        <f t="shared" si="0"/>
        <v>0</v>
      </c>
      <c r="H9" s="576"/>
    </row>
    <row r="10" spans="1:8" ht="15.75" customHeight="1">
      <c r="A10" s="12"/>
      <c r="B10" s="2"/>
      <c r="C10" s="11"/>
      <c r="D10" s="2"/>
      <c r="E10" s="2"/>
      <c r="F10" s="49"/>
      <c r="G10" s="50">
        <f t="shared" si="0"/>
        <v>0</v>
      </c>
      <c r="H10" s="576"/>
    </row>
    <row r="11" spans="1:8" ht="15.75" customHeight="1">
      <c r="A11" s="7"/>
      <c r="B11" s="2"/>
      <c r="C11" s="11"/>
      <c r="D11" s="2"/>
      <c r="E11" s="2"/>
      <c r="F11" s="49"/>
      <c r="G11" s="50">
        <f t="shared" si="0"/>
        <v>0</v>
      </c>
      <c r="H11" s="576"/>
    </row>
    <row r="12" spans="1:8" ht="15.75" customHeight="1">
      <c r="A12" s="7"/>
      <c r="B12" s="2"/>
      <c r="C12" s="11"/>
      <c r="D12" s="2"/>
      <c r="E12" s="2"/>
      <c r="F12" s="49"/>
      <c r="G12" s="50">
        <f t="shared" si="0"/>
        <v>0</v>
      </c>
      <c r="H12" s="576"/>
    </row>
    <row r="13" spans="1:8" ht="15.75" customHeight="1">
      <c r="A13" s="7"/>
      <c r="B13" s="2"/>
      <c r="C13" s="11"/>
      <c r="D13" s="2"/>
      <c r="E13" s="2"/>
      <c r="F13" s="49"/>
      <c r="G13" s="50">
        <f t="shared" si="0"/>
        <v>0</v>
      </c>
      <c r="H13" s="576"/>
    </row>
    <row r="14" spans="1:8" ht="15.75" customHeight="1">
      <c r="A14" s="7"/>
      <c r="B14" s="2"/>
      <c r="C14" s="11"/>
      <c r="D14" s="2"/>
      <c r="E14" s="2"/>
      <c r="F14" s="49"/>
      <c r="G14" s="50">
        <f t="shared" si="0"/>
        <v>0</v>
      </c>
      <c r="H14" s="576"/>
    </row>
    <row r="15" spans="1:8" ht="15.75" customHeight="1">
      <c r="A15" s="7"/>
      <c r="B15" s="2"/>
      <c r="C15" s="11"/>
      <c r="D15" s="2"/>
      <c r="E15" s="2"/>
      <c r="F15" s="49"/>
      <c r="G15" s="50">
        <f t="shared" si="0"/>
        <v>0</v>
      </c>
      <c r="H15" s="576"/>
    </row>
    <row r="16" spans="1:8" ht="15.75" customHeight="1">
      <c r="A16" s="7"/>
      <c r="B16" s="2"/>
      <c r="C16" s="11"/>
      <c r="D16" s="2"/>
      <c r="E16" s="2"/>
      <c r="F16" s="49"/>
      <c r="G16" s="50">
        <f t="shared" si="0"/>
        <v>0</v>
      </c>
      <c r="H16" s="576"/>
    </row>
    <row r="17" spans="1:8" ht="15.75" customHeight="1">
      <c r="A17" s="7"/>
      <c r="B17" s="2"/>
      <c r="C17" s="11"/>
      <c r="D17" s="2"/>
      <c r="E17" s="2"/>
      <c r="F17" s="49"/>
      <c r="G17" s="50">
        <f t="shared" si="0"/>
        <v>0</v>
      </c>
      <c r="H17" s="576"/>
    </row>
    <row r="18" spans="1:8" ht="15.75" customHeight="1">
      <c r="A18" s="7"/>
      <c r="B18" s="2"/>
      <c r="C18" s="11"/>
      <c r="D18" s="2"/>
      <c r="E18" s="2"/>
      <c r="F18" s="49"/>
      <c r="G18" s="50">
        <f t="shared" si="0"/>
        <v>0</v>
      </c>
      <c r="H18" s="576"/>
    </row>
    <row r="19" spans="1:8" ht="15.75" customHeight="1">
      <c r="A19" s="7"/>
      <c r="B19" s="2"/>
      <c r="C19" s="11"/>
      <c r="D19" s="2"/>
      <c r="E19" s="2"/>
      <c r="F19" s="49"/>
      <c r="G19" s="50">
        <f t="shared" si="0"/>
        <v>0</v>
      </c>
      <c r="H19" s="576"/>
    </row>
    <row r="20" spans="1:8" ht="15.75" customHeight="1">
      <c r="A20" s="7"/>
      <c r="B20" s="2"/>
      <c r="C20" s="11"/>
      <c r="D20" s="2"/>
      <c r="E20" s="2"/>
      <c r="F20" s="49"/>
      <c r="G20" s="50">
        <f t="shared" si="0"/>
        <v>0</v>
      </c>
      <c r="H20" s="576"/>
    </row>
    <row r="21" spans="1:8" ht="15.75" customHeight="1">
      <c r="A21" s="7"/>
      <c r="B21" s="2"/>
      <c r="C21" s="11"/>
      <c r="D21" s="2"/>
      <c r="E21" s="2"/>
      <c r="F21" s="49"/>
      <c r="G21" s="50">
        <f t="shared" si="0"/>
        <v>0</v>
      </c>
      <c r="H21" s="576"/>
    </row>
    <row r="22" spans="1:8" ht="15.75" customHeight="1">
      <c r="A22" s="7"/>
      <c r="B22" s="2"/>
      <c r="C22" s="11"/>
      <c r="D22" s="2"/>
      <c r="E22" s="2"/>
      <c r="F22" s="49"/>
      <c r="G22" s="50">
        <f t="shared" si="0"/>
        <v>0</v>
      </c>
      <c r="H22" s="576"/>
    </row>
    <row r="23" spans="1:8" ht="15.75" customHeight="1" thickBot="1">
      <c r="A23" s="13"/>
      <c r="B23" s="3"/>
      <c r="C23" s="14"/>
      <c r="D23" s="3"/>
      <c r="E23" s="3"/>
      <c r="F23" s="51"/>
      <c r="G23" s="50">
        <f t="shared" si="0"/>
        <v>0</v>
      </c>
      <c r="H23" s="576"/>
    </row>
    <row r="24" spans="1:8" s="17" customFormat="1" ht="18" customHeight="1" thickBot="1">
      <c r="A24" s="30" t="s">
        <v>48</v>
      </c>
      <c r="B24" s="15">
        <f>SUM(B5:B23)</f>
        <v>899</v>
      </c>
      <c r="C24" s="22"/>
      <c r="D24" s="15">
        <f>SUM(D5:D23)</f>
        <v>0</v>
      </c>
      <c r="E24" s="15">
        <f>SUM(E5:E23)</f>
        <v>899</v>
      </c>
      <c r="F24" s="15">
        <f>SUM(F5:F23)</f>
        <v>899</v>
      </c>
      <c r="G24" s="16">
        <f>SUM(G5:G23)</f>
        <v>899</v>
      </c>
      <c r="H24" s="576"/>
    </row>
    <row r="25" spans="6:8" ht="12.75">
      <c r="F25" s="17"/>
      <c r="G25" s="17"/>
      <c r="H25" s="505"/>
    </row>
    <row r="26" ht="12.75">
      <c r="H26" s="505"/>
    </row>
    <row r="27" ht="12.75">
      <c r="H27" s="505"/>
    </row>
    <row r="28" ht="12.75">
      <c r="H28" s="505"/>
    </row>
    <row r="29" ht="12.75">
      <c r="H29" s="505"/>
    </row>
    <row r="30" ht="12.75">
      <c r="H30" s="505"/>
    </row>
    <row r="31" ht="12.75">
      <c r="H31" s="505"/>
    </row>
    <row r="32" ht="12.75">
      <c r="H32" s="505"/>
    </row>
    <row r="33" ht="12.75">
      <c r="H33" s="505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zoomScalePageLayoutView="0" workbookViewId="0" topLeftCell="A1">
      <selection activeCell="C10" sqref="C10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575" t="s">
        <v>2</v>
      </c>
      <c r="B1" s="575"/>
      <c r="C1" s="575"/>
      <c r="D1" s="575"/>
      <c r="E1" s="575"/>
      <c r="F1" s="575"/>
      <c r="G1" s="575"/>
      <c r="H1" s="577" t="str">
        <f>+CONCATENATE("4. melléklet a 4/2018. (V.31.) önkormányzati rendelethez")</f>
        <v>4. melléklet a 4/2018. (V.31.) önkormányzati rendelethez</v>
      </c>
    </row>
    <row r="2" spans="1:8" ht="23.25" customHeight="1" thickBot="1">
      <c r="A2" s="27"/>
      <c r="B2" s="10"/>
      <c r="C2" s="10"/>
      <c r="D2" s="10"/>
      <c r="E2" s="10"/>
      <c r="F2" s="574" t="s">
        <v>45</v>
      </c>
      <c r="G2" s="574"/>
      <c r="H2" s="577"/>
    </row>
    <row r="3" spans="1:8" s="6" customFormat="1" ht="48.75" customHeight="1" thickBot="1">
      <c r="A3" s="28" t="s">
        <v>52</v>
      </c>
      <c r="B3" s="29" t="s">
        <v>50</v>
      </c>
      <c r="C3" s="29" t="s">
        <v>51</v>
      </c>
      <c r="D3" s="29" t="str">
        <f>+'3.sz.mell.'!D3</f>
        <v>Felhasználás 2016. XII.31-ig</v>
      </c>
      <c r="E3" s="29" t="str">
        <f>+'3.sz.mell.'!E3</f>
        <v>2017. évi módosított előirányzat</v>
      </c>
      <c r="F3" s="104" t="str">
        <f>+'3.sz.mell.'!F3</f>
        <v>2017. évi teljesítés</v>
      </c>
      <c r="G3" s="103" t="str">
        <f>+'3.sz.mell.'!G3</f>
        <v>2017. dec. 31-ig</v>
      </c>
      <c r="H3" s="577"/>
    </row>
    <row r="4" spans="1:8" s="10" customFormat="1" ht="15" customHeight="1" thickBot="1">
      <c r="A4" s="386" t="s">
        <v>355</v>
      </c>
      <c r="B4" s="387" t="s">
        <v>356</v>
      </c>
      <c r="C4" s="387" t="s">
        <v>357</v>
      </c>
      <c r="D4" s="387" t="s">
        <v>358</v>
      </c>
      <c r="E4" s="387" t="s">
        <v>359</v>
      </c>
      <c r="F4" s="48" t="s">
        <v>436</v>
      </c>
      <c r="G4" s="388" t="s">
        <v>482</v>
      </c>
      <c r="H4" s="577"/>
    </row>
    <row r="5" spans="1:8" ht="15.75" customHeight="1">
      <c r="A5" s="18" t="s">
        <v>585</v>
      </c>
      <c r="B5" s="2">
        <v>1744</v>
      </c>
      <c r="C5" s="266"/>
      <c r="D5" s="2"/>
      <c r="E5" s="2">
        <v>1744</v>
      </c>
      <c r="F5" s="49">
        <v>1744</v>
      </c>
      <c r="G5" s="50">
        <f>+D5+F5</f>
        <v>1744</v>
      </c>
      <c r="H5" s="577"/>
    </row>
    <row r="6" spans="1:8" ht="15.75" customHeight="1">
      <c r="A6" s="18"/>
      <c r="B6" s="2"/>
      <c r="C6" s="266"/>
      <c r="D6" s="2"/>
      <c r="E6" s="2"/>
      <c r="F6" s="49"/>
      <c r="G6" s="50">
        <f aca="true" t="shared" si="0" ref="G6:G23">+D6+F6</f>
        <v>0</v>
      </c>
      <c r="H6" s="577"/>
    </row>
    <row r="7" spans="1:8" ht="15.75" customHeight="1">
      <c r="A7" s="18"/>
      <c r="B7" s="2"/>
      <c r="C7" s="266"/>
      <c r="D7" s="2"/>
      <c r="E7" s="2"/>
      <c r="F7" s="49"/>
      <c r="G7" s="50">
        <f t="shared" si="0"/>
        <v>0</v>
      </c>
      <c r="H7" s="577"/>
    </row>
    <row r="8" spans="1:8" ht="15.75" customHeight="1">
      <c r="A8" s="18"/>
      <c r="B8" s="2"/>
      <c r="C8" s="266"/>
      <c r="D8" s="2"/>
      <c r="E8" s="2"/>
      <c r="F8" s="49"/>
      <c r="G8" s="50">
        <f t="shared" si="0"/>
        <v>0</v>
      </c>
      <c r="H8" s="577"/>
    </row>
    <row r="9" spans="1:8" ht="15.75" customHeight="1">
      <c r="A9" s="18"/>
      <c r="B9" s="2"/>
      <c r="C9" s="266"/>
      <c r="D9" s="2"/>
      <c r="E9" s="2"/>
      <c r="F9" s="49"/>
      <c r="G9" s="50">
        <f t="shared" si="0"/>
        <v>0</v>
      </c>
      <c r="H9" s="577"/>
    </row>
    <row r="10" spans="1:8" ht="15.75" customHeight="1">
      <c r="A10" s="18"/>
      <c r="B10" s="2"/>
      <c r="C10" s="266"/>
      <c r="D10" s="2"/>
      <c r="E10" s="2"/>
      <c r="F10" s="49"/>
      <c r="G10" s="50">
        <f t="shared" si="0"/>
        <v>0</v>
      </c>
      <c r="H10" s="577"/>
    </row>
    <row r="11" spans="1:8" ht="15.75" customHeight="1">
      <c r="A11" s="18"/>
      <c r="B11" s="2"/>
      <c r="C11" s="266"/>
      <c r="D11" s="2"/>
      <c r="E11" s="2"/>
      <c r="F11" s="49"/>
      <c r="G11" s="50">
        <f t="shared" si="0"/>
        <v>0</v>
      </c>
      <c r="H11" s="577"/>
    </row>
    <row r="12" spans="1:8" ht="15.75" customHeight="1">
      <c r="A12" s="18"/>
      <c r="B12" s="2"/>
      <c r="C12" s="266"/>
      <c r="D12" s="2"/>
      <c r="E12" s="2"/>
      <c r="F12" s="49"/>
      <c r="G12" s="50">
        <f t="shared" si="0"/>
        <v>0</v>
      </c>
      <c r="H12" s="577"/>
    </row>
    <row r="13" spans="1:8" ht="15.75" customHeight="1">
      <c r="A13" s="18"/>
      <c r="B13" s="2"/>
      <c r="C13" s="266"/>
      <c r="D13" s="2"/>
      <c r="E13" s="2"/>
      <c r="F13" s="49"/>
      <c r="G13" s="50">
        <f t="shared" si="0"/>
        <v>0</v>
      </c>
      <c r="H13" s="577"/>
    </row>
    <row r="14" spans="1:8" ht="15.75" customHeight="1">
      <c r="A14" s="18"/>
      <c r="B14" s="2"/>
      <c r="C14" s="266"/>
      <c r="D14" s="2"/>
      <c r="E14" s="2"/>
      <c r="F14" s="49"/>
      <c r="G14" s="50">
        <f t="shared" si="0"/>
        <v>0</v>
      </c>
      <c r="H14" s="577"/>
    </row>
    <row r="15" spans="1:8" ht="15.75" customHeight="1">
      <c r="A15" s="18"/>
      <c r="B15" s="2"/>
      <c r="C15" s="266"/>
      <c r="D15" s="2"/>
      <c r="E15" s="2"/>
      <c r="F15" s="49"/>
      <c r="G15" s="50">
        <f t="shared" si="0"/>
        <v>0</v>
      </c>
      <c r="H15" s="577"/>
    </row>
    <row r="16" spans="1:8" ht="15.75" customHeight="1">
      <c r="A16" s="18"/>
      <c r="B16" s="2"/>
      <c r="C16" s="266"/>
      <c r="D16" s="2"/>
      <c r="E16" s="2"/>
      <c r="F16" s="49"/>
      <c r="G16" s="50">
        <f t="shared" si="0"/>
        <v>0</v>
      </c>
      <c r="H16" s="577"/>
    </row>
    <row r="17" spans="1:8" ht="15.75" customHeight="1">
      <c r="A17" s="18"/>
      <c r="B17" s="2"/>
      <c r="C17" s="266"/>
      <c r="D17" s="2"/>
      <c r="E17" s="2"/>
      <c r="F17" s="49"/>
      <c r="G17" s="50">
        <f t="shared" si="0"/>
        <v>0</v>
      </c>
      <c r="H17" s="577"/>
    </row>
    <row r="18" spans="1:8" ht="15.75" customHeight="1">
      <c r="A18" s="18"/>
      <c r="B18" s="2"/>
      <c r="C18" s="266"/>
      <c r="D18" s="2"/>
      <c r="E18" s="2"/>
      <c r="F18" s="49"/>
      <c r="G18" s="50">
        <f t="shared" si="0"/>
        <v>0</v>
      </c>
      <c r="H18" s="577"/>
    </row>
    <row r="19" spans="1:8" ht="15.75" customHeight="1">
      <c r="A19" s="18"/>
      <c r="B19" s="2"/>
      <c r="C19" s="266"/>
      <c r="D19" s="2"/>
      <c r="E19" s="2"/>
      <c r="F19" s="49"/>
      <c r="G19" s="50">
        <f t="shared" si="0"/>
        <v>0</v>
      </c>
      <c r="H19" s="577"/>
    </row>
    <row r="20" spans="1:8" ht="15.75" customHeight="1">
      <c r="A20" s="18"/>
      <c r="B20" s="2"/>
      <c r="C20" s="266"/>
      <c r="D20" s="2"/>
      <c r="E20" s="2"/>
      <c r="F20" s="49"/>
      <c r="G20" s="50">
        <f t="shared" si="0"/>
        <v>0</v>
      </c>
      <c r="H20" s="577"/>
    </row>
    <row r="21" spans="1:8" ht="15.75" customHeight="1">
      <c r="A21" s="18"/>
      <c r="B21" s="2"/>
      <c r="C21" s="266"/>
      <c r="D21" s="2"/>
      <c r="E21" s="2"/>
      <c r="F21" s="49"/>
      <c r="G21" s="50">
        <f t="shared" si="0"/>
        <v>0</v>
      </c>
      <c r="H21" s="577"/>
    </row>
    <row r="22" spans="1:8" ht="15.75" customHeight="1">
      <c r="A22" s="18"/>
      <c r="B22" s="2"/>
      <c r="C22" s="266"/>
      <c r="D22" s="2"/>
      <c r="E22" s="2"/>
      <c r="F22" s="49"/>
      <c r="G22" s="50">
        <f t="shared" si="0"/>
        <v>0</v>
      </c>
      <c r="H22" s="577"/>
    </row>
    <row r="23" spans="1:8" ht="15.75" customHeight="1" thickBot="1">
      <c r="A23" s="19"/>
      <c r="B23" s="3"/>
      <c r="C23" s="267"/>
      <c r="D23" s="3"/>
      <c r="E23" s="3"/>
      <c r="F23" s="51"/>
      <c r="G23" s="50">
        <f t="shared" si="0"/>
        <v>0</v>
      </c>
      <c r="H23" s="577"/>
    </row>
    <row r="24" spans="1:8" s="17" customFormat="1" ht="18" customHeight="1" thickBot="1">
      <c r="A24" s="30" t="s">
        <v>48</v>
      </c>
      <c r="B24" s="15">
        <f>SUM(B5:B23)</f>
        <v>1744</v>
      </c>
      <c r="C24" s="22"/>
      <c r="D24" s="15">
        <f>SUM(D5:D23)</f>
        <v>0</v>
      </c>
      <c r="E24" s="15">
        <f>SUM(E5:E23)</f>
        <v>1744</v>
      </c>
      <c r="F24" s="15">
        <f>SUM(F5:F23)</f>
        <v>1744</v>
      </c>
      <c r="G24" s="16">
        <f>SUM(G5:G23)</f>
        <v>1744</v>
      </c>
      <c r="H24" s="577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zoomScalePageLayoutView="0" workbookViewId="0" topLeftCell="A1">
      <selection activeCell="O25" sqref="O25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580" t="s">
        <v>0</v>
      </c>
      <c r="B1" s="580"/>
      <c r="C1" s="580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8" t="str">
        <f>+CONCATENATE("5. melléklet a 4/2018. (V.31.) önkormányzati rendelethez    ")</f>
        <v>5. melléklet a 4/2018. (V.31.) önkormányzati rendelethez    </v>
      </c>
    </row>
    <row r="2" spans="1:1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579" t="s">
        <v>45</v>
      </c>
      <c r="M2" s="579"/>
      <c r="N2" s="588"/>
    </row>
    <row r="3" spans="1:14" ht="13.5" thickBot="1">
      <c r="A3" s="598" t="s">
        <v>85</v>
      </c>
      <c r="B3" s="578" t="s">
        <v>174</v>
      </c>
      <c r="C3" s="578"/>
      <c r="D3" s="578"/>
      <c r="E3" s="578"/>
      <c r="F3" s="578"/>
      <c r="G3" s="578"/>
      <c r="H3" s="578"/>
      <c r="I3" s="578"/>
      <c r="J3" s="593" t="s">
        <v>176</v>
      </c>
      <c r="K3" s="593"/>
      <c r="L3" s="593"/>
      <c r="M3" s="593"/>
      <c r="N3" s="588"/>
    </row>
    <row r="4" spans="1:14" ht="15" customHeight="1" thickBot="1">
      <c r="A4" s="599"/>
      <c r="B4" s="587" t="s">
        <v>177</v>
      </c>
      <c r="C4" s="581" t="s">
        <v>178</v>
      </c>
      <c r="D4" s="586" t="s">
        <v>172</v>
      </c>
      <c r="E4" s="586"/>
      <c r="F4" s="586"/>
      <c r="G4" s="586"/>
      <c r="H4" s="586"/>
      <c r="I4" s="586"/>
      <c r="J4" s="594"/>
      <c r="K4" s="594"/>
      <c r="L4" s="594"/>
      <c r="M4" s="594"/>
      <c r="N4" s="588"/>
    </row>
    <row r="5" spans="1:14" ht="21.75" thickBot="1">
      <c r="A5" s="599"/>
      <c r="B5" s="587"/>
      <c r="C5" s="581"/>
      <c r="D5" s="53" t="s">
        <v>177</v>
      </c>
      <c r="E5" s="53" t="s">
        <v>178</v>
      </c>
      <c r="F5" s="53" t="s">
        <v>177</v>
      </c>
      <c r="G5" s="53" t="s">
        <v>178</v>
      </c>
      <c r="H5" s="53" t="s">
        <v>177</v>
      </c>
      <c r="I5" s="53" t="s">
        <v>178</v>
      </c>
      <c r="J5" s="594"/>
      <c r="K5" s="594"/>
      <c r="L5" s="594"/>
      <c r="M5" s="594"/>
      <c r="N5" s="588"/>
    </row>
    <row r="6" spans="1:14" ht="32.25" thickBot="1">
      <c r="A6" s="600"/>
      <c r="B6" s="581" t="s">
        <v>173</v>
      </c>
      <c r="C6" s="581"/>
      <c r="D6" s="581" t="s">
        <v>586</v>
      </c>
      <c r="E6" s="581"/>
      <c r="F6" s="581" t="s">
        <v>579</v>
      </c>
      <c r="G6" s="581"/>
      <c r="H6" s="587" t="s">
        <v>587</v>
      </c>
      <c r="I6" s="587"/>
      <c r="J6" s="52" t="str">
        <f>+D6</f>
        <v>2017. előtt</v>
      </c>
      <c r="K6" s="53" t="str">
        <f>+F6</f>
        <v>2017. évi</v>
      </c>
      <c r="L6" s="52" t="s">
        <v>37</v>
      </c>
      <c r="M6" s="53" t="str">
        <f>+CONCATENATE("Teljesítés %-a 2017. XII. 31-ig")</f>
        <v>Teljesítés %-a 2017. XII. 31-ig</v>
      </c>
      <c r="N6" s="588"/>
    </row>
    <row r="7" spans="1:14" ht="13.5" thickBot="1">
      <c r="A7" s="54" t="s">
        <v>355</v>
      </c>
      <c r="B7" s="52" t="s">
        <v>356</v>
      </c>
      <c r="C7" s="52" t="s">
        <v>357</v>
      </c>
      <c r="D7" s="55" t="s">
        <v>358</v>
      </c>
      <c r="E7" s="53" t="s">
        <v>359</v>
      </c>
      <c r="F7" s="53" t="s">
        <v>436</v>
      </c>
      <c r="G7" s="53" t="s">
        <v>437</v>
      </c>
      <c r="H7" s="52" t="s">
        <v>438</v>
      </c>
      <c r="I7" s="55" t="s">
        <v>439</v>
      </c>
      <c r="J7" s="55" t="s">
        <v>483</v>
      </c>
      <c r="K7" s="55" t="s">
        <v>484</v>
      </c>
      <c r="L7" s="55" t="s">
        <v>485</v>
      </c>
      <c r="M7" s="56" t="s">
        <v>486</v>
      </c>
      <c r="N7" s="588"/>
    </row>
    <row r="8" spans="1:14" ht="12.75">
      <c r="A8" s="57" t="s">
        <v>86</v>
      </c>
      <c r="B8" s="58"/>
      <c r="C8" s="78"/>
      <c r="D8" s="78"/>
      <c r="E8" s="89"/>
      <c r="F8" s="78"/>
      <c r="G8" s="78"/>
      <c r="H8" s="78"/>
      <c r="I8" s="78"/>
      <c r="J8" s="78"/>
      <c r="K8" s="78"/>
      <c r="L8" s="59">
        <f aca="true" t="shared" si="0" ref="L8:L14">+J8+K8</f>
        <v>0</v>
      </c>
      <c r="M8" s="93">
        <f>IF((C8&lt;&gt;0),ROUND((L8/C8)*100,1),"")</f>
      </c>
      <c r="N8" s="588"/>
    </row>
    <row r="9" spans="1:14" ht="12.75">
      <c r="A9" s="60" t="s">
        <v>98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3">
        <f t="shared" si="0"/>
        <v>0</v>
      </c>
      <c r="M9" s="94">
        <f aca="true" t="shared" si="1" ref="M9:M14">IF((C9&lt;&gt;0),ROUND((L9/C9)*100,1),"")</f>
      </c>
      <c r="N9" s="588"/>
    </row>
    <row r="10" spans="1:14" ht="12.75">
      <c r="A10" s="64" t="s">
        <v>87</v>
      </c>
      <c r="B10" s="65"/>
      <c r="C10" s="81"/>
      <c r="D10" s="81"/>
      <c r="E10" s="81"/>
      <c r="F10" s="81"/>
      <c r="G10" s="81"/>
      <c r="H10" s="81"/>
      <c r="I10" s="81"/>
      <c r="J10" s="81"/>
      <c r="K10" s="81"/>
      <c r="L10" s="63">
        <f t="shared" si="0"/>
        <v>0</v>
      </c>
      <c r="M10" s="94">
        <f t="shared" si="1"/>
      </c>
      <c r="N10" s="588"/>
    </row>
    <row r="11" spans="1:14" ht="12.75">
      <c r="A11" s="64" t="s">
        <v>99</v>
      </c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63">
        <f t="shared" si="0"/>
        <v>0</v>
      </c>
      <c r="M11" s="94">
        <f t="shared" si="1"/>
      </c>
      <c r="N11" s="588"/>
    </row>
    <row r="12" spans="1:14" ht="12.75">
      <c r="A12" s="64" t="s">
        <v>88</v>
      </c>
      <c r="B12" s="65"/>
      <c r="C12" s="81"/>
      <c r="D12" s="81"/>
      <c r="E12" s="81"/>
      <c r="F12" s="81"/>
      <c r="G12" s="81"/>
      <c r="H12" s="81"/>
      <c r="I12" s="81"/>
      <c r="J12" s="81"/>
      <c r="K12" s="81"/>
      <c r="L12" s="63">
        <f t="shared" si="0"/>
        <v>0</v>
      </c>
      <c r="M12" s="94">
        <f t="shared" si="1"/>
      </c>
      <c r="N12" s="588"/>
    </row>
    <row r="13" spans="1:14" ht="12.75">
      <c r="A13" s="64" t="s">
        <v>89</v>
      </c>
      <c r="B13" s="65"/>
      <c r="C13" s="81"/>
      <c r="D13" s="81"/>
      <c r="E13" s="81"/>
      <c r="F13" s="81"/>
      <c r="G13" s="81"/>
      <c r="H13" s="81"/>
      <c r="I13" s="81"/>
      <c r="J13" s="81"/>
      <c r="K13" s="81"/>
      <c r="L13" s="63">
        <f t="shared" si="0"/>
        <v>0</v>
      </c>
      <c r="M13" s="94">
        <f t="shared" si="1"/>
      </c>
      <c r="N13" s="588"/>
    </row>
    <row r="14" spans="1:14" ht="15" customHeight="1" thickBot="1">
      <c r="A14" s="66"/>
      <c r="B14" s="67"/>
      <c r="C14" s="85"/>
      <c r="D14" s="85"/>
      <c r="E14" s="85"/>
      <c r="F14" s="85"/>
      <c r="G14" s="85"/>
      <c r="H14" s="85"/>
      <c r="I14" s="85"/>
      <c r="J14" s="85"/>
      <c r="K14" s="85"/>
      <c r="L14" s="63">
        <f t="shared" si="0"/>
        <v>0</v>
      </c>
      <c r="M14" s="95">
        <f t="shared" si="1"/>
      </c>
      <c r="N14" s="588"/>
    </row>
    <row r="15" spans="1:14" ht="13.5" thickBot="1">
      <c r="A15" s="68" t="s">
        <v>91</v>
      </c>
      <c r="B15" s="69">
        <f>B8+SUM(B10:B14)</f>
        <v>0</v>
      </c>
      <c r="C15" s="69">
        <f aca="true" t="shared" si="2" ref="C15:L15">C8+SUM(C10:C14)</f>
        <v>0</v>
      </c>
      <c r="D15" s="69">
        <f t="shared" si="2"/>
        <v>0</v>
      </c>
      <c r="E15" s="69">
        <f t="shared" si="2"/>
        <v>0</v>
      </c>
      <c r="F15" s="69">
        <f t="shared" si="2"/>
        <v>0</v>
      </c>
      <c r="G15" s="69">
        <f t="shared" si="2"/>
        <v>0</v>
      </c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  <c r="M15" s="70">
        <f>IF((C15&lt;&gt;0),ROUND((L15/C15)*100,1),"")</f>
      </c>
      <c r="N15" s="588"/>
    </row>
    <row r="16" spans="1:14" ht="12.75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588"/>
    </row>
    <row r="17" spans="1:14" ht="13.5" thickBot="1">
      <c r="A17" s="74" t="s">
        <v>90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588"/>
    </row>
    <row r="18" spans="1:14" ht="12.75">
      <c r="A18" s="77" t="s">
        <v>94</v>
      </c>
      <c r="B18" s="58"/>
      <c r="C18" s="78"/>
      <c r="D18" s="78"/>
      <c r="E18" s="89"/>
      <c r="F18" s="78"/>
      <c r="G18" s="78"/>
      <c r="H18" s="78"/>
      <c r="I18" s="78"/>
      <c r="J18" s="78"/>
      <c r="K18" s="78"/>
      <c r="L18" s="79">
        <f aca="true" t="shared" si="3" ref="L18:L23">+J18+K18</f>
        <v>0</v>
      </c>
      <c r="M18" s="93">
        <f aca="true" t="shared" si="4" ref="M18:M24">IF((C18&lt;&gt;0),ROUND((L18/C18)*100,1),"")</f>
      </c>
      <c r="N18" s="588"/>
    </row>
    <row r="19" spans="1:14" ht="12.75">
      <c r="A19" s="80" t="s">
        <v>95</v>
      </c>
      <c r="B19" s="61"/>
      <c r="C19" s="81"/>
      <c r="D19" s="81"/>
      <c r="E19" s="81"/>
      <c r="F19" s="81"/>
      <c r="G19" s="81"/>
      <c r="H19" s="81"/>
      <c r="I19" s="81"/>
      <c r="J19" s="81"/>
      <c r="K19" s="81"/>
      <c r="L19" s="82">
        <f t="shared" si="3"/>
        <v>0</v>
      </c>
      <c r="M19" s="94">
        <f t="shared" si="4"/>
      </c>
      <c r="N19" s="588"/>
    </row>
    <row r="20" spans="1:14" ht="12.75">
      <c r="A20" s="80" t="s">
        <v>96</v>
      </c>
      <c r="B20" s="65"/>
      <c r="C20" s="81"/>
      <c r="D20" s="81"/>
      <c r="E20" s="81"/>
      <c r="F20" s="81"/>
      <c r="G20" s="81"/>
      <c r="H20" s="81"/>
      <c r="I20" s="81"/>
      <c r="J20" s="81"/>
      <c r="K20" s="81"/>
      <c r="L20" s="82">
        <f t="shared" si="3"/>
        <v>0</v>
      </c>
      <c r="M20" s="94">
        <f t="shared" si="4"/>
      </c>
      <c r="N20" s="588"/>
    </row>
    <row r="21" spans="1:14" ht="12.75">
      <c r="A21" s="80" t="s">
        <v>97</v>
      </c>
      <c r="B21" s="65"/>
      <c r="C21" s="81"/>
      <c r="D21" s="81"/>
      <c r="E21" s="81"/>
      <c r="F21" s="81"/>
      <c r="G21" s="81"/>
      <c r="H21" s="81"/>
      <c r="I21" s="81"/>
      <c r="J21" s="81"/>
      <c r="K21" s="81"/>
      <c r="L21" s="82">
        <f t="shared" si="3"/>
        <v>0</v>
      </c>
      <c r="M21" s="94">
        <f t="shared" si="4"/>
      </c>
      <c r="N21" s="588"/>
    </row>
    <row r="22" spans="1:14" ht="12.75">
      <c r="A22" s="83"/>
      <c r="B22" s="65"/>
      <c r="C22" s="81"/>
      <c r="D22" s="81"/>
      <c r="E22" s="81"/>
      <c r="F22" s="81"/>
      <c r="G22" s="81"/>
      <c r="H22" s="81"/>
      <c r="I22" s="81"/>
      <c r="J22" s="81"/>
      <c r="K22" s="81"/>
      <c r="L22" s="82">
        <f t="shared" si="3"/>
        <v>0</v>
      </c>
      <c r="M22" s="94">
        <f t="shared" si="4"/>
      </c>
      <c r="N22" s="588"/>
    </row>
    <row r="23" spans="1:14" ht="13.5" thickBot="1">
      <c r="A23" s="84"/>
      <c r="B23" s="67"/>
      <c r="C23" s="85"/>
      <c r="D23" s="85"/>
      <c r="E23" s="85"/>
      <c r="F23" s="85"/>
      <c r="G23" s="85"/>
      <c r="H23" s="85"/>
      <c r="I23" s="85"/>
      <c r="J23" s="85"/>
      <c r="K23" s="85"/>
      <c r="L23" s="82">
        <f t="shared" si="3"/>
        <v>0</v>
      </c>
      <c r="M23" s="95">
        <f t="shared" si="4"/>
      </c>
      <c r="N23" s="588"/>
    </row>
    <row r="24" spans="1:14" ht="13.5" thickBot="1">
      <c r="A24" s="86" t="s">
        <v>76</v>
      </c>
      <c r="B24" s="69">
        <f aca="true" t="shared" si="5" ref="B24:L24">SUM(B18:B23)</f>
        <v>0</v>
      </c>
      <c r="C24" s="69">
        <f t="shared" si="5"/>
        <v>0</v>
      </c>
      <c r="D24" s="69">
        <f t="shared" si="5"/>
        <v>0</v>
      </c>
      <c r="E24" s="69">
        <f t="shared" si="5"/>
        <v>0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69">
        <f t="shared" si="5"/>
        <v>0</v>
      </c>
      <c r="M24" s="70">
        <f t="shared" si="4"/>
      </c>
      <c r="N24" s="588"/>
    </row>
    <row r="25" spans="1:14" ht="12.75">
      <c r="A25" s="597" t="s">
        <v>171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88"/>
    </row>
    <row r="26" spans="1:14" ht="5.2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588"/>
    </row>
    <row r="27" spans="1:14" ht="15.75">
      <c r="A27" s="585" t="str">
        <f>+CONCATENATE("Önkormányzaton kívüli EU-s projekthez történő hozzájárulás 2017. évi előirányzata és teljesítése")</f>
        <v>Önkormányzaton kívüli EU-s projekthez történő hozzájárulás 2017. évi előirányzata és teljesítése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8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79" t="s">
        <v>45</v>
      </c>
      <c r="M28" s="579"/>
      <c r="N28" s="588"/>
    </row>
    <row r="29" spans="1:14" ht="21.75" thickBot="1">
      <c r="A29" s="595" t="s">
        <v>92</v>
      </c>
      <c r="B29" s="596"/>
      <c r="C29" s="596"/>
      <c r="D29" s="596"/>
      <c r="E29" s="596"/>
      <c r="F29" s="596"/>
      <c r="G29" s="596"/>
      <c r="H29" s="596"/>
      <c r="I29" s="596"/>
      <c r="J29" s="596"/>
      <c r="K29" s="88" t="s">
        <v>511</v>
      </c>
      <c r="L29" s="88" t="s">
        <v>510</v>
      </c>
      <c r="M29" s="88" t="s">
        <v>176</v>
      </c>
      <c r="N29" s="588"/>
    </row>
    <row r="30" spans="1:14" ht="12.75">
      <c r="A30" s="589"/>
      <c r="B30" s="590"/>
      <c r="C30" s="590"/>
      <c r="D30" s="590"/>
      <c r="E30" s="590"/>
      <c r="F30" s="590"/>
      <c r="G30" s="590"/>
      <c r="H30" s="590"/>
      <c r="I30" s="590"/>
      <c r="J30" s="590"/>
      <c r="K30" s="89"/>
      <c r="L30" s="90"/>
      <c r="M30" s="90"/>
      <c r="N30" s="588"/>
    </row>
    <row r="31" spans="1:14" ht="13.5" thickBot="1">
      <c r="A31" s="591"/>
      <c r="B31" s="592"/>
      <c r="C31" s="592"/>
      <c r="D31" s="592"/>
      <c r="E31" s="592"/>
      <c r="F31" s="592"/>
      <c r="G31" s="592"/>
      <c r="H31" s="592"/>
      <c r="I31" s="592"/>
      <c r="J31" s="592"/>
      <c r="K31" s="91"/>
      <c r="L31" s="85"/>
      <c r="M31" s="85"/>
      <c r="N31" s="588"/>
    </row>
    <row r="32" spans="1:14" ht="13.5" thickBot="1">
      <c r="A32" s="582" t="s">
        <v>38</v>
      </c>
      <c r="B32" s="583"/>
      <c r="C32" s="583"/>
      <c r="D32" s="583"/>
      <c r="E32" s="583"/>
      <c r="F32" s="583"/>
      <c r="G32" s="583"/>
      <c r="H32" s="583"/>
      <c r="I32" s="583"/>
      <c r="J32" s="583"/>
      <c r="K32" s="92">
        <f>SUM(K30:K31)</f>
        <v>0</v>
      </c>
      <c r="L32" s="92">
        <f>SUM(L30:L31)</f>
        <v>0</v>
      </c>
      <c r="M32" s="92">
        <f>SUM(M30:M31)</f>
        <v>0</v>
      </c>
      <c r="N32" s="588"/>
    </row>
    <row r="33" ht="12.75">
      <c r="N33" s="588"/>
    </row>
    <row r="48" ht="12.75">
      <c r="A48" s="9"/>
    </row>
  </sheetData>
  <sheetProtection/>
  <mergeCells count="21">
    <mergeCell ref="H6:I6"/>
    <mergeCell ref="B4:B5"/>
    <mergeCell ref="F6:G6"/>
    <mergeCell ref="D6:E6"/>
    <mergeCell ref="N1:N33"/>
    <mergeCell ref="A30:J30"/>
    <mergeCell ref="A31:J31"/>
    <mergeCell ref="J3:M5"/>
    <mergeCell ref="A29:J29"/>
    <mergeCell ref="A25:M25"/>
    <mergeCell ref="A3:A6"/>
    <mergeCell ref="B3:I3"/>
    <mergeCell ref="L28:M28"/>
    <mergeCell ref="A1:C1"/>
    <mergeCell ref="C4:C5"/>
    <mergeCell ref="A32:J32"/>
    <mergeCell ref="D1:M1"/>
    <mergeCell ref="A27:M27"/>
    <mergeCell ref="B6:C6"/>
    <mergeCell ref="D4:I4"/>
    <mergeCell ref="L2:M2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Rengel</cp:lastModifiedBy>
  <cp:lastPrinted>2017-06-22T11:54:44Z</cp:lastPrinted>
  <dcterms:created xsi:type="dcterms:W3CDTF">1999-10-30T10:30:45Z</dcterms:created>
  <dcterms:modified xsi:type="dcterms:W3CDTF">2018-06-04T09:16:46Z</dcterms:modified>
  <cp:category/>
  <cp:version/>
  <cp:contentType/>
  <cp:contentStatus/>
</cp:coreProperties>
</file>