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év\"/>
    </mc:Choice>
  </mc:AlternateContent>
  <xr:revisionPtr revIDLastSave="0" documentId="8_{C192C35D-772B-4B48-93B2-BFDFD3631628}" xr6:coauthVersionLast="40" xr6:coauthVersionMax="40" xr10:uidLastSave="{00000000-0000-0000-0000-000000000000}"/>
  <bookViews>
    <workbookView xWindow="-120" yWindow="-120" windowWidth="21840" windowHeight="13140" tabRatio="863" activeTab="17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6.sz.m. tartozás" sheetId="69" r:id="rId17"/>
    <sheet name="15.sz.m.többéves kihatás" sheetId="68" r:id="rId18"/>
    <sheet name="üres lap" sheetId="40" r:id="rId19"/>
    <sheet name="üres lap2" sheetId="37" r:id="rId20"/>
  </sheets>
  <externalReferences>
    <externalReference r:id="rId21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(2)'!$A$1:$U$55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(2)'!$A$1:$O$31</definedName>
    <definedName name="_xlnm.Print_Area" localSheetId="9">'8.sz.m.Dologi kiadás (2)'!$A$1:$U$21</definedName>
    <definedName name="_xlnm.Print_Area" localSheetId="10">'9.sz.m.szociális kiadások'!$A$1:$Q$17</definedName>
    <definedName name="_xlnm.Print_Area" localSheetId="18">'üres lap'!$A$1:$R$44</definedName>
    <definedName name="_xlnm.Print_Area" localSheetId="19">'üres lap2'!$A$1:$U$48</definedName>
  </definedNames>
  <calcPr calcId="181029"/>
  <fileRecoveryPr autoRecover="0"/>
</workbook>
</file>

<file path=xl/calcChain.xml><?xml version="1.0" encoding="utf-8"?>
<calcChain xmlns="http://schemas.openxmlformats.org/spreadsheetml/2006/main">
  <c r="M16" i="59" l="1"/>
  <c r="E34" i="9" l="1"/>
  <c r="E27" i="63" l="1"/>
  <c r="H51" i="62"/>
  <c r="H30" i="8"/>
  <c r="N30" i="62"/>
  <c r="E34" i="63" l="1"/>
  <c r="E30" i="63"/>
  <c r="E10" i="63"/>
  <c r="E15" i="63" s="1"/>
  <c r="E37" i="63" s="1"/>
  <c r="M21" i="52" l="1"/>
  <c r="L21" i="52"/>
  <c r="K21" i="52"/>
  <c r="J21" i="52"/>
  <c r="G21" i="52"/>
  <c r="F21" i="52"/>
  <c r="E21" i="52"/>
  <c r="D21" i="52"/>
  <c r="N10" i="2" l="1"/>
  <c r="K16" i="53"/>
  <c r="N18" i="2"/>
  <c r="O31" i="50"/>
  <c r="K31" i="50"/>
  <c r="G31" i="50"/>
  <c r="N12" i="2"/>
  <c r="M9" i="9"/>
  <c r="T8" i="9"/>
  <c r="N29" i="9"/>
  <c r="M29" i="9"/>
  <c r="N50" i="9"/>
  <c r="I19" i="68" l="1"/>
  <c r="H17" i="68"/>
  <c r="G17" i="68"/>
  <c r="F17" i="68"/>
  <c r="E17" i="68"/>
  <c r="I17" i="68" s="1"/>
  <c r="D17" i="68"/>
  <c r="I16" i="68"/>
  <c r="H15" i="68"/>
  <c r="G15" i="68"/>
  <c r="F15" i="68"/>
  <c r="E15" i="68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F20" i="68" s="1"/>
  <c r="E9" i="68"/>
  <c r="D9" i="68"/>
  <c r="I8" i="68"/>
  <c r="I7" i="68"/>
  <c r="H6" i="68"/>
  <c r="H20" i="68" s="1"/>
  <c r="G6" i="68"/>
  <c r="G20" i="68" s="1"/>
  <c r="F6" i="68"/>
  <c r="E6" i="68"/>
  <c r="D6" i="68"/>
  <c r="D20" i="68" s="1"/>
  <c r="I2" i="68"/>
  <c r="C21" i="67"/>
  <c r="F13" i="67"/>
  <c r="E13" i="67"/>
  <c r="C13" i="67"/>
  <c r="B13" i="67"/>
  <c r="G10" i="67"/>
  <c r="D10" i="67"/>
  <c r="G9" i="67"/>
  <c r="D9" i="67"/>
  <c r="G8" i="67"/>
  <c r="G13" i="67" s="1"/>
  <c r="D8" i="67"/>
  <c r="D13" i="67" s="1"/>
  <c r="K13" i="66"/>
  <c r="J11" i="66"/>
  <c r="I11" i="66"/>
  <c r="H11" i="66"/>
  <c r="G11" i="66"/>
  <c r="F11" i="66"/>
  <c r="E11" i="66"/>
  <c r="K11" i="66" s="1"/>
  <c r="D11" i="66"/>
  <c r="C11" i="66"/>
  <c r="B11" i="66"/>
  <c r="K10" i="66"/>
  <c r="E10" i="66"/>
  <c r="K9" i="66"/>
  <c r="E9" i="66"/>
  <c r="E20" i="68" l="1"/>
  <c r="I9" i="68"/>
  <c r="I15" i="68"/>
  <c r="I6" i="68"/>
  <c r="I20" i="68" l="1"/>
  <c r="M16" i="9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M22" i="62"/>
  <c r="G22" i="62"/>
  <c r="G23" i="62"/>
  <c r="M23" i="62" s="1"/>
  <c r="G33" i="62"/>
  <c r="G32" i="62"/>
  <c r="G31" i="62"/>
  <c r="G52" i="62"/>
  <c r="M52" i="62" s="1"/>
  <c r="G51" i="62"/>
  <c r="M51" i="62" s="1"/>
  <c r="G36" i="62"/>
  <c r="M36" i="62" s="1"/>
  <c r="G43" i="62"/>
  <c r="M43" i="62" s="1"/>
  <c r="M33" i="62"/>
  <c r="G41" i="62"/>
  <c r="G38" i="62" s="1"/>
  <c r="M38" i="62" s="1"/>
  <c r="G60" i="62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L9" i="39"/>
  <c r="F9" i="39"/>
  <c r="M35" i="2"/>
  <c r="M33" i="2"/>
  <c r="M31" i="8" s="1"/>
  <c r="M30" i="8" s="1"/>
  <c r="M26" i="2"/>
  <c r="M19" i="2"/>
  <c r="M18" i="2"/>
  <c r="S13" i="2"/>
  <c r="M13" i="2" s="1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4" i="63" s="1"/>
  <c r="C30" i="63"/>
  <c r="L50" i="9"/>
  <c r="L51" i="9"/>
  <c r="L49" i="9" s="1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12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R17" i="2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6" i="9" s="1"/>
  <c r="L54" i="9"/>
  <c r="L52" i="9" s="1"/>
  <c r="L42" i="9"/>
  <c r="L41" i="9" s="1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K46" i="39" l="1"/>
  <c r="L33" i="9"/>
  <c r="R57" i="62"/>
  <c r="R58" i="8" s="1"/>
  <c r="R57" i="8" s="1"/>
  <c r="R59" i="8"/>
  <c r="L25" i="8"/>
  <c r="L24" i="8" s="1"/>
  <c r="K23" i="39"/>
  <c r="K29" i="39" s="1"/>
  <c r="C37" i="63"/>
  <c r="C44" i="63" s="1"/>
  <c r="L8" i="9"/>
  <c r="R7" i="9"/>
  <c r="R55" i="9" s="1"/>
  <c r="R60" i="9" s="1"/>
  <c r="L21" i="9"/>
  <c r="R21" i="62"/>
  <c r="R8" i="62"/>
  <c r="L17" i="2"/>
  <c r="L16" i="8"/>
  <c r="L13" i="9"/>
  <c r="L7" i="9" s="1"/>
  <c r="L55" i="9" s="1"/>
  <c r="L60" i="9" s="1"/>
  <c r="L32" i="2"/>
  <c r="F51" i="62"/>
  <c r="L51" i="62" s="1"/>
  <c r="H28" i="54"/>
  <c r="R13" i="2" s="1"/>
  <c r="E16" i="50"/>
  <c r="R12" i="8" l="1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7" i="62"/>
  <c r="F34" i="62"/>
  <c r="F5" i="8"/>
  <c r="F11" i="2"/>
  <c r="J10" i="19" s="1"/>
  <c r="J14" i="19" s="1"/>
  <c r="J18" i="19" s="1"/>
  <c r="F37" i="9"/>
  <c r="L57" i="62" l="1"/>
  <c r="L58" i="8" s="1"/>
  <c r="L57" i="8" s="1"/>
  <c r="L59" i="8"/>
  <c r="L13" i="62"/>
  <c r="D10" i="56"/>
  <c r="L8" i="62"/>
  <c r="L7" i="62" s="1"/>
  <c r="L56" i="62" s="1"/>
  <c r="L61" i="62" s="1"/>
  <c r="D6" i="56"/>
  <c r="D13" i="56" s="1"/>
  <c r="F21" i="62"/>
  <c r="F56" i="62" s="1"/>
  <c r="L25" i="62"/>
  <c r="L21" i="62" s="1"/>
  <c r="D8" i="56"/>
  <c r="Q60" i="62"/>
  <c r="G28" i="54"/>
  <c r="F61" i="62" l="1"/>
  <c r="L26" i="50"/>
  <c r="L25" i="50"/>
  <c r="L24" i="50"/>
  <c r="L23" i="50"/>
  <c r="H6" i="50"/>
  <c r="D6" i="50"/>
  <c r="O7" i="50"/>
  <c r="O16" i="50" s="1"/>
  <c r="M44" i="8"/>
  <c r="K45" i="8"/>
  <c r="M45" i="8"/>
  <c r="G44" i="8"/>
  <c r="E45" i="8"/>
  <c r="G45" i="8"/>
  <c r="G46" i="8" s="1"/>
  <c r="E60" i="62"/>
  <c r="E59" i="62"/>
  <c r="E57" i="62" s="1"/>
  <c r="E58" i="8" s="1"/>
  <c r="E53" i="62"/>
  <c r="E52" i="62"/>
  <c r="K52" i="62" s="1"/>
  <c r="E51" i="62"/>
  <c r="E44" i="62"/>
  <c r="E43" i="62"/>
  <c r="K43" i="62" s="1"/>
  <c r="E41" i="62"/>
  <c r="E40" i="62"/>
  <c r="E39" i="62"/>
  <c r="E38" i="62" s="1"/>
  <c r="K38" i="62" s="1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7" i="62" s="1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1" i="9" s="1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N33" i="2"/>
  <c r="N35" i="2"/>
  <c r="N45" i="8"/>
  <c r="H45" i="8"/>
  <c r="N51" i="9"/>
  <c r="N19" i="9"/>
  <c r="N17" i="9" s="1"/>
  <c r="N32" i="9"/>
  <c r="N22" i="9"/>
  <c r="N35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34" i="9"/>
  <c r="N49" i="9"/>
  <c r="N59" i="9"/>
  <c r="N56" i="9" s="1"/>
  <c r="S32" i="2"/>
  <c r="T32" i="2"/>
  <c r="N16" i="2"/>
  <c r="N15" i="2"/>
  <c r="N9" i="2"/>
  <c r="N8" i="2"/>
  <c r="N7" i="2"/>
  <c r="N26" i="2"/>
  <c r="T19" i="2"/>
  <c r="N19" i="2" s="1"/>
  <c r="R55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3" i="62"/>
  <c r="N33" i="62" s="1"/>
  <c r="H52" i="62"/>
  <c r="N52" i="62" s="1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N9" i="62" s="1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1" i="19"/>
  <c r="E27" i="19"/>
  <c r="E28" i="19" s="1"/>
  <c r="E9" i="19"/>
  <c r="E17" i="19"/>
  <c r="H24" i="9"/>
  <c r="H21" i="9" s="1"/>
  <c r="H37" i="9"/>
  <c r="H33" i="9" s="1"/>
  <c r="M39" i="39"/>
  <c r="M33" i="39"/>
  <c r="M24" i="39"/>
  <c r="M19" i="39"/>
  <c r="M14" i="39"/>
  <c r="M9" i="39"/>
  <c r="G9" i="39"/>
  <c r="D10" i="63"/>
  <c r="D15" i="63" s="1"/>
  <c r="D30" i="63"/>
  <c r="D34" i="63" s="1"/>
  <c r="E13" i="56"/>
  <c r="N21" i="52"/>
  <c r="O21" i="52"/>
  <c r="N31" i="50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J9" i="62"/>
  <c r="G10" i="62"/>
  <c r="I10" i="62"/>
  <c r="J10" i="62"/>
  <c r="G11" i="62"/>
  <c r="I11" i="62"/>
  <c r="J11" i="62"/>
  <c r="G14" i="62"/>
  <c r="I14" i="62"/>
  <c r="J14" i="62"/>
  <c r="G15" i="62"/>
  <c r="I15" i="62"/>
  <c r="J15" i="62"/>
  <c r="G16" i="62"/>
  <c r="I16" i="62"/>
  <c r="J16" i="62"/>
  <c r="G18" i="62"/>
  <c r="I18" i="62"/>
  <c r="J18" i="62"/>
  <c r="G19" i="62"/>
  <c r="I19" i="62"/>
  <c r="J19" i="62"/>
  <c r="G20" i="62"/>
  <c r="M20" i="62" s="1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4" i="9"/>
  <c r="G21" i="9" s="1"/>
  <c r="D7" i="19" s="1"/>
  <c r="G17" i="9"/>
  <c r="L24" i="39"/>
  <c r="E31" i="50"/>
  <c r="M31" i="50"/>
  <c r="M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W44" i="8"/>
  <c r="W46" i="8" s="1"/>
  <c r="Y44" i="8"/>
  <c r="Y46" i="8" s="1"/>
  <c r="Z44" i="8"/>
  <c r="AA44" i="8"/>
  <c r="AA46" i="8" s="1"/>
  <c r="AB44" i="8"/>
  <c r="AB46" i="8" s="1"/>
  <c r="AC44" i="8"/>
  <c r="AC46" i="8" s="1"/>
  <c r="V46" i="8"/>
  <c r="Z46" i="8"/>
  <c r="Q59" i="8"/>
  <c r="O34" i="62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Q18" i="62"/>
  <c r="Q19" i="62"/>
  <c r="Q20" i="62"/>
  <c r="M56" i="9"/>
  <c r="O56" i="9"/>
  <c r="P56" i="9"/>
  <c r="O24" i="9"/>
  <c r="O21" i="9" s="1"/>
  <c r="P24" i="9"/>
  <c r="P21" i="9" s="1"/>
  <c r="O13" i="9"/>
  <c r="P13" i="9"/>
  <c r="Q13" i="62"/>
  <c r="O8" i="9"/>
  <c r="O7" i="9" s="1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E46" i="39" s="1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Q13" i="2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4" i="63" s="1"/>
  <c r="B10" i="63"/>
  <c r="B15" i="63" s="1"/>
  <c r="B20" i="63"/>
  <c r="E52" i="9"/>
  <c r="B22" i="19" s="1"/>
  <c r="E24" i="9"/>
  <c r="E21" i="9" s="1"/>
  <c r="B7" i="19" s="1"/>
  <c r="K22" i="62"/>
  <c r="E17" i="9"/>
  <c r="K10" i="62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6" i="2"/>
  <c r="E25" i="2"/>
  <c r="E32" i="2"/>
  <c r="M41" i="9"/>
  <c r="O41" i="9"/>
  <c r="P41" i="9"/>
  <c r="U7" i="62"/>
  <c r="V7" i="62"/>
  <c r="K16" i="62"/>
  <c r="K19" i="62"/>
  <c r="K20" i="62"/>
  <c r="I34" i="62"/>
  <c r="J34" i="62"/>
  <c r="K39" i="62"/>
  <c r="K40" i="62"/>
  <c r="K41" i="62"/>
  <c r="G44" i="62"/>
  <c r="G42" i="62" s="1"/>
  <c r="I44" i="62"/>
  <c r="I42" i="62" s="1"/>
  <c r="J44" i="62"/>
  <c r="J42" i="62" s="1"/>
  <c r="M44" i="62"/>
  <c r="M42" i="62" s="1"/>
  <c r="O44" i="62"/>
  <c r="O42" i="62" s="1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M14" i="2" s="1"/>
  <c r="M11" i="2" s="1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I31" i="50"/>
  <c r="J31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3" i="8"/>
  <c r="G9" i="8"/>
  <c r="G19" i="8"/>
  <c r="G17" i="8"/>
  <c r="G24" i="8"/>
  <c r="H11" i="8"/>
  <c r="H12" i="8"/>
  <c r="H13" i="8"/>
  <c r="H6" i="8"/>
  <c r="H7" i="8"/>
  <c r="H8" i="8"/>
  <c r="N8" i="8" s="1"/>
  <c r="H9" i="8"/>
  <c r="H19" i="8"/>
  <c r="H17" i="8"/>
  <c r="H18" i="8"/>
  <c r="I11" i="8"/>
  <c r="I12" i="8"/>
  <c r="I13" i="8"/>
  <c r="I6" i="8"/>
  <c r="I7" i="8"/>
  <c r="I8" i="8"/>
  <c r="I9" i="8"/>
  <c r="I20" i="2"/>
  <c r="I19" i="8"/>
  <c r="I17" i="8"/>
  <c r="I18" i="8"/>
  <c r="J11" i="8"/>
  <c r="J12" i="8"/>
  <c r="J13" i="8"/>
  <c r="J6" i="8"/>
  <c r="J7" i="8"/>
  <c r="J8" i="8"/>
  <c r="J9" i="8"/>
  <c r="J20" i="2"/>
  <c r="J19" i="8"/>
  <c r="J17" i="8"/>
  <c r="J16" i="8" s="1"/>
  <c r="J18" i="8"/>
  <c r="J24" i="8"/>
  <c r="E8" i="8"/>
  <c r="E6" i="8"/>
  <c r="E7" i="8"/>
  <c r="E9" i="8"/>
  <c r="E11" i="8"/>
  <c r="E12" i="8"/>
  <c r="E13" i="8"/>
  <c r="M20" i="2"/>
  <c r="M19" i="8" s="1"/>
  <c r="M17" i="8"/>
  <c r="M18" i="8"/>
  <c r="N20" i="2"/>
  <c r="N19" i="8" s="1"/>
  <c r="N17" i="8"/>
  <c r="O17" i="8"/>
  <c r="O18" i="8"/>
  <c r="P17" i="8"/>
  <c r="P18" i="8"/>
  <c r="W5" i="8"/>
  <c r="K37" i="62"/>
  <c r="K28" i="62"/>
  <c r="E19" i="8"/>
  <c r="E25" i="8"/>
  <c r="E8" i="9"/>
  <c r="E13" i="9"/>
  <c r="E37" i="9"/>
  <c r="E33" i="9" s="1"/>
  <c r="D14" i="39"/>
  <c r="E43" i="9"/>
  <c r="E41" i="9" s="1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U50" i="62" s="1"/>
  <c r="V52" i="62"/>
  <c r="V50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1" i="9"/>
  <c r="H49" i="9"/>
  <c r="H52" i="9"/>
  <c r="E22" i="19" s="1"/>
  <c r="I21" i="9"/>
  <c r="I41" i="9"/>
  <c r="I49" i="9"/>
  <c r="I52" i="9"/>
  <c r="J21" i="9"/>
  <c r="J4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H16" i="53"/>
  <c r="I16" i="53"/>
  <c r="J16" i="53"/>
  <c r="M16" i="53"/>
  <c r="N16" i="53"/>
  <c r="O16" i="53"/>
  <c r="P21" i="52"/>
  <c r="Q21" i="52"/>
  <c r="R21" i="52"/>
  <c r="S21" i="52"/>
  <c r="F16" i="50"/>
  <c r="H16" i="50"/>
  <c r="D31" i="50"/>
  <c r="F31" i="50"/>
  <c r="H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P6" i="8" s="1"/>
  <c r="V7" i="8"/>
  <c r="P7" i="8" s="1"/>
  <c r="V8" i="8"/>
  <c r="P8" i="8" s="1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P30" i="8"/>
  <c r="P61" i="8" s="1"/>
  <c r="V11" i="8"/>
  <c r="V12" i="8"/>
  <c r="V13" i="8"/>
  <c r="V14" i="8"/>
  <c r="V15" i="8"/>
  <c r="V20" i="8"/>
  <c r="P11" i="8"/>
  <c r="P12" i="8"/>
  <c r="P13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J17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6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17" i="2"/>
  <c r="I25" i="2"/>
  <c r="N33" i="39"/>
  <c r="N39" i="39"/>
  <c r="N46" i="39" s="1"/>
  <c r="N14" i="39"/>
  <c r="N19" i="39"/>
  <c r="N25" i="39"/>
  <c r="N24" i="39" s="1"/>
  <c r="T30" i="37"/>
  <c r="T36" i="37"/>
  <c r="T43" i="37" s="1"/>
  <c r="U43" i="37" s="1"/>
  <c r="H30" i="37"/>
  <c r="H36" i="37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17" i="2"/>
  <c r="M25" i="2"/>
  <c r="S17" i="2"/>
  <c r="S25" i="2"/>
  <c r="T25" i="2"/>
  <c r="U25" i="2"/>
  <c r="F25" i="2"/>
  <c r="G25" i="2"/>
  <c r="H17" i="2"/>
  <c r="H25" i="2"/>
  <c r="S30" i="37"/>
  <c r="M7" i="19"/>
  <c r="M8" i="19"/>
  <c r="M9" i="19"/>
  <c r="M10" i="19"/>
  <c r="M11" i="19"/>
  <c r="M6" i="19"/>
  <c r="M20" i="19"/>
  <c r="M21" i="19"/>
  <c r="M22" i="19"/>
  <c r="H11" i="37"/>
  <c r="H20" i="37" s="1"/>
  <c r="H26" i="37" s="1"/>
  <c r="H8" i="40"/>
  <c r="F14" i="19"/>
  <c r="F15" i="19"/>
  <c r="F17" i="19" s="1"/>
  <c r="F25" i="19"/>
  <c r="F28" i="19"/>
  <c r="F29" i="19" s="1"/>
  <c r="G8" i="40"/>
  <c r="G11" i="37"/>
  <c r="G20" i="37" s="1"/>
  <c r="G26" i="37" s="1"/>
  <c r="M17" i="19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G43" i="37" s="1"/>
  <c r="H21" i="37"/>
  <c r="G16" i="37"/>
  <c r="G21" i="37"/>
  <c r="F21" i="37"/>
  <c r="M26" i="40"/>
  <c r="M32" i="40"/>
  <c r="M39" i="40" s="1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/>
  <c r="F30" i="37"/>
  <c r="F36" i="37"/>
  <c r="F43" i="37" s="1"/>
  <c r="E30" i="37"/>
  <c r="E36" i="37"/>
  <c r="E43" i="37" s="1"/>
  <c r="F11" i="37"/>
  <c r="F16" i="37"/>
  <c r="E11" i="37"/>
  <c r="E16" i="37"/>
  <c r="E21" i="37"/>
  <c r="S11" i="8"/>
  <c r="S12" i="8"/>
  <c r="M12" i="8" s="1"/>
  <c r="S14" i="8"/>
  <c r="S15" i="8"/>
  <c r="S20" i="8"/>
  <c r="M20" i="8"/>
  <c r="M21" i="8"/>
  <c r="M22" i="8"/>
  <c r="M23" i="8"/>
  <c r="G20" i="8"/>
  <c r="G21" i="8"/>
  <c r="G22" i="8"/>
  <c r="G23" i="8"/>
  <c r="F8" i="40"/>
  <c r="F13" i="40"/>
  <c r="K21" i="19"/>
  <c r="K22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39" i="40" s="1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P43" i="37" s="1"/>
  <c r="Q14" i="8"/>
  <c r="Q15" i="8"/>
  <c r="E20" i="8"/>
  <c r="E21" i="8"/>
  <c r="E22" i="8"/>
  <c r="E23" i="8"/>
  <c r="D16" i="37"/>
  <c r="D19" i="39"/>
  <c r="D23" i="39" s="1"/>
  <c r="D13" i="40"/>
  <c r="D11" i="37"/>
  <c r="D8" i="40"/>
  <c r="J8" i="40"/>
  <c r="J13" i="40"/>
  <c r="J11" i="37"/>
  <c r="J16" i="37"/>
  <c r="J26" i="40"/>
  <c r="J39" i="40" s="1"/>
  <c r="J18" i="40"/>
  <c r="D17" i="40"/>
  <c r="D18" i="40"/>
  <c r="D22" i="40" s="1"/>
  <c r="D26" i="40"/>
  <c r="D32" i="40"/>
  <c r="D24" i="39"/>
  <c r="D33" i="39"/>
  <c r="D39" i="39"/>
  <c r="D30" i="37"/>
  <c r="D36" i="37"/>
  <c r="D43" i="37" s="1"/>
  <c r="D21" i="37"/>
  <c r="V57" i="62"/>
  <c r="V58" i="8" s="1"/>
  <c r="V57" i="8" s="1"/>
  <c r="V51" i="8"/>
  <c r="V52" i="8" s="1"/>
  <c r="T51" i="8"/>
  <c r="T52" i="8" s="1"/>
  <c r="R51" i="8"/>
  <c r="R52" i="8" s="1"/>
  <c r="E59" i="8"/>
  <c r="AB5" i="8"/>
  <c r="AB29" i="8" s="1"/>
  <c r="Z5" i="8"/>
  <c r="Z29" i="8" s="1"/>
  <c r="X5" i="8"/>
  <c r="X29" i="8" s="1"/>
  <c r="X40" i="8" s="1"/>
  <c r="I29" i="39" l="1"/>
  <c r="F18" i="19"/>
  <c r="G18" i="19"/>
  <c r="E16" i="8"/>
  <c r="K56" i="9"/>
  <c r="N46" i="8"/>
  <c r="G16" i="53"/>
  <c r="K9" i="8"/>
  <c r="S13" i="8"/>
  <c r="M13" i="8" s="1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A5" i="8"/>
  <c r="AA29" i="8" s="1"/>
  <c r="Y5" i="8"/>
  <c r="Y29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7" i="63"/>
  <c r="D44" i="63" s="1"/>
  <c r="K13" i="9"/>
  <c r="K7" i="9" s="1"/>
  <c r="O29" i="39"/>
  <c r="AA57" i="8"/>
  <c r="B8" i="19"/>
  <c r="E10" i="8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K14" i="19"/>
  <c r="K18" i="19" s="1"/>
  <c r="B37" i="63"/>
  <c r="B44" i="63" s="1"/>
  <c r="I7" i="9"/>
  <c r="I55" i="9" s="1"/>
  <c r="I60" i="9" s="1"/>
  <c r="P7" i="9"/>
  <c r="P55" i="9" s="1"/>
  <c r="P60" i="9" s="1"/>
  <c r="N10" i="62"/>
  <c r="L31" i="50"/>
  <c r="N29" i="39"/>
  <c r="W33" i="8"/>
  <c r="W35" i="8" s="1"/>
  <c r="W40" i="8"/>
  <c r="F31" i="19"/>
  <c r="G31" i="19"/>
  <c r="F23" i="39"/>
  <c r="F29" i="39" s="1"/>
  <c r="O55" i="9"/>
  <c r="O60" i="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O16" i="8"/>
  <c r="O9" i="8"/>
  <c r="O7" i="8"/>
  <c r="N6" i="8"/>
  <c r="AB57" i="8"/>
  <c r="U56" i="62"/>
  <c r="E24" i="8"/>
  <c r="N17" i="59"/>
  <c r="Q19" i="8"/>
  <c r="Q16" i="8" s="1"/>
  <c r="K18" i="62"/>
  <c r="S8" i="62"/>
  <c r="S7" i="62" s="1"/>
  <c r="S56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L7" i="50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5" i="19"/>
  <c r="I29" i="19" s="1"/>
  <c r="I22" i="19"/>
  <c r="E50" i="62"/>
  <c r="K51" i="62"/>
  <c r="K50" i="62" s="1"/>
  <c r="E44" i="8"/>
  <c r="E46" i="8" s="1"/>
  <c r="K44" i="8"/>
  <c r="K46" i="8" s="1"/>
  <c r="Q21" i="62"/>
  <c r="Q56" i="62" s="1"/>
  <c r="Q7" i="9"/>
  <c r="Q55" i="9" s="1"/>
  <c r="Q60" i="9" s="1"/>
  <c r="K25" i="62"/>
  <c r="T11" i="2"/>
  <c r="N13" i="2"/>
  <c r="N11" i="2" s="1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O18" i="59"/>
  <c r="N13" i="9"/>
  <c r="T7" i="9"/>
  <c r="T55" i="9" s="1"/>
  <c r="T60" i="9" s="1"/>
  <c r="T8" i="62"/>
  <c r="E44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14" i="19"/>
  <c r="M18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I7" i="62" s="1"/>
  <c r="I56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M61" i="8"/>
  <c r="G57" i="8"/>
  <c r="M31" i="19"/>
  <c r="U29" i="8"/>
  <c r="U33" i="8" s="1"/>
  <c r="U35" i="8" s="1"/>
  <c r="E5" i="8"/>
  <c r="I10" i="8"/>
  <c r="O10" i="8" s="1"/>
  <c r="S5" i="8"/>
  <c r="I5" i="8"/>
  <c r="I29" i="8" s="1"/>
  <c r="I33" i="8" s="1"/>
  <c r="I35" i="8" s="1"/>
  <c r="J10" i="8"/>
  <c r="J5" i="8" s="1"/>
  <c r="J29" i="8" s="1"/>
  <c r="G10" i="8"/>
  <c r="G5" i="8" s="1"/>
  <c r="Y33" i="8"/>
  <c r="Y35" i="8" s="1"/>
  <c r="Y40" i="8"/>
  <c r="AA33" i="8"/>
  <c r="AA35" i="8" s="1"/>
  <c r="AA40" i="8"/>
  <c r="AC33" i="8"/>
  <c r="AC35" i="8" s="1"/>
  <c r="AC40" i="8"/>
  <c r="X33" i="8"/>
  <c r="X35" i="8" s="1"/>
  <c r="Z33" i="8"/>
  <c r="Z35" i="8" s="1"/>
  <c r="AB33" i="8"/>
  <c r="AB35" i="8" s="1"/>
  <c r="AB40" i="8"/>
  <c r="K17" i="62"/>
  <c r="P10" i="8"/>
  <c r="P5" i="8" s="1"/>
  <c r="P29" i="8" s="1"/>
  <c r="P40" i="8" s="1"/>
  <c r="N31" i="19" l="1"/>
  <c r="E55" i="9"/>
  <c r="E60" i="9" s="1"/>
  <c r="K21" i="62"/>
  <c r="E21" i="62"/>
  <c r="B14" i="19"/>
  <c r="K57" i="62"/>
  <c r="K58" i="8" s="1"/>
  <c r="K57" i="8" s="1"/>
  <c r="B18" i="19"/>
  <c r="H55" i="9"/>
  <c r="H60" i="9" s="1"/>
  <c r="I31" i="19"/>
  <c r="L5" i="8"/>
  <c r="L29" i="8" s="1"/>
  <c r="L40" i="8" s="1"/>
  <c r="G29" i="8"/>
  <c r="S29" i="8"/>
  <c r="S33" i="8" s="1"/>
  <c r="S35" i="8" s="1"/>
  <c r="E14" i="19"/>
  <c r="E18" i="19" s="1"/>
  <c r="E31" i="19" s="1"/>
  <c r="K12" i="8"/>
  <c r="K11" i="2"/>
  <c r="S40" i="8"/>
  <c r="F33" i="8"/>
  <c r="F35" i="8" s="1"/>
  <c r="F40" i="8"/>
  <c r="G21" i="62"/>
  <c r="L33" i="8"/>
  <c r="L35" i="8" s="1"/>
  <c r="M57" i="8"/>
  <c r="G56" i="62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G61" i="62"/>
  <c r="G40" i="8"/>
  <c r="S61" i="62"/>
  <c r="F55" i="9"/>
  <c r="F60" i="9" s="1"/>
  <c r="C6" i="19"/>
  <c r="K31" i="19"/>
  <c r="D14" i="19"/>
  <c r="D18" i="19" s="1"/>
  <c r="N31" i="2"/>
  <c r="N36" i="2" s="1"/>
  <c r="N38" i="2" s="1"/>
  <c r="L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Q61" i="62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61" i="62"/>
  <c r="I40" i="8"/>
  <c r="D31" i="19"/>
  <c r="M10" i="8"/>
  <c r="M5" i="8" s="1"/>
  <c r="U58" i="8"/>
  <c r="U57" i="8" s="1"/>
  <c r="U61" i="62"/>
  <c r="G33" i="8"/>
  <c r="G35" i="8" s="1"/>
  <c r="P33" i="8"/>
  <c r="P35" i="8" s="1"/>
  <c r="J33" i="8"/>
  <c r="J35" i="8" s="1"/>
  <c r="J40" i="8"/>
  <c r="N20" i="59" l="1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M29" i="8"/>
  <c r="M33" i="8" s="1"/>
  <c r="M35" i="8" s="1"/>
  <c r="T40" i="8"/>
  <c r="E40" i="8" l="1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<sst xmlns="http://schemas.openxmlformats.org/spreadsheetml/2006/main" count="1380" uniqueCount="621">
  <si>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</si>
  <si>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</si>
  <si>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</si>
  <si>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</si>
  <si>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</si>
  <si>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</si>
  <si>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</si>
  <si>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</si>
  <si>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</si>
  <si>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</si>
  <si>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</si>
  <si>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</si>
  <si>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</si>
  <si>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</si>
  <si>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</si>
  <si>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</si>
  <si>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</si>
  <si>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</si>
  <si>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</si>
  <si>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</si>
  <si>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</si>
  <si>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</si>
  <si>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</si>
  <si>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</si>
  <si>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</si>
  <si>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</si>
  <si>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</si>
  <si>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</si>
  <si>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</si>
  <si>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</si>
  <si>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</si>
  <si>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</si>
  <si>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</si>
  <si>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</si>
  <si>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</si>
  <si>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</si>
  <si>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</si>
  <si>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</si>
  <si>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</si>
  <si>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</si>
  <si>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</si>
  <si>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</si>
  <si>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</si>
  <si>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</si>
  <si>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</si>
  <si>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</si>
  <si>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</si>
  <si>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</si>
  <si>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</si>
  <si>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</si>
  <si>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</si>
  <si>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</si>
  <si>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</si>
  <si>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</si>
  <si>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</si>
  <si>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</si>
  <si>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</si>
  <si>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</si>
  <si>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</si>
  <si>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</si>
  <si>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</si>
  <si>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</si>
  <si>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</si>
  <si>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</si>
  <si>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</si>
  <si>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</si>
  <si>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</si>
  <si>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</si>
  <si>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</si>
  <si>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</si>
  <si>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</si>
  <si>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</si>
  <si>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</si>
  <si>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</si>
  <si>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</si>
  <si>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</si>
  <si>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</si>
  <si>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</si>
  <si>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</si>
  <si>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</si>
  <si>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</si>
  <si>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</si>
  <si>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</si>
  <si>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</si>
  <si>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</si>
  <si>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</si>
  <si>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</si>
  <si>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</si>
  <si>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</si>
  <si>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</si>
  <si>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</si>
  <si>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</si>
  <si>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</si>
  <si>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</si>
  <si>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</si>
  <si>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</si>
  <si>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</si>
  <si>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</si>
  <si>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</si>
  <si>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</si>
  <si>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</si>
  <si>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</si>
  <si>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</si>
  <si>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</si>
  <si>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</si>
  <si>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</si>
  <si>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</si>
  <si>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</si>
  <si>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</si>
  <si>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</si>
  <si>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</si>
  <si>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</si>
  <si>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</si>
  <si>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</si>
  <si>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</si>
  <si>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</si>
  <si>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</si>
  <si>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</si>
  <si>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</si>
  <si>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</si>
  <si>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</si>
  <si>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</si>
  <si>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</si>
  <si>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</si>
  <si>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</si>
  <si>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</si>
  <si>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</si>
  <si>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</si>
  <si>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</si>
  <si>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</si>
  <si>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</si>
  <si>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</si>
  <si>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</si>
  <si>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</si>
  <si>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</si>
  <si>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</si>
  <si>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</si>
  <si>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</si>
  <si>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</si>
  <si>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</si>
  <si>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</si>
  <si>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</si>
  <si>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</si>
  <si>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</si>
  <si>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</si>
  <si>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</si>
  <si>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</si>
  <si>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</si>
  <si>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</si>
  <si>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</si>
  <si>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</si>
  <si>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</si>
  <si>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</si>
  <si>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</si>
  <si>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</si>
  <si>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</si>
  <si>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</si>
  <si>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</si>
  <si>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</si>
  <si>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</si>
  <si>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</si>
  <si>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</si>
  <si>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</si>
  <si>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</si>
  <si>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</si>
  <si>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</si>
  <si>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</si>
  <si>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</si>
  <si>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</si>
  <si>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</si>
  <si>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</si>
  <si>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</si>
  <si>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</si>
  <si>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</si>
  <si>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</si>
  <si>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</si>
  <si>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</si>
  <si>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</si>
  <si>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</si>
  <si>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</si>
  <si>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</si>
  <si>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</si>
  <si>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</si>
  <si>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</si>
  <si>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</si>
  <si>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</si>
  <si>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</si>
  <si>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</si>
  <si>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</si>
  <si>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</si>
  <si>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</si>
  <si>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</si>
  <si>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</si>
  <si>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</si>
  <si>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</si>
  <si>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</si>
  <si>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</si>
  <si>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</si>
  <si>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</si>
  <si>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</si>
  <si>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</si>
  <si>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</si>
  <si>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</si>
  <si>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</si>
  <si>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</si>
  <si>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</si>
  <si>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</si>
  <si>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</si>
  <si>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</si>
  <si>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</si>
  <si>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</si>
  <si>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</si>
  <si>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</si>
  <si>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</si>
  <si>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</si>
  <si>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</si>
  <si>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</si>
  <si>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</si>
  <si>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</si>
  <si>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</si>
  <si>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</si>
  <si>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</si>
  <si>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</si>
  <si>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</si>
  <si>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</si>
  <si>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</si>
  <si>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</si>
  <si>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</si>
  <si>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</si>
  <si>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</si>
  <si>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</si>
  <si>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</si>
  <si>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</si>
  <si>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</si>
  <si>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</si>
  <si>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</si>
  <si>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</si>
  <si>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</si>
  <si>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</si>
  <si>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</si>
  <si>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</si>
  <si>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</si>
  <si>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</si>
  <si>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</si>
  <si>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</si>
  <si>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</si>
  <si>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</si>
  <si>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</si>
  <si>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</si>
  <si>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</si>
  <si>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</si>
  <si>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</si>
  <si>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</si>
  <si>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</si>
  <si>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</si>
  <si>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</si>
  <si>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</si>
  <si>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</si>
  <si>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</si>
  <si>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</si>
  <si>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</si>
  <si>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</si>
  <si>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</si>
  <si>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</si>
  <si>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</si>
  <si>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</si>
  <si>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</si>
  <si>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</si>
  <si>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</si>
  <si>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</si>
  <si>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</si>
  <si>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</si>
  <si>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</si>
  <si>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</si>
  <si>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</si>
  <si>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</si>
  <si>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</si>
  <si>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</si>
  <si>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</si>
  <si>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</si>
  <si>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</si>
  <si>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</si>
  <si>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</si>
  <si>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</si>
  <si>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</si>
  <si>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</si>
  <si>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</si>
  <si>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</si>
  <si>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</si>
  <si>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</si>
  <si>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</si>
  <si>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</si>
  <si>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</si>
  <si>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</si>
  <si>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</si>
  <si>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</si>
  <si>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</si>
  <si>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</si>
  <si>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</si>
  <si>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</si>
  <si>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</si>
  <si>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</si>
  <si>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</si>
  <si>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</si>
  <si>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</si>
  <si>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</si>
  <si>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</si>
  <si>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</si>
  <si>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</si>
  <si>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</si>
  <si>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</si>
  <si>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</si>
  <si>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</si>
  <si>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</si>
  <si>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</si>
  <si>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</si>
  <si>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</si>
  <si>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</si>
  <si>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</si>
  <si>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</si>
  <si>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</si>
  <si>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</si>
  <si>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</si>
  <si>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</si>
  <si>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</si>
  <si>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</si>
  <si>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</si>
  <si>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</si>
  <si>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</si>
  <si>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</si>
  <si>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</si>
  <si>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</si>
  <si>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</si>
  <si>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</si>
  <si>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</si>
  <si>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</si>
  <si>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</si>
  <si>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</si>
  <si>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</si>
  <si>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</si>
  <si>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</si>
  <si>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</si>
  <si>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</si>
  <si>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</si>
  <si>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</si>
  <si>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</si>
  <si>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</si>
  <si>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</si>
  <si>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</si>
  <si>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</si>
  <si>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</si>
  <si>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</si>
  <si>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</si>
  <si>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</si>
  <si>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</si>
  <si>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</si>
  <si>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</si>
  <si>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</si>
  <si>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</si>
  <si>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</si>
  <si>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</si>
  <si>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</si>
  <si>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</si>
  <si>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</si>
  <si>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</si>
  <si>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</si>
  <si>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</si>
  <si>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</si>
  <si>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</si>
  <si>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</si>
  <si>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</si>
  <si>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</si>
  <si>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</si>
  <si>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</si>
  <si>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</si>
  <si>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</si>
  <si>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</si>
  <si>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</si>
  <si>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</si>
  <si>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</si>
  <si>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</si>
  <si>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</si>
  <si>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</si>
  <si>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</si>
  <si>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</si>
  <si>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</si>
  <si>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</si>
  <si>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</si>
  <si>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</si>
  <si>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</si>
  <si>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</si>
  <si>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</si>
  <si>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</si>
  <si>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</si>
  <si>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</si>
  <si>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</si>
  <si>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</si>
  <si>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</si>
  <si>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</si>
  <si>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</si>
  <si>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</si>
  <si>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</si>
  <si>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</si>
  <si>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</si>
  <si>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</si>
  <si>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</si>
  <si>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</si>
  <si>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</si>
  <si>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</si>
  <si>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</si>
  <si>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</si>
  <si>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</si>
  <si>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</si>
  <si>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</si>
  <si>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</si>
  <si>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</si>
  <si>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</si>
  <si>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</si>
  <si>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</si>
  <si>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</si>
  <si>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</si>
  <si>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</si>
  <si>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</si>
  <si>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</si>
  <si>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</si>
  <si>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</si>
  <si>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</si>
  <si>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</si>
  <si>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</si>
  <si>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</si>
  <si>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</si>
  <si>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</si>
  <si>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</si>
  <si>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</si>
  <si>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</si>
  <si>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</si>
  <si>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</si>
  <si>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</si>
  <si>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</si>
  <si>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</si>
  <si>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</si>
  <si>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</si>
  <si>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</si>
  <si>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</si>
  <si>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</si>
  <si>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</si>
  <si>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</si>
  <si>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</si>
  <si>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</si>
  <si>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</si>
  <si>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</si>
  <si>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</si>
  <si>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</si>
  <si>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</si>
  <si>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</si>
  <si>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</si>
  <si>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</si>
  <si>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</si>
  <si>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</si>
  <si>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</si>
  <si>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</si>
  <si>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</si>
  <si>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</si>
  <si>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</si>
  <si>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</si>
  <si>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</si>
  <si>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</si>
  <si>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</si>
  <si>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</si>
  <si>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</si>
  <si>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</si>
  <si>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</si>
  <si>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</si>
  <si>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2018. évi I. mód.</t>
  </si>
  <si>
    <t>2018. évi II. mód.</t>
  </si>
  <si>
    <t>2018. évi III. mód.</t>
  </si>
  <si>
    <t>informatikai eszközök beszerzése (infrastrukturális beruházás könyvtárba</t>
  </si>
  <si>
    <t xml:space="preserve">Hamvbemosó kialakítása 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</si>
  <si>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</si>
  <si>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</si>
  <si>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</si>
  <si>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</si>
  <si>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</si>
  <si>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</si>
  <si>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</si>
  <si>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</si>
  <si>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</si>
  <si>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</si>
  <si>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</si>
  <si>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</si>
  <si>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</si>
  <si>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</si>
  <si>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>fűnyíró</t>
  </si>
  <si>
    <t>kerti kiülő</t>
  </si>
  <si>
    <t>2db előszobaszekrény, 2db ruhásszekrény</t>
  </si>
  <si>
    <t xml:space="preserve">Mód. I. </t>
  </si>
  <si>
    <t>I. 5. 2017. évről áthúzódó bérkompenzáció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</si>
  <si>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</si>
  <si>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</si>
  <si>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</si>
  <si>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</si>
  <si>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</si>
  <si>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</si>
  <si>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</si>
  <si>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</si>
  <si>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</si>
  <si>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</si>
  <si>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</si>
  <si>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</si>
  <si>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</si>
  <si>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</si>
  <si>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</si>
  <si>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</si>
  <si>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</si>
  <si>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</si>
  <si>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</si>
  <si>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</si>
  <si>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</si>
  <si>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</si>
  <si>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2018. január 1.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</si>
  <si>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</si>
  <si>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</si>
  <si>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</si>
  <si>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</si>
  <si>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</si>
  <si>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</si>
  <si>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</si>
  <si>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</si>
  <si>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</si>
  <si>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</si>
  <si>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</si>
  <si>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</si>
  <si>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2018.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</si>
  <si>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</si>
  <si>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</si>
  <si>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</si>
  <si>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</si>
  <si>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</si>
  <si>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</si>
  <si>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</si>
  <si>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</si>
  <si>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</si>
  <si>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</si>
  <si>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</si>
  <si>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</si>
  <si>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</si>
  <si>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</si>
  <si>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</si>
  <si>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</si>
  <si>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</si>
  <si>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</si>
  <si>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2018. előtti kifizetés</t>
  </si>
  <si>
    <t>Kiadás vonzata évenként</t>
  </si>
  <si>
    <t>2019.</t>
  </si>
  <si>
    <t>2020.</t>
  </si>
  <si>
    <t>2020. után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</si>
  <si>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</si>
  <si>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</si>
  <si>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</si>
  <si>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</si>
  <si>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</si>
  <si>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</si>
  <si>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</si>
  <si>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</si>
  <si>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</si>
  <si>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</si>
  <si>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</si>
  <si>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</si>
  <si>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</si>
  <si>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(1+4+7+10+12)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</si>
  <si>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</si>
  <si>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</si>
  <si>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</si>
  <si>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</si>
  <si>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</si>
  <si>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</si>
  <si>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</si>
  <si>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</si>
  <si>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</si>
  <si>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</si>
  <si>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</si>
  <si>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</si>
  <si>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</si>
  <si>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</si>
  <si>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</si>
  <si>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</si>
  <si>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</si>
  <si>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</si>
  <si>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</si>
  <si>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</si>
  <si>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</si>
  <si>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</si>
  <si>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</si>
  <si>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</si>
  <si>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</si>
  <si>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</si>
  <si>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I. világháborús emlékmű</t>
  </si>
  <si>
    <t>7db infrapanel vásárlás</t>
  </si>
  <si>
    <t>Fő u. 34. épület felújítás</t>
  </si>
  <si>
    <t xml:space="preserve">Csér-Csáford-Répceszemere Vízellátó rendszer 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</si>
  <si>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</si>
  <si>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</si>
  <si>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</si>
  <si>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</si>
  <si>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</si>
  <si>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</si>
  <si>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</si>
  <si>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</si>
  <si>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</si>
  <si>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</si>
  <si>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</si>
  <si>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</si>
  <si>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</si>
  <si>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</si>
  <si>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</si>
  <si>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>Önkormányzat költségvetési szerveinek 2019. évi létszámkerete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</si>
  <si>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</si>
  <si>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</si>
  <si>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</si>
  <si>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</si>
  <si>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......................, 2019. .......................... hó ..... 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</si>
</sst>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#,##0.0"/>
    <numFmt numFmtId="168" formatCode="0.0"/>
  </numFmts>
  <fonts count="130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9" tint="0.79998168889431442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43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7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8" applyNumberFormat="0" applyFill="0" applyAlignment="0" applyProtection="0"/>
    <xf numFmtId="0" fontId="95" fillId="0" borderId="0" applyNumberFormat="0" applyFill="0" applyBorder="0" applyAlignment="0" applyProtection="0"/>
    <xf numFmtId="0" fontId="24" fillId="0" borderId="0"/>
  </cellStyleXfs>
  <cellXfs count="120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5" fontId="42" fillId="0" borderId="0" xfId="0" applyNumberFormat="1" applyFont="1" applyAlignment="1">
      <alignment horizontal="left" vertical="center" wrapText="1"/>
    </xf>
    <xf numFmtId="165" fontId="42" fillId="0" borderId="0" xfId="0" applyNumberFormat="1" applyFont="1" applyAlignment="1">
      <alignment vertical="center" wrapText="1"/>
    </xf>
    <xf numFmtId="165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5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5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5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5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5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5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5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5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5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5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5" fontId="67" fillId="0" borderId="40" xfId="0" applyNumberFormat="1" applyFont="1" applyBorder="1" applyAlignment="1">
      <alignment horizontal="right" vertical="center" wrapText="1" indent="1"/>
    </xf>
    <xf numFmtId="165" fontId="65" fillId="0" borderId="32" xfId="0" applyNumberFormat="1" applyFont="1" applyBorder="1" applyAlignment="1">
      <alignment horizontal="center" vertical="center" wrapText="1"/>
    </xf>
    <xf numFmtId="165" fontId="68" fillId="0" borderId="14" xfId="0" applyNumberFormat="1" applyFont="1" applyBorder="1" applyAlignment="1">
      <alignment horizontal="right" vertical="center" wrapText="1" indent="1"/>
    </xf>
    <xf numFmtId="165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3" xfId="0" applyNumberFormat="1" applyFont="1" applyBorder="1" applyAlignment="1">
      <alignment horizontal="right" vertical="center" wrapText="1" indent="1"/>
    </xf>
    <xf numFmtId="165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4" xfId="0" applyNumberFormat="1" applyFont="1" applyBorder="1" applyAlignment="1">
      <alignment horizontal="right" vertical="center" wrapText="1" indent="1"/>
    </xf>
    <xf numFmtId="165" fontId="67" fillId="0" borderId="49" xfId="0" applyNumberFormat="1" applyFont="1" applyBorder="1" applyAlignment="1">
      <alignment horizontal="right" vertical="center" wrapText="1" indent="1"/>
    </xf>
    <xf numFmtId="165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5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5" fontId="38" fillId="0" borderId="14" xfId="44" applyNumberFormat="1" applyFont="1" applyBorder="1" applyAlignment="1">
      <alignment horizontal="right" vertical="center" wrapText="1"/>
    </xf>
    <xf numFmtId="165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5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5" fontId="38" fillId="0" borderId="45" xfId="44" applyNumberFormat="1" applyFont="1" applyBorder="1" applyAlignment="1">
      <alignment horizontal="right" vertical="center" wrapText="1"/>
    </xf>
    <xf numFmtId="165" fontId="38" fillId="0" borderId="19" xfId="44" applyNumberFormat="1" applyFont="1" applyBorder="1" applyAlignment="1">
      <alignment horizontal="right" vertical="center" wrapText="1"/>
    </xf>
    <xf numFmtId="165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5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43" xfId="0" applyNumberFormat="1" applyFont="1" applyBorder="1" applyAlignment="1">
      <alignment horizontal="center" vertical="center" wrapText="1"/>
    </xf>
    <xf numFmtId="165" fontId="65" fillId="0" borderId="52" xfId="0" applyNumberFormat="1" applyFont="1" applyBorder="1" applyAlignment="1">
      <alignment horizontal="center" vertical="center" wrapText="1"/>
    </xf>
    <xf numFmtId="165" fontId="68" fillId="0" borderId="20" xfId="0" applyNumberFormat="1" applyFont="1" applyBorder="1" applyAlignment="1">
      <alignment horizontal="right" vertical="center" wrapText="1" indent="1"/>
    </xf>
    <xf numFmtId="165" fontId="68" fillId="0" borderId="53" xfId="0" applyNumberFormat="1" applyFont="1" applyBorder="1" applyAlignment="1">
      <alignment horizontal="right" vertical="center" wrapText="1" indent="1"/>
    </xf>
    <xf numFmtId="165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20" xfId="0" applyNumberFormat="1" applyFont="1" applyBorder="1" applyAlignment="1">
      <alignment horizontal="right" vertical="center" wrapText="1" indent="1"/>
    </xf>
    <xf numFmtId="165" fontId="65" fillId="0" borderId="35" xfId="0" applyNumberFormat="1" applyFont="1" applyBorder="1" applyAlignment="1">
      <alignment horizontal="center" vertical="center" wrapText="1"/>
    </xf>
    <xf numFmtId="165" fontId="65" fillId="0" borderId="54" xfId="0" applyNumberFormat="1" applyFont="1" applyBorder="1" applyAlignment="1">
      <alignment horizontal="center" vertical="center" wrapText="1"/>
    </xf>
    <xf numFmtId="165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5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4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5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3" xfId="0" applyFont="1" applyBorder="1" applyAlignment="1">
      <alignment horizontal="center" vertical="center" wrapText="1"/>
    </xf>
    <xf numFmtId="0" fontId="65" fillId="0" borderId="52" xfId="0" applyFont="1" applyBorder="1" applyAlignment="1">
      <alignment horizontal="center" vertical="center" wrapText="1"/>
    </xf>
    <xf numFmtId="165" fontId="68" fillId="0" borderId="48" xfId="0" applyNumberFormat="1" applyFont="1" applyBorder="1" applyAlignment="1">
      <alignment horizontal="right" vertical="center" wrapText="1" indent="1"/>
    </xf>
    <xf numFmtId="165" fontId="68" fillId="0" borderId="65" xfId="0" applyNumberFormat="1" applyFont="1" applyBorder="1" applyAlignment="1">
      <alignment horizontal="right" vertical="center" wrapText="1" indent="1"/>
    </xf>
    <xf numFmtId="165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5" fontId="68" fillId="0" borderId="40" xfId="0" applyNumberFormat="1" applyFont="1" applyBorder="1" applyAlignment="1">
      <alignment horizontal="right" vertical="center" wrapText="1" indent="1"/>
    </xf>
    <xf numFmtId="165" fontId="65" fillId="0" borderId="33" xfId="0" applyNumberFormat="1" applyFont="1" applyBorder="1" applyAlignment="1">
      <alignment horizontal="center" vertical="center" wrapText="1"/>
    </xf>
    <xf numFmtId="165" fontId="68" fillId="0" borderId="13" xfId="0" applyNumberFormat="1" applyFont="1" applyBorder="1" applyAlignment="1">
      <alignment horizontal="right" vertical="center" wrapText="1" indent="1"/>
    </xf>
    <xf numFmtId="165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47" xfId="0" applyNumberFormat="1" applyFont="1" applyBorder="1" applyAlignment="1">
      <alignment horizontal="right" vertical="center" wrapText="1" indent="1"/>
    </xf>
    <xf numFmtId="165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13" xfId="0" applyNumberFormat="1" applyFont="1" applyBorder="1" applyAlignment="1">
      <alignment horizontal="right" vertical="center" wrapText="1" indent="1"/>
    </xf>
    <xf numFmtId="165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5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0" fontId="67" fillId="0" borderId="48" xfId="0" applyFont="1" applyBorder="1" applyAlignment="1">
      <alignment horizontal="center" vertical="center" wrapText="1"/>
    </xf>
    <xf numFmtId="165" fontId="65" fillId="0" borderId="65" xfId="0" applyNumberFormat="1" applyFont="1" applyBorder="1" applyAlignment="1">
      <alignment horizontal="center" vertical="center" wrapText="1"/>
    </xf>
    <xf numFmtId="165" fontId="70" fillId="0" borderId="71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2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73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>
      <alignment horizontal="right" vertical="center" wrapText="1" indent="1"/>
    </xf>
    <xf numFmtId="165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5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5" fontId="68" fillId="0" borderId="75" xfId="0" applyNumberFormat="1" applyFont="1" applyBorder="1" applyAlignment="1">
      <alignment horizontal="right" vertical="center" wrapText="1" indent="1"/>
    </xf>
    <xf numFmtId="165" fontId="56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5" fontId="68" fillId="0" borderId="75" xfId="0" applyNumberFormat="1" applyFont="1" applyBorder="1" applyAlignment="1" applyProtection="1">
      <alignment horizontal="right" vertical="center" wrapText="1" indent="1"/>
      <protection locked="0"/>
    </xf>
    <xf numFmtId="165" fontId="67" fillId="0" borderId="75" xfId="0" applyNumberFormat="1" applyFont="1" applyBorder="1" applyAlignment="1">
      <alignment horizontal="right" vertical="center" wrapText="1" indent="1"/>
    </xf>
    <xf numFmtId="0" fontId="84" fillId="0" borderId="77" xfId="0" applyFont="1" applyBorder="1" applyAlignment="1">
      <alignment horizontal="right" vertical="center" wrapText="1" indent="1"/>
    </xf>
    <xf numFmtId="3" fontId="39" fillId="0" borderId="7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8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5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85" xfId="42" applyNumberFormat="1" applyFont="1" applyBorder="1" applyAlignment="1">
      <alignment horizontal="right" vertical="center"/>
    </xf>
    <xf numFmtId="3" fontId="17" fillId="0" borderId="76" xfId="42" applyNumberFormat="1" applyFont="1" applyBorder="1" applyAlignment="1">
      <alignment horizontal="right" vertical="center"/>
    </xf>
    <xf numFmtId="165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6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6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6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6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6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5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56" fillId="0" borderId="86" xfId="0" applyNumberFormat="1" applyFont="1" applyBorder="1" applyAlignment="1" applyProtection="1">
      <alignment horizontal="right" vertical="center" wrapText="1" indent="1"/>
      <protection locked="0"/>
    </xf>
    <xf numFmtId="165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5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8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7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6" fillId="0" borderId="0" xfId="99" applyFont="1" applyAlignment="1">
      <alignment horizontal="center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0" fontId="119" fillId="0" borderId="16" xfId="99" applyFont="1" applyBorder="1" applyAlignment="1">
      <alignment horizontal="center" vertical="center" wrapText="1"/>
    </xf>
    <xf numFmtId="0" fontId="119" fillId="0" borderId="17" xfId="99" applyFont="1" applyBorder="1" applyAlignment="1">
      <alignment horizontal="center" vertical="center" wrapText="1"/>
    </xf>
    <xf numFmtId="0" fontId="119" fillId="0" borderId="27" xfId="99" applyFont="1" applyBorder="1" applyAlignment="1">
      <alignment horizontal="center" vertical="center" wrapText="1"/>
    </xf>
    <xf numFmtId="0" fontId="116" fillId="0" borderId="27" xfId="99" applyFont="1" applyBorder="1" applyAlignment="1">
      <alignment horizontal="center" vertical="center"/>
    </xf>
    <xf numFmtId="0" fontId="116" fillId="0" borderId="17" xfId="99" applyFont="1" applyBorder="1" applyAlignment="1">
      <alignment horizontal="center" vertical="center"/>
    </xf>
    <xf numFmtId="0" fontId="121" fillId="0" borderId="12" xfId="99" applyFont="1" applyBorder="1" applyAlignment="1">
      <alignment horizontal="left" vertical="center" wrapText="1"/>
    </xf>
    <xf numFmtId="2" fontId="122" fillId="0" borderId="15" xfId="99" applyNumberFormat="1" applyFont="1" applyBorder="1" applyAlignment="1">
      <alignment horizontal="center" vertical="center" wrapText="1"/>
    </xf>
    <xf numFmtId="168" fontId="122" fillId="0" borderId="26" xfId="99" applyNumberFormat="1" applyFont="1" applyBorder="1" applyAlignment="1">
      <alignment horizontal="center" vertical="center" wrapText="1"/>
    </xf>
    <xf numFmtId="2" fontId="122" fillId="0" borderId="12" xfId="99" applyNumberFormat="1" applyFont="1" applyBorder="1" applyAlignment="1">
      <alignment horizontal="center" vertical="center" wrapText="1"/>
    </xf>
    <xf numFmtId="1" fontId="122" fillId="0" borderId="26" xfId="99" applyNumberFormat="1" applyFont="1" applyBorder="1" applyAlignment="1">
      <alignment horizontal="center" vertical="center" wrapText="1"/>
    </xf>
    <xf numFmtId="0" fontId="116" fillId="0" borderId="12" xfId="99" applyFont="1" applyBorder="1" applyAlignment="1">
      <alignment horizontal="center" vertical="center"/>
    </xf>
    <xf numFmtId="10" fontId="116" fillId="0" borderId="26" xfId="99" applyNumberFormat="1" applyFont="1" applyBorder="1" applyAlignment="1">
      <alignment horizontal="center" vertical="center"/>
    </xf>
    <xf numFmtId="0" fontId="121" fillId="0" borderId="42" xfId="0" applyFont="1" applyBorder="1" applyAlignment="1">
      <alignment vertical="center" wrapText="1"/>
    </xf>
    <xf numFmtId="2" fontId="122" fillId="0" borderId="16" xfId="99" applyNumberFormat="1" applyFont="1" applyBorder="1" applyAlignment="1">
      <alignment horizontal="center" vertical="center" wrapText="1"/>
    </xf>
    <xf numFmtId="2" fontId="122" fillId="0" borderId="27" xfId="99" applyNumberFormat="1" applyFont="1" applyBorder="1" applyAlignment="1">
      <alignment horizontal="center" vertical="center" wrapText="1"/>
    </xf>
    <xf numFmtId="1" fontId="122" fillId="0" borderId="17" xfId="99" applyNumberFormat="1" applyFont="1" applyBorder="1" applyAlignment="1">
      <alignment horizontal="center" vertical="center" wrapText="1"/>
    </xf>
    <xf numFmtId="0" fontId="116" fillId="0" borderId="33" xfId="99" applyFont="1" applyBorder="1" applyAlignment="1">
      <alignment horizontal="center" vertical="center"/>
    </xf>
    <xf numFmtId="10" fontId="116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3" fillId="0" borderId="45" xfId="99" applyNumberFormat="1" applyFont="1" applyBorder="1" applyAlignment="1">
      <alignment horizontal="center" vertical="center"/>
    </xf>
    <xf numFmtId="168" fontId="123" fillId="0" borderId="46" xfId="99" applyNumberFormat="1" applyFont="1" applyBorder="1" applyAlignment="1">
      <alignment horizontal="center" vertical="center"/>
    </xf>
    <xf numFmtId="2" fontId="123" fillId="0" borderId="41" xfId="99" applyNumberFormat="1" applyFont="1" applyBorder="1" applyAlignment="1">
      <alignment horizontal="center" vertical="center"/>
    </xf>
    <xf numFmtId="1" fontId="123" fillId="0" borderId="46" xfId="99" applyNumberFormat="1" applyFont="1" applyBorder="1" applyAlignment="1">
      <alignment horizontal="center" vertical="center"/>
    </xf>
    <xf numFmtId="1" fontId="123" fillId="0" borderId="13" xfId="99" applyNumberFormat="1" applyFont="1" applyBorder="1" applyAlignment="1">
      <alignment horizontal="center" vertical="center"/>
    </xf>
    <xf numFmtId="10" fontId="116" fillId="0" borderId="21" xfId="99" applyNumberFormat="1" applyFont="1" applyBorder="1" applyAlignment="1">
      <alignment horizontal="center" vertical="center"/>
    </xf>
    <xf numFmtId="168" fontId="116" fillId="0" borderId="0" xfId="99" applyNumberFormat="1" applyFont="1" applyAlignment="1">
      <alignment horizontal="center" vertical="center"/>
    </xf>
    <xf numFmtId="10" fontId="116" fillId="0" borderId="0" xfId="99" applyNumberFormat="1" applyFont="1" applyAlignment="1">
      <alignment horizontal="center" vertical="center"/>
    </xf>
    <xf numFmtId="168" fontId="123" fillId="0" borderId="21" xfId="99" applyNumberFormat="1" applyFont="1" applyBorder="1" applyAlignment="1">
      <alignment horizontal="center" vertical="center" wrapText="1"/>
    </xf>
    <xf numFmtId="1" fontId="123" fillId="0" borderId="11" xfId="99" applyNumberFormat="1" applyFont="1" applyBorder="1" applyAlignment="1">
      <alignment horizontal="center" vertical="center" wrapText="1"/>
    </xf>
    <xf numFmtId="1" fontId="123" fillId="0" borderId="40" xfId="99" applyNumberFormat="1" applyFont="1" applyBorder="1" applyAlignment="1">
      <alignment horizontal="center" vertical="center" wrapText="1"/>
    </xf>
    <xf numFmtId="1" fontId="123" fillId="0" borderId="48" xfId="99" applyNumberFormat="1" applyFont="1" applyBorder="1" applyAlignment="1">
      <alignment horizontal="center" vertical="center" wrapText="1"/>
    </xf>
    <xf numFmtId="0" fontId="116" fillId="0" borderId="11" xfId="99" applyFont="1" applyBorder="1" applyAlignment="1">
      <alignment horizontal="center" vertical="center"/>
    </xf>
    <xf numFmtId="10" fontId="116" fillId="0" borderId="48" xfId="99" applyNumberFormat="1" applyFont="1" applyBorder="1" applyAlignment="1">
      <alignment horizontal="center" vertical="center"/>
    </xf>
    <xf numFmtId="2" fontId="116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5" fillId="0" borderId="16" xfId="41" applyNumberFormat="1" applyFont="1" applyBorder="1" applyAlignment="1">
      <alignment horizontal="center" vertical="center"/>
    </xf>
    <xf numFmtId="3" fontId="125" fillId="0" borderId="84" xfId="41" applyNumberFormat="1" applyFont="1" applyBorder="1" applyAlignment="1">
      <alignment horizontal="center" vertical="center"/>
    </xf>
    <xf numFmtId="3" fontId="125" fillId="0" borderId="17" xfId="41" applyNumberFormat="1" applyFont="1" applyBorder="1" applyAlignment="1">
      <alignment horizontal="center" vertical="center"/>
    </xf>
    <xf numFmtId="3" fontId="121" fillId="0" borderId="28" xfId="41" applyNumberFormat="1" applyFont="1" applyBorder="1" applyAlignment="1">
      <alignment vertical="center" wrapText="1"/>
    </xf>
    <xf numFmtId="3" fontId="121" fillId="0" borderId="23" xfId="41" applyNumberFormat="1" applyFont="1" applyBorder="1" applyAlignment="1">
      <alignment vertical="center"/>
    </xf>
    <xf numFmtId="3" fontId="121" fillId="0" borderId="23" xfId="41" applyNumberFormat="1" applyFont="1" applyBorder="1" applyAlignment="1">
      <alignment horizontal="right" vertical="center"/>
    </xf>
    <xf numFmtId="3" fontId="121" fillId="0" borderId="24" xfId="41" applyNumberFormat="1" applyFont="1" applyBorder="1" applyAlignment="1">
      <alignment horizontal="right" vertical="center"/>
    </xf>
    <xf numFmtId="3" fontId="121" fillId="0" borderId="12" xfId="41" applyNumberFormat="1" applyFont="1" applyBorder="1" applyAlignment="1">
      <alignment vertical="center" wrapText="1"/>
    </xf>
    <xf numFmtId="3" fontId="121" fillId="0" borderId="15" xfId="41" applyNumberFormat="1" applyFont="1" applyBorder="1" applyAlignment="1">
      <alignment vertical="center"/>
    </xf>
    <xf numFmtId="3" fontId="121" fillId="0" borderId="15" xfId="41" applyNumberFormat="1" applyFont="1" applyBorder="1" applyAlignment="1">
      <alignment horizontal="right" vertical="center"/>
    </xf>
    <xf numFmtId="3" fontId="121" fillId="0" borderId="26" xfId="41" applyNumberFormat="1" applyFont="1" applyBorder="1" applyAlignment="1">
      <alignment horizontal="right" vertical="center"/>
    </xf>
    <xf numFmtId="3" fontId="121" fillId="0" borderId="33" xfId="41" applyNumberFormat="1" applyFont="1" applyBorder="1" applyAlignment="1">
      <alignment vertical="center" wrapText="1"/>
    </xf>
    <xf numFmtId="3" fontId="121" fillId="0" borderId="32" xfId="41" applyNumberFormat="1" applyFont="1" applyBorder="1" applyAlignment="1">
      <alignment vertical="center"/>
    </xf>
    <xf numFmtId="3" fontId="121" fillId="0" borderId="32" xfId="41" applyNumberFormat="1" applyFont="1" applyBorder="1" applyAlignment="1">
      <alignment horizontal="right" vertical="center"/>
    </xf>
    <xf numFmtId="3" fontId="121" fillId="0" borderId="27" xfId="41" applyNumberFormat="1" applyFont="1" applyBorder="1" applyAlignment="1">
      <alignment vertical="center" wrapText="1"/>
    </xf>
    <xf numFmtId="3" fontId="121" fillId="0" borderId="16" xfId="41" applyNumberFormat="1" applyFont="1" applyBorder="1" applyAlignment="1">
      <alignment vertical="center"/>
    </xf>
    <xf numFmtId="3" fontId="121" fillId="0" borderId="16" xfId="41" applyNumberFormat="1" applyFont="1" applyBorder="1" applyAlignment="1">
      <alignment horizontal="right" vertical="center"/>
    </xf>
    <xf numFmtId="3" fontId="121" fillId="0" borderId="17" xfId="41" applyNumberFormat="1" applyFont="1" applyBorder="1" applyAlignment="1">
      <alignment horizontal="right" vertical="center"/>
    </xf>
    <xf numFmtId="3" fontId="120" fillId="0" borderId="41" xfId="41" applyNumberFormat="1" applyFont="1" applyBorder="1" applyAlignment="1">
      <alignment vertical="center" wrapText="1"/>
    </xf>
    <xf numFmtId="3" fontId="120" fillId="0" borderId="45" xfId="41" applyNumberFormat="1" applyFont="1" applyBorder="1" applyAlignment="1">
      <alignment vertical="center"/>
    </xf>
    <xf numFmtId="3" fontId="120" fillId="0" borderId="46" xfId="41" applyNumberFormat="1" applyFont="1" applyBorder="1" applyAlignment="1">
      <alignment vertical="center"/>
    </xf>
    <xf numFmtId="0" fontId="121" fillId="0" borderId="28" xfId="41" applyFont="1" applyBorder="1" applyAlignment="1">
      <alignment vertical="center"/>
    </xf>
    <xf numFmtId="0" fontId="121" fillId="0" borderId="27" xfId="41" applyFont="1" applyBorder="1" applyAlignment="1">
      <alignment vertical="center"/>
    </xf>
    <xf numFmtId="0" fontId="120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5" fontId="108" fillId="0" borderId="0" xfId="50" applyNumberFormat="1" applyAlignment="1">
      <alignment vertical="center" wrapText="1"/>
    </xf>
    <xf numFmtId="165" fontId="108" fillId="0" borderId="0" xfId="50" applyNumberFormat="1" applyAlignment="1">
      <alignment horizontal="center" vertical="center" wrapText="1"/>
    </xf>
    <xf numFmtId="165" fontId="43" fillId="0" borderId="0" xfId="50" applyNumberFormat="1" applyFont="1" applyAlignment="1">
      <alignment horizontal="right"/>
    </xf>
    <xf numFmtId="165" fontId="38" fillId="0" borderId="0" xfId="50" applyNumberFormat="1" applyFont="1" applyAlignment="1">
      <alignment vertical="center"/>
    </xf>
    <xf numFmtId="165" fontId="65" fillId="0" borderId="70" xfId="50" applyNumberFormat="1" applyFont="1" applyBorder="1" applyAlignment="1">
      <alignment horizontal="center" vertical="center"/>
    </xf>
    <xf numFmtId="165" fontId="65" fillId="0" borderId="17" xfId="50" applyNumberFormat="1" applyFont="1" applyBorder="1" applyAlignment="1">
      <alignment horizontal="center" vertical="center" wrapText="1"/>
    </xf>
    <xf numFmtId="165" fontId="38" fillId="0" borderId="0" xfId="50" applyNumberFormat="1" applyFont="1" applyAlignment="1">
      <alignment horizontal="center" vertical="center"/>
    </xf>
    <xf numFmtId="165" fontId="67" fillId="0" borderId="11" xfId="50" applyNumberFormat="1" applyFont="1" applyBorder="1" applyAlignment="1">
      <alignment horizontal="center" vertical="center" wrapText="1"/>
    </xf>
    <xf numFmtId="165" fontId="67" fillId="0" borderId="75" xfId="50" applyNumberFormat="1" applyFont="1" applyBorder="1" applyAlignment="1">
      <alignment horizontal="center" vertical="center" wrapText="1"/>
    </xf>
    <xf numFmtId="165" fontId="67" fillId="0" borderId="49" xfId="50" applyNumberFormat="1" applyFont="1" applyBorder="1" applyAlignment="1">
      <alignment horizontal="center" vertical="center" wrapText="1"/>
    </xf>
    <xf numFmtId="165" fontId="67" fillId="0" borderId="21" xfId="50" applyNumberFormat="1" applyFont="1" applyBorder="1" applyAlignment="1">
      <alignment horizontal="center" vertical="center" wrapText="1"/>
    </xf>
    <xf numFmtId="165" fontId="67" fillId="0" borderId="77" xfId="50" applyNumberFormat="1" applyFont="1" applyBorder="1" applyAlignment="1">
      <alignment horizontal="center" vertical="center" wrapText="1"/>
    </xf>
    <xf numFmtId="165" fontId="38" fillId="0" borderId="0" xfId="50" applyNumberFormat="1" applyFont="1" applyAlignment="1">
      <alignment horizontal="center" vertical="center" wrapText="1"/>
    </xf>
    <xf numFmtId="165" fontId="67" fillId="0" borderId="75" xfId="50" applyNumberFormat="1" applyFont="1" applyBorder="1" applyAlignment="1">
      <alignment horizontal="left" vertical="center" wrapText="1" indent="1"/>
    </xf>
    <xf numFmtId="49" fontId="127" fillId="0" borderId="14" xfId="50" applyNumberFormat="1" applyFont="1" applyBorder="1" applyAlignment="1" applyProtection="1">
      <alignment horizontal="center" vertical="center" wrapText="1"/>
      <protection locked="0"/>
    </xf>
    <xf numFmtId="165" fontId="127" fillId="0" borderId="75" xfId="50" applyNumberFormat="1" applyFont="1" applyBorder="1" applyAlignment="1">
      <alignment vertical="center" wrapText="1"/>
    </xf>
    <xf numFmtId="165" fontId="127" fillId="0" borderId="13" xfId="50" applyNumberFormat="1" applyFont="1" applyBorder="1" applyAlignment="1">
      <alignment vertical="center" wrapText="1"/>
    </xf>
    <xf numFmtId="165" fontId="127" fillId="0" borderId="14" xfId="50" applyNumberFormat="1" applyFont="1" applyBorder="1" applyAlignment="1">
      <alignment vertical="center" wrapText="1"/>
    </xf>
    <xf numFmtId="165" fontId="127" fillId="0" borderId="21" xfId="50" applyNumberFormat="1" applyFont="1" applyBorder="1" applyAlignment="1">
      <alignment vertical="center" wrapText="1"/>
    </xf>
    <xf numFmtId="165" fontId="56" fillId="0" borderId="75" xfId="50" applyNumberFormat="1" applyFont="1" applyBorder="1" applyAlignment="1">
      <alignment vertical="center" wrapText="1"/>
    </xf>
    <xf numFmtId="165" fontId="56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5" xfId="50" applyNumberFormat="1" applyFont="1" applyBorder="1" applyAlignment="1" applyProtection="1">
      <alignment horizontal="center" vertical="center" wrapText="1"/>
      <protection locked="0"/>
    </xf>
    <xf numFmtId="165" fontId="127" fillId="0" borderId="76" xfId="50" applyNumberFormat="1" applyFont="1" applyBorder="1" applyAlignment="1" applyProtection="1">
      <alignment vertical="center" wrapText="1"/>
      <protection locked="0"/>
    </xf>
    <xf numFmtId="165" fontId="127" fillId="0" borderId="12" xfId="50" applyNumberFormat="1" applyFont="1" applyBorder="1" applyAlignment="1" applyProtection="1">
      <alignment vertical="center" wrapText="1"/>
      <protection locked="0"/>
    </xf>
    <xf numFmtId="165" fontId="127" fillId="0" borderId="15" xfId="50" applyNumberFormat="1" applyFont="1" applyBorder="1" applyAlignment="1" applyProtection="1">
      <alignment vertical="center" wrapText="1"/>
      <protection locked="0"/>
    </xf>
    <xf numFmtId="165" fontId="127" fillId="0" borderId="26" xfId="50" applyNumberFormat="1" applyFont="1" applyBorder="1" applyAlignment="1" applyProtection="1">
      <alignment vertical="center" wrapText="1"/>
      <protection locked="0"/>
    </xf>
    <xf numFmtId="165" fontId="56" fillId="0" borderId="76" xfId="50" applyNumberFormat="1" applyFont="1" applyBorder="1" applyAlignment="1">
      <alignment vertical="center" wrapText="1"/>
    </xf>
    <xf numFmtId="165" fontId="67" fillId="0" borderId="77" xfId="50" applyNumberFormat="1" applyFont="1" applyBorder="1" applyAlignment="1">
      <alignment horizontal="left" vertical="center" wrapText="1" indent="1"/>
    </xf>
    <xf numFmtId="165" fontId="70" fillId="0" borderId="77" xfId="50" applyNumberFormat="1" applyFont="1" applyBorder="1" applyAlignment="1">
      <alignment horizontal="left" vertical="center" wrapText="1" indent="1"/>
    </xf>
    <xf numFmtId="49" fontId="127" fillId="0" borderId="34" xfId="50" applyNumberFormat="1" applyFont="1" applyBorder="1" applyAlignment="1" applyProtection="1">
      <alignment horizontal="center" vertical="center" wrapText="1"/>
      <protection locked="0"/>
    </xf>
    <xf numFmtId="165" fontId="127" fillId="0" borderId="77" xfId="50" applyNumberFormat="1" applyFont="1" applyBorder="1" applyAlignment="1">
      <alignment vertical="center" wrapText="1"/>
    </xf>
    <xf numFmtId="165" fontId="127" fillId="0" borderId="44" xfId="50" applyNumberFormat="1" applyFont="1" applyBorder="1" applyAlignment="1">
      <alignment vertical="center" wrapText="1"/>
    </xf>
    <xf numFmtId="165" fontId="127" fillId="0" borderId="34" xfId="50" applyNumberFormat="1" applyFont="1" applyBorder="1" applyAlignment="1">
      <alignment vertical="center" wrapText="1"/>
    </xf>
    <xf numFmtId="165" fontId="127" fillId="0" borderId="55" xfId="50" applyNumberFormat="1" applyFont="1" applyBorder="1" applyAlignment="1">
      <alignment vertical="center" wrapText="1"/>
    </xf>
    <xf numFmtId="165" fontId="56" fillId="0" borderId="77" xfId="50" applyNumberFormat="1" applyFont="1" applyBorder="1" applyAlignment="1">
      <alignment vertical="center" wrapText="1"/>
    </xf>
    <xf numFmtId="165" fontId="56" fillId="0" borderId="100" xfId="50" applyNumberFormat="1" applyFont="1" applyBorder="1" applyAlignment="1" applyProtection="1">
      <alignment horizontal="left" vertical="center" wrapText="1" indent="1"/>
      <protection locked="0"/>
    </xf>
    <xf numFmtId="165" fontId="68" fillId="0" borderId="75" xfId="50" applyNumberFormat="1" applyFont="1" applyBorder="1" applyAlignment="1">
      <alignment horizontal="left" vertical="center" wrapText="1" indent="1"/>
    </xf>
    <xf numFmtId="165" fontId="56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7" fillId="0" borderId="18" xfId="50" applyNumberFormat="1" applyFont="1" applyBorder="1" applyAlignment="1" applyProtection="1">
      <alignment horizontal="center" vertical="center" wrapText="1"/>
      <protection locked="0"/>
    </xf>
    <xf numFmtId="165" fontId="127" fillId="0" borderId="101" xfId="50" applyNumberFormat="1" applyFont="1" applyBorder="1" applyAlignment="1">
      <alignment vertical="center" wrapText="1"/>
    </xf>
    <xf numFmtId="165" fontId="127" fillId="0" borderId="18" xfId="50" applyNumberFormat="1" applyFont="1" applyBorder="1" applyAlignment="1">
      <alignment vertical="center" wrapText="1"/>
    </xf>
    <xf numFmtId="165" fontId="127" fillId="0" borderId="19" xfId="50" applyNumberFormat="1" applyFont="1" applyBorder="1" applyAlignment="1">
      <alignment vertical="center" wrapText="1"/>
    </xf>
    <xf numFmtId="165" fontId="127" fillId="0" borderId="29" xfId="50" applyNumberFormat="1" applyFont="1" applyBorder="1" applyAlignment="1">
      <alignment vertical="center" wrapText="1"/>
    </xf>
    <xf numFmtId="165" fontId="56" fillId="0" borderId="101" xfId="50" applyNumberFormat="1" applyFont="1" applyBorder="1" applyAlignment="1">
      <alignment vertical="center" wrapText="1"/>
    </xf>
    <xf numFmtId="49" fontId="127" fillId="0" borderId="42" xfId="50" applyNumberFormat="1" applyFont="1" applyBorder="1" applyAlignment="1" applyProtection="1">
      <alignment horizontal="center" vertical="center" wrapText="1"/>
      <protection locked="0"/>
    </xf>
    <xf numFmtId="165" fontId="127" fillId="0" borderId="88" xfId="50" applyNumberFormat="1" applyFont="1" applyBorder="1" applyAlignment="1" applyProtection="1">
      <alignment vertical="center" wrapText="1"/>
      <protection locked="0"/>
    </xf>
    <xf numFmtId="165" fontId="127" fillId="0" borderId="27" xfId="50" applyNumberFormat="1" applyFont="1" applyBorder="1" applyAlignment="1" applyProtection="1">
      <alignment vertical="center" wrapText="1"/>
      <protection locked="0"/>
    </xf>
    <xf numFmtId="165" fontId="127" fillId="0" borderId="16" xfId="50" applyNumberFormat="1" applyFont="1" applyBorder="1" applyAlignment="1" applyProtection="1">
      <alignment vertical="center" wrapText="1"/>
      <protection locked="0"/>
    </xf>
    <xf numFmtId="165" fontId="127" fillId="0" borderId="17" xfId="50" applyNumberFormat="1" applyFont="1" applyBorder="1" applyAlignment="1" applyProtection="1">
      <alignment vertical="center" wrapText="1"/>
      <protection locked="0"/>
    </xf>
    <xf numFmtId="165" fontId="56" fillId="0" borderId="88" xfId="50" applyNumberFormat="1" applyFont="1" applyBorder="1" applyAlignment="1">
      <alignment vertical="center" wrapText="1"/>
    </xf>
    <xf numFmtId="165" fontId="127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8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2" fillId="0" borderId="0" xfId="0" applyFont="1"/>
    <xf numFmtId="0" fontId="53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5" fontId="0" fillId="0" borderId="23" xfId="0" applyNumberFormat="1" applyBorder="1" applyProtection="1">
      <protection locked="0"/>
    </xf>
    <xf numFmtId="165" fontId="0" fillId="0" borderId="24" xfId="0" applyNumberFormat="1" applyBorder="1"/>
    <xf numFmtId="0" fontId="108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5" fontId="0" fillId="0" borderId="15" xfId="0" applyNumberFormat="1" applyBorder="1" applyProtection="1">
      <protection locked="0"/>
    </xf>
    <xf numFmtId="165" fontId="0" fillId="0" borderId="26" xfId="0" applyNumberFormat="1" applyBorder="1"/>
    <xf numFmtId="0" fontId="108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Protection="1">
      <protection locked="0"/>
    </xf>
    <xf numFmtId="165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5" fontId="39" fillId="0" borderId="14" xfId="0" applyNumberFormat="1" applyFont="1" applyBorder="1"/>
    <xf numFmtId="165" fontId="39" fillId="0" borderId="21" xfId="0" applyNumberFormat="1" applyFont="1" applyBorder="1"/>
    <xf numFmtId="0" fontId="0" fillId="0" borderId="102" xfId="0" applyBorder="1"/>
    <xf numFmtId="0" fontId="43" fillId="0" borderId="102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5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9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5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5" fontId="38" fillId="20" borderId="15" xfId="44" applyNumberFormat="1" applyFont="1" applyFill="1" applyBorder="1" applyAlignment="1">
      <alignment horizontal="right" vertical="center" wrapText="1"/>
    </xf>
    <xf numFmtId="3" fontId="111" fillId="20" borderId="14" xfId="41" applyNumberFormat="1" applyFont="1" applyFill="1" applyBorder="1" applyAlignment="1">
      <alignment horizontal="right" vertical="center"/>
    </xf>
    <xf numFmtId="3" fontId="8" fillId="38" borderId="15" xfId="0" applyNumberFormat="1" applyFont="1" applyFill="1" applyBorder="1" applyAlignment="1">
      <alignment vertical="center"/>
    </xf>
    <xf numFmtId="3" fontId="8" fillId="38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80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5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9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3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4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5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5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20" fillId="0" borderId="11" xfId="99" applyFont="1" applyBorder="1" applyAlignment="1">
      <alignment horizontal="left" vertical="center"/>
    </xf>
    <xf numFmtId="0" fontId="120" fillId="0" borderId="40" xfId="99" applyFont="1" applyBorder="1" applyAlignment="1">
      <alignment horizontal="left" vertical="center"/>
    </xf>
    <xf numFmtId="0" fontId="120" fillId="0" borderId="20" xfId="99" applyFont="1" applyBorder="1" applyAlignment="1">
      <alignment horizontal="left" vertical="center"/>
    </xf>
    <xf numFmtId="0" fontId="117" fillId="0" borderId="0" xfId="99" applyFont="1" applyAlignment="1">
      <alignment horizontal="right" vertical="center"/>
    </xf>
    <xf numFmtId="0" fontId="118" fillId="0" borderId="0" xfId="99" applyFont="1" applyAlignment="1">
      <alignment horizontal="center" vertical="center"/>
    </xf>
    <xf numFmtId="16" fontId="118" fillId="0" borderId="0" xfId="99" applyNumberFormat="1" applyFont="1" applyAlignment="1">
      <alignment horizontal="center" vertical="center" wrapText="1"/>
    </xf>
    <xf numFmtId="0" fontId="119" fillId="0" borderId="0" xfId="99" applyFont="1" applyAlignment="1">
      <alignment horizontal="center" vertical="center"/>
    </xf>
    <xf numFmtId="0" fontId="120" fillId="0" borderId="47" xfId="99" applyFont="1" applyBorder="1" applyAlignment="1">
      <alignment horizontal="center" vertical="center" wrapText="1"/>
    </xf>
    <xf numFmtId="0" fontId="120" fillId="0" borderId="41" xfId="99" applyFont="1" applyBorder="1" applyAlignment="1">
      <alignment horizontal="center" vertical="center" wrapText="1"/>
    </xf>
    <xf numFmtId="0" fontId="120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0" fillId="0" borderId="87" xfId="99" applyFont="1" applyBorder="1" applyAlignment="1">
      <alignment horizontal="center" vertical="center" wrapText="1"/>
    </xf>
    <xf numFmtId="0" fontId="119" fillId="0" borderId="18" xfId="99" applyFont="1" applyBorder="1" applyAlignment="1">
      <alignment horizontal="center" vertical="center" wrapText="1"/>
    </xf>
    <xf numFmtId="0" fontId="119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4" fontId="27" fillId="0" borderId="36" xfId="43" applyNumberFormat="1" applyFont="1" applyBorder="1" applyAlignment="1">
      <alignment horizontal="left" vertical="center" wrapText="1"/>
    </xf>
    <xf numFmtId="164" fontId="27" fillId="0" borderId="59" xfId="43" applyNumberFormat="1" applyFont="1" applyBorder="1" applyAlignment="1">
      <alignment horizontal="left" vertical="center" wrapText="1"/>
    </xf>
    <xf numFmtId="164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4" fontId="27" fillId="0" borderId="70" xfId="43" applyNumberFormat="1" applyFont="1" applyBorder="1" applyAlignment="1">
      <alignment horizontal="left" vertical="center" wrapText="1"/>
    </xf>
    <xf numFmtId="164" fontId="27" fillId="0" borderId="64" xfId="43" applyNumberFormat="1" applyFont="1" applyBorder="1" applyAlignment="1">
      <alignment horizontal="left" vertical="center" wrapText="1"/>
    </xf>
    <xf numFmtId="164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26" xfId="42" applyFont="1" applyFill="1" applyBorder="1" applyAlignment="1">
      <alignment horizontal="center" vertical="center"/>
    </xf>
    <xf numFmtId="165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3" fontId="120" fillId="0" borderId="69" xfId="41" applyNumberFormat="1" applyFont="1" applyBorder="1" applyAlignment="1">
      <alignment horizontal="right" vertical="center"/>
    </xf>
    <xf numFmtId="3" fontId="120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4" fillId="0" borderId="0" xfId="41" applyFont="1" applyAlignment="1">
      <alignment horizontal="center" vertical="center"/>
    </xf>
    <xf numFmtId="3" fontId="124" fillId="0" borderId="0" xfId="41" applyNumberFormat="1" applyFont="1" applyAlignment="1">
      <alignment horizontal="center" vertical="center"/>
    </xf>
    <xf numFmtId="3" fontId="125" fillId="0" borderId="47" xfId="41" applyNumberFormat="1" applyFont="1" applyBorder="1" applyAlignment="1">
      <alignment horizontal="center" vertical="center" wrapText="1"/>
    </xf>
    <xf numFmtId="3" fontId="125" fillId="0" borderId="41" xfId="41" applyNumberFormat="1" applyFont="1" applyBorder="1" applyAlignment="1">
      <alignment horizontal="center" vertical="center" wrapText="1"/>
    </xf>
    <xf numFmtId="3" fontId="125" fillId="0" borderId="19" xfId="41" applyNumberFormat="1" applyFont="1" applyBorder="1" applyAlignment="1">
      <alignment horizontal="center" vertical="center"/>
    </xf>
    <xf numFmtId="3" fontId="125" fillId="0" borderId="83" xfId="41" applyNumberFormat="1" applyFont="1" applyBorder="1" applyAlignment="1">
      <alignment horizontal="center" vertical="center"/>
    </xf>
    <xf numFmtId="3" fontId="125" fillId="0" borderId="29" xfId="41" applyNumberFormat="1" applyFont="1" applyBorder="1" applyAlignment="1">
      <alignment horizontal="center" vertical="center"/>
    </xf>
    <xf numFmtId="0" fontId="126" fillId="0" borderId="18" xfId="41" applyFont="1" applyBorder="1" applyAlignment="1">
      <alignment horizontal="center" vertical="center" wrapText="1"/>
    </xf>
    <xf numFmtId="0" fontId="126" fillId="0" borderId="27" xfId="41" applyFont="1" applyBorder="1" applyAlignment="1">
      <alignment horizontal="center" vertical="center" wrapText="1"/>
    </xf>
    <xf numFmtId="0" fontId="126" fillId="0" borderId="67" xfId="41" applyFont="1" applyBorder="1" applyAlignment="1">
      <alignment horizontal="center" vertical="center" wrapText="1"/>
    </xf>
    <xf numFmtId="0" fontId="126" fillId="0" borderId="65" xfId="41" applyFont="1" applyBorder="1" applyAlignment="1">
      <alignment horizontal="center" vertical="center" wrapText="1"/>
    </xf>
    <xf numFmtId="0" fontId="126" fillId="0" borderId="69" xfId="41" applyFont="1" applyBorder="1" applyAlignment="1">
      <alignment horizontal="center" vertical="center" wrapText="1"/>
    </xf>
    <xf numFmtId="0" fontId="126" fillId="0" borderId="72" xfId="41" applyFont="1" applyBorder="1" applyAlignment="1">
      <alignment horizontal="center" vertical="center" wrapText="1"/>
    </xf>
    <xf numFmtId="3" fontId="121" fillId="0" borderId="58" xfId="41" applyNumberFormat="1" applyFont="1" applyBorder="1" applyAlignment="1">
      <alignment horizontal="right" vertical="center"/>
    </xf>
    <xf numFmtId="3" fontId="121" fillId="0" borderId="73" xfId="41" applyNumberFormat="1" applyFont="1" applyBorder="1" applyAlignment="1">
      <alignment horizontal="right" vertical="center"/>
    </xf>
    <xf numFmtId="3" fontId="121" fillId="0" borderId="70" xfId="41" applyNumberFormat="1" applyFont="1" applyBorder="1" applyAlignment="1">
      <alignment horizontal="right" vertical="center"/>
    </xf>
    <xf numFmtId="3" fontId="121" fillId="0" borderId="74" xfId="41" applyNumberFormat="1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165" fontId="104" fillId="0" borderId="51" xfId="50" applyNumberFormat="1" applyFont="1" applyBorder="1" applyAlignment="1">
      <alignment horizontal="center" textRotation="180" wrapText="1"/>
    </xf>
    <xf numFmtId="165" fontId="65" fillId="0" borderId="11" xfId="50" applyNumberFormat="1" applyFont="1" applyBorder="1" applyAlignment="1">
      <alignment horizontal="left" vertical="center" wrapText="1" indent="2"/>
    </xf>
    <xf numFmtId="165" fontId="65" fillId="0" borderId="48" xfId="50" applyNumberFormat="1" applyFont="1" applyBorder="1" applyAlignment="1">
      <alignment horizontal="left" vertical="center" wrapText="1" indent="2"/>
    </xf>
    <xf numFmtId="165" fontId="57" fillId="0" borderId="0" xfId="50" applyNumberFormat="1" applyFont="1" applyAlignment="1">
      <alignment horizontal="center" vertical="center" wrapText="1"/>
    </xf>
    <xf numFmtId="165" fontId="65" fillId="0" borderId="96" xfId="50" applyNumberFormat="1" applyFont="1" applyBorder="1" applyAlignment="1">
      <alignment horizontal="center" vertical="center" wrapText="1"/>
    </xf>
    <xf numFmtId="165" fontId="65" fillId="0" borderId="99" xfId="50" applyNumberFormat="1" applyFont="1" applyBorder="1" applyAlignment="1">
      <alignment horizontal="center" vertical="center" wrapText="1"/>
    </xf>
    <xf numFmtId="165" fontId="65" fillId="0" borderId="96" xfId="50" applyNumberFormat="1" applyFont="1" applyBorder="1" applyAlignment="1">
      <alignment horizontal="center" vertical="center"/>
    </xf>
    <xf numFmtId="165" fontId="65" fillId="0" borderId="99" xfId="50" applyNumberFormat="1" applyFont="1" applyBorder="1" applyAlignment="1">
      <alignment horizontal="center" vertical="center"/>
    </xf>
    <xf numFmtId="49" fontId="65" fillId="0" borderId="96" xfId="50" applyNumberFormat="1" applyFont="1" applyBorder="1" applyAlignment="1">
      <alignment horizontal="center" vertical="center" wrapText="1"/>
    </xf>
    <xf numFmtId="49" fontId="65" fillId="0" borderId="99" xfId="50" applyNumberFormat="1" applyFont="1" applyBorder="1" applyAlignment="1">
      <alignment horizontal="center" vertical="center" wrapText="1"/>
    </xf>
    <xf numFmtId="165" fontId="65" fillId="0" borderId="87" xfId="50" applyNumberFormat="1" applyFont="1" applyBorder="1" applyAlignment="1">
      <alignment horizontal="center" vertical="center"/>
    </xf>
    <xf numFmtId="165" fontId="65" fillId="0" borderId="50" xfId="50" applyNumberFormat="1" applyFont="1" applyBorder="1" applyAlignment="1">
      <alignment horizontal="center" vertical="center"/>
    </xf>
    <xf numFmtId="165" fontId="65" fillId="0" borderId="71" xfId="5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7" zoomScale="75" zoomScaleNormal="75" workbookViewId="0">
      <selection activeCell="AA2" sqref="AA2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hidden="1" customWidth="1"/>
    <col min="7" max="10" width="19.85546875" style="305" hidden="1" customWidth="1"/>
    <col min="11" max="11" width="19.85546875" style="305" customWidth="1"/>
    <col min="12" max="12" width="17.7109375" style="305" hidden="1" customWidth="1"/>
    <col min="13" max="16" width="16.42578125" style="305" hidden="1" customWidth="1"/>
    <col min="17" max="17" width="16.42578125" style="306" customWidth="1"/>
    <col min="18" max="20" width="16.42578125" style="305" hidden="1" customWidth="1"/>
    <col min="21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261</v>
      </c>
    </row>
    <row r="2" spans="1:32" ht="45.75" customHeight="1" x14ac:dyDescent="0.2">
      <c r="A2" s="1001"/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1002" t="s">
        <v>5</v>
      </c>
      <c r="B4" s="1003"/>
      <c r="C4" s="1003"/>
      <c r="D4" s="308" t="s">
        <v>8</v>
      </c>
      <c r="E4" s="984" t="s">
        <v>4</v>
      </c>
      <c r="F4" s="985"/>
      <c r="G4" s="985"/>
      <c r="H4" s="985"/>
      <c r="I4" s="985"/>
      <c r="J4" s="986"/>
      <c r="K4" s="984" t="s">
        <v>69</v>
      </c>
      <c r="L4" s="985"/>
      <c r="M4" s="985"/>
      <c r="N4" s="985"/>
      <c r="O4" s="985"/>
      <c r="P4" s="986"/>
      <c r="Q4" s="984" t="s">
        <v>70</v>
      </c>
      <c r="R4" s="985"/>
      <c r="S4" s="985"/>
      <c r="T4" s="985"/>
      <c r="U4" s="985"/>
      <c r="V4" s="986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8"/>
      <c r="C6" s="988"/>
      <c r="D6" s="988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8" t="s">
        <v>328</v>
      </c>
      <c r="C7" s="988"/>
      <c r="D7" s="988"/>
      <c r="E7" s="342">
        <f>E8+E13+E16+E17+E20</f>
        <v>5370655</v>
      </c>
      <c r="F7" s="342">
        <f>F8+F13+F16+F17+F20</f>
        <v>5550399</v>
      </c>
      <c r="G7" s="342">
        <f t="shared" ref="G7:J7" si="0">G8+G13+G16+G17+G20</f>
        <v>6511111</v>
      </c>
      <c r="H7" s="342">
        <f>H8+H13+H16+H17+H20</f>
        <v>7834660</v>
      </c>
      <c r="I7" s="342">
        <f t="shared" si="0"/>
        <v>0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3656999</v>
      </c>
      <c r="M7" s="342">
        <f t="shared" ref="M7:N7" si="3">M8+M13+M16+M17+M20</f>
        <v>4617711</v>
      </c>
      <c r="N7" s="342">
        <f t="shared" si="3"/>
        <v>5941260</v>
      </c>
      <c r="O7" s="342">
        <f t="shared" ref="O7:V7" si="4">O8+O13+O16+O17+O20</f>
        <v>0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si="4"/>
        <v>0</v>
      </c>
      <c r="V7" s="342">
        <f t="shared" si="4"/>
        <v>0</v>
      </c>
    </row>
    <row r="8" spans="1:32" ht="21.75" customHeight="1" x14ac:dyDescent="0.2">
      <c r="A8" s="670"/>
      <c r="B8" s="221" t="s">
        <v>36</v>
      </c>
      <c r="C8" s="1000" t="s">
        <v>329</v>
      </c>
      <c r="D8" s="1000"/>
      <c r="E8" s="434">
        <f t="shared" ref="E8" si="6">SUM(E9:E12)</f>
        <v>3490655</v>
      </c>
      <c r="F8" s="434">
        <f t="shared" ref="F8" si="7">SUM(F9:F12)</f>
        <v>3427968</v>
      </c>
      <c r="G8" s="434">
        <f t="shared" ref="G8:J8" si="8">SUM(G9:G12)</f>
        <v>3427968</v>
      </c>
      <c r="H8" s="434">
        <f t="shared" ref="H8" si="9">SUM(H9:H12)</f>
        <v>4383999</v>
      </c>
      <c r="I8" s="434">
        <f t="shared" si="8"/>
        <v>0</v>
      </c>
      <c r="J8" s="434">
        <f t="shared" si="8"/>
        <v>0</v>
      </c>
      <c r="K8" s="343">
        <f t="shared" ref="K8:N20" si="10">E8-Q8</f>
        <v>1597255</v>
      </c>
      <c r="L8" s="343">
        <f t="shared" si="10"/>
        <v>1534568</v>
      </c>
      <c r="M8" s="343">
        <f t="shared" si="10"/>
        <v>1534568</v>
      </c>
      <c r="N8" s="343">
        <f t="shared" si="10"/>
        <v>2490599</v>
      </c>
      <c r="O8" s="435">
        <f t="shared" ref="O8:P8" si="11">SUM(O9:O12)</f>
        <v>0</v>
      </c>
      <c r="P8" s="435">
        <f t="shared" si="11"/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1893400</v>
      </c>
      <c r="T8" s="343">
        <f>'3.sz.m Önk  bev.'!T8</f>
        <v>1893400</v>
      </c>
      <c r="U8" s="261"/>
      <c r="V8" s="261"/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344">
        <f>'3.sz.m Önk  bev.'!E9</f>
        <v>3490655</v>
      </c>
      <c r="F9" s="344">
        <f>'3.sz.m Önk  bev.'!F9</f>
        <v>2690655</v>
      </c>
      <c r="G9" s="344">
        <f>'3.sz.m Önk  bev.'!G9</f>
        <v>2690655</v>
      </c>
      <c r="H9" s="344">
        <f>'3.sz.m Önk  bev.'!H9</f>
        <v>3158408</v>
      </c>
      <c r="I9" s="344">
        <f>'3.sz.m Önk  bev.'!I9</f>
        <v>0</v>
      </c>
      <c r="J9" s="344">
        <f>'3.sz.m Önk  bev.'!J9</f>
        <v>0</v>
      </c>
      <c r="K9" s="343">
        <f t="shared" si="10"/>
        <v>1597255</v>
      </c>
      <c r="L9" s="343">
        <f t="shared" si="10"/>
        <v>797255</v>
      </c>
      <c r="M9" s="343">
        <f t="shared" si="10"/>
        <v>797255</v>
      </c>
      <c r="N9" s="343">
        <f t="shared" si="10"/>
        <v>1265008</v>
      </c>
      <c r="O9" s="262"/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1893400</v>
      </c>
      <c r="T9" s="343">
        <f>'3.sz.m Önk  bev.'!T9</f>
        <v>1893400</v>
      </c>
      <c r="U9" s="262"/>
      <c r="V9" s="262"/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262"/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344">
        <f>'3.sz.m Önk  bev.'!E11</f>
        <v>0</v>
      </c>
      <c r="F11" s="344">
        <f>'3.sz.m Önk  bev.'!F11</f>
        <v>737313</v>
      </c>
      <c r="G11" s="344">
        <f>'3.sz.m Önk  bev.'!G11</f>
        <v>737313</v>
      </c>
      <c r="H11" s="344">
        <f>'3.sz.m Önk  bev.'!H11</f>
        <v>1225591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737313</v>
      </c>
      <c r="M11" s="343">
        <f t="shared" si="10"/>
        <v>737313</v>
      </c>
      <c r="N11" s="343">
        <f t="shared" si="10"/>
        <v>1225591</v>
      </c>
      <c r="O11" s="262"/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261</v>
      </c>
    </row>
    <row r="13" spans="1:32" ht="21.75" customHeight="1" x14ac:dyDescent="0.25">
      <c r="A13" s="82"/>
      <c r="B13" s="78" t="s">
        <v>37</v>
      </c>
      <c r="C13" s="995" t="s">
        <v>331</v>
      </c>
      <c r="D13" s="995"/>
      <c r="E13" s="344">
        <f t="shared" ref="E13" si="12">SUM(E14:E15)</f>
        <v>1000000</v>
      </c>
      <c r="F13" s="344">
        <f t="shared" ref="F13" si="13">SUM(F14:F15)</f>
        <v>953050</v>
      </c>
      <c r="G13" s="344">
        <f t="shared" ref="G13:J13" si="14">SUM(G14:G15)</f>
        <v>1913762</v>
      </c>
      <c r="H13" s="344">
        <f t="shared" ref="H13" si="15">SUM(H14:H15)</f>
        <v>2185672</v>
      </c>
      <c r="I13" s="344">
        <f t="shared" si="14"/>
        <v>0</v>
      </c>
      <c r="J13" s="344">
        <f t="shared" si="14"/>
        <v>0</v>
      </c>
      <c r="K13" s="343">
        <f t="shared" si="10"/>
        <v>1000000</v>
      </c>
      <c r="L13" s="343">
        <f t="shared" si="10"/>
        <v>953050</v>
      </c>
      <c r="M13" s="343">
        <f t="shared" si="10"/>
        <v>1913762</v>
      </c>
      <c r="N13" s="343">
        <f t="shared" si="10"/>
        <v>2185672</v>
      </c>
      <c r="O13" s="262"/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262"/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344">
        <f>'3.sz.m Önk  bev.'!E15</f>
        <v>1000000</v>
      </c>
      <c r="F15" s="344">
        <f>'3.sz.m Önk  bev.'!F15</f>
        <v>953050</v>
      </c>
      <c r="G15" s="344">
        <f>'3.sz.m Önk  bev.'!G15</f>
        <v>1913762</v>
      </c>
      <c r="H15" s="344">
        <f>'3.sz.m Önk  bev.'!H15</f>
        <v>2185672</v>
      </c>
      <c r="I15" s="344">
        <f>'3.sz.m Önk  bev.'!I15</f>
        <v>0</v>
      </c>
      <c r="J15" s="344">
        <f>'3.sz.m Önk  bev.'!J15</f>
        <v>0</v>
      </c>
      <c r="K15" s="343">
        <f t="shared" si="10"/>
        <v>1000000</v>
      </c>
      <c r="L15" s="343">
        <f t="shared" si="10"/>
        <v>953050</v>
      </c>
      <c r="M15" s="343">
        <f t="shared" si="10"/>
        <v>1913762</v>
      </c>
      <c r="N15" s="343">
        <f t="shared" si="10"/>
        <v>2185672</v>
      </c>
      <c r="O15" s="262"/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95" t="s">
        <v>338</v>
      </c>
      <c r="D16" s="995"/>
      <c r="E16" s="344">
        <f>'3.sz.m Önk  bev.'!E16</f>
        <v>850000</v>
      </c>
      <c r="F16" s="344">
        <f>'3.sz.m Önk  bev.'!F16</f>
        <v>930000</v>
      </c>
      <c r="G16" s="344">
        <f>'3.sz.m Önk  bev.'!G16</f>
        <v>930000</v>
      </c>
      <c r="H16" s="344">
        <f>'3.sz.m Önk  bev.'!H16</f>
        <v>856925</v>
      </c>
      <c r="I16" s="344">
        <f>'3.sz.m Önk  bev.'!I16</f>
        <v>0</v>
      </c>
      <c r="J16" s="344">
        <f>'3.sz.m Önk  bev.'!J16</f>
        <v>0</v>
      </c>
      <c r="K16" s="343">
        <f t="shared" si="10"/>
        <v>850000</v>
      </c>
      <c r="L16" s="343">
        <f t="shared" si="10"/>
        <v>930000</v>
      </c>
      <c r="M16" s="343">
        <f t="shared" si="10"/>
        <v>930000</v>
      </c>
      <c r="N16" s="343">
        <f t="shared" si="10"/>
        <v>856925</v>
      </c>
      <c r="O16" s="671"/>
      <c r="P16" s="671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96" t="s">
        <v>339</v>
      </c>
      <c r="D17" s="997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71"/>
      <c r="P17" s="671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9"/>
      <c r="V17" s="669"/>
    </row>
    <row r="18" spans="1:22" ht="21.75" customHeight="1" x14ac:dyDescent="0.25">
      <c r="A18" s="82"/>
      <c r="B18" s="78"/>
      <c r="C18" s="78" t="s">
        <v>340</v>
      </c>
      <c r="D18" s="606" t="s">
        <v>342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71"/>
      <c r="P18" s="671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9"/>
      <c r="V18" s="669"/>
    </row>
    <row r="19" spans="1:22" ht="21.75" customHeight="1" x14ac:dyDescent="0.25">
      <c r="A19" s="82"/>
      <c r="B19" s="78"/>
      <c r="C19" s="78" t="s">
        <v>341</v>
      </c>
      <c r="D19" s="606" t="s">
        <v>316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71"/>
      <c r="P19" s="671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9"/>
      <c r="V19" s="669"/>
    </row>
    <row r="20" spans="1:22" ht="21.75" customHeight="1" thickBot="1" x14ac:dyDescent="0.3">
      <c r="A20" s="437"/>
      <c r="B20" s="672" t="s">
        <v>51</v>
      </c>
      <c r="C20" s="998" t="s">
        <v>343</v>
      </c>
      <c r="D20" s="999"/>
      <c r="E20" s="344">
        <f>'3.sz.m Önk  bev.'!E20</f>
        <v>30000</v>
      </c>
      <c r="F20" s="344">
        <f>'3.sz.m Önk  bev.'!F20</f>
        <v>239381</v>
      </c>
      <c r="G20" s="344">
        <f>'3.sz.m Önk  bev.'!G20</f>
        <v>239381</v>
      </c>
      <c r="H20" s="344">
        <f>'3.sz.m Önk  bev.'!H20</f>
        <v>408064</v>
      </c>
      <c r="I20" s="344">
        <f>'3.sz.m Önk  bev.'!I20</f>
        <v>0</v>
      </c>
      <c r="J20" s="344">
        <f>'3.sz.m Önk  bev.'!J20</f>
        <v>0</v>
      </c>
      <c r="K20" s="343">
        <f t="shared" si="10"/>
        <v>30000</v>
      </c>
      <c r="L20" s="343">
        <f t="shared" si="10"/>
        <v>239381</v>
      </c>
      <c r="M20" s="343">
        <f t="shared" si="10"/>
        <v>239381</v>
      </c>
      <c r="N20" s="953">
        <f t="shared" si="10"/>
        <v>408064</v>
      </c>
      <c r="O20" s="673"/>
      <c r="P20" s="673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9"/>
      <c r="V20" s="669"/>
    </row>
    <row r="21" spans="1:22" ht="21.75" customHeight="1" thickBot="1" x14ac:dyDescent="0.25">
      <c r="A21" s="85" t="s">
        <v>344</v>
      </c>
      <c r="B21" s="988" t="s">
        <v>345</v>
      </c>
      <c r="C21" s="988"/>
      <c r="D21" s="988"/>
      <c r="E21" s="342">
        <f>+E22+E24+E25+E29+E30+E31+E32+E33+E23</f>
        <v>26585678</v>
      </c>
      <c r="F21" s="342">
        <f>+F22+F24+F25+F29+F30+F31+F32+F33+F23</f>
        <v>25546789</v>
      </c>
      <c r="G21" s="342">
        <f>+G22+G24+G25+G29+G30+G31+G32+G33+G23</f>
        <v>24961680</v>
      </c>
      <c r="H21" s="342">
        <f>+H22+H24+H25+H29+H30+H31+H32+H33+H23</f>
        <v>29820223</v>
      </c>
      <c r="I21" s="342">
        <f t="shared" ref="I21:Q21" si="20">I22+I24+I25+I29+I30+I31+I32</f>
        <v>0</v>
      </c>
      <c r="J21" s="342">
        <f t="shared" si="20"/>
        <v>0</v>
      </c>
      <c r="K21" s="342">
        <f>+K22+K24+K25+K29+K30+K31+K32+K33+K23</f>
        <v>26585678</v>
      </c>
      <c r="L21" s="342">
        <f>+L22+L24+L25+L29+L30+L31+L32+L33+L23</f>
        <v>25546789</v>
      </c>
      <c r="M21" s="342">
        <f>+M22+M24+M25+M29+M30+M31+M32+M33+M23</f>
        <v>24961680</v>
      </c>
      <c r="N21" s="954">
        <f>+N22+N24+N25+N29+N30+N31+N32+N33+N23</f>
        <v>29820223</v>
      </c>
      <c r="O21" s="342">
        <f t="shared" si="20"/>
        <v>0</v>
      </c>
      <c r="P21" s="342">
        <f t="shared" si="20"/>
        <v>0</v>
      </c>
      <c r="Q21" s="342">
        <f t="shared" si="20"/>
        <v>0</v>
      </c>
      <c r="R21" s="342">
        <f t="shared" ref="R21" si="21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87" t="s">
        <v>346</v>
      </c>
      <c r="D22" s="987"/>
      <c r="E22" s="343">
        <f>'3.sz.m Önk  bev.'!E22</f>
        <v>6337856</v>
      </c>
      <c r="F22" s="343">
        <f>'3.sz.m Önk  bev.'!F22</f>
        <v>6514421</v>
      </c>
      <c r="G22" s="343">
        <f>'3.sz.m Önk  bev.'!G22</f>
        <v>6514421</v>
      </c>
      <c r="H22" s="343">
        <f>'3.sz.m Önk  bev.'!H22</f>
        <v>3324172</v>
      </c>
      <c r="I22" s="343">
        <f>'3.sz.m Önk  bev.'!I22+'5 sz. m Idősek otthona'!H9</f>
        <v>0</v>
      </c>
      <c r="J22" s="343">
        <f>'3.sz.m Önk  bev.'!J22+'5 sz. m Idősek otthona'!I9</f>
        <v>0</v>
      </c>
      <c r="K22" s="343">
        <f t="shared" ref="K22:N33" si="22">E22-Q22</f>
        <v>6337856</v>
      </c>
      <c r="L22" s="343">
        <f t="shared" si="22"/>
        <v>6514421</v>
      </c>
      <c r="M22" s="343">
        <f t="shared" si="22"/>
        <v>6514421</v>
      </c>
      <c r="N22" s="343">
        <f t="shared" si="22"/>
        <v>3324172</v>
      </c>
      <c r="O22" s="343">
        <f>'3.sz.m Önk  bev.'!O22+'5 sz. m Idősek otthona'!N9</f>
        <v>0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79" t="s">
        <v>443</v>
      </c>
      <c r="D23" s="979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19155400</v>
      </c>
      <c r="I23" s="264"/>
      <c r="J23" s="264"/>
      <c r="K23" s="343">
        <f t="shared" si="22"/>
        <v>15600000</v>
      </c>
      <c r="L23" s="343">
        <f t="shared" si="22"/>
        <v>15600000</v>
      </c>
      <c r="M23" s="343">
        <f t="shared" si="22"/>
        <v>15600000</v>
      </c>
      <c r="N23" s="343">
        <f t="shared" si="22"/>
        <v>19155400</v>
      </c>
      <c r="O23" s="264"/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79" t="s">
        <v>347</v>
      </c>
      <c r="D24" s="979"/>
      <c r="E24" s="349">
        <f>'3.sz.m Önk  bev.'!E23</f>
        <v>0</v>
      </c>
      <c r="F24" s="349">
        <f>'3.sz.m Önk  bev.'!F23</f>
        <v>0</v>
      </c>
      <c r="G24" s="349">
        <f>'3.sz.m Önk  bev.'!G23</f>
        <v>0</v>
      </c>
      <c r="H24" s="349">
        <f>'3.sz.m Önk  bev.'!H23</f>
        <v>0</v>
      </c>
      <c r="I24" s="264"/>
      <c r="J24" s="264"/>
      <c r="K24" s="349">
        <v>0</v>
      </c>
      <c r="L24" s="349">
        <v>0</v>
      </c>
      <c r="M24" s="349">
        <v>0</v>
      </c>
      <c r="N24" s="349"/>
      <c r="O24" s="264"/>
      <c r="P24" s="264"/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264"/>
      <c r="V24" s="264"/>
    </row>
    <row r="25" spans="1:22" ht="21.75" customHeight="1" x14ac:dyDescent="0.2">
      <c r="A25" s="82"/>
      <c r="B25" s="78" t="s">
        <v>317</v>
      </c>
      <c r="C25" s="979" t="s">
        <v>348</v>
      </c>
      <c r="D25" s="979"/>
      <c r="E25" s="349">
        <f>SUM(E26:E28)</f>
        <v>30600</v>
      </c>
      <c r="F25" s="349">
        <f>SUM(F26:F28)</f>
        <v>60600</v>
      </c>
      <c r="G25" s="349">
        <f>SUM(G26:G28)</f>
        <v>60600</v>
      </c>
      <c r="H25" s="349">
        <f>SUM(H26:H28)</f>
        <v>5541456</v>
      </c>
      <c r="I25" s="264"/>
      <c r="J25" s="264"/>
      <c r="K25" s="343">
        <f t="shared" si="22"/>
        <v>30600</v>
      </c>
      <c r="L25" s="343">
        <f t="shared" si="22"/>
        <v>60600</v>
      </c>
      <c r="M25" s="343">
        <f t="shared" si="22"/>
        <v>60600</v>
      </c>
      <c r="N25" s="343">
        <f t="shared" si="22"/>
        <v>5541456</v>
      </c>
      <c r="O25" s="264"/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264"/>
      <c r="V25" s="264"/>
    </row>
    <row r="26" spans="1:22" ht="21.75" customHeight="1" x14ac:dyDescent="0.2">
      <c r="A26" s="82"/>
      <c r="B26" s="78"/>
      <c r="C26" s="78" t="s">
        <v>454</v>
      </c>
      <c r="D26" s="223" t="s">
        <v>349</v>
      </c>
      <c r="E26" s="349">
        <f>'3.sz.m Önk  bev.'!E25</f>
        <v>30600</v>
      </c>
      <c r="F26" s="349">
        <f>'3.sz.m Önk  bev.'!F25</f>
        <v>60600</v>
      </c>
      <c r="G26" s="349">
        <f>'3.sz.m Önk  bev.'!G25</f>
        <v>60600</v>
      </c>
      <c r="H26" s="349">
        <f>'3.sz.m Önk  bev.'!H25</f>
        <v>5541456</v>
      </c>
      <c r="I26" s="264"/>
      <c r="J26" s="264"/>
      <c r="K26" s="343">
        <f t="shared" si="22"/>
        <v>30600</v>
      </c>
      <c r="L26" s="343">
        <f t="shared" si="22"/>
        <v>60600</v>
      </c>
      <c r="M26" s="343">
        <f t="shared" si="22"/>
        <v>60600</v>
      </c>
      <c r="N26" s="343">
        <f t="shared" si="22"/>
        <v>5541456</v>
      </c>
      <c r="O26" s="264"/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264"/>
      <c r="V26" s="264"/>
    </row>
    <row r="27" spans="1:22" ht="41.25" customHeight="1" x14ac:dyDescent="0.2">
      <c r="A27" s="82"/>
      <c r="B27" s="78"/>
      <c r="C27" s="78" t="s">
        <v>455</v>
      </c>
      <c r="D27" s="223" t="s">
        <v>350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264"/>
      <c r="J27" s="264"/>
      <c r="K27" s="343">
        <f t="shared" si="22"/>
        <v>0</v>
      </c>
      <c r="L27" s="343">
        <f t="shared" si="22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264"/>
      <c r="T27" s="264"/>
      <c r="U27" s="264"/>
      <c r="V27" s="264"/>
    </row>
    <row r="28" spans="1:22" ht="21.75" customHeight="1" x14ac:dyDescent="0.2">
      <c r="A28" s="82"/>
      <c r="B28" s="78"/>
      <c r="C28" s="78" t="s">
        <v>456</v>
      </c>
      <c r="D28" s="223" t="s">
        <v>351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264"/>
      <c r="J28" s="264"/>
      <c r="K28" s="343">
        <f t="shared" si="22"/>
        <v>0</v>
      </c>
      <c r="L28" s="343">
        <f t="shared" si="22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264"/>
      <c r="T28" s="264"/>
      <c r="U28" s="264"/>
      <c r="V28" s="264"/>
    </row>
    <row r="29" spans="1:22" ht="21.75" customHeight="1" x14ac:dyDescent="0.2">
      <c r="A29" s="82"/>
      <c r="B29" s="78" t="s">
        <v>353</v>
      </c>
      <c r="C29" s="979" t="s">
        <v>517</v>
      </c>
      <c r="D29" s="979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264"/>
      <c r="J29" s="264"/>
      <c r="K29" s="343">
        <f t="shared" si="22"/>
        <v>0</v>
      </c>
      <c r="L29" s="343">
        <f t="shared" si="22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264"/>
      <c r="T29" s="264"/>
      <c r="U29" s="264"/>
      <c r="V29" s="264"/>
    </row>
    <row r="30" spans="1:22" ht="21.75" customHeight="1" x14ac:dyDescent="0.2">
      <c r="A30" s="86"/>
      <c r="B30" s="87" t="s">
        <v>355</v>
      </c>
      <c r="C30" s="979" t="s">
        <v>354</v>
      </c>
      <c r="D30" s="992"/>
      <c r="E30" s="349">
        <f>'3.sz.m Önk  bev.'!E29</f>
        <v>0</v>
      </c>
      <c r="F30" s="349">
        <f>'3.sz.m Önk  bev.'!F29</f>
        <v>0</v>
      </c>
      <c r="G30" s="349">
        <f>'3.sz.m Önk  bev.'!G29</f>
        <v>188564</v>
      </c>
      <c r="H30" s="349">
        <f>'3.sz.m Önk  bev.'!H29</f>
        <v>188564</v>
      </c>
      <c r="I30" s="264"/>
      <c r="J30" s="264"/>
      <c r="K30" s="343">
        <f t="shared" si="22"/>
        <v>0</v>
      </c>
      <c r="L30" s="343">
        <f t="shared" si="22"/>
        <v>0</v>
      </c>
      <c r="M30" s="343">
        <f t="shared" si="22"/>
        <v>188564</v>
      </c>
      <c r="N30" s="343">
        <f t="shared" si="22"/>
        <v>188564</v>
      </c>
      <c r="O30" s="264"/>
      <c r="P30" s="264"/>
      <c r="Q30" s="343">
        <f>'3.sz.m Önk  bev.'!Q29</f>
        <v>0</v>
      </c>
      <c r="R30" s="343">
        <f>'3.sz.m Önk  bev.'!R29</f>
        <v>0</v>
      </c>
      <c r="S30" s="264"/>
      <c r="T30" s="264"/>
      <c r="U30" s="264"/>
      <c r="V30" s="264"/>
    </row>
    <row r="31" spans="1:22" ht="21.75" customHeight="1" x14ac:dyDescent="0.2">
      <c r="A31" s="86"/>
      <c r="B31" s="87" t="s">
        <v>446</v>
      </c>
      <c r="C31" s="979" t="s">
        <v>356</v>
      </c>
      <c r="D31" s="992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112008</v>
      </c>
      <c r="I31" s="264"/>
      <c r="J31" s="264"/>
      <c r="K31" s="343">
        <f t="shared" si="22"/>
        <v>160000</v>
      </c>
      <c r="L31" s="343">
        <f t="shared" si="22"/>
        <v>160000</v>
      </c>
      <c r="M31" s="343">
        <f t="shared" si="22"/>
        <v>160000</v>
      </c>
      <c r="N31" s="343">
        <f t="shared" si="22"/>
        <v>112008</v>
      </c>
      <c r="O31" s="264"/>
      <c r="P31" s="264"/>
      <c r="Q31" s="343">
        <f>'3.sz.m Önk  bev.'!Q30</f>
        <v>0</v>
      </c>
      <c r="R31" s="343">
        <f>'3.sz.m Önk  bev.'!R30</f>
        <v>0</v>
      </c>
      <c r="S31" s="264"/>
      <c r="T31" s="264"/>
      <c r="U31" s="264"/>
      <c r="V31" s="264"/>
    </row>
    <row r="32" spans="1:22" ht="21.75" customHeight="1" x14ac:dyDescent="0.2">
      <c r="A32" s="86"/>
      <c r="B32" s="87" t="s">
        <v>447</v>
      </c>
      <c r="C32" s="978" t="s">
        <v>79</v>
      </c>
      <c r="D32" s="978"/>
      <c r="E32" s="349">
        <f>'3.sz.m Önk  bev.'!E31+'5 sz. m Idősek otthona'!D12</f>
        <v>3057222</v>
      </c>
      <c r="F32" s="349">
        <f>'3.sz.m Önk  bev.'!F31+'5 sz. m Idősek otthona'!E12</f>
        <v>1811768</v>
      </c>
      <c r="G32" s="349">
        <f>'3.sz.m Önk  bev.'!G31+'5 sz. m Idősek otthona'!F12</f>
        <v>1038095</v>
      </c>
      <c r="H32" s="349">
        <f>'3.sz.m Önk  bev.'!H31+'5 sz. m Idősek otthona'!G12</f>
        <v>202623</v>
      </c>
      <c r="I32" s="264"/>
      <c r="J32" s="264"/>
      <c r="K32" s="343">
        <f t="shared" si="22"/>
        <v>3057222</v>
      </c>
      <c r="L32" s="343">
        <f t="shared" si="22"/>
        <v>1811768</v>
      </c>
      <c r="M32" s="343">
        <f t="shared" si="22"/>
        <v>1038095</v>
      </c>
      <c r="N32" s="343">
        <f t="shared" si="22"/>
        <v>202623</v>
      </c>
      <c r="O32" s="264"/>
      <c r="P32" s="264"/>
      <c r="Q32" s="343">
        <f>'3.sz.m Önk  bev.'!Q31</f>
        <v>0</v>
      </c>
      <c r="R32" s="343">
        <f>'3.sz.m Önk  bev.'!R31</f>
        <v>0</v>
      </c>
      <c r="S32" s="264"/>
      <c r="T32" s="264"/>
      <c r="U32" s="264"/>
      <c r="V32" s="264"/>
    </row>
    <row r="33" spans="1:22" ht="21.75" customHeight="1" thickBot="1" x14ac:dyDescent="0.25">
      <c r="A33" s="86"/>
      <c r="B33" s="87" t="s">
        <v>453</v>
      </c>
      <c r="C33" s="978" t="s">
        <v>448</v>
      </c>
      <c r="D33" s="978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1296000</v>
      </c>
      <c r="I33" s="264"/>
      <c r="J33" s="264"/>
      <c r="K33" s="343">
        <f t="shared" si="22"/>
        <v>1400000</v>
      </c>
      <c r="L33" s="343">
        <f t="shared" si="22"/>
        <v>1400000</v>
      </c>
      <c r="M33" s="343">
        <f t="shared" si="22"/>
        <v>1400000</v>
      </c>
      <c r="N33" s="343">
        <f>H33-T33</f>
        <v>1296000</v>
      </c>
      <c r="O33" s="264"/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88" t="s">
        <v>357</v>
      </c>
      <c r="C34" s="988"/>
      <c r="D34" s="988"/>
      <c r="E34" s="337">
        <f t="shared" ref="E34" si="23">SUM(E35:E38)</f>
        <v>33419074</v>
      </c>
      <c r="F34" s="337">
        <f t="shared" ref="F34" si="24">SUM(F35:F38)</f>
        <v>36588938</v>
      </c>
      <c r="G34" s="337">
        <f t="shared" ref="G34:H34" si="25">SUM(G35:G38)</f>
        <v>37384838</v>
      </c>
      <c r="H34" s="337">
        <f t="shared" si="25"/>
        <v>42209120</v>
      </c>
      <c r="I34" s="337">
        <f t="shared" ref="I34:Q34" si="26">SUM(I35:I38)</f>
        <v>0</v>
      </c>
      <c r="J34" s="337">
        <f t="shared" si="26"/>
        <v>0</v>
      </c>
      <c r="K34" s="337">
        <f t="shared" si="26"/>
        <v>33419074</v>
      </c>
      <c r="L34" s="337">
        <f t="shared" ref="L34" si="27">SUM(L35:L38)</f>
        <v>36588938</v>
      </c>
      <c r="M34" s="337">
        <f t="shared" ref="M34:N34" si="28">SUM(M35:M38)</f>
        <v>37384838</v>
      </c>
      <c r="N34" s="337">
        <f t="shared" si="28"/>
        <v>42209120</v>
      </c>
      <c r="O34" s="337">
        <f t="shared" si="26"/>
        <v>0</v>
      </c>
      <c r="P34" s="337">
        <f t="shared" si="26"/>
        <v>0</v>
      </c>
      <c r="Q34" s="337">
        <f t="shared" si="26"/>
        <v>0</v>
      </c>
      <c r="R34" s="337">
        <f t="shared" ref="R34" si="29">SUM(R35:R38)</f>
        <v>0</v>
      </c>
      <c r="S34" s="337">
        <f t="shared" ref="S34:T34" si="30">SUM(S35:S38)</f>
        <v>0</v>
      </c>
      <c r="T34" s="337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993" t="s">
        <v>358</v>
      </c>
      <c r="D35" s="994"/>
      <c r="E35" s="349">
        <f>'3.sz.m Önk  bev.'!E34</f>
        <v>31271574</v>
      </c>
      <c r="F35" s="349">
        <f>'3.sz.m Önk  bev.'!F34</f>
        <v>34224558</v>
      </c>
      <c r="G35" s="349">
        <f>'3.sz.m Önk  bev.'!G34</f>
        <v>34894622</v>
      </c>
      <c r="H35" s="349">
        <f>'3.sz.m Önk  bev.'!H34</f>
        <v>35564683</v>
      </c>
      <c r="I35" s="676"/>
      <c r="J35" s="676"/>
      <c r="K35" s="343">
        <f t="shared" ref="K35:N41" si="31">E35-Q35</f>
        <v>31271574</v>
      </c>
      <c r="L35" s="343">
        <f t="shared" si="31"/>
        <v>34224558</v>
      </c>
      <c r="M35" s="343">
        <f t="shared" si="31"/>
        <v>34894622</v>
      </c>
      <c r="N35" s="343">
        <f t="shared" si="31"/>
        <v>35564683</v>
      </c>
      <c r="O35" s="676"/>
      <c r="P35" s="676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/>
      <c r="U35" s="92"/>
      <c r="V35" s="92"/>
    </row>
    <row r="36" spans="1:22" ht="21.75" customHeight="1" thickBot="1" x14ac:dyDescent="0.25">
      <c r="A36" s="82"/>
      <c r="B36" s="87" t="s">
        <v>43</v>
      </c>
      <c r="C36" s="979" t="s">
        <v>445</v>
      </c>
      <c r="D36" s="992"/>
      <c r="E36" s="349">
        <f>'3.sz.m Önk  bev.'!E35</f>
        <v>0</v>
      </c>
      <c r="F36" s="349">
        <f>'3.sz.m Önk  bev.'!F35</f>
        <v>216880</v>
      </c>
      <c r="G36" s="349">
        <f>'3.sz.m Önk  bev.'!G35</f>
        <v>342716</v>
      </c>
      <c r="H36" s="349">
        <f>'3.sz.m Önk  bev.'!H35</f>
        <v>4736440</v>
      </c>
      <c r="I36" s="678"/>
      <c r="J36" s="678"/>
      <c r="K36" s="343">
        <f t="shared" si="31"/>
        <v>0</v>
      </c>
      <c r="L36" s="343">
        <f t="shared" si="31"/>
        <v>216880</v>
      </c>
      <c r="M36" s="343">
        <f t="shared" si="31"/>
        <v>342716</v>
      </c>
      <c r="N36" s="343">
        <f t="shared" si="31"/>
        <v>4736440</v>
      </c>
      <c r="O36" s="678"/>
      <c r="P36" s="678"/>
      <c r="Q36" s="677"/>
      <c r="R36" s="677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79" t="s">
        <v>359</v>
      </c>
      <c r="D37" s="992"/>
      <c r="E37" s="349">
        <f>'3.sz.m Önk  bev.'!E36</f>
        <v>0</v>
      </c>
      <c r="F37" s="349">
        <f>'3.sz.m Önk  bev.'!F36</f>
        <v>0</v>
      </c>
      <c r="G37" s="678"/>
      <c r="H37" s="349">
        <f>'3.sz.m Önk  bev.'!H36</f>
        <v>0</v>
      </c>
      <c r="I37" s="678"/>
      <c r="J37" s="678"/>
      <c r="K37" s="343">
        <f t="shared" si="31"/>
        <v>0</v>
      </c>
      <c r="L37" s="343">
        <f t="shared" si="31"/>
        <v>0</v>
      </c>
      <c r="M37" s="678"/>
      <c r="N37" s="678"/>
      <c r="O37" s="678"/>
      <c r="P37" s="678"/>
      <c r="Q37" s="677"/>
      <c r="R37" s="677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79" t="s">
        <v>360</v>
      </c>
      <c r="D38" s="992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1907997</v>
      </c>
      <c r="I38" s="678"/>
      <c r="J38" s="678"/>
      <c r="K38" s="343">
        <f t="shared" si="31"/>
        <v>2147500</v>
      </c>
      <c r="L38" s="343">
        <f t="shared" si="31"/>
        <v>2147500</v>
      </c>
      <c r="M38" s="343">
        <f t="shared" si="31"/>
        <v>2147500</v>
      </c>
      <c r="N38" s="343">
        <f>H38-T38</f>
        <v>1907997</v>
      </c>
      <c r="O38" s="678"/>
      <c r="P38" s="678"/>
      <c r="Q38" s="677"/>
      <c r="R38" s="677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361</v>
      </c>
      <c r="D39" s="674" t="s">
        <v>32</v>
      </c>
      <c r="E39" s="349">
        <f>'3.sz.m Önk  bev.'!E38</f>
        <v>0</v>
      </c>
      <c r="F39" s="349">
        <f>'3.sz.m Önk  bev.'!F38</f>
        <v>0</v>
      </c>
      <c r="G39" s="678"/>
      <c r="H39" s="349">
        <f>'3.sz.m Önk  bev.'!H38</f>
        <v>0</v>
      </c>
      <c r="I39" s="678"/>
      <c r="J39" s="678"/>
      <c r="K39" s="343">
        <f t="shared" si="31"/>
        <v>0</v>
      </c>
      <c r="L39" s="343">
        <f t="shared" si="31"/>
        <v>0</v>
      </c>
      <c r="M39" s="678"/>
      <c r="N39" s="678"/>
      <c r="O39" s="678"/>
      <c r="P39" s="678"/>
      <c r="Q39" s="677"/>
      <c r="R39" s="677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362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78"/>
      <c r="H40" s="349">
        <f>'3.sz.m Önk  bev.'!H39</f>
        <v>0</v>
      </c>
      <c r="I40" s="678"/>
      <c r="J40" s="678"/>
      <c r="K40" s="343">
        <f t="shared" si="31"/>
        <v>0</v>
      </c>
      <c r="L40" s="343">
        <f t="shared" si="31"/>
        <v>0</v>
      </c>
      <c r="M40" s="678"/>
      <c r="N40" s="678"/>
      <c r="O40" s="678"/>
      <c r="P40" s="678"/>
      <c r="Q40" s="677"/>
      <c r="R40" s="677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363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1907997</v>
      </c>
      <c r="I41" s="680"/>
      <c r="J41" s="680"/>
      <c r="K41" s="343">
        <f t="shared" si="31"/>
        <v>2147500</v>
      </c>
      <c r="L41" s="343">
        <f>F41-R41</f>
        <v>2147500</v>
      </c>
      <c r="M41" s="343">
        <f>G41-S41</f>
        <v>2147500</v>
      </c>
      <c r="N41" s="343">
        <f>H41-T41</f>
        <v>1907997</v>
      </c>
      <c r="O41" s="680"/>
      <c r="P41" s="680"/>
      <c r="Q41" s="679"/>
      <c r="R41" s="679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88" t="s">
        <v>364</v>
      </c>
      <c r="C42" s="988"/>
      <c r="D42" s="988"/>
      <c r="E42" s="337">
        <f t="shared" ref="E42" si="32">SUM(E43:E44)</f>
        <v>0</v>
      </c>
      <c r="F42" s="337">
        <f t="shared" ref="F42" si="33">SUM(F43:F44)</f>
        <v>8400000</v>
      </c>
      <c r="G42" s="337">
        <f t="shared" ref="G42:K42" si="34">SUM(G43:G44)</f>
        <v>8400000</v>
      </c>
      <c r="H42" s="337">
        <f t="shared" ref="H42" si="35">SUM(H43:H44)</f>
        <v>8400000</v>
      </c>
      <c r="I42" s="337">
        <f t="shared" si="34"/>
        <v>0</v>
      </c>
      <c r="J42" s="337">
        <f t="shared" si="34"/>
        <v>0</v>
      </c>
      <c r="K42" s="337">
        <f t="shared" si="34"/>
        <v>0</v>
      </c>
      <c r="L42" s="337">
        <f t="shared" ref="L42" si="36">SUM(L43:L44)</f>
        <v>8400000</v>
      </c>
      <c r="M42" s="337">
        <f t="shared" ref="M42:Q42" si="37">SUM(M43:M44)</f>
        <v>8400000</v>
      </c>
      <c r="N42" s="337">
        <f t="shared" ref="N42" si="38">SUM(N43:N44)</f>
        <v>8400000</v>
      </c>
      <c r="O42" s="337">
        <f t="shared" si="37"/>
        <v>0</v>
      </c>
      <c r="P42" s="337">
        <f t="shared" si="37"/>
        <v>0</v>
      </c>
      <c r="Q42" s="337">
        <f t="shared" si="37"/>
        <v>0</v>
      </c>
      <c r="R42" s="337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365</v>
      </c>
      <c r="C43" s="987" t="s">
        <v>367</v>
      </c>
      <c r="D43" s="987"/>
      <c r="E43" s="347">
        <f>+'3.sz.m Önk  bev.'!E42</f>
        <v>0</v>
      </c>
      <c r="F43" s="347">
        <f>+'3.sz.m Önk  bev.'!F42</f>
        <v>8400000</v>
      </c>
      <c r="G43" s="347">
        <f>+'3.sz.m Önk  bev.'!G42</f>
        <v>8400000</v>
      </c>
      <c r="H43" s="347">
        <f>+'3.sz.m Önk  bev.'!H42</f>
        <v>8400000</v>
      </c>
      <c r="I43" s="347"/>
      <c r="J43" s="347"/>
      <c r="K43" s="343">
        <f t="shared" ref="K43:M43" si="40">E43-Q43</f>
        <v>0</v>
      </c>
      <c r="L43" s="343">
        <f t="shared" si="40"/>
        <v>8400000</v>
      </c>
      <c r="M43" s="343">
        <f t="shared" si="40"/>
        <v>8400000</v>
      </c>
      <c r="N43" s="343">
        <f>H43-T43</f>
        <v>8400000</v>
      </c>
      <c r="O43" s="347"/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366</v>
      </c>
      <c r="C44" s="979" t="s">
        <v>368</v>
      </c>
      <c r="D44" s="979"/>
      <c r="E44" s="349">
        <f t="shared" ref="E44" si="41">SUM(E45:E47)</f>
        <v>0</v>
      </c>
      <c r="F44" s="349">
        <f t="shared" ref="F44" si="42">SUM(F45:F47)</f>
        <v>0</v>
      </c>
      <c r="G44" s="349">
        <f t="shared" ref="G44:P44" si="43">SUM(G45:G47)</f>
        <v>0</v>
      </c>
      <c r="H44" s="349">
        <f t="shared" ref="H44" si="44">SUM(H45:H47)</f>
        <v>0</v>
      </c>
      <c r="I44" s="349">
        <f t="shared" si="43"/>
        <v>0</v>
      </c>
      <c r="J44" s="349">
        <f t="shared" si="43"/>
        <v>0</v>
      </c>
      <c r="K44" s="349"/>
      <c r="L44" s="349"/>
      <c r="M44" s="349">
        <f t="shared" si="43"/>
        <v>0</v>
      </c>
      <c r="N44" s="349">
        <f t="shared" ref="N44" si="45">SUM(N45:N47)</f>
        <v>0</v>
      </c>
      <c r="O44" s="349">
        <f t="shared" si="43"/>
        <v>0</v>
      </c>
      <c r="P44" s="349">
        <f t="shared" si="43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369</v>
      </c>
      <c r="D45" s="674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370</v>
      </c>
      <c r="D46" s="674" t="s">
        <v>31</v>
      </c>
      <c r="E46" s="264"/>
      <c r="F46" s="264"/>
      <c r="G46" s="264"/>
      <c r="H46" s="264"/>
      <c r="I46" s="264"/>
      <c r="J46" s="607"/>
      <c r="K46" s="349"/>
      <c r="L46" s="349"/>
      <c r="M46" s="264"/>
      <c r="N46" s="264"/>
      <c r="O46" s="264"/>
      <c r="P46" s="607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371</v>
      </c>
      <c r="D47" s="674" t="s">
        <v>372</v>
      </c>
      <c r="E47" s="264"/>
      <c r="F47" s="264"/>
      <c r="G47" s="264"/>
      <c r="H47" s="264"/>
      <c r="I47" s="264"/>
      <c r="J47" s="607"/>
      <c r="K47" s="349"/>
      <c r="L47" s="349"/>
      <c r="M47" s="264"/>
      <c r="N47" s="264"/>
      <c r="O47" s="264"/>
      <c r="P47" s="607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79"/>
      <c r="D48" s="992"/>
      <c r="E48" s="264"/>
      <c r="F48" s="264"/>
      <c r="G48" s="264"/>
      <c r="H48" s="264"/>
      <c r="I48" s="264"/>
      <c r="J48" s="607"/>
      <c r="K48" s="349"/>
      <c r="L48" s="349"/>
      <c r="M48" s="264"/>
      <c r="N48" s="264"/>
      <c r="O48" s="264"/>
      <c r="P48" s="607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989"/>
      <c r="D49" s="990"/>
      <c r="E49" s="609"/>
      <c r="F49" s="609"/>
      <c r="G49" s="609"/>
      <c r="H49" s="609"/>
      <c r="I49" s="609"/>
      <c r="J49" s="610"/>
      <c r="K49" s="608"/>
      <c r="L49" s="608"/>
      <c r="M49" s="609"/>
      <c r="N49" s="609"/>
      <c r="O49" s="609"/>
      <c r="P49" s="610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88" t="s">
        <v>83</v>
      </c>
      <c r="C50" s="988"/>
      <c r="D50" s="988"/>
      <c r="E50" s="337">
        <f>E51+E52</f>
        <v>492818</v>
      </c>
      <c r="F50" s="337">
        <f>F51+F52</f>
        <v>512010</v>
      </c>
      <c r="G50" s="337">
        <f>G51+G52</f>
        <v>512010</v>
      </c>
      <c r="H50" s="337">
        <f>H51+H52</f>
        <v>607299</v>
      </c>
      <c r="I50" s="92">
        <f t="shared" ref="I50:V50" si="46">I51+I52</f>
        <v>0</v>
      </c>
      <c r="J50" s="92">
        <f t="shared" si="46"/>
        <v>0</v>
      </c>
      <c r="K50" s="337">
        <f t="shared" si="46"/>
        <v>492818</v>
      </c>
      <c r="L50" s="337">
        <f t="shared" ref="L50" si="47">L51+L52</f>
        <v>512010</v>
      </c>
      <c r="M50" s="92">
        <f t="shared" si="46"/>
        <v>512010</v>
      </c>
      <c r="N50" s="92">
        <f t="shared" ref="N50" si="48">N51+N52</f>
        <v>607299</v>
      </c>
      <c r="O50" s="92">
        <f t="shared" si="46"/>
        <v>0</v>
      </c>
      <c r="P50" s="92">
        <f t="shared" si="46"/>
        <v>0</v>
      </c>
      <c r="Q50" s="337">
        <f t="shared" si="46"/>
        <v>0</v>
      </c>
      <c r="R50" s="337">
        <f t="shared" ref="R50" si="49">R51+R52</f>
        <v>0</v>
      </c>
      <c r="S50" s="337">
        <f>S51+S52</f>
        <v>0</v>
      </c>
      <c r="T50" s="337">
        <f>T51+T52</f>
        <v>0</v>
      </c>
      <c r="U50" s="92" t="e">
        <f t="shared" si="46"/>
        <v>#REF!</v>
      </c>
      <c r="V50" s="92" t="e">
        <f t="shared" si="46"/>
        <v>#REF!</v>
      </c>
    </row>
    <row r="51" spans="1:22" s="6" customFormat="1" ht="21.75" customHeight="1" x14ac:dyDescent="0.2">
      <c r="A51" s="91"/>
      <c r="B51" s="90" t="s">
        <v>44</v>
      </c>
      <c r="C51" s="987" t="s">
        <v>415</v>
      </c>
      <c r="D51" s="987"/>
      <c r="E51" s="349">
        <f>+'5 sz. m Idősek otthona'!D20</f>
        <v>0</v>
      </c>
      <c r="F51" s="349">
        <f>+'5 sz. m Idősek otthona'!E20+'3.sz.m Önk  bev.'!F50</f>
        <v>130000</v>
      </c>
      <c r="G51" s="349">
        <f>+'5 sz. m Idősek otthona'!F20+'3.sz.m Önk  bev.'!G50</f>
        <v>130000</v>
      </c>
      <c r="H51" s="349">
        <f>+'5 sz. m Idősek otthona'!G20+'3.sz.m Önk  bev.'!H50</f>
        <v>130000</v>
      </c>
      <c r="I51" s="263"/>
      <c r="J51" s="263"/>
      <c r="K51" s="343">
        <f t="shared" ref="K51:M51" si="50">E51-Q51</f>
        <v>0</v>
      </c>
      <c r="L51" s="343">
        <f t="shared" si="50"/>
        <v>130000</v>
      </c>
      <c r="M51" s="343">
        <f t="shared" si="50"/>
        <v>130000</v>
      </c>
      <c r="N51" s="343">
        <f t="shared" ref="N51:N52" si="51">H51-T51</f>
        <v>130000</v>
      </c>
      <c r="O51" s="263"/>
      <c r="P51" s="263"/>
      <c r="Q51" s="348"/>
      <c r="R51" s="348"/>
      <c r="S51" s="348"/>
      <c r="T51" s="348"/>
      <c r="U51" s="263" t="e">
        <f>SUM(#REF!)</f>
        <v>#REF!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79" t="s">
        <v>416</v>
      </c>
      <c r="D52" s="979"/>
      <c r="E52" s="349">
        <f>+'3.sz.m Önk  bev.'!E51</f>
        <v>492818</v>
      </c>
      <c r="F52" s="349">
        <f>+'3.sz.m Önk  bev.'!F51</f>
        <v>382010</v>
      </c>
      <c r="G52" s="349">
        <f>+'3.sz.m Önk  bev.'!G51</f>
        <v>382010</v>
      </c>
      <c r="H52" s="349">
        <f>+'3.sz.m Önk  bev.'!H51</f>
        <v>477299</v>
      </c>
      <c r="I52" s="265"/>
      <c r="J52" s="265"/>
      <c r="K52" s="343">
        <f t="shared" ref="K52:M52" si="52">E52-Q52</f>
        <v>492818</v>
      </c>
      <c r="L52" s="343">
        <f t="shared" si="52"/>
        <v>382010</v>
      </c>
      <c r="M52" s="343">
        <f t="shared" si="52"/>
        <v>382010</v>
      </c>
      <c r="N52" s="343">
        <f t="shared" si="51"/>
        <v>477299</v>
      </c>
      <c r="O52" s="265"/>
      <c r="P52" s="265"/>
      <c r="Q52" s="343"/>
      <c r="R52" s="343"/>
      <c r="S52" s="343"/>
      <c r="T52" s="343">
        <f>+'3.sz.m Önk  bev.'!T51</f>
        <v>0</v>
      </c>
      <c r="U52" s="265" t="e">
        <f>SUM(#REF!)</f>
        <v>#REF!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88" t="s">
        <v>373</v>
      </c>
      <c r="C53" s="988"/>
      <c r="D53" s="988"/>
      <c r="E53" s="50">
        <f t="shared" ref="E53" si="53">SUM(E54:E55)</f>
        <v>0</v>
      </c>
      <c r="F53" s="50">
        <f t="shared" ref="F53" si="54">SUM(F54:F55)</f>
        <v>0</v>
      </c>
      <c r="G53" s="50">
        <f t="shared" ref="G53:V53" si="55">SUM(G54:G55)</f>
        <v>0</v>
      </c>
      <c r="H53" s="50">
        <f t="shared" ref="H53" si="56">SUM(H54:H55)</f>
        <v>0</v>
      </c>
      <c r="I53" s="50">
        <f t="shared" si="55"/>
        <v>0</v>
      </c>
      <c r="J53" s="50">
        <f t="shared" si="55"/>
        <v>0</v>
      </c>
      <c r="K53" s="333">
        <f t="shared" si="55"/>
        <v>0</v>
      </c>
      <c r="L53" s="333">
        <f t="shared" ref="L53" si="57">SUM(L54:L55)</f>
        <v>0</v>
      </c>
      <c r="M53" s="50">
        <f t="shared" si="55"/>
        <v>0</v>
      </c>
      <c r="N53" s="50">
        <f t="shared" ref="N53" si="58">SUM(N54:N55)</f>
        <v>0</v>
      </c>
      <c r="O53" s="50">
        <f t="shared" si="55"/>
        <v>0</v>
      </c>
      <c r="P53" s="50">
        <f t="shared" si="55"/>
        <v>0</v>
      </c>
      <c r="Q53" s="333">
        <f t="shared" si="55"/>
        <v>0</v>
      </c>
      <c r="R53" s="333">
        <f t="shared" ref="R53" si="59">SUM(R54:R55)</f>
        <v>0</v>
      </c>
      <c r="S53" s="50">
        <f t="shared" si="55"/>
        <v>0</v>
      </c>
      <c r="T53" s="50">
        <f t="shared" ref="T53" si="60">SUM(T54:T55)</f>
        <v>0</v>
      </c>
      <c r="U53" s="50">
        <f t="shared" si="55"/>
        <v>0</v>
      </c>
      <c r="V53" s="50">
        <f t="shared" si="55"/>
        <v>0</v>
      </c>
    </row>
    <row r="54" spans="1:22" s="6" customFormat="1" ht="21.75" customHeight="1" x14ac:dyDescent="0.2">
      <c r="A54" s="91"/>
      <c r="B54" s="84" t="s">
        <v>46</v>
      </c>
      <c r="C54" s="987" t="s">
        <v>375</v>
      </c>
      <c r="D54" s="987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374</v>
      </c>
      <c r="C55" s="978" t="s">
        <v>376</v>
      </c>
      <c r="D55" s="978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991" t="s">
        <v>85</v>
      </c>
      <c r="C56" s="991"/>
      <c r="D56" s="991"/>
      <c r="E56" s="333">
        <f t="shared" ref="E56" si="61">E7+E21+E42+E50+E53+E34</f>
        <v>65868225</v>
      </c>
      <c r="F56" s="333">
        <f t="shared" ref="F56" si="62">F7+F21+F42+F50+F53+F34</f>
        <v>76598136</v>
      </c>
      <c r="G56" s="333">
        <f>G7+G21+G42+G50+G53+G34</f>
        <v>77769639</v>
      </c>
      <c r="H56" s="333">
        <f t="shared" ref="H56" si="63">H7+H21+H42+H50+H53+H34</f>
        <v>88871302</v>
      </c>
      <c r="I56" s="333">
        <f t="shared" ref="I56:S56" si="64">I7+I21+I42+I50+I53+I34</f>
        <v>0</v>
      </c>
      <c r="J56" s="333">
        <f t="shared" si="64"/>
        <v>0</v>
      </c>
      <c r="K56" s="333">
        <f t="shared" si="64"/>
        <v>63974825</v>
      </c>
      <c r="L56" s="333">
        <f t="shared" ref="L56:M56" si="65">L7+L21+L42+L50+L53+L34</f>
        <v>74704736</v>
      </c>
      <c r="M56" s="333">
        <f t="shared" si="65"/>
        <v>75876239</v>
      </c>
      <c r="N56" s="333">
        <f t="shared" ref="N56" si="66">N7+N21+N42+N50+N53+N34</f>
        <v>86977902</v>
      </c>
      <c r="O56" s="333">
        <f t="shared" si="64"/>
        <v>0</v>
      </c>
      <c r="P56" s="333">
        <f t="shared" si="64"/>
        <v>0</v>
      </c>
      <c r="Q56" s="333">
        <f t="shared" si="64"/>
        <v>1893400</v>
      </c>
      <c r="R56" s="333">
        <f t="shared" ref="R56" si="67">R7+R21+R42+R50+R53+R34</f>
        <v>1893400</v>
      </c>
      <c r="S56" s="333">
        <f t="shared" si="64"/>
        <v>1893400</v>
      </c>
      <c r="T56" s="333">
        <f t="shared" ref="T56" si="68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88" t="s">
        <v>377</v>
      </c>
      <c r="C57" s="988"/>
      <c r="D57" s="988"/>
      <c r="E57" s="333">
        <f t="shared" ref="E57" si="69">SUM(E58:E60)</f>
        <v>31945283</v>
      </c>
      <c r="F57" s="333">
        <f t="shared" ref="F57" si="70">SUM(F58:F60)</f>
        <v>23451840</v>
      </c>
      <c r="G57" s="333">
        <f t="shared" ref="G57:Q57" si="71">SUM(G58:G60)</f>
        <v>23451840</v>
      </c>
      <c r="H57" s="333">
        <f t="shared" ref="H57" si="72">SUM(H58:H60)</f>
        <v>24702703</v>
      </c>
      <c r="I57" s="333">
        <f t="shared" si="71"/>
        <v>0</v>
      </c>
      <c r="J57" s="333">
        <f t="shared" si="71"/>
        <v>0</v>
      </c>
      <c r="K57" s="333">
        <f t="shared" si="71"/>
        <v>31945283</v>
      </c>
      <c r="L57" s="333">
        <f t="shared" ref="L57" si="73">SUM(L58:L60)</f>
        <v>23451840</v>
      </c>
      <c r="M57" s="333">
        <f t="shared" si="71"/>
        <v>23451840</v>
      </c>
      <c r="N57" s="333">
        <f t="shared" ref="N57" si="74">SUM(N58:N60)</f>
        <v>24702703</v>
      </c>
      <c r="O57" s="333">
        <f t="shared" si="71"/>
        <v>0</v>
      </c>
      <c r="P57" s="333">
        <f t="shared" si="71"/>
        <v>0</v>
      </c>
      <c r="Q57" s="333">
        <f t="shared" si="71"/>
        <v>0</v>
      </c>
      <c r="R57" s="333">
        <f t="shared" ref="R57" si="75">SUM(R58:R60)</f>
        <v>0</v>
      </c>
      <c r="S57" s="333">
        <f>SUM(S58:S60)</f>
        <v>0</v>
      </c>
      <c r="T57" s="333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87" t="s">
        <v>378</v>
      </c>
      <c r="D58" s="987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87" t="s">
        <v>449</v>
      </c>
      <c r="D59" s="987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/>
      <c r="J59" s="266"/>
      <c r="K59" s="329"/>
      <c r="L59" s="329"/>
      <c r="M59" s="266"/>
      <c r="N59" s="343">
        <f>H59-T59</f>
        <v>0</v>
      </c>
      <c r="O59" s="266"/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87" t="s">
        <v>379</v>
      </c>
      <c r="D60" s="987"/>
      <c r="E60" s="349">
        <f>+'3.sz.m Önk  bev.'!E59+'5 sz. m Idősek otthona'!D25</f>
        <v>31945283</v>
      </c>
      <c r="F60" s="349">
        <f>+'3.sz.m Önk  bev.'!F59+'5 sz. m Idősek otthona'!E25</f>
        <v>23451840</v>
      </c>
      <c r="G60" s="349">
        <f>+'3.sz.m Önk  bev.'!G59+'5 sz. m Idősek otthona'!F25</f>
        <v>23451840</v>
      </c>
      <c r="H60" s="349">
        <f>+'3.sz.m Önk  bev.'!H59+'5 sz. m Idősek otthona'!G25</f>
        <v>24702703</v>
      </c>
      <c r="I60" s="266"/>
      <c r="J60" s="266"/>
      <c r="K60" s="343">
        <f t="shared" ref="K60:L60" si="76">E60-Q60</f>
        <v>31945283</v>
      </c>
      <c r="L60" s="343">
        <f t="shared" si="76"/>
        <v>23451840</v>
      </c>
      <c r="M60" s="343">
        <f>G60-S60</f>
        <v>23451840</v>
      </c>
      <c r="N60" s="343">
        <f>H60-T60</f>
        <v>24702703</v>
      </c>
      <c r="O60" s="266"/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83" t="s">
        <v>86</v>
      </c>
      <c r="C61" s="983"/>
      <c r="D61" s="983"/>
      <c r="E61" s="50">
        <f t="shared" ref="E61" si="77">E56+E57</f>
        <v>97813508</v>
      </c>
      <c r="F61" s="50">
        <f t="shared" ref="F61" si="78">F56+F57</f>
        <v>100049976</v>
      </c>
      <c r="G61" s="50">
        <f t="shared" ref="G61:V61" si="79">G56+G57</f>
        <v>101221479</v>
      </c>
      <c r="H61" s="50">
        <f t="shared" ref="H61" si="80">H56+H57</f>
        <v>113574005</v>
      </c>
      <c r="I61" s="50">
        <f t="shared" si="79"/>
        <v>0</v>
      </c>
      <c r="J61" s="50">
        <f t="shared" si="79"/>
        <v>0</v>
      </c>
      <c r="K61" s="50">
        <f t="shared" si="79"/>
        <v>95920108</v>
      </c>
      <c r="L61" s="50">
        <f t="shared" ref="L61" si="81">L56+L57</f>
        <v>98156576</v>
      </c>
      <c r="M61" s="50">
        <f t="shared" si="79"/>
        <v>99328079</v>
      </c>
      <c r="N61" s="50">
        <f t="shared" ref="N61" si="82">N56+N57</f>
        <v>111680605</v>
      </c>
      <c r="O61" s="50">
        <f t="shared" si="79"/>
        <v>0</v>
      </c>
      <c r="P61" s="50">
        <f t="shared" si="79"/>
        <v>0</v>
      </c>
      <c r="Q61" s="333">
        <f t="shared" si="79"/>
        <v>1893400</v>
      </c>
      <c r="R61" s="333">
        <f t="shared" ref="R61" si="83">R56+R57</f>
        <v>1893400</v>
      </c>
      <c r="S61" s="50">
        <f t="shared" si="79"/>
        <v>1893400</v>
      </c>
      <c r="T61" s="50">
        <f t="shared" ref="T61" si="84">T56+T57</f>
        <v>1893400</v>
      </c>
      <c r="U61" s="50" t="e">
        <f t="shared" si="79"/>
        <v>#REF!</v>
      </c>
      <c r="V61" s="50" t="e">
        <f t="shared" si="79"/>
        <v>#REF!</v>
      </c>
    </row>
    <row r="62" spans="1:22" ht="21.75" hidden="1" customHeight="1" thickBot="1" x14ac:dyDescent="0.25">
      <c r="A62" s="980" t="s">
        <v>262</v>
      </c>
      <c r="B62" s="981"/>
      <c r="C62" s="981"/>
      <c r="D62" s="981"/>
      <c r="E62" s="611"/>
      <c r="F62" s="612"/>
      <c r="G62" s="612"/>
      <c r="H62" s="612"/>
      <c r="I62" s="612"/>
      <c r="J62" s="613"/>
      <c r="K62" s="611"/>
      <c r="L62" s="612"/>
      <c r="M62" s="612"/>
      <c r="N62" s="612"/>
      <c r="O62" s="612"/>
      <c r="P62" s="613"/>
      <c r="Q62" s="611"/>
      <c r="R62" s="611"/>
      <c r="S62" s="612"/>
      <c r="T62" s="612"/>
      <c r="U62" s="612"/>
      <c r="V62" s="613"/>
    </row>
    <row r="63" spans="1:22" ht="21.75" hidden="1" customHeight="1" thickBot="1" x14ac:dyDescent="0.25">
      <c r="A63" s="982" t="s">
        <v>6</v>
      </c>
      <c r="B63" s="983"/>
      <c r="C63" s="983"/>
      <c r="D63" s="983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14"/>
      <c r="B64" s="615"/>
      <c r="C64" s="615"/>
      <c r="D64" s="615"/>
      <c r="E64" s="616"/>
      <c r="F64" s="616"/>
      <c r="G64" s="616"/>
      <c r="H64" s="707"/>
      <c r="I64" s="616"/>
      <c r="J64" s="616"/>
      <c r="K64" s="616"/>
      <c r="L64" s="616"/>
      <c r="M64" s="616"/>
      <c r="N64" s="616"/>
      <c r="O64" s="616"/>
      <c r="P64" s="616"/>
      <c r="Q64" s="616"/>
      <c r="R64" s="616"/>
      <c r="S64" s="616"/>
      <c r="T64" s="616"/>
      <c r="U64" s="616"/>
      <c r="V64" s="616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6" orientation="portrait" horizontalDpi="4294967293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8"/>
  <sheetViews>
    <sheetView workbookViewId="0">
      <selection activeCell="A4" sqref="A4:P4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hidden="1" customWidth="1"/>
    <col min="6" max="9" width="13.85546875" style="20" hidden="1" customWidth="1"/>
    <col min="10" max="10" width="13.85546875" style="53" customWidth="1"/>
    <col min="11" max="11" width="12.5703125" style="53" hidden="1" customWidth="1"/>
    <col min="12" max="12" width="12.42578125" style="53" hidden="1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19" width="9.28515625" style="8" customWidth="1"/>
    <col min="20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01" t="s">
        <v>210</v>
      </c>
      <c r="K1" s="1101"/>
      <c r="L1" s="1101"/>
      <c r="M1" s="1101"/>
      <c r="N1" s="1101"/>
      <c r="O1" s="1101"/>
      <c r="P1" s="1101"/>
      <c r="Q1" s="303"/>
    </row>
    <row r="2" spans="1:22" ht="16.5" customHeight="1" x14ac:dyDescent="0.25">
      <c r="A2" s="1103" t="s">
        <v>34</v>
      </c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301"/>
    </row>
    <row r="3" spans="1:22" ht="15" customHeight="1" x14ac:dyDescent="0.2">
      <c r="A3" s="1104" t="s">
        <v>617</v>
      </c>
      <c r="B3" s="1104"/>
      <c r="C3" s="1104"/>
      <c r="D3" s="1104"/>
      <c r="E3" s="1104"/>
      <c r="F3" s="1104"/>
      <c r="G3" s="1104"/>
      <c r="H3" s="1104"/>
      <c r="I3" s="1104"/>
      <c r="J3" s="1104"/>
      <c r="K3" s="1104"/>
      <c r="L3" s="1104"/>
      <c r="M3" s="1104"/>
      <c r="N3" s="1104"/>
      <c r="O3" s="1104"/>
      <c r="P3" s="1104"/>
      <c r="Q3" s="302"/>
    </row>
    <row r="4" spans="1:22" ht="15" customHeight="1" x14ac:dyDescent="0.2">
      <c r="A4" s="1102" t="s">
        <v>205</v>
      </c>
      <c r="B4" s="1102"/>
      <c r="C4" s="1102"/>
      <c r="D4" s="1102"/>
      <c r="E4" s="1102"/>
      <c r="F4" s="1102"/>
      <c r="G4" s="1102"/>
      <c r="H4" s="1102"/>
      <c r="I4" s="1102"/>
      <c r="J4" s="1102"/>
      <c r="K4" s="1102"/>
      <c r="L4" s="1102"/>
      <c r="M4" s="1102"/>
      <c r="N4" s="1102"/>
      <c r="O4" s="1102"/>
      <c r="P4" s="1102"/>
      <c r="Q4" s="304"/>
    </row>
    <row r="5" spans="1:22" ht="13.5" thickBot="1" x14ac:dyDescent="0.25">
      <c r="B5" s="10"/>
      <c r="C5" s="10"/>
      <c r="P5" s="688" t="s">
        <v>435</v>
      </c>
    </row>
    <row r="6" spans="1:22" s="112" customFormat="1" ht="41.25" customHeight="1" thickBot="1" x14ac:dyDescent="0.25">
      <c r="A6" s="111" t="s">
        <v>5</v>
      </c>
      <c r="B6" s="1095" t="s">
        <v>3</v>
      </c>
      <c r="C6" s="1095"/>
      <c r="D6" s="1105" t="s">
        <v>4</v>
      </c>
      <c r="E6" s="1106"/>
      <c r="F6" s="1106"/>
      <c r="G6" s="1106"/>
      <c r="H6" s="1106"/>
      <c r="I6" s="1107"/>
      <c r="J6" s="1105" t="s">
        <v>71</v>
      </c>
      <c r="K6" s="1106"/>
      <c r="L6" s="1106"/>
      <c r="M6" s="1106"/>
      <c r="N6" s="1106"/>
      <c r="O6" s="1107"/>
      <c r="P6" s="1105" t="s">
        <v>72</v>
      </c>
      <c r="Q6" s="1106"/>
      <c r="R6" s="1106"/>
      <c r="S6" s="1106"/>
      <c r="T6" s="1106"/>
      <c r="U6" s="1107"/>
      <c r="V6" s="622"/>
    </row>
    <row r="7" spans="1:22" s="112" customFormat="1" ht="41.25" customHeight="1" thickBot="1" x14ac:dyDescent="0.25">
      <c r="A7" s="288"/>
      <c r="B7" s="289"/>
      <c r="C7" s="289"/>
      <c r="D7" s="438" t="s">
        <v>75</v>
      </c>
      <c r="E7" s="439" t="s">
        <v>239</v>
      </c>
      <c r="F7" s="439" t="s">
        <v>243</v>
      </c>
      <c r="G7" s="439" t="s">
        <v>245</v>
      </c>
      <c r="H7" s="439" t="s">
        <v>250</v>
      </c>
      <c r="I7" s="440" t="s">
        <v>256</v>
      </c>
      <c r="J7" s="438" t="s">
        <v>75</v>
      </c>
      <c r="K7" s="439" t="s">
        <v>239</v>
      </c>
      <c r="L7" s="439" t="s">
        <v>243</v>
      </c>
      <c r="M7" s="439" t="s">
        <v>245</v>
      </c>
      <c r="N7" s="439" t="s">
        <v>250</v>
      </c>
      <c r="O7" s="440" t="s">
        <v>256</v>
      </c>
      <c r="P7" s="438" t="s">
        <v>75</v>
      </c>
      <c r="Q7" s="439" t="s">
        <v>239</v>
      </c>
      <c r="R7" s="439" t="s">
        <v>243</v>
      </c>
      <c r="S7" s="439" t="s">
        <v>245</v>
      </c>
      <c r="T7" s="623" t="s">
        <v>250</v>
      </c>
      <c r="U7" s="440" t="s">
        <v>256</v>
      </c>
    </row>
    <row r="8" spans="1:22" ht="27.95" customHeight="1" x14ac:dyDescent="0.2">
      <c r="A8" s="35">
        <v>1</v>
      </c>
      <c r="B8" s="1091" t="s">
        <v>399</v>
      </c>
      <c r="C8" s="1091"/>
      <c r="D8" s="964">
        <v>317500</v>
      </c>
      <c r="E8" s="964">
        <v>1587500</v>
      </c>
      <c r="F8" s="964">
        <v>1587500</v>
      </c>
      <c r="G8" s="964">
        <v>323423</v>
      </c>
      <c r="H8" s="964"/>
      <c r="I8" s="964"/>
      <c r="J8" s="964">
        <v>317500</v>
      </c>
      <c r="K8" s="964">
        <v>1587500</v>
      </c>
      <c r="L8" s="964">
        <v>1587500</v>
      </c>
      <c r="M8" s="964">
        <v>323423</v>
      </c>
      <c r="N8" s="445"/>
      <c r="O8" s="445"/>
      <c r="P8" s="441"/>
      <c r="Q8" s="442"/>
      <c r="R8" s="442"/>
      <c r="S8" s="443"/>
      <c r="T8" s="624"/>
      <c r="U8" s="443"/>
    </row>
    <row r="9" spans="1:22" ht="27.95" customHeight="1" x14ac:dyDescent="0.2">
      <c r="A9" s="35">
        <v>2</v>
      </c>
      <c r="B9" s="1091" t="s">
        <v>400</v>
      </c>
      <c r="C9" s="1091"/>
      <c r="D9" s="964">
        <v>1055177</v>
      </c>
      <c r="E9" s="964">
        <v>1055177</v>
      </c>
      <c r="F9" s="964">
        <v>1055177</v>
      </c>
      <c r="G9" s="964">
        <v>1025638</v>
      </c>
      <c r="H9" s="964"/>
      <c r="I9" s="964"/>
      <c r="J9" s="964">
        <v>1055177</v>
      </c>
      <c r="K9" s="964">
        <v>1055177</v>
      </c>
      <c r="L9" s="964">
        <v>1055177</v>
      </c>
      <c r="M9" s="964">
        <v>1025638</v>
      </c>
      <c r="N9" s="445"/>
      <c r="O9" s="445"/>
      <c r="P9" s="444"/>
      <c r="Q9" s="445"/>
      <c r="R9" s="445"/>
      <c r="S9" s="446"/>
      <c r="T9" s="625"/>
      <c r="U9" s="446"/>
    </row>
    <row r="10" spans="1:22" ht="27.95" customHeight="1" x14ac:dyDescent="0.2">
      <c r="A10" s="35">
        <v>3</v>
      </c>
      <c r="B10" s="1091" t="s">
        <v>16</v>
      </c>
      <c r="C10" s="1091"/>
      <c r="D10" s="964">
        <v>691754</v>
      </c>
      <c r="E10" s="964">
        <v>666354</v>
      </c>
      <c r="F10" s="964">
        <v>666354</v>
      </c>
      <c r="G10" s="964">
        <v>683690</v>
      </c>
      <c r="H10" s="964"/>
      <c r="I10" s="964"/>
      <c r="J10" s="964">
        <v>691754</v>
      </c>
      <c r="K10" s="964">
        <v>666354</v>
      </c>
      <c r="L10" s="964">
        <v>666354</v>
      </c>
      <c r="M10" s="964">
        <v>683690</v>
      </c>
      <c r="N10" s="445"/>
      <c r="O10" s="445"/>
      <c r="P10" s="444"/>
      <c r="Q10" s="445"/>
      <c r="R10" s="445"/>
      <c r="S10" s="446"/>
      <c r="T10" s="625"/>
      <c r="U10" s="446"/>
    </row>
    <row r="11" spans="1:22" ht="27.95" customHeight="1" x14ac:dyDescent="0.2">
      <c r="A11" s="35">
        <v>4</v>
      </c>
      <c r="B11" s="1091" t="s">
        <v>225</v>
      </c>
      <c r="C11" s="1091"/>
      <c r="D11" s="964">
        <v>2880296</v>
      </c>
      <c r="E11" s="964">
        <v>2457787</v>
      </c>
      <c r="F11" s="964">
        <v>3154968</v>
      </c>
      <c r="G11" s="964">
        <v>30248555</v>
      </c>
      <c r="H11" s="964"/>
      <c r="I11" s="964"/>
      <c r="J11" s="964">
        <v>2880296</v>
      </c>
      <c r="K11" s="964">
        <v>2457787</v>
      </c>
      <c r="L11" s="964">
        <v>3154968</v>
      </c>
      <c r="M11" s="964">
        <v>30248555</v>
      </c>
      <c r="N11" s="445"/>
      <c r="O11" s="445"/>
      <c r="P11" s="444"/>
      <c r="Q11" s="445"/>
      <c r="R11" s="445"/>
      <c r="S11" s="446"/>
      <c r="T11" s="625"/>
      <c r="U11" s="452"/>
    </row>
    <row r="12" spans="1:22" ht="27.95" customHeight="1" x14ac:dyDescent="0.2">
      <c r="A12" s="35">
        <v>5</v>
      </c>
      <c r="B12" s="1091" t="s">
        <v>482</v>
      </c>
      <c r="C12" s="1091"/>
      <c r="D12" s="964">
        <v>996950</v>
      </c>
      <c r="E12" s="964">
        <v>2278850</v>
      </c>
      <c r="F12" s="964">
        <v>2278850</v>
      </c>
      <c r="G12" s="964">
        <v>1595675</v>
      </c>
      <c r="H12" s="964"/>
      <c r="I12" s="964"/>
      <c r="J12" s="964">
        <v>996950</v>
      </c>
      <c r="K12" s="964">
        <v>2278850</v>
      </c>
      <c r="L12" s="964">
        <v>2278850</v>
      </c>
      <c r="M12" s="964">
        <v>1595675</v>
      </c>
      <c r="N12" s="445"/>
      <c r="O12" s="445"/>
      <c r="P12" s="444"/>
      <c r="Q12" s="445"/>
      <c r="R12" s="445"/>
      <c r="S12" s="446"/>
      <c r="T12" s="625"/>
      <c r="U12" s="446"/>
    </row>
    <row r="13" spans="1:22" ht="27.95" customHeight="1" x14ac:dyDescent="0.2">
      <c r="A13" s="35">
        <v>6</v>
      </c>
      <c r="B13" s="1091" t="s">
        <v>401</v>
      </c>
      <c r="C13" s="1091"/>
      <c r="D13" s="964">
        <v>397510</v>
      </c>
      <c r="E13" s="964">
        <v>905510</v>
      </c>
      <c r="F13" s="964">
        <v>905510</v>
      </c>
      <c r="G13" s="964">
        <v>404578</v>
      </c>
      <c r="H13" s="964"/>
      <c r="I13" s="964"/>
      <c r="J13" s="964">
        <v>397510</v>
      </c>
      <c r="K13" s="964">
        <v>905510</v>
      </c>
      <c r="L13" s="964">
        <v>905510</v>
      </c>
      <c r="M13" s="964">
        <v>404578</v>
      </c>
      <c r="N13" s="445"/>
      <c r="O13" s="445"/>
      <c r="P13" s="444"/>
      <c r="Q13" s="445"/>
      <c r="R13" s="445"/>
      <c r="S13" s="446"/>
      <c r="T13" s="625"/>
      <c r="U13" s="446"/>
    </row>
    <row r="14" spans="1:22" ht="27.95" customHeight="1" x14ac:dyDescent="0.25">
      <c r="A14" s="35">
        <v>7</v>
      </c>
      <c r="B14" s="1100" t="s">
        <v>226</v>
      </c>
      <c r="C14" s="1100"/>
      <c r="D14" s="964">
        <v>179070</v>
      </c>
      <c r="E14" s="964">
        <v>115570</v>
      </c>
      <c r="F14" s="964">
        <v>115570</v>
      </c>
      <c r="G14" s="964">
        <v>379340</v>
      </c>
      <c r="H14" s="964"/>
      <c r="I14" s="964"/>
      <c r="J14" s="964">
        <v>179070</v>
      </c>
      <c r="K14" s="964">
        <v>115570</v>
      </c>
      <c r="L14" s="964">
        <v>115570</v>
      </c>
      <c r="M14" s="964">
        <v>379340</v>
      </c>
      <c r="N14" s="448"/>
      <c r="O14" s="448"/>
      <c r="P14" s="444"/>
      <c r="Q14" s="445"/>
      <c r="R14" s="445"/>
      <c r="S14" s="446"/>
      <c r="T14" s="625"/>
      <c r="U14" s="446"/>
    </row>
    <row r="15" spans="1:22" ht="27.95" customHeight="1" x14ac:dyDescent="0.2">
      <c r="A15" s="35">
        <v>8</v>
      </c>
      <c r="B15" s="1092" t="s">
        <v>459</v>
      </c>
      <c r="C15" s="1092"/>
      <c r="D15" s="965">
        <v>128369</v>
      </c>
      <c r="E15" s="964">
        <v>128369</v>
      </c>
      <c r="F15" s="964">
        <v>128369</v>
      </c>
      <c r="G15" s="964">
        <v>50101</v>
      </c>
      <c r="H15" s="964"/>
      <c r="I15" s="966"/>
      <c r="J15" s="965">
        <v>128369</v>
      </c>
      <c r="K15" s="964">
        <v>128369</v>
      </c>
      <c r="L15" s="964">
        <v>128369</v>
      </c>
      <c r="M15" s="964">
        <v>50101</v>
      </c>
      <c r="N15" s="445"/>
      <c r="O15" s="445"/>
      <c r="P15" s="444"/>
      <c r="Q15" s="445"/>
      <c r="R15" s="445"/>
      <c r="S15" s="446"/>
      <c r="T15" s="625"/>
      <c r="U15" s="446"/>
    </row>
    <row r="16" spans="1:22" ht="27.95" customHeight="1" x14ac:dyDescent="0.2">
      <c r="A16" s="35">
        <v>9</v>
      </c>
      <c r="B16" s="1092" t="s">
        <v>460</v>
      </c>
      <c r="C16" s="1092"/>
      <c r="D16" s="965">
        <v>180000</v>
      </c>
      <c r="E16" s="964">
        <v>180000</v>
      </c>
      <c r="F16" s="964">
        <v>180000</v>
      </c>
      <c r="G16" s="964">
        <v>191840</v>
      </c>
      <c r="H16" s="964"/>
      <c r="I16" s="966"/>
      <c r="J16" s="965">
        <v>180000</v>
      </c>
      <c r="K16" s="964">
        <v>180000</v>
      </c>
      <c r="L16" s="964">
        <v>180000</v>
      </c>
      <c r="M16" s="964">
        <v>191840</v>
      </c>
      <c r="N16" s="445"/>
      <c r="O16" s="445"/>
      <c r="P16" s="444"/>
      <c r="Q16" s="445"/>
      <c r="R16" s="445"/>
      <c r="S16" s="446"/>
      <c r="T16" s="625"/>
      <c r="U16" s="446"/>
    </row>
    <row r="17" spans="1:24" ht="36" customHeight="1" x14ac:dyDescent="0.2">
      <c r="A17" s="35">
        <v>10</v>
      </c>
      <c r="B17" s="1096" t="s">
        <v>481</v>
      </c>
      <c r="C17" s="1097"/>
      <c r="D17" s="965">
        <v>0</v>
      </c>
      <c r="E17" s="964">
        <v>1270000</v>
      </c>
      <c r="F17" s="964">
        <v>1270000</v>
      </c>
      <c r="G17" s="964">
        <v>198000</v>
      </c>
      <c r="H17" s="964"/>
      <c r="I17" s="966"/>
      <c r="J17" s="965">
        <v>0</v>
      </c>
      <c r="K17" s="964">
        <v>1270000</v>
      </c>
      <c r="L17" s="964">
        <v>1270000</v>
      </c>
      <c r="M17" s="964">
        <v>198000</v>
      </c>
      <c r="N17" s="445"/>
      <c r="O17" s="445"/>
      <c r="P17" s="444"/>
      <c r="Q17" s="445"/>
      <c r="R17" s="445"/>
      <c r="S17" s="446"/>
      <c r="T17" s="625"/>
      <c r="U17" s="446"/>
    </row>
    <row r="18" spans="1:24" ht="27.95" customHeight="1" x14ac:dyDescent="0.25">
      <c r="A18" s="35">
        <v>11</v>
      </c>
      <c r="B18" s="1093" t="s">
        <v>603</v>
      </c>
      <c r="C18" s="1093"/>
      <c r="D18" s="965">
        <v>0</v>
      </c>
      <c r="E18" s="964">
        <v>0</v>
      </c>
      <c r="F18" s="964">
        <v>0</v>
      </c>
      <c r="G18" s="964">
        <v>744000</v>
      </c>
      <c r="H18" s="964"/>
      <c r="I18" s="966"/>
      <c r="J18" s="965">
        <v>0</v>
      </c>
      <c r="K18" s="964">
        <v>0</v>
      </c>
      <c r="L18" s="964">
        <v>0</v>
      </c>
      <c r="M18" s="964">
        <v>744000</v>
      </c>
      <c r="N18" s="448"/>
      <c r="O18" s="448"/>
      <c r="P18" s="447"/>
      <c r="Q18" s="448"/>
      <c r="R18" s="448"/>
      <c r="S18" s="449"/>
      <c r="T18" s="626"/>
      <c r="U18" s="449"/>
    </row>
    <row r="19" spans="1:24" ht="27.95" customHeight="1" x14ac:dyDescent="0.25">
      <c r="A19" s="35">
        <v>12</v>
      </c>
      <c r="B19" s="1094" t="s">
        <v>604</v>
      </c>
      <c r="C19" s="1093"/>
      <c r="D19" s="965">
        <v>0</v>
      </c>
      <c r="E19" s="964">
        <v>0</v>
      </c>
      <c r="F19" s="964">
        <v>0</v>
      </c>
      <c r="G19" s="964">
        <v>32435</v>
      </c>
      <c r="H19" s="964"/>
      <c r="I19" s="966"/>
      <c r="J19" s="965">
        <v>0</v>
      </c>
      <c r="K19" s="964">
        <v>0</v>
      </c>
      <c r="L19" s="964">
        <v>0</v>
      </c>
      <c r="M19" s="964">
        <v>32435</v>
      </c>
      <c r="N19" s="448"/>
      <c r="O19" s="448"/>
      <c r="P19" s="447"/>
      <c r="Q19" s="448"/>
      <c r="R19" s="448"/>
      <c r="S19" s="449"/>
      <c r="T19" s="626"/>
      <c r="U19" s="449"/>
    </row>
    <row r="20" spans="1:24" ht="27.95" customHeight="1" thickBot="1" x14ac:dyDescent="0.3">
      <c r="A20" s="454"/>
      <c r="B20" s="1098"/>
      <c r="C20" s="1099"/>
      <c r="D20" s="967"/>
      <c r="E20" s="968"/>
      <c r="F20" s="968"/>
      <c r="G20" s="968"/>
      <c r="H20" s="968"/>
      <c r="I20" s="969"/>
      <c r="J20" s="967"/>
      <c r="K20" s="968"/>
      <c r="L20" s="968"/>
      <c r="M20" s="968"/>
      <c r="N20" s="456"/>
      <c r="O20" s="456"/>
      <c r="P20" s="455"/>
      <c r="Q20" s="456"/>
      <c r="R20" s="456"/>
      <c r="S20" s="457"/>
      <c r="T20" s="627"/>
      <c r="U20" s="457"/>
    </row>
    <row r="21" spans="1:24" ht="32.25" customHeight="1" thickBot="1" x14ac:dyDescent="0.25">
      <c r="A21" s="222"/>
      <c r="B21" s="1090" t="s">
        <v>17</v>
      </c>
      <c r="C21" s="1090"/>
      <c r="D21" s="450">
        <f>SUM(D8:D19)</f>
        <v>6826626</v>
      </c>
      <c r="E21" s="451">
        <f>SUM(E8:E19)</f>
        <v>10645117</v>
      </c>
      <c r="F21" s="451">
        <f>SUM(F8:F19)</f>
        <v>11342298</v>
      </c>
      <c r="G21" s="451">
        <f>SUM(G8:G19)</f>
        <v>35877275</v>
      </c>
      <c r="H21" s="451"/>
      <c r="I21" s="453"/>
      <c r="J21" s="450">
        <f>SUM(J8:J19)</f>
        <v>6826626</v>
      </c>
      <c r="K21" s="451">
        <f>SUM(K8:K19)</f>
        <v>10645117</v>
      </c>
      <c r="L21" s="451">
        <f>SUM(L8:L19)</f>
        <v>11342298</v>
      </c>
      <c r="M21" s="451">
        <f>SUM(M8:M19)</f>
        <v>35877275</v>
      </c>
      <c r="N21" s="451">
        <f t="shared" ref="N21:O21" si="0">SUM(N8:N18)</f>
        <v>0</v>
      </c>
      <c r="O21" s="451">
        <f t="shared" si="0"/>
        <v>0</v>
      </c>
      <c r="P21" s="450">
        <f>SUM(P8:P18)</f>
        <v>0</v>
      </c>
      <c r="Q21" s="451">
        <f>SUM(Q8:Q18)</f>
        <v>0</v>
      </c>
      <c r="R21" s="451">
        <f>SUM(R8:R18)</f>
        <v>0</v>
      </c>
      <c r="S21" s="629">
        <f>SUM(S8:S18)</f>
        <v>0</v>
      </c>
      <c r="T21" s="628"/>
      <c r="U21" s="453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421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orientation="portrait" horizont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3"/>
  <sheetViews>
    <sheetView zoomScale="75" zoomScaleNormal="75" workbookViewId="0">
      <selection activeCell="A3" sqref="A3:M3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hidden="1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hidden="1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customWidth="1"/>
    <col min="16" max="16" width="12.7109375" style="1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08" t="s">
        <v>211</v>
      </c>
      <c r="I1" s="1108"/>
      <c r="J1" s="1108"/>
      <c r="K1" s="1108"/>
      <c r="L1" s="1108"/>
      <c r="M1" s="1108"/>
    </row>
    <row r="2" spans="1:18" ht="37.5" customHeight="1" x14ac:dyDescent="0.2">
      <c r="A2" s="1112" t="s">
        <v>220</v>
      </c>
      <c r="B2" s="1112"/>
      <c r="C2" s="1113"/>
      <c r="D2" s="1113"/>
      <c r="E2" s="1113"/>
      <c r="F2" s="1113"/>
      <c r="G2" s="1113"/>
      <c r="H2" s="1113"/>
      <c r="I2" s="1113"/>
      <c r="J2" s="1113"/>
      <c r="K2" s="1113"/>
      <c r="L2" s="1113"/>
      <c r="M2" s="1113"/>
    </row>
    <row r="3" spans="1:18" ht="18.75" customHeight="1" x14ac:dyDescent="0.2">
      <c r="A3" s="1114" t="s">
        <v>617</v>
      </c>
      <c r="B3" s="1114"/>
      <c r="C3" s="1114"/>
      <c r="D3" s="1114"/>
      <c r="E3" s="1114"/>
      <c r="F3" s="1114"/>
      <c r="G3" s="1114"/>
      <c r="H3" s="1114"/>
      <c r="I3" s="1114"/>
      <c r="J3" s="1114"/>
      <c r="K3" s="1114"/>
      <c r="L3" s="1114"/>
      <c r="M3" s="1114"/>
    </row>
    <row r="4" spans="1:18" ht="15.75" x14ac:dyDescent="0.2">
      <c r="A4" s="1115" t="s">
        <v>68</v>
      </c>
      <c r="B4" s="1115"/>
      <c r="C4" s="1115"/>
      <c r="D4" s="1115"/>
      <c r="E4" s="1115"/>
      <c r="F4" s="1115"/>
      <c r="G4" s="1115"/>
      <c r="H4" s="1115"/>
      <c r="I4" s="1115"/>
      <c r="J4" s="1115"/>
      <c r="K4" s="1115"/>
      <c r="L4" s="1115"/>
      <c r="M4" s="1115"/>
    </row>
    <row r="5" spans="1:18" ht="19.5" thickBot="1" x14ac:dyDescent="0.25">
      <c r="A5" s="21"/>
      <c r="B5" s="21"/>
      <c r="M5" s="58" t="s">
        <v>433</v>
      </c>
    </row>
    <row r="6" spans="1:18" ht="19.5" customHeight="1" x14ac:dyDescent="0.2">
      <c r="A6" s="1116" t="s">
        <v>26</v>
      </c>
      <c r="B6" s="1109" t="s">
        <v>219</v>
      </c>
      <c r="C6" s="1119" t="s">
        <v>4</v>
      </c>
      <c r="D6" s="1120"/>
      <c r="E6" s="1120"/>
      <c r="F6" s="1120"/>
      <c r="G6" s="1121"/>
      <c r="H6" s="1119" t="s">
        <v>252</v>
      </c>
      <c r="I6" s="1120"/>
      <c r="J6" s="1120"/>
      <c r="K6" s="1120"/>
      <c r="L6" s="1121"/>
      <c r="M6" s="1119" t="s">
        <v>27</v>
      </c>
      <c r="N6" s="1120"/>
      <c r="O6" s="1120"/>
      <c r="P6" s="1120"/>
      <c r="Q6" s="1128"/>
      <c r="R6" s="573"/>
    </row>
    <row r="7" spans="1:18" ht="16.5" customHeight="1" x14ac:dyDescent="0.2">
      <c r="A7" s="1117"/>
      <c r="B7" s="1110"/>
      <c r="C7" s="1122"/>
      <c r="D7" s="1123"/>
      <c r="E7" s="1123"/>
      <c r="F7" s="1123"/>
      <c r="G7" s="1124"/>
      <c r="H7" s="1122"/>
      <c r="I7" s="1123"/>
      <c r="J7" s="1123"/>
      <c r="K7" s="1123"/>
      <c r="L7" s="1124"/>
      <c r="M7" s="1122"/>
      <c r="N7" s="1123"/>
      <c r="O7" s="1123"/>
      <c r="P7" s="1123"/>
      <c r="Q7" s="1129"/>
      <c r="R7" s="574"/>
    </row>
    <row r="8" spans="1:18" ht="20.25" customHeight="1" thickBot="1" x14ac:dyDescent="0.25">
      <c r="A8" s="1118"/>
      <c r="B8" s="1111"/>
      <c r="C8" s="1125"/>
      <c r="D8" s="1126"/>
      <c r="E8" s="1126"/>
      <c r="F8" s="1126"/>
      <c r="G8" s="1127"/>
      <c r="H8" s="1125"/>
      <c r="I8" s="1126"/>
      <c r="J8" s="1126"/>
      <c r="K8" s="1126"/>
      <c r="L8" s="1127"/>
      <c r="M8" s="1125"/>
      <c r="N8" s="1126"/>
      <c r="O8" s="1126"/>
      <c r="P8" s="1126"/>
      <c r="Q8" s="1130"/>
      <c r="R8" s="574"/>
    </row>
    <row r="9" spans="1:18" ht="19.5" thickTop="1" x14ac:dyDescent="0.2">
      <c r="A9" s="290"/>
      <c r="B9" s="291"/>
      <c r="C9" s="365" t="s">
        <v>75</v>
      </c>
      <c r="D9" s="365" t="s">
        <v>239</v>
      </c>
      <c r="E9" s="365" t="s">
        <v>243</v>
      </c>
      <c r="F9" s="351" t="s">
        <v>600</v>
      </c>
      <c r="G9" s="351" t="s">
        <v>251</v>
      </c>
      <c r="H9" s="365" t="s">
        <v>75</v>
      </c>
      <c r="I9" s="365" t="s">
        <v>239</v>
      </c>
      <c r="J9" s="365" t="s">
        <v>243</v>
      </c>
      <c r="K9" s="351" t="s">
        <v>600</v>
      </c>
      <c r="L9" s="351" t="s">
        <v>251</v>
      </c>
      <c r="M9" s="365" t="s">
        <v>75</v>
      </c>
      <c r="N9" s="365" t="s">
        <v>239</v>
      </c>
      <c r="O9" s="365" t="s">
        <v>243</v>
      </c>
      <c r="P9" s="351" t="s">
        <v>600</v>
      </c>
      <c r="Q9" s="569" t="s">
        <v>251</v>
      </c>
      <c r="R9" s="574"/>
    </row>
    <row r="10" spans="1:18" ht="25.5" customHeight="1" x14ac:dyDescent="0.2">
      <c r="A10" s="54" t="s">
        <v>483</v>
      </c>
      <c r="B10" s="245" t="s">
        <v>437</v>
      </c>
      <c r="C10" s="17">
        <v>100000</v>
      </c>
      <c r="D10" s="17">
        <v>100000</v>
      </c>
      <c r="E10" s="17">
        <v>100000</v>
      </c>
      <c r="F10" s="300">
        <v>20000</v>
      </c>
      <c r="G10" s="362"/>
      <c r="H10" s="17">
        <v>100000</v>
      </c>
      <c r="I10" s="17">
        <v>100000</v>
      </c>
      <c r="J10" s="17">
        <v>100000</v>
      </c>
      <c r="K10" s="300">
        <v>20000</v>
      </c>
      <c r="L10" s="362"/>
      <c r="M10" s="17"/>
      <c r="N10" s="17"/>
      <c r="O10" s="17"/>
      <c r="P10" s="300"/>
      <c r="Q10" s="570"/>
      <c r="R10" s="574"/>
    </row>
    <row r="11" spans="1:18" ht="25.5" customHeight="1" x14ac:dyDescent="0.2">
      <c r="A11" s="54" t="s">
        <v>484</v>
      </c>
      <c r="B11" s="245" t="s">
        <v>437</v>
      </c>
      <c r="C11" s="17">
        <v>1716000</v>
      </c>
      <c r="D11" s="17">
        <v>1716000</v>
      </c>
      <c r="E11" s="17">
        <v>1716000</v>
      </c>
      <c r="F11" s="17">
        <v>1600000</v>
      </c>
      <c r="G11" s="363"/>
      <c r="H11" s="17">
        <v>1716000</v>
      </c>
      <c r="I11" s="17">
        <v>1716000</v>
      </c>
      <c r="J11" s="17">
        <v>1716000</v>
      </c>
      <c r="K11" s="17">
        <v>1600000</v>
      </c>
      <c r="L11" s="363"/>
      <c r="M11" s="17"/>
      <c r="N11" s="17"/>
      <c r="O11" s="17"/>
      <c r="P11" s="17"/>
      <c r="Q11" s="571"/>
      <c r="R11" s="574"/>
    </row>
    <row r="12" spans="1:18" ht="25.5" customHeight="1" x14ac:dyDescent="0.2">
      <c r="A12" s="54" t="s">
        <v>601</v>
      </c>
      <c r="B12" s="245" t="s">
        <v>437</v>
      </c>
      <c r="C12" s="17">
        <v>0</v>
      </c>
      <c r="D12" s="17">
        <v>0</v>
      </c>
      <c r="E12" s="17">
        <v>0</v>
      </c>
      <c r="F12" s="17">
        <v>156000</v>
      </c>
      <c r="G12" s="363"/>
      <c r="H12" s="17">
        <v>0</v>
      </c>
      <c r="I12" s="17">
        <v>0</v>
      </c>
      <c r="J12" s="17">
        <v>0</v>
      </c>
      <c r="K12" s="17">
        <v>156000</v>
      </c>
      <c r="L12" s="363"/>
      <c r="M12" s="17"/>
      <c r="N12" s="17"/>
      <c r="O12" s="17"/>
      <c r="P12" s="17"/>
      <c r="Q12" s="571"/>
      <c r="R12" s="574"/>
    </row>
    <row r="13" spans="1:18" ht="25.5" customHeight="1" x14ac:dyDescent="0.2">
      <c r="A13" s="54" t="s">
        <v>602</v>
      </c>
      <c r="B13" s="245" t="s">
        <v>437</v>
      </c>
      <c r="C13" s="17">
        <v>0</v>
      </c>
      <c r="D13" s="17">
        <v>0</v>
      </c>
      <c r="E13" s="17">
        <v>0</v>
      </c>
      <c r="F13" s="17">
        <v>1000000</v>
      </c>
      <c r="G13" s="363"/>
      <c r="H13" s="17">
        <v>0</v>
      </c>
      <c r="I13" s="17">
        <v>0</v>
      </c>
      <c r="J13" s="17">
        <v>0</v>
      </c>
      <c r="K13" s="17">
        <v>1000000</v>
      </c>
      <c r="L13" s="363"/>
      <c r="M13" s="17"/>
      <c r="N13" s="17"/>
      <c r="O13" s="17"/>
      <c r="P13" s="17"/>
      <c r="Q13" s="571"/>
      <c r="R13" s="574"/>
    </row>
    <row r="14" spans="1:18" ht="25.5" customHeight="1" x14ac:dyDescent="0.2">
      <c r="A14" s="54"/>
      <c r="B14" s="245"/>
      <c r="C14" s="17"/>
      <c r="D14" s="17"/>
      <c r="E14" s="17"/>
      <c r="F14" s="17"/>
      <c r="G14" s="363"/>
      <c r="H14" s="17"/>
      <c r="I14" s="17"/>
      <c r="J14" s="17"/>
      <c r="K14" s="17"/>
      <c r="L14" s="363"/>
      <c r="M14" s="17"/>
      <c r="N14" s="17"/>
      <c r="O14" s="17"/>
      <c r="P14" s="17"/>
      <c r="Q14" s="571"/>
      <c r="R14" s="574"/>
    </row>
    <row r="15" spans="1:18" ht="25.5" customHeight="1" thickBot="1" x14ac:dyDescent="0.25">
      <c r="A15" s="54"/>
      <c r="B15" s="245"/>
      <c r="C15" s="57"/>
      <c r="D15" s="57"/>
      <c r="E15" s="57"/>
      <c r="F15" s="57"/>
      <c r="G15" s="363"/>
      <c r="H15" s="57"/>
      <c r="I15" s="57"/>
      <c r="J15" s="57"/>
      <c r="K15" s="57"/>
      <c r="L15" s="363"/>
      <c r="M15" s="57"/>
      <c r="N15" s="57"/>
      <c r="O15" s="57"/>
      <c r="P15" s="57"/>
      <c r="Q15" s="571"/>
      <c r="R15" s="574"/>
    </row>
    <row r="16" spans="1:18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2776000</v>
      </c>
      <c r="G16" s="364">
        <f>F16/E16</f>
        <v>1.5286343612334801</v>
      </c>
      <c r="H16" s="60">
        <f>SUM(H10:H15)</f>
        <v>1816000</v>
      </c>
      <c r="I16" s="60">
        <f>SUM(I10:I15)</f>
        <v>1816000</v>
      </c>
      <c r="J16" s="60">
        <f>SUM(J10:J15)</f>
        <v>1816000</v>
      </c>
      <c r="K16" s="60">
        <f>SUM(K10:K15)</f>
        <v>2776000</v>
      </c>
      <c r="L16" s="364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572"/>
      <c r="R16" s="574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60"/>
    </row>
    <row r="21" spans="1:18" x14ac:dyDescent="0.2">
      <c r="I21" s="360"/>
    </row>
    <row r="22" spans="1:18" x14ac:dyDescent="0.2">
      <c r="I22" s="360"/>
    </row>
    <row r="23" spans="1:18" x14ac:dyDescent="0.2">
      <c r="I23" s="360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52" orientation="portrait" horizontalDpi="4294967295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65"/>
  <sheetViews>
    <sheetView topLeftCell="A4" zoomScale="75" zoomScaleNormal="75" workbookViewId="0">
      <selection activeCell="A4" sqref="A4:Q4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hidden="1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hidden="1" customWidth="1"/>
    <col min="9" max="9" width="21.85546875" style="8" hidden="1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8.5703125" style="8" hidden="1" customWidth="1"/>
    <col min="22" max="16384" width="9.140625" style="8"/>
  </cols>
  <sheetData>
    <row r="1" spans="1:22" ht="12.75" customHeight="1" x14ac:dyDescent="0.2">
      <c r="L1" s="1138" t="s">
        <v>212</v>
      </c>
      <c r="M1" s="1138"/>
      <c r="N1" s="1138"/>
      <c r="O1" s="1138"/>
      <c r="P1" s="1138"/>
      <c r="Q1" s="1138"/>
    </row>
    <row r="2" spans="1:22" ht="18" x14ac:dyDescent="0.25">
      <c r="A2" s="1145" t="s">
        <v>20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</row>
    <row r="3" spans="1:22" ht="15.75" x14ac:dyDescent="0.25">
      <c r="A3" s="1089" t="s">
        <v>617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1089"/>
      <c r="P3" s="1089"/>
      <c r="Q3" s="1089"/>
    </row>
    <row r="4" spans="1:22" ht="14.25" x14ac:dyDescent="0.2">
      <c r="A4" s="1146" t="s">
        <v>206</v>
      </c>
      <c r="B4" s="1146"/>
      <c r="C4" s="1146"/>
      <c r="D4" s="1146"/>
      <c r="E4" s="1146"/>
      <c r="F4" s="1146"/>
      <c r="G4" s="1146"/>
      <c r="H4" s="1146"/>
      <c r="I4" s="1146"/>
      <c r="J4" s="1146"/>
      <c r="K4" s="1146"/>
      <c r="L4" s="1146"/>
      <c r="M4" s="1146"/>
      <c r="N4" s="1146"/>
      <c r="O4" s="1146"/>
      <c r="P4" s="1146"/>
      <c r="Q4" s="1146"/>
    </row>
    <row r="5" spans="1:22" ht="13.5" thickBot="1" x14ac:dyDescent="0.25">
      <c r="Q5" s="9" t="s">
        <v>433</v>
      </c>
    </row>
    <row r="6" spans="1:22" ht="24.75" customHeight="1" x14ac:dyDescent="0.2">
      <c r="A6" s="1140" t="s">
        <v>21</v>
      </c>
      <c r="B6" s="1136" t="s">
        <v>22</v>
      </c>
      <c r="C6" s="1137"/>
      <c r="D6" s="1137"/>
      <c r="E6" s="1137"/>
      <c r="F6" s="1137"/>
      <c r="G6" s="1137"/>
      <c r="H6" s="1137"/>
      <c r="I6" s="1137"/>
      <c r="J6" s="1137"/>
      <c r="K6" s="1137"/>
      <c r="L6" s="1133" t="s">
        <v>23</v>
      </c>
      <c r="M6" s="1134"/>
      <c r="N6" s="1134"/>
      <c r="O6" s="1134"/>
      <c r="P6" s="1134"/>
      <c r="Q6" s="1134"/>
      <c r="R6" s="1134"/>
      <c r="S6" s="1134"/>
      <c r="T6" s="1134"/>
      <c r="U6" s="1135"/>
      <c r="V6" s="575"/>
    </row>
    <row r="7" spans="1:22" ht="24.75" customHeight="1" x14ac:dyDescent="0.2">
      <c r="A7" s="1141"/>
      <c r="B7" s="1142" t="s">
        <v>73</v>
      </c>
      <c r="C7" s="1143"/>
      <c r="D7" s="1143"/>
      <c r="E7" s="1143"/>
      <c r="F7" s="1144"/>
      <c r="G7" s="1142" t="s">
        <v>74</v>
      </c>
      <c r="H7" s="1143"/>
      <c r="I7" s="1143"/>
      <c r="J7" s="1143"/>
      <c r="K7" s="1143"/>
      <c r="L7" s="1131" t="s">
        <v>73</v>
      </c>
      <c r="M7" s="1132"/>
      <c r="N7" s="1132"/>
      <c r="O7" s="1132"/>
      <c r="P7" s="1132"/>
      <c r="Q7" s="1132" t="s">
        <v>74</v>
      </c>
      <c r="R7" s="1132"/>
      <c r="S7" s="1132"/>
      <c r="T7" s="1132"/>
      <c r="U7" s="1147"/>
      <c r="V7" s="575"/>
    </row>
    <row r="8" spans="1:22" ht="42" customHeight="1" x14ac:dyDescent="0.2">
      <c r="A8" s="277"/>
      <c r="B8" s="278" t="s">
        <v>240</v>
      </c>
      <c r="C8" s="278" t="s">
        <v>238</v>
      </c>
      <c r="D8" s="576" t="s">
        <v>442</v>
      </c>
      <c r="E8" s="278" t="s">
        <v>246</v>
      </c>
      <c r="F8" s="278" t="s">
        <v>295</v>
      </c>
      <c r="G8" s="278" t="s">
        <v>240</v>
      </c>
      <c r="H8" s="278" t="s">
        <v>238</v>
      </c>
      <c r="I8" s="576" t="s">
        <v>244</v>
      </c>
      <c r="J8" s="278" t="s">
        <v>246</v>
      </c>
      <c r="K8" s="278" t="s">
        <v>295</v>
      </c>
      <c r="L8" s="368" t="s">
        <v>240</v>
      </c>
      <c r="M8" s="307" t="s">
        <v>238</v>
      </c>
      <c r="N8" s="576" t="s">
        <v>244</v>
      </c>
      <c r="O8" s="278" t="s">
        <v>266</v>
      </c>
      <c r="P8" s="278" t="s">
        <v>295</v>
      </c>
      <c r="Q8" s="307" t="s">
        <v>240</v>
      </c>
      <c r="R8" s="307" t="s">
        <v>238</v>
      </c>
      <c r="S8" s="576" t="s">
        <v>244</v>
      </c>
      <c r="T8" s="278" t="s">
        <v>590</v>
      </c>
      <c r="U8" s="278" t="s">
        <v>295</v>
      </c>
      <c r="V8" s="575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75"/>
    </row>
    <row r="10" spans="1:22" ht="30.75" x14ac:dyDescent="0.25">
      <c r="A10" s="25" t="s">
        <v>259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75"/>
    </row>
    <row r="11" spans="1:22" ht="18" x14ac:dyDescent="0.25">
      <c r="A11" s="25" t="s">
        <v>241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75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75"/>
    </row>
    <row r="13" spans="1:22" ht="30.75" x14ac:dyDescent="0.25">
      <c r="A13" s="25" t="s">
        <v>485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1121000</v>
      </c>
      <c r="K13" s="367"/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75"/>
    </row>
    <row r="14" spans="1:22" ht="18" hidden="1" x14ac:dyDescent="0.25">
      <c r="A14" s="25" t="s">
        <v>229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29"/>
      <c r="O14" s="29"/>
      <c r="P14" s="29"/>
      <c r="Q14" s="28"/>
      <c r="R14" s="28"/>
      <c r="S14" s="28"/>
      <c r="T14" s="28"/>
      <c r="U14" s="30"/>
      <c r="V14" s="575"/>
    </row>
    <row r="15" spans="1:22" ht="18" hidden="1" x14ac:dyDescent="0.25">
      <c r="A15" s="25" t="s">
        <v>422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75"/>
    </row>
    <row r="16" spans="1:22" ht="18" hidden="1" x14ac:dyDescent="0.25">
      <c r="A16" s="25" t="s">
        <v>425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75"/>
    </row>
    <row r="17" spans="1:22" ht="30.75" hidden="1" x14ac:dyDescent="0.25">
      <c r="A17" s="25" t="s">
        <v>423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75"/>
    </row>
    <row r="18" spans="1:22" ht="18" hidden="1" x14ac:dyDescent="0.25">
      <c r="A18" s="25" t="s">
        <v>424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75"/>
    </row>
    <row r="19" spans="1:22" ht="18" hidden="1" x14ac:dyDescent="0.25">
      <c r="A19" s="25" t="s">
        <v>426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75"/>
    </row>
    <row r="20" spans="1:22" ht="18" hidden="1" x14ac:dyDescent="0.25">
      <c r="A20" s="25" t="s">
        <v>428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75"/>
    </row>
    <row r="21" spans="1:22" ht="18" hidden="1" x14ac:dyDescent="0.25">
      <c r="A21" s="25" t="s">
        <v>427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75"/>
    </row>
    <row r="22" spans="1:22" ht="17.25" hidden="1" customHeight="1" x14ac:dyDescent="0.25">
      <c r="A22" s="25" t="s">
        <v>429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75"/>
    </row>
    <row r="23" spans="1:22" ht="18" hidden="1" x14ac:dyDescent="0.25">
      <c r="A23" s="25" t="s">
        <v>464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75"/>
    </row>
    <row r="24" spans="1:22" ht="30.75" x14ac:dyDescent="0.25">
      <c r="A24" s="25" t="s">
        <v>463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75"/>
    </row>
    <row r="25" spans="1:22" ht="30.75" hidden="1" x14ac:dyDescent="0.25">
      <c r="A25" s="25" t="s">
        <v>465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75"/>
    </row>
    <row r="26" spans="1:22" ht="30.75" hidden="1" x14ac:dyDescent="0.25">
      <c r="A26" s="62" t="s">
        <v>470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20"/>
      <c r="M26" s="61"/>
      <c r="N26" s="61"/>
      <c r="O26" s="61"/>
      <c r="P26" s="61"/>
      <c r="Q26" s="61"/>
      <c r="R26" s="61"/>
      <c r="S26" s="61"/>
      <c r="T26" s="61"/>
      <c r="U26" s="372"/>
      <c r="V26" s="575"/>
    </row>
    <row r="27" spans="1:22" ht="30.75" x14ac:dyDescent="0.25">
      <c r="A27" s="62" t="s">
        <v>486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/>
      <c r="L27" s="720"/>
      <c r="M27" s="61"/>
      <c r="N27" s="61"/>
      <c r="O27" s="61"/>
      <c r="P27" s="61"/>
      <c r="Q27" s="61"/>
      <c r="R27" s="61"/>
      <c r="S27" s="61"/>
      <c r="T27" s="61"/>
      <c r="U27" s="372"/>
      <c r="V27" s="575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1451000</v>
      </c>
      <c r="K28" s="31">
        <f t="shared" ref="K28:U28" si="0">SUM(K9:K25)</f>
        <v>0</v>
      </c>
      <c r="L28" s="371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75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1451000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139" t="s">
        <v>232</v>
      </c>
      <c r="B30" s="1139"/>
      <c r="C30" s="1139"/>
      <c r="D30" s="1139"/>
      <c r="E30" s="1139"/>
      <c r="F30" s="1139"/>
      <c r="G30" s="1139"/>
      <c r="H30" s="1139"/>
      <c r="I30" s="1139"/>
      <c r="J30" s="1139"/>
      <c r="K30" s="1139"/>
      <c r="L30" s="1139"/>
      <c r="M30" s="1139"/>
      <c r="N30" s="1139"/>
      <c r="O30" s="1139"/>
      <c r="P30" s="1139"/>
      <c r="Q30" s="1139"/>
    </row>
    <row r="31" spans="1:22" ht="13.5" thickBot="1" x14ac:dyDescent="0.25">
      <c r="Q31" s="9"/>
    </row>
    <row r="32" spans="1:22" ht="29.25" customHeight="1" x14ac:dyDescent="0.2">
      <c r="A32" s="1140" t="s">
        <v>231</v>
      </c>
      <c r="B32" s="1136" t="s">
        <v>22</v>
      </c>
      <c r="C32" s="1137"/>
      <c r="D32" s="1137"/>
      <c r="E32" s="1137"/>
      <c r="F32" s="1137"/>
      <c r="G32" s="1137"/>
      <c r="H32" s="1137"/>
      <c r="I32" s="1137"/>
      <c r="J32" s="1137"/>
      <c r="K32" s="1137"/>
      <c r="L32" s="1133" t="s">
        <v>23</v>
      </c>
      <c r="M32" s="1134"/>
      <c r="N32" s="1134"/>
      <c r="O32" s="1134"/>
      <c r="P32" s="1134"/>
      <c r="Q32" s="1134"/>
      <c r="R32" s="1134"/>
      <c r="S32" s="1134"/>
      <c r="T32" s="1134"/>
      <c r="U32" s="1135"/>
      <c r="V32" s="575"/>
    </row>
    <row r="33" spans="1:22" ht="29.25" customHeight="1" x14ac:dyDescent="0.2">
      <c r="A33" s="1141"/>
      <c r="B33" s="1142" t="s">
        <v>73</v>
      </c>
      <c r="C33" s="1143"/>
      <c r="D33" s="1143"/>
      <c r="E33" s="1143"/>
      <c r="F33" s="1144"/>
      <c r="G33" s="1142" t="s">
        <v>74</v>
      </c>
      <c r="H33" s="1143"/>
      <c r="I33" s="1143"/>
      <c r="J33" s="1143"/>
      <c r="K33" s="1143"/>
      <c r="L33" s="1131" t="s">
        <v>73</v>
      </c>
      <c r="M33" s="1132"/>
      <c r="N33" s="1132"/>
      <c r="O33" s="1132"/>
      <c r="P33" s="1132"/>
      <c r="Q33" s="1132" t="s">
        <v>74</v>
      </c>
      <c r="R33" s="1132"/>
      <c r="S33" s="1132"/>
      <c r="T33" s="1132"/>
      <c r="U33" s="1147"/>
      <c r="V33" s="575"/>
    </row>
    <row r="34" spans="1:22" ht="29.25" customHeight="1" x14ac:dyDescent="0.2">
      <c r="A34" s="277"/>
      <c r="B34" s="278" t="s">
        <v>240</v>
      </c>
      <c r="C34" s="278" t="s">
        <v>238</v>
      </c>
      <c r="D34" s="576" t="s">
        <v>244</v>
      </c>
      <c r="E34" s="278" t="s">
        <v>246</v>
      </c>
      <c r="F34" s="278" t="s">
        <v>295</v>
      </c>
      <c r="G34" s="278" t="s">
        <v>240</v>
      </c>
      <c r="H34" s="278" t="s">
        <v>238</v>
      </c>
      <c r="I34" s="278" t="s">
        <v>244</v>
      </c>
      <c r="J34" s="278" t="s">
        <v>246</v>
      </c>
      <c r="K34" s="278" t="s">
        <v>295</v>
      </c>
      <c r="L34" s="368" t="s">
        <v>240</v>
      </c>
      <c r="M34" s="307" t="s">
        <v>238</v>
      </c>
      <c r="N34" s="307" t="s">
        <v>244</v>
      </c>
      <c r="O34" s="278" t="s">
        <v>266</v>
      </c>
      <c r="P34" s="278" t="s">
        <v>295</v>
      </c>
      <c r="Q34" s="307" t="s">
        <v>240</v>
      </c>
      <c r="R34" s="307" t="s">
        <v>238</v>
      </c>
      <c r="S34" s="576" t="s">
        <v>244</v>
      </c>
      <c r="T34" s="278" t="s">
        <v>246</v>
      </c>
      <c r="U34" s="278" t="s">
        <v>295</v>
      </c>
      <c r="V34" s="575"/>
    </row>
    <row r="35" spans="1:22" ht="18" x14ac:dyDescent="0.25">
      <c r="A35" s="25" t="s">
        <v>233</v>
      </c>
      <c r="B35" s="28">
        <v>150000</v>
      </c>
      <c r="C35" s="28">
        <v>250000</v>
      </c>
      <c r="D35" s="28">
        <v>250000</v>
      </c>
      <c r="E35" s="28">
        <v>183330</v>
      </c>
      <c r="F35" s="28"/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75"/>
    </row>
    <row r="36" spans="1:22" ht="18" x14ac:dyDescent="0.25">
      <c r="A36" s="62" t="s">
        <v>592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75"/>
    </row>
    <row r="37" spans="1:22" ht="30.75" x14ac:dyDescent="0.25">
      <c r="A37" s="62" t="s">
        <v>462</v>
      </c>
      <c r="B37" s="61"/>
      <c r="C37" s="61"/>
      <c r="D37" s="61"/>
      <c r="E37" s="61"/>
      <c r="F37" s="61"/>
      <c r="G37" s="61">
        <v>121176</v>
      </c>
      <c r="H37" s="61">
        <v>113400</v>
      </c>
      <c r="I37" s="61">
        <v>113400</v>
      </c>
      <c r="J37" s="61">
        <v>114102</v>
      </c>
      <c r="K37" s="372"/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75"/>
    </row>
    <row r="38" spans="1:22" ht="33" customHeight="1" x14ac:dyDescent="0.25">
      <c r="A38" s="62" t="s">
        <v>461</v>
      </c>
      <c r="B38" s="61">
        <v>50000</v>
      </c>
      <c r="C38" s="61">
        <v>150000</v>
      </c>
      <c r="D38" s="61">
        <v>150000</v>
      </c>
      <c r="E38" s="61">
        <v>100000</v>
      </c>
      <c r="F38" s="61"/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75"/>
    </row>
    <row r="39" spans="1:22" ht="18" x14ac:dyDescent="0.25">
      <c r="A39" s="62" t="s">
        <v>389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75"/>
    </row>
    <row r="40" spans="1:22" ht="18" x14ac:dyDescent="0.25">
      <c r="A40" s="62" t="s">
        <v>234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75"/>
    </row>
    <row r="41" spans="1:22" ht="18" x14ac:dyDescent="0.25">
      <c r="A41" s="62" t="s">
        <v>235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75"/>
    </row>
    <row r="42" spans="1:22" ht="18" x14ac:dyDescent="0.25">
      <c r="A42" s="62" t="s">
        <v>236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75"/>
    </row>
    <row r="43" spans="1:22" ht="18" x14ac:dyDescent="0.25">
      <c r="A43" s="62" t="s">
        <v>237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75"/>
    </row>
    <row r="44" spans="1:22" ht="18" x14ac:dyDescent="0.25">
      <c r="A44" s="62" t="s">
        <v>591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75"/>
    </row>
    <row r="45" spans="1:22" ht="39" customHeight="1" x14ac:dyDescent="0.25">
      <c r="A45" s="62" t="s">
        <v>472</v>
      </c>
      <c r="B45" s="61">
        <v>69631</v>
      </c>
      <c r="C45" s="61">
        <v>69631</v>
      </c>
      <c r="D45" s="61">
        <v>69631</v>
      </c>
      <c r="E45" s="61">
        <v>69631</v>
      </c>
      <c r="F45" s="61"/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75"/>
    </row>
    <row r="46" spans="1:22" ht="30.75" x14ac:dyDescent="0.25">
      <c r="A46" s="62" t="s">
        <v>606</v>
      </c>
      <c r="B46" s="61">
        <v>150000</v>
      </c>
      <c r="C46" s="61"/>
      <c r="D46" s="61"/>
      <c r="E46" s="61">
        <v>157807</v>
      </c>
      <c r="F46" s="61"/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75"/>
    </row>
    <row r="47" spans="1:22" ht="18" hidden="1" x14ac:dyDescent="0.25">
      <c r="A47" s="62" t="s">
        <v>257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75"/>
    </row>
    <row r="48" spans="1:22" ht="47.25" hidden="1" customHeight="1" x14ac:dyDescent="0.25">
      <c r="A48" s="62" t="s">
        <v>258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75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75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75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75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75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75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75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R55" si="1">SUM(C35:C49)</f>
        <v>469631</v>
      </c>
      <c r="D55" s="32">
        <f t="shared" si="1"/>
        <v>469631</v>
      </c>
      <c r="E55" s="32">
        <f t="shared" si="1"/>
        <v>569543</v>
      </c>
      <c r="F55" s="32">
        <f t="shared" si="1"/>
        <v>0</v>
      </c>
      <c r="G55" s="246">
        <f t="shared" si="1"/>
        <v>121176</v>
      </c>
      <c r="H55" s="682">
        <f t="shared" si="1"/>
        <v>113400</v>
      </c>
      <c r="I55" s="682">
        <f t="shared" si="1"/>
        <v>113400</v>
      </c>
      <c r="J55" s="682">
        <f t="shared" si="1"/>
        <v>114102</v>
      </c>
      <c r="K55" s="682">
        <f t="shared" si="1"/>
        <v>0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 t="shared" si="1"/>
        <v>0</v>
      </c>
      <c r="S55" s="32"/>
      <c r="T55" s="32"/>
      <c r="U55" s="246"/>
      <c r="V55" s="575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19"/>
    </row>
    <row r="65" hidden="1" x14ac:dyDescent="0.2"/>
  </sheetData>
  <mergeCells count="19">
    <mergeCell ref="B7:F7"/>
    <mergeCell ref="G7:K7"/>
    <mergeCell ref="L7:P7"/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54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workbookViewId="0">
      <selection activeCell="C5" sqref="C5"/>
    </sheetView>
  </sheetViews>
  <sheetFormatPr defaultRowHeight="15" x14ac:dyDescent="0.2"/>
  <cols>
    <col min="1" max="1" width="8.140625" style="640" customWidth="1"/>
    <col min="2" max="2" width="64" style="640" customWidth="1"/>
    <col min="3" max="3" width="16.7109375" style="640" customWidth="1"/>
    <col min="4" max="4" width="12.7109375" style="640" hidden="1" customWidth="1"/>
    <col min="5" max="5" width="13.42578125" style="640" hidden="1" customWidth="1"/>
    <col min="6" max="6" width="11.7109375" style="640" hidden="1" customWidth="1"/>
    <col min="7" max="16384" width="9.140625" style="640"/>
  </cols>
  <sheetData>
    <row r="1" spans="1:6" x14ac:dyDescent="0.2">
      <c r="C1" s="641" t="s">
        <v>58</v>
      </c>
    </row>
    <row r="2" spans="1:6" ht="47.25" customHeight="1" x14ac:dyDescent="0.2">
      <c r="A2" s="1148" t="s">
        <v>311</v>
      </c>
      <c r="B2" s="1148"/>
      <c r="C2" s="1148"/>
    </row>
    <row r="3" spans="1:6" ht="15.95" customHeight="1" thickBot="1" x14ac:dyDescent="0.25">
      <c r="A3" s="639"/>
      <c r="B3" s="639"/>
      <c r="C3" s="642" t="s">
        <v>432</v>
      </c>
      <c r="D3" s="643"/>
    </row>
    <row r="4" spans="1:6" ht="44.25" customHeight="1" thickBot="1" x14ac:dyDescent="0.25">
      <c r="A4" s="644" t="s">
        <v>268</v>
      </c>
      <c r="B4" s="645" t="s">
        <v>312</v>
      </c>
      <c r="C4" s="646" t="s">
        <v>618</v>
      </c>
      <c r="D4" s="646" t="s">
        <v>473</v>
      </c>
      <c r="E4" s="646" t="s">
        <v>474</v>
      </c>
      <c r="F4" s="646" t="s">
        <v>475</v>
      </c>
    </row>
    <row r="5" spans="1:6" ht="26.25" customHeight="1" thickBot="1" x14ac:dyDescent="0.25">
      <c r="A5" s="647">
        <v>1</v>
      </c>
      <c r="B5" s="648">
        <v>2</v>
      </c>
      <c r="C5" s="649">
        <v>3</v>
      </c>
      <c r="D5" s="649">
        <v>4</v>
      </c>
      <c r="E5" s="649">
        <v>5</v>
      </c>
      <c r="F5" s="649">
        <v>6</v>
      </c>
    </row>
    <row r="6" spans="1:6" ht="26.25" customHeight="1" x14ac:dyDescent="0.2">
      <c r="A6" s="650" t="s">
        <v>28</v>
      </c>
      <c r="B6" s="651" t="s">
        <v>329</v>
      </c>
      <c r="C6" s="652">
        <f>+'1.sz.m-önk.össze.bev'!E8</f>
        <v>3490655</v>
      </c>
      <c r="D6" s="652">
        <f>+'1.sz.m-önk.össze.bev'!F8</f>
        <v>3427968</v>
      </c>
      <c r="E6" s="652">
        <v>3427968</v>
      </c>
      <c r="F6" s="652">
        <f>+'1.sz.m-önk.össze.bev'!H8</f>
        <v>4383999</v>
      </c>
    </row>
    <row r="7" spans="1:6" ht="26.25" customHeight="1" x14ac:dyDescent="0.2">
      <c r="A7" s="653" t="s">
        <v>29</v>
      </c>
      <c r="B7" s="651" t="s">
        <v>402</v>
      </c>
      <c r="C7" s="654">
        <v>0</v>
      </c>
      <c r="D7" s="654">
        <v>0</v>
      </c>
      <c r="E7" s="654">
        <v>0</v>
      </c>
      <c r="F7" s="654">
        <v>0</v>
      </c>
    </row>
    <row r="8" spans="1:6" ht="33.75" customHeight="1" x14ac:dyDescent="0.2">
      <c r="A8" s="655" t="s">
        <v>9</v>
      </c>
      <c r="B8" s="657" t="s">
        <v>390</v>
      </c>
      <c r="C8" s="658">
        <f>+'1.sz.m-önk.össze.bev'!E25</f>
        <v>30600</v>
      </c>
      <c r="D8" s="658">
        <f>+'1.sz.m-önk.össze.bev'!F25</f>
        <v>60600</v>
      </c>
      <c r="E8" s="658">
        <v>60600</v>
      </c>
      <c r="F8" s="658">
        <f>+'1.sz.m-önk.össze.bev'!H25</f>
        <v>5541456</v>
      </c>
    </row>
    <row r="9" spans="1:6" ht="33.75" customHeight="1" x14ac:dyDescent="0.2">
      <c r="A9" s="653" t="s">
        <v>10</v>
      </c>
      <c r="B9" s="657" t="s">
        <v>343</v>
      </c>
      <c r="C9" s="656">
        <f>+'1.sz.m-önk.össze.bev'!E20</f>
        <v>30000</v>
      </c>
      <c r="D9" s="656">
        <f>+'1.sz.m-önk.össze.bev'!F20</f>
        <v>239381</v>
      </c>
      <c r="E9" s="656">
        <v>239381</v>
      </c>
      <c r="F9" s="656">
        <f>+'1.sz.m-önk.össze.bev'!H20</f>
        <v>408064</v>
      </c>
    </row>
    <row r="10" spans="1:6" ht="33" customHeight="1" thickBot="1" x14ac:dyDescent="0.25">
      <c r="A10" s="653" t="s">
        <v>11</v>
      </c>
      <c r="B10" s="657" t="s">
        <v>419</v>
      </c>
      <c r="C10" s="656">
        <f>+'1.sz.m-önk.össze.bev'!E13</f>
        <v>1000000</v>
      </c>
      <c r="D10" s="656">
        <f>+'1.sz.m-önk.össze.bev'!F13</f>
        <v>953050</v>
      </c>
      <c r="E10" s="656">
        <v>1913762</v>
      </c>
      <c r="F10" s="656">
        <f>+'1.sz.m-önk.össze.bev'!H13</f>
        <v>2185672</v>
      </c>
    </row>
    <row r="11" spans="1:6" ht="26.25" hidden="1" customHeight="1" x14ac:dyDescent="0.2">
      <c r="A11" s="655" t="s">
        <v>11</v>
      </c>
      <c r="B11" s="657"/>
      <c r="C11" s="658"/>
      <c r="D11" s="658"/>
      <c r="E11" s="658"/>
      <c r="F11" s="658"/>
    </row>
    <row r="12" spans="1:6" ht="26.25" hidden="1" customHeight="1" thickBot="1" x14ac:dyDescent="0.25">
      <c r="A12" s="655" t="s">
        <v>12</v>
      </c>
      <c r="B12" s="659" t="s">
        <v>313</v>
      </c>
      <c r="C12" s="656"/>
      <c r="D12" s="656"/>
      <c r="E12" s="656"/>
      <c r="F12" s="656"/>
    </row>
    <row r="13" spans="1:6" ht="26.25" customHeight="1" thickBot="1" x14ac:dyDescent="0.25">
      <c r="A13" s="1149" t="s">
        <v>314</v>
      </c>
      <c r="B13" s="1150"/>
      <c r="C13" s="660">
        <f>SUM(C6:C12)</f>
        <v>4551255</v>
      </c>
      <c r="D13" s="660">
        <f>SUM(D6:D12)</f>
        <v>4680999</v>
      </c>
      <c r="E13" s="660">
        <f>SUM(E6:E12)</f>
        <v>5641711</v>
      </c>
      <c r="F13" s="660">
        <f>SUM(F6:F12)</f>
        <v>12519191</v>
      </c>
    </row>
    <row r="14" spans="1:6" ht="23.25" customHeight="1" x14ac:dyDescent="0.2">
      <c r="A14" s="1151"/>
      <c r="B14" s="1151"/>
      <c r="C14" s="1151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13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22"/>
  <sheetViews>
    <sheetView workbookViewId="0">
      <selection activeCell="R22" sqref="R22"/>
    </sheetView>
  </sheetViews>
  <sheetFormatPr defaultRowHeight="15.75" x14ac:dyDescent="0.25"/>
  <cols>
    <col min="1" max="1" width="5.5703125" style="577" customWidth="1"/>
    <col min="2" max="2" width="22.5703125" style="578" customWidth="1"/>
    <col min="3" max="3" width="9.42578125" style="579" customWidth="1"/>
    <col min="4" max="4" width="9" style="579" customWidth="1"/>
    <col min="5" max="5" width="9.7109375" style="579" customWidth="1"/>
    <col min="6" max="6" width="9.28515625" style="579" customWidth="1"/>
    <col min="7" max="9" width="9" style="579" customWidth="1"/>
    <col min="10" max="11" width="9.28515625" style="579" customWidth="1"/>
    <col min="12" max="12" width="9.5703125" style="579" customWidth="1"/>
    <col min="13" max="14" width="9.140625" style="579" customWidth="1"/>
    <col min="15" max="15" width="10.85546875" style="577" customWidth="1"/>
    <col min="16" max="17" width="0" style="579" hidden="1" customWidth="1"/>
    <col min="18" max="18" width="11.28515625" style="579" bestFit="1" customWidth="1"/>
    <col min="19" max="19" width="14.42578125" style="579" customWidth="1"/>
    <col min="20" max="16384" width="9.140625" style="579"/>
  </cols>
  <sheetData>
    <row r="1" spans="1:19" x14ac:dyDescent="0.25">
      <c r="M1" s="1152" t="s">
        <v>249</v>
      </c>
      <c r="N1" s="1152"/>
      <c r="O1" s="1152"/>
    </row>
    <row r="2" spans="1:19" ht="31.5" customHeight="1" x14ac:dyDescent="0.25">
      <c r="A2" s="1153" t="s">
        <v>261</v>
      </c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</row>
    <row r="3" spans="1:19" ht="16.5" thickBot="1" x14ac:dyDescent="0.3">
      <c r="O3" s="580" t="s">
        <v>436</v>
      </c>
    </row>
    <row r="4" spans="1:19" s="577" customFormat="1" ht="35.25" customHeight="1" thickBot="1" x14ac:dyDescent="0.3">
      <c r="A4" s="581" t="s">
        <v>268</v>
      </c>
      <c r="B4" s="582" t="s">
        <v>3</v>
      </c>
      <c r="C4" s="583" t="s">
        <v>269</v>
      </c>
      <c r="D4" s="583" t="s">
        <v>270</v>
      </c>
      <c r="E4" s="583" t="s">
        <v>271</v>
      </c>
      <c r="F4" s="583" t="s">
        <v>272</v>
      </c>
      <c r="G4" s="583" t="s">
        <v>273</v>
      </c>
      <c r="H4" s="583" t="s">
        <v>274</v>
      </c>
      <c r="I4" s="583" t="s">
        <v>275</v>
      </c>
      <c r="J4" s="583" t="s">
        <v>276</v>
      </c>
      <c r="K4" s="583" t="s">
        <v>277</v>
      </c>
      <c r="L4" s="583" t="s">
        <v>278</v>
      </c>
      <c r="M4" s="583" t="s">
        <v>279</v>
      </c>
      <c r="N4" s="583" t="s">
        <v>280</v>
      </c>
      <c r="O4" s="584" t="s">
        <v>19</v>
      </c>
    </row>
    <row r="5" spans="1:19" s="586" customFormat="1" ht="15" customHeight="1" thickBot="1" x14ac:dyDescent="0.25">
      <c r="A5" s="585" t="s">
        <v>28</v>
      </c>
      <c r="B5" s="1155" t="s">
        <v>117</v>
      </c>
      <c r="C5" s="1156"/>
      <c r="D5" s="1156"/>
      <c r="E5" s="1156"/>
      <c r="F5" s="1156"/>
      <c r="G5" s="1156"/>
      <c r="H5" s="1156"/>
      <c r="I5" s="1156"/>
      <c r="J5" s="1156"/>
      <c r="K5" s="1156"/>
      <c r="L5" s="1156"/>
      <c r="M5" s="1156"/>
      <c r="N5" s="1156"/>
      <c r="O5" s="1157"/>
    </row>
    <row r="6" spans="1:19" s="586" customFormat="1" ht="15" customHeight="1" x14ac:dyDescent="0.2">
      <c r="A6" s="587" t="s">
        <v>29</v>
      </c>
      <c r="B6" s="588" t="s">
        <v>281</v>
      </c>
      <c r="C6" s="589"/>
      <c r="D6" s="589"/>
      <c r="E6" s="589">
        <v>2685328</v>
      </c>
      <c r="F6" s="589"/>
      <c r="G6" s="589"/>
      <c r="H6" s="589"/>
      <c r="I6" s="589"/>
      <c r="J6" s="589"/>
      <c r="K6" s="589">
        <v>2685327</v>
      </c>
      <c r="L6" s="589"/>
      <c r="M6" s="589"/>
      <c r="N6" s="589"/>
      <c r="O6" s="593">
        <f t="shared" ref="O6:O12" si="0">SUM(C6:N6)</f>
        <v>5370655</v>
      </c>
      <c r="P6" s="586">
        <v>105070</v>
      </c>
    </row>
    <row r="7" spans="1:19" s="594" customFormat="1" ht="14.1" customHeight="1" x14ac:dyDescent="0.2">
      <c r="A7" s="590" t="s">
        <v>9</v>
      </c>
      <c r="B7" s="591" t="s">
        <v>391</v>
      </c>
      <c r="C7" s="592">
        <v>2215473</v>
      </c>
      <c r="D7" s="592">
        <v>2215473</v>
      </c>
      <c r="E7" s="592">
        <v>2215473</v>
      </c>
      <c r="F7" s="592">
        <v>2215473</v>
      </c>
      <c r="G7" s="592">
        <v>2215473</v>
      </c>
      <c r="H7" s="592">
        <v>2215473</v>
      </c>
      <c r="I7" s="592">
        <v>2215473</v>
      </c>
      <c r="J7" s="592">
        <v>2215473</v>
      </c>
      <c r="K7" s="592">
        <v>2215473</v>
      </c>
      <c r="L7" s="592">
        <v>2215473</v>
      </c>
      <c r="M7" s="592">
        <v>2215473</v>
      </c>
      <c r="N7" s="592">
        <v>2215475</v>
      </c>
      <c r="O7" s="593">
        <f t="shared" si="0"/>
        <v>26585678</v>
      </c>
      <c r="P7" s="594">
        <v>73977</v>
      </c>
      <c r="S7" s="586" t="s">
        <v>421</v>
      </c>
    </row>
    <row r="8" spans="1:19" s="594" customFormat="1" ht="27" customHeight="1" x14ac:dyDescent="0.2">
      <c r="A8" s="590" t="s">
        <v>10</v>
      </c>
      <c r="B8" s="595" t="s">
        <v>431</v>
      </c>
      <c r="C8" s="596">
        <v>2784923</v>
      </c>
      <c r="D8" s="596">
        <v>2784923</v>
      </c>
      <c r="E8" s="596">
        <v>2784923</v>
      </c>
      <c r="F8" s="596">
        <v>2784923</v>
      </c>
      <c r="G8" s="596">
        <v>2784923</v>
      </c>
      <c r="H8" s="596">
        <v>2784923</v>
      </c>
      <c r="I8" s="596">
        <v>2784923</v>
      </c>
      <c r="J8" s="596">
        <v>2784923</v>
      </c>
      <c r="K8" s="596">
        <v>2784923</v>
      </c>
      <c r="L8" s="596">
        <v>2784923</v>
      </c>
      <c r="M8" s="596">
        <v>2784923</v>
      </c>
      <c r="N8" s="596">
        <v>2784921</v>
      </c>
      <c r="O8" s="593">
        <f t="shared" si="0"/>
        <v>33419074</v>
      </c>
      <c r="P8" s="594">
        <v>13700</v>
      </c>
      <c r="S8" s="586"/>
    </row>
    <row r="9" spans="1:19" s="594" customFormat="1" ht="21.75" customHeight="1" x14ac:dyDescent="0.2">
      <c r="A9" s="590" t="s">
        <v>11</v>
      </c>
      <c r="B9" s="595" t="s">
        <v>392</v>
      </c>
      <c r="C9" s="596"/>
      <c r="D9" s="596"/>
      <c r="E9" s="596">
        <v>0</v>
      </c>
      <c r="F9" s="596"/>
      <c r="G9" s="596"/>
      <c r="H9" s="596"/>
      <c r="I9" s="596"/>
      <c r="J9" s="596"/>
      <c r="K9" s="596"/>
      <c r="L9" s="596"/>
      <c r="M9" s="596"/>
      <c r="N9" s="596"/>
      <c r="O9" s="593">
        <f t="shared" si="0"/>
        <v>0</v>
      </c>
      <c r="P9" s="594">
        <v>246945</v>
      </c>
      <c r="S9" s="586"/>
    </row>
    <row r="10" spans="1:19" s="594" customFormat="1" ht="23.25" customHeight="1" x14ac:dyDescent="0.2">
      <c r="A10" s="590" t="s">
        <v>11</v>
      </c>
      <c r="B10" s="591" t="s">
        <v>471</v>
      </c>
      <c r="C10" s="592">
        <v>82136</v>
      </c>
      <c r="D10" s="592">
        <v>82136</v>
      </c>
      <c r="E10" s="592">
        <v>82136</v>
      </c>
      <c r="F10" s="592">
        <v>82136</v>
      </c>
      <c r="G10" s="592">
        <v>82136</v>
      </c>
      <c r="H10" s="592">
        <v>82138</v>
      </c>
      <c r="I10" s="592"/>
      <c r="J10" s="592"/>
      <c r="K10" s="592"/>
      <c r="L10" s="592"/>
      <c r="M10" s="592"/>
      <c r="N10" s="592"/>
      <c r="O10" s="593">
        <f t="shared" si="0"/>
        <v>492818</v>
      </c>
      <c r="P10" s="594">
        <v>118427</v>
      </c>
      <c r="S10" s="586"/>
    </row>
    <row r="11" spans="1:19" s="594" customFormat="1" ht="23.25" customHeight="1" x14ac:dyDescent="0.2">
      <c r="A11" s="590" t="s">
        <v>12</v>
      </c>
      <c r="B11" s="591" t="s">
        <v>393</v>
      </c>
      <c r="C11" s="592"/>
      <c r="D11" s="592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3">
        <f t="shared" si="0"/>
        <v>0</v>
      </c>
      <c r="P11" s="594">
        <v>0</v>
      </c>
      <c r="S11" s="586"/>
    </row>
    <row r="12" spans="1:19" s="594" customFormat="1" ht="23.25" customHeight="1" thickBot="1" x14ac:dyDescent="0.25">
      <c r="A12" s="590" t="s">
        <v>13</v>
      </c>
      <c r="B12" s="591" t="s">
        <v>282</v>
      </c>
      <c r="C12" s="592">
        <v>31945283</v>
      </c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3">
        <f t="shared" si="0"/>
        <v>31945283</v>
      </c>
      <c r="P12" s="594">
        <v>7592</v>
      </c>
      <c r="S12" s="586"/>
    </row>
    <row r="13" spans="1:19" s="586" customFormat="1" ht="15.95" customHeight="1" thickBot="1" x14ac:dyDescent="0.25">
      <c r="A13" s="590" t="s">
        <v>63</v>
      </c>
      <c r="B13" s="597" t="s">
        <v>283</v>
      </c>
      <c r="C13" s="598">
        <f>SUM(C6:C12)</f>
        <v>37027815</v>
      </c>
      <c r="D13" s="598">
        <f t="shared" ref="D13:O13" si="1">SUM(D6:D12)</f>
        <v>5082532</v>
      </c>
      <c r="E13" s="598">
        <f t="shared" si="1"/>
        <v>7767860</v>
      </c>
      <c r="F13" s="598">
        <f t="shared" si="1"/>
        <v>5082532</v>
      </c>
      <c r="G13" s="598">
        <f t="shared" si="1"/>
        <v>5082532</v>
      </c>
      <c r="H13" s="598">
        <f t="shared" si="1"/>
        <v>5082534</v>
      </c>
      <c r="I13" s="598">
        <f t="shared" si="1"/>
        <v>5000396</v>
      </c>
      <c r="J13" s="598">
        <f t="shared" si="1"/>
        <v>5000396</v>
      </c>
      <c r="K13" s="598">
        <f t="shared" si="1"/>
        <v>7685723</v>
      </c>
      <c r="L13" s="598">
        <f t="shared" si="1"/>
        <v>5000396</v>
      </c>
      <c r="M13" s="598">
        <f t="shared" si="1"/>
        <v>5000396</v>
      </c>
      <c r="N13" s="598">
        <f t="shared" si="1"/>
        <v>5000396</v>
      </c>
      <c r="O13" s="599">
        <f t="shared" si="1"/>
        <v>97813508</v>
      </c>
      <c r="Q13" s="586">
        <f>SUM(P6:P12)</f>
        <v>565711</v>
      </c>
    </row>
    <row r="14" spans="1:19" s="586" customFormat="1" ht="15" customHeight="1" thickBot="1" x14ac:dyDescent="0.25">
      <c r="A14" s="590" t="s">
        <v>64</v>
      </c>
      <c r="B14" s="1155" t="s">
        <v>144</v>
      </c>
      <c r="C14" s="1156"/>
      <c r="D14" s="1156"/>
      <c r="E14" s="1156"/>
      <c r="F14" s="1156"/>
      <c r="G14" s="1156"/>
      <c r="H14" s="1156"/>
      <c r="I14" s="1156"/>
      <c r="J14" s="1156"/>
      <c r="K14" s="1156"/>
      <c r="L14" s="1156"/>
      <c r="M14" s="1156"/>
      <c r="N14" s="1156"/>
      <c r="O14" s="1157"/>
    </row>
    <row r="15" spans="1:19" s="594" customFormat="1" ht="14.1" customHeight="1" x14ac:dyDescent="0.2">
      <c r="A15" s="590" t="s">
        <v>65</v>
      </c>
      <c r="B15" s="595" t="s">
        <v>394</v>
      </c>
      <c r="C15" s="596">
        <v>4938780</v>
      </c>
      <c r="D15" s="596">
        <v>4938780</v>
      </c>
      <c r="E15" s="596">
        <v>4938780</v>
      </c>
      <c r="F15" s="596">
        <v>4938780</v>
      </c>
      <c r="G15" s="596">
        <v>4938780</v>
      </c>
      <c r="H15" s="596">
        <v>4938780</v>
      </c>
      <c r="I15" s="596">
        <v>4938780</v>
      </c>
      <c r="J15" s="596">
        <v>4938780</v>
      </c>
      <c r="K15" s="596">
        <v>4938780</v>
      </c>
      <c r="L15" s="596">
        <v>4938780</v>
      </c>
      <c r="M15" s="596">
        <v>4938780</v>
      </c>
      <c r="N15" s="596">
        <v>4938783</v>
      </c>
      <c r="O15" s="593">
        <f>SUM(C15:N15)</f>
        <v>59265363</v>
      </c>
      <c r="P15" s="594">
        <v>550166</v>
      </c>
      <c r="S15" s="586"/>
    </row>
    <row r="16" spans="1:19" s="594" customFormat="1" ht="27" customHeight="1" x14ac:dyDescent="0.2">
      <c r="A16" s="590" t="s">
        <v>284</v>
      </c>
      <c r="B16" s="591" t="s">
        <v>395</v>
      </c>
      <c r="C16" s="592"/>
      <c r="D16" s="592"/>
      <c r="E16" s="592"/>
      <c r="F16" s="592"/>
      <c r="G16" s="592"/>
      <c r="H16" s="592"/>
      <c r="I16" s="592"/>
      <c r="J16" s="592"/>
      <c r="K16" s="592" t="s">
        <v>421</v>
      </c>
      <c r="L16" s="592"/>
      <c r="M16" s="592">
        <f>+'7.sz.m.fejlesztés (2)'!D6+'7.sz.m.fejlesztés (2)'!D23+'7.sz.m.fejlesztés (2)'!D24+'7.sz.m.fejlesztés (2)'!D25+'7.sz.m.fejlesztés (2)'!D26</f>
        <v>2692927</v>
      </c>
      <c r="N16" s="592"/>
      <c r="O16" s="593">
        <f>SUM(C16:N16)</f>
        <v>2692927</v>
      </c>
      <c r="P16" s="594">
        <v>124458</v>
      </c>
      <c r="S16" s="586"/>
    </row>
    <row r="17" spans="1:17" s="594" customFormat="1" ht="14.1" customHeight="1" x14ac:dyDescent="0.2">
      <c r="A17" s="590" t="s">
        <v>285</v>
      </c>
      <c r="B17" s="591" t="s">
        <v>287</v>
      </c>
      <c r="C17" s="592"/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>
        <f>+'1 .sz.m.önk.össz.kiad.'!E25</f>
        <v>34604355</v>
      </c>
      <c r="O17" s="593">
        <f>SUM(C17:N17)</f>
        <v>34604355</v>
      </c>
      <c r="P17" s="594">
        <v>0</v>
      </c>
    </row>
    <row r="18" spans="1:17" s="594" customFormat="1" ht="14.1" customHeight="1" thickBot="1" x14ac:dyDescent="0.25">
      <c r="A18" s="590" t="s">
        <v>286</v>
      </c>
      <c r="B18" s="591" t="s">
        <v>288</v>
      </c>
      <c r="C18" s="592">
        <f>+'1 .sz.m.önk.össz.kiad.'!E31</f>
        <v>1250863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3">
        <f>SUM(C18:N18)</f>
        <v>1250863</v>
      </c>
      <c r="P18" s="594">
        <v>47140</v>
      </c>
    </row>
    <row r="19" spans="1:17" s="586" customFormat="1" ht="15.95" customHeight="1" thickBot="1" x14ac:dyDescent="0.25">
      <c r="A19" s="590" t="s">
        <v>289</v>
      </c>
      <c r="B19" s="597" t="s">
        <v>290</v>
      </c>
      <c r="C19" s="598">
        <f t="shared" ref="C19:N19" si="2">SUM(C15:C18)</f>
        <v>6189643</v>
      </c>
      <c r="D19" s="598">
        <f t="shared" si="2"/>
        <v>4938780</v>
      </c>
      <c r="E19" s="598">
        <f t="shared" si="2"/>
        <v>4938780</v>
      </c>
      <c r="F19" s="598">
        <f t="shared" si="2"/>
        <v>4938780</v>
      </c>
      <c r="G19" s="598">
        <f t="shared" si="2"/>
        <v>4938780</v>
      </c>
      <c r="H19" s="598">
        <f t="shared" si="2"/>
        <v>4938780</v>
      </c>
      <c r="I19" s="598">
        <f t="shared" si="2"/>
        <v>4938780</v>
      </c>
      <c r="J19" s="598">
        <f t="shared" si="2"/>
        <v>4938780</v>
      </c>
      <c r="K19" s="598">
        <f t="shared" si="2"/>
        <v>4938780</v>
      </c>
      <c r="L19" s="598">
        <f t="shared" si="2"/>
        <v>4938780</v>
      </c>
      <c r="M19" s="598">
        <f t="shared" si="2"/>
        <v>7631707</v>
      </c>
      <c r="N19" s="598">
        <f t="shared" si="2"/>
        <v>39543138</v>
      </c>
      <c r="O19" s="599">
        <f>SUM(O15:O18)</f>
        <v>97813508</v>
      </c>
      <c r="Q19" s="586">
        <f>SUM(P15:P18)</f>
        <v>721764</v>
      </c>
    </row>
    <row r="20" spans="1:17" ht="16.5" thickBot="1" x14ac:dyDescent="0.3">
      <c r="A20" s="590" t="s">
        <v>291</v>
      </c>
      <c r="B20" s="600" t="s">
        <v>292</v>
      </c>
      <c r="C20" s="601">
        <f>C13-C19</f>
        <v>30838172</v>
      </c>
      <c r="D20" s="601">
        <f>C13+D13-C19-D19</f>
        <v>30981924</v>
      </c>
      <c r="E20" s="601">
        <f>C13+D13+E13-C19-D19-E19</f>
        <v>33811004</v>
      </c>
      <c r="F20" s="601">
        <f>C13+D13+E13+F13-C19-D19-E19-F19</f>
        <v>33954756</v>
      </c>
      <c r="G20" s="601">
        <f>(SUM(C13:G13))-(SUM(C19:G19))</f>
        <v>34098508</v>
      </c>
      <c r="H20" s="601">
        <f>(SUM(C13:H13))-(SUM(C19:H19))</f>
        <v>34242262</v>
      </c>
      <c r="I20" s="601">
        <f>(SUM(C13:I13))-(SUM(C19:I19))</f>
        <v>34303878</v>
      </c>
      <c r="J20" s="601">
        <f>(SUM(C13:J13))-(SUM(C19:J19))</f>
        <v>34365494</v>
      </c>
      <c r="K20" s="601">
        <f>(SUM(C13:K13))-(SUM(C19:K19))</f>
        <v>37112437</v>
      </c>
      <c r="L20" s="601">
        <f>(SUM(C13:L13))-(SUM(C19:L19))</f>
        <v>37174053</v>
      </c>
      <c r="M20" s="601">
        <f>(SUM(C13:M13))-(SUM(C19:M19))</f>
        <v>34542742</v>
      </c>
      <c r="N20" s="601">
        <f>(SUM(C13:N13))-(SUM(C19:N19))</f>
        <v>0</v>
      </c>
      <c r="O20" s="602">
        <f>O13-O19</f>
        <v>0</v>
      </c>
    </row>
    <row r="21" spans="1:17" x14ac:dyDescent="0.25">
      <c r="A21" s="603"/>
    </row>
    <row r="22" spans="1:17" x14ac:dyDescent="0.25">
      <c r="B22" s="604"/>
      <c r="C22" s="605"/>
      <c r="D22" s="605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"/>
  <sheetViews>
    <sheetView workbookViewId="0">
      <selection activeCell="A3" sqref="A3"/>
    </sheetView>
  </sheetViews>
  <sheetFormatPr defaultRowHeight="15" x14ac:dyDescent="0.25"/>
  <cols>
    <col min="1" max="1" width="76" style="722" customWidth="1"/>
    <col min="2" max="2" width="13" style="722" customWidth="1"/>
    <col min="3" max="3" width="13.140625" style="722" hidden="1" customWidth="1"/>
    <col min="4" max="4" width="11.85546875" style="722" hidden="1" customWidth="1"/>
    <col min="5" max="5" width="12.5703125" style="722" hidden="1" customWidth="1"/>
    <col min="6" max="16384" width="9.140625" style="722"/>
  </cols>
  <sheetData>
    <row r="1" spans="1:5" ht="21" customHeight="1" x14ac:dyDescent="0.25">
      <c r="A1" s="1159" t="s">
        <v>589</v>
      </c>
      <c r="B1" s="1159"/>
    </row>
    <row r="2" spans="1:5" s="723" customFormat="1" ht="51.75" customHeight="1" x14ac:dyDescent="0.25">
      <c r="A2" s="1158" t="s">
        <v>619</v>
      </c>
      <c r="B2" s="1158"/>
    </row>
    <row r="3" spans="1:5" ht="15.75" customHeight="1" thickBot="1" x14ac:dyDescent="0.3">
      <c r="A3" s="630"/>
    </row>
    <row r="4" spans="1:5" ht="24" customHeight="1" thickBot="1" x14ac:dyDescent="0.3">
      <c r="A4" s="631" t="s">
        <v>297</v>
      </c>
      <c r="B4" s="696" t="s">
        <v>490</v>
      </c>
      <c r="C4" s="724" t="s">
        <v>239</v>
      </c>
      <c r="D4" s="725" t="s">
        <v>243</v>
      </c>
      <c r="E4" s="725" t="s">
        <v>245</v>
      </c>
    </row>
    <row r="5" spans="1:5" s="632" customFormat="1" ht="21" customHeight="1" x14ac:dyDescent="0.25">
      <c r="A5" s="726" t="s">
        <v>298</v>
      </c>
      <c r="B5" s="727">
        <v>0</v>
      </c>
      <c r="C5" s="727">
        <v>0</v>
      </c>
      <c r="D5" s="728">
        <v>0</v>
      </c>
      <c r="E5" s="728"/>
    </row>
    <row r="6" spans="1:5" s="632" customFormat="1" ht="21" customHeight="1" x14ac:dyDescent="0.25">
      <c r="A6" s="729" t="s">
        <v>299</v>
      </c>
      <c r="B6" s="730">
        <v>1592220</v>
      </c>
      <c r="C6" s="730">
        <v>1592220</v>
      </c>
      <c r="D6" s="731">
        <v>1592220</v>
      </c>
      <c r="E6" s="731">
        <v>1592220</v>
      </c>
    </row>
    <row r="7" spans="1:5" s="632" customFormat="1" ht="21" customHeight="1" x14ac:dyDescent="0.25">
      <c r="A7" s="729" t="s">
        <v>300</v>
      </c>
      <c r="B7" s="730">
        <v>1248000</v>
      </c>
      <c r="C7" s="730">
        <v>1248000</v>
      </c>
      <c r="D7" s="731">
        <v>1248000</v>
      </c>
      <c r="E7" s="731">
        <v>1248000</v>
      </c>
    </row>
    <row r="8" spans="1:5" s="632" customFormat="1" ht="21" customHeight="1" x14ac:dyDescent="0.25">
      <c r="A8" s="729" t="s">
        <v>301</v>
      </c>
      <c r="B8" s="730">
        <v>248193</v>
      </c>
      <c r="C8" s="730">
        <v>248193</v>
      </c>
      <c r="D8" s="731">
        <v>248193</v>
      </c>
      <c r="E8" s="731">
        <v>248193</v>
      </c>
    </row>
    <row r="9" spans="1:5" s="632" customFormat="1" ht="21" customHeight="1" x14ac:dyDescent="0.25">
      <c r="A9" s="729" t="s">
        <v>302</v>
      </c>
      <c r="B9" s="730">
        <v>1366540</v>
      </c>
      <c r="C9" s="730">
        <v>1259850</v>
      </c>
      <c r="D9" s="731">
        <v>1259850</v>
      </c>
      <c r="E9" s="731">
        <v>1259850</v>
      </c>
    </row>
    <row r="10" spans="1:5" s="632" customFormat="1" ht="21" customHeight="1" x14ac:dyDescent="0.25">
      <c r="A10" s="726" t="s">
        <v>303</v>
      </c>
      <c r="B10" s="732">
        <f>SUM(B6:B9)</f>
        <v>4454953</v>
      </c>
      <c r="C10" s="732">
        <f>SUM(C6:C9)</f>
        <v>4348263</v>
      </c>
      <c r="D10" s="733">
        <f>SUM(D6:D9)</f>
        <v>4348263</v>
      </c>
      <c r="E10" s="733">
        <f>SUM(E6:E9)</f>
        <v>4348263</v>
      </c>
    </row>
    <row r="11" spans="1:5" s="632" customFormat="1" ht="21" customHeight="1" x14ac:dyDescent="0.25">
      <c r="A11" s="734" t="s">
        <v>440</v>
      </c>
      <c r="B11" s="732">
        <v>5000000</v>
      </c>
      <c r="C11" s="732">
        <v>5000000</v>
      </c>
      <c r="D11" s="733">
        <v>5000000</v>
      </c>
      <c r="E11" s="733">
        <v>5000000</v>
      </c>
    </row>
    <row r="12" spans="1:5" s="632" customFormat="1" ht="21" customHeight="1" x14ac:dyDescent="0.25">
      <c r="A12" s="734" t="s">
        <v>441</v>
      </c>
      <c r="B12" s="732">
        <v>2252921</v>
      </c>
      <c r="C12" s="732">
        <v>4206718</v>
      </c>
      <c r="D12" s="733">
        <v>4206718</v>
      </c>
      <c r="E12" s="733">
        <v>4206718</v>
      </c>
    </row>
    <row r="13" spans="1:5" s="632" customFormat="1" ht="21" customHeight="1" x14ac:dyDescent="0.25">
      <c r="A13" s="734" t="s">
        <v>496</v>
      </c>
      <c r="B13" s="732"/>
      <c r="C13" s="732">
        <v>38552</v>
      </c>
      <c r="D13" s="733">
        <v>38552</v>
      </c>
      <c r="E13" s="733">
        <v>38552</v>
      </c>
    </row>
    <row r="14" spans="1:5" s="632" customFormat="1" ht="21" customHeight="1" thickBot="1" x14ac:dyDescent="0.3">
      <c r="A14" s="734" t="s">
        <v>487</v>
      </c>
      <c r="B14" s="732">
        <v>990400</v>
      </c>
      <c r="C14" s="732">
        <v>1009100</v>
      </c>
      <c r="D14" s="733">
        <v>1009100</v>
      </c>
      <c r="E14" s="733">
        <v>1009100</v>
      </c>
    </row>
    <row r="15" spans="1:5" s="737" customFormat="1" ht="24.95" customHeight="1" thickBot="1" x14ac:dyDescent="0.25">
      <c r="A15" s="735" t="s">
        <v>403</v>
      </c>
      <c r="B15" s="736">
        <f>+B10+B11+B12+B14+B13</f>
        <v>12698274</v>
      </c>
      <c r="C15" s="736">
        <f>+C10+C11+C12+C14+C13</f>
        <v>14602633</v>
      </c>
      <c r="D15" s="736">
        <f>+D10+D11+D12+D14+D13</f>
        <v>14602633</v>
      </c>
      <c r="E15" s="972">
        <f>+E10+E11+E12+E14+E13</f>
        <v>14602633</v>
      </c>
    </row>
    <row r="16" spans="1:5" ht="24.95" hidden="1" customHeight="1" x14ac:dyDescent="0.25">
      <c r="A16" s="738" t="s">
        <v>304</v>
      </c>
      <c r="B16" s="727"/>
      <c r="C16" s="727"/>
      <c r="D16" s="739"/>
      <c r="E16" s="739"/>
    </row>
    <row r="17" spans="1:5" ht="24.95" hidden="1" customHeight="1" x14ac:dyDescent="0.25">
      <c r="A17" s="740" t="s">
        <v>305</v>
      </c>
      <c r="B17" s="732"/>
      <c r="C17" s="732"/>
      <c r="D17" s="739"/>
      <c r="E17" s="739"/>
    </row>
    <row r="18" spans="1:5" ht="24.95" hidden="1" customHeight="1" x14ac:dyDescent="0.25">
      <c r="A18" s="734" t="s">
        <v>404</v>
      </c>
      <c r="B18" s="741"/>
      <c r="C18" s="741"/>
      <c r="D18" s="739"/>
      <c r="E18" s="739"/>
    </row>
    <row r="19" spans="1:5" ht="24.95" hidden="1" customHeight="1" thickBot="1" x14ac:dyDescent="0.3">
      <c r="A19" s="734" t="s">
        <v>405</v>
      </c>
      <c r="B19" s="741"/>
      <c r="C19" s="741"/>
      <c r="D19" s="739"/>
      <c r="E19" s="739"/>
    </row>
    <row r="20" spans="1:5" s="737" customFormat="1" ht="24.95" hidden="1" customHeight="1" thickBot="1" x14ac:dyDescent="0.25">
      <c r="A20" s="735" t="s">
        <v>406</v>
      </c>
      <c r="B20" s="742">
        <f>SUM(B16:B19)</f>
        <v>0</v>
      </c>
      <c r="C20" s="742">
        <f>SUM(C16:C19)</f>
        <v>0</v>
      </c>
      <c r="D20" s="743"/>
      <c r="E20" s="743"/>
    </row>
    <row r="21" spans="1:5" ht="24.95" hidden="1" customHeight="1" x14ac:dyDescent="0.25">
      <c r="A21" s="744" t="s">
        <v>306</v>
      </c>
      <c r="B21" s="745"/>
      <c r="C21" s="745"/>
      <c r="D21" s="739"/>
      <c r="E21" s="739"/>
    </row>
    <row r="22" spans="1:5" ht="24.95" customHeight="1" x14ac:dyDescent="0.25">
      <c r="A22" s="744" t="s">
        <v>468</v>
      </c>
      <c r="B22" s="745"/>
      <c r="C22" s="745">
        <v>1169289</v>
      </c>
      <c r="D22" s="746">
        <v>1817126</v>
      </c>
      <c r="E22" s="746">
        <v>2464961</v>
      </c>
    </row>
    <row r="23" spans="1:5" ht="24.95" customHeight="1" x14ac:dyDescent="0.25">
      <c r="A23" s="740" t="s">
        <v>488</v>
      </c>
      <c r="B23" s="747">
        <v>2281300</v>
      </c>
      <c r="C23" s="747">
        <v>2131000</v>
      </c>
      <c r="D23" s="746">
        <v>2131000</v>
      </c>
      <c r="E23" s="746">
        <v>2131000</v>
      </c>
    </row>
    <row r="24" spans="1:5" ht="24.95" customHeight="1" x14ac:dyDescent="0.25">
      <c r="A24" s="729" t="s">
        <v>407</v>
      </c>
      <c r="B24" s="748">
        <v>3100000</v>
      </c>
      <c r="C24" s="748">
        <v>3100000</v>
      </c>
      <c r="D24" s="749">
        <v>3100000</v>
      </c>
      <c r="E24" s="749">
        <v>3100000</v>
      </c>
    </row>
    <row r="25" spans="1:5" ht="24.95" customHeight="1" x14ac:dyDescent="0.25">
      <c r="A25" s="729" t="s">
        <v>414</v>
      </c>
      <c r="B25" s="748">
        <v>0</v>
      </c>
      <c r="C25" s="748">
        <v>0</v>
      </c>
      <c r="D25" s="749">
        <v>0</v>
      </c>
      <c r="E25" s="749"/>
    </row>
    <row r="26" spans="1:5" ht="24.95" customHeight="1" x14ac:dyDescent="0.25">
      <c r="A26" s="729"/>
      <c r="B26" s="748"/>
      <c r="C26" s="748"/>
      <c r="D26" s="749"/>
      <c r="E26" s="749"/>
    </row>
    <row r="27" spans="1:5" s="750" customFormat="1" ht="24.95" customHeight="1" x14ac:dyDescent="0.25">
      <c r="A27" s="726" t="s">
        <v>307</v>
      </c>
      <c r="B27" s="747">
        <f>SUM(B24)+B25</f>
        <v>3100000</v>
      </c>
      <c r="C27" s="747">
        <f>SUM(C24)+C25</f>
        <v>3100000</v>
      </c>
      <c r="D27" s="747">
        <f>SUM(D24)+D25</f>
        <v>3100000</v>
      </c>
      <c r="E27" s="746">
        <f>SUM(E24)+E25</f>
        <v>3100000</v>
      </c>
    </row>
    <row r="28" spans="1:5" s="750" customFormat="1" ht="24.95" customHeight="1" x14ac:dyDescent="0.25">
      <c r="A28" s="740" t="s">
        <v>408</v>
      </c>
      <c r="B28" s="747">
        <v>11392000</v>
      </c>
      <c r="C28" s="747">
        <v>11392000</v>
      </c>
      <c r="D28" s="746">
        <v>11392000</v>
      </c>
      <c r="E28" s="746">
        <v>11392000</v>
      </c>
    </row>
    <row r="29" spans="1:5" s="750" customFormat="1" ht="24.95" customHeight="1" x14ac:dyDescent="0.25">
      <c r="A29" s="734" t="s">
        <v>430</v>
      </c>
      <c r="B29" s="751"/>
      <c r="C29" s="751"/>
      <c r="D29" s="752"/>
      <c r="E29" s="752"/>
    </row>
    <row r="30" spans="1:5" s="750" customFormat="1" ht="32.25" customHeight="1" thickBot="1" x14ac:dyDescent="0.3">
      <c r="A30" s="753" t="s">
        <v>409</v>
      </c>
      <c r="B30" s="751">
        <f>SUM(B28+B29)</f>
        <v>11392000</v>
      </c>
      <c r="C30" s="751">
        <f>SUM(C28+C29)</f>
        <v>11392000</v>
      </c>
      <c r="D30" s="752">
        <f>SUM(D28+D29)</f>
        <v>11392000</v>
      </c>
      <c r="E30" s="752">
        <f>SUM(E28+E29)</f>
        <v>11392000</v>
      </c>
    </row>
    <row r="31" spans="1:5" s="750" customFormat="1" ht="24.95" hidden="1" customHeight="1" x14ac:dyDescent="0.25">
      <c r="A31" s="744"/>
      <c r="B31" s="754"/>
      <c r="C31" s="754"/>
      <c r="D31" s="755"/>
      <c r="E31" s="755"/>
    </row>
    <row r="32" spans="1:5" s="750" customFormat="1" ht="24.95" hidden="1" customHeight="1" x14ac:dyDescent="0.25">
      <c r="A32" s="744"/>
      <c r="B32" s="754"/>
      <c r="C32" s="754"/>
      <c r="D32" s="755"/>
      <c r="E32" s="755"/>
    </row>
    <row r="33" spans="1:5" s="750" customFormat="1" ht="24.95" hidden="1" customHeight="1" thickBot="1" x14ac:dyDescent="0.3">
      <c r="A33" s="744"/>
      <c r="B33" s="754"/>
      <c r="C33" s="754"/>
      <c r="D33" s="755"/>
      <c r="E33" s="755"/>
    </row>
    <row r="34" spans="1:5" s="756" customFormat="1" ht="24.95" customHeight="1" thickBot="1" x14ac:dyDescent="0.25">
      <c r="A34" s="735" t="s">
        <v>410</v>
      </c>
      <c r="B34" s="742">
        <f>B21+B23+B27+B30</f>
        <v>16773300</v>
      </c>
      <c r="C34" s="742">
        <f>C21+C23+C27+C30+C22</f>
        <v>17792289</v>
      </c>
      <c r="D34" s="742">
        <f>D21+D23+D27+D30+D22</f>
        <v>18440126</v>
      </c>
      <c r="E34" s="742">
        <f>E21+E23+E27+E30+E22</f>
        <v>19087961</v>
      </c>
    </row>
    <row r="35" spans="1:5" s="750" customFormat="1" ht="24.95" customHeight="1" thickBot="1" x14ac:dyDescent="0.3">
      <c r="A35" s="757" t="s">
        <v>489</v>
      </c>
      <c r="B35" s="758">
        <v>1800000</v>
      </c>
      <c r="C35" s="758">
        <v>1800000</v>
      </c>
      <c r="D35" s="759">
        <v>1800000</v>
      </c>
      <c r="E35" s="759">
        <v>1800000</v>
      </c>
    </row>
    <row r="36" spans="1:5" s="750" customFormat="1" ht="24.95" customHeight="1" thickBot="1" x14ac:dyDescent="0.3">
      <c r="A36" s="757" t="s">
        <v>497</v>
      </c>
      <c r="B36" s="758"/>
      <c r="C36" s="758">
        <v>29636</v>
      </c>
      <c r="D36" s="759">
        <v>51863</v>
      </c>
      <c r="E36" s="759">
        <v>74089</v>
      </c>
    </row>
    <row r="37" spans="1:5" s="737" customFormat="1" ht="24.95" customHeight="1" thickBot="1" x14ac:dyDescent="0.25">
      <c r="A37" s="760" t="s">
        <v>411</v>
      </c>
      <c r="B37" s="761">
        <f>B35+B34+B20+B15</f>
        <v>31271574</v>
      </c>
      <c r="C37" s="761">
        <f>C35+C34+C20+C15+C36</f>
        <v>34224558</v>
      </c>
      <c r="D37" s="761">
        <f>D35+D34+D20+D15+D36</f>
        <v>34894622</v>
      </c>
      <c r="E37" s="761">
        <f>E35+E34+E20+E15+E36</f>
        <v>35564683</v>
      </c>
    </row>
    <row r="38" spans="1:5" ht="24.95" customHeight="1" x14ac:dyDescent="0.25">
      <c r="A38" s="734" t="s">
        <v>308</v>
      </c>
      <c r="B38" s="747"/>
      <c r="C38" s="747">
        <v>216880</v>
      </c>
      <c r="D38" s="746">
        <v>342716</v>
      </c>
      <c r="E38" s="746">
        <v>435227</v>
      </c>
    </row>
    <row r="39" spans="1:5" ht="24.95" customHeight="1" x14ac:dyDescent="0.25">
      <c r="A39" s="734" t="s">
        <v>466</v>
      </c>
      <c r="B39" s="751"/>
      <c r="C39" s="751"/>
      <c r="D39" s="752"/>
      <c r="E39" s="752">
        <v>4301213</v>
      </c>
    </row>
    <row r="40" spans="1:5" ht="24.95" hidden="1" customHeight="1" x14ac:dyDescent="0.25">
      <c r="A40" s="734" t="s">
        <v>467</v>
      </c>
      <c r="B40" s="751"/>
      <c r="C40" s="751"/>
      <c r="D40" s="752"/>
      <c r="E40" s="752"/>
    </row>
    <row r="41" spans="1:5" ht="24.95" hidden="1" customHeight="1" x14ac:dyDescent="0.25">
      <c r="A41" s="734" t="s">
        <v>469</v>
      </c>
      <c r="B41" s="751"/>
      <c r="C41" s="751"/>
      <c r="D41" s="752"/>
      <c r="E41" s="752"/>
    </row>
    <row r="42" spans="1:5" ht="24.95" hidden="1" customHeight="1" x14ac:dyDescent="0.25">
      <c r="A42" s="734" t="s">
        <v>412</v>
      </c>
      <c r="B42" s="751"/>
      <c r="C42" s="751"/>
      <c r="D42" s="752"/>
      <c r="E42" s="752"/>
    </row>
    <row r="43" spans="1:5" ht="24.95" hidden="1" customHeight="1" x14ac:dyDescent="0.25">
      <c r="A43" s="734" t="s">
        <v>413</v>
      </c>
      <c r="B43" s="751"/>
      <c r="C43" s="751"/>
      <c r="D43" s="752"/>
      <c r="E43" s="752"/>
    </row>
    <row r="44" spans="1:5" s="737" customFormat="1" ht="26.25" customHeight="1" thickBot="1" x14ac:dyDescent="0.25">
      <c r="A44" s="762" t="s">
        <v>25</v>
      </c>
      <c r="B44" s="763">
        <f>B37+B38+B43+B41+B39+B40+B42</f>
        <v>31271574</v>
      </c>
      <c r="C44" s="763">
        <f>C37+C38+C43+C41+C39+C40+C42</f>
        <v>34441438</v>
      </c>
      <c r="D44" s="764">
        <f>D37+D38+D43+D41+D39+D40+D42</f>
        <v>35237338</v>
      </c>
      <c r="E44" s="764">
        <f>E37+E38+E43+E41+E39+E40+E42</f>
        <v>40301123</v>
      </c>
    </row>
    <row r="46" spans="1:5" x14ac:dyDescent="0.25">
      <c r="B46" s="765"/>
      <c r="E46" s="765"/>
    </row>
    <row r="47" spans="1:5" x14ac:dyDescent="0.25">
      <c r="E47" s="765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dimension ref="A1:G22"/>
  <sheetViews>
    <sheetView workbookViewId="0">
      <selection activeCell="A4" sqref="A4:G4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846"/>
      <c r="B1" s="847"/>
      <c r="C1" s="847"/>
      <c r="D1" s="847"/>
      <c r="E1" s="847"/>
      <c r="F1" s="1162" t="s">
        <v>530</v>
      </c>
      <c r="G1" s="1162"/>
    </row>
    <row r="2" spans="1:7" ht="24.75" customHeight="1" x14ac:dyDescent="0.2">
      <c r="A2" s="1163" t="s">
        <v>531</v>
      </c>
      <c r="B2" s="1163"/>
      <c r="C2" s="1163"/>
      <c r="D2" s="1163"/>
      <c r="E2" s="1163"/>
      <c r="F2" s="1163"/>
      <c r="G2" s="1163"/>
    </row>
    <row r="3" spans="1:7" ht="18.75" customHeight="1" x14ac:dyDescent="0.2">
      <c r="A3" s="1164" t="s">
        <v>553</v>
      </c>
      <c r="B3" s="1164"/>
      <c r="C3" s="1164"/>
      <c r="D3" s="1164"/>
      <c r="E3" s="1164"/>
      <c r="F3" s="1164"/>
      <c r="G3" s="1164"/>
    </row>
    <row r="4" spans="1:7" ht="24.75" customHeight="1" x14ac:dyDescent="0.2">
      <c r="A4" s="1165" t="s">
        <v>533</v>
      </c>
      <c r="B4" s="1165"/>
      <c r="C4" s="1165"/>
      <c r="D4" s="1165"/>
      <c r="E4" s="1165"/>
      <c r="F4" s="1165"/>
      <c r="G4" s="1165"/>
    </row>
    <row r="5" spans="1:7" ht="15.75" thickBot="1" x14ac:dyDescent="0.25">
      <c r="A5" s="846"/>
      <c r="B5" s="847"/>
      <c r="C5" s="847"/>
      <c r="D5" s="847"/>
      <c r="E5" s="847"/>
      <c r="F5" s="847"/>
      <c r="G5" s="848" t="s">
        <v>433</v>
      </c>
    </row>
    <row r="6" spans="1:7" ht="24.95" customHeight="1" x14ac:dyDescent="0.2">
      <c r="A6" s="1166" t="s">
        <v>534</v>
      </c>
      <c r="B6" s="1168" t="s">
        <v>535</v>
      </c>
      <c r="C6" s="1168"/>
      <c r="D6" s="1168"/>
      <c r="E6" s="1169" t="s">
        <v>536</v>
      </c>
      <c r="F6" s="1168"/>
      <c r="G6" s="1170"/>
    </row>
    <row r="7" spans="1:7" ht="24.95" customHeight="1" thickBot="1" x14ac:dyDescent="0.25">
      <c r="A7" s="1167"/>
      <c r="B7" s="849" t="s">
        <v>537</v>
      </c>
      <c r="C7" s="849" t="s">
        <v>538</v>
      </c>
      <c r="D7" s="849" t="s">
        <v>539</v>
      </c>
      <c r="E7" s="850" t="s">
        <v>537</v>
      </c>
      <c r="F7" s="849" t="s">
        <v>540</v>
      </c>
      <c r="G7" s="851" t="s">
        <v>539</v>
      </c>
    </row>
    <row r="8" spans="1:7" ht="33.75" customHeight="1" x14ac:dyDescent="0.2">
      <c r="A8" s="852" t="s">
        <v>315</v>
      </c>
      <c r="B8" s="853"/>
      <c r="C8" s="853"/>
      <c r="D8" s="853">
        <f>SUM(B8:C8)</f>
        <v>0</v>
      </c>
      <c r="E8" s="854"/>
      <c r="F8" s="854"/>
      <c r="G8" s="855">
        <f>SUM(E8:F8)</f>
        <v>0</v>
      </c>
    </row>
    <row r="9" spans="1:7" ht="33.75" customHeight="1" x14ac:dyDescent="0.2">
      <c r="A9" s="856" t="s">
        <v>330</v>
      </c>
      <c r="B9" s="857"/>
      <c r="C9" s="857"/>
      <c r="D9" s="853">
        <f>SUM(B9:C9)</f>
        <v>0</v>
      </c>
      <c r="E9" s="858"/>
      <c r="F9" s="858">
        <v>9672235</v>
      </c>
      <c r="G9" s="859">
        <f>SUM(E9:F9)</f>
        <v>9672235</v>
      </c>
    </row>
    <row r="10" spans="1:7" ht="33.75" customHeight="1" x14ac:dyDescent="0.2">
      <c r="A10" s="856" t="s">
        <v>541</v>
      </c>
      <c r="B10" s="857">
        <v>132793</v>
      </c>
      <c r="C10" s="857"/>
      <c r="D10" s="853">
        <f>SUM(B10:C10)</f>
        <v>132793</v>
      </c>
      <c r="E10" s="858">
        <v>29335</v>
      </c>
      <c r="F10" s="858"/>
      <c r="G10" s="859">
        <f>SUM(E10:F10)</f>
        <v>29335</v>
      </c>
    </row>
    <row r="11" spans="1:7" ht="33.75" hidden="1" customHeight="1" x14ac:dyDescent="0.2">
      <c r="A11" s="860" t="s">
        <v>542</v>
      </c>
      <c r="B11" s="861"/>
      <c r="C11" s="861"/>
      <c r="D11" s="853"/>
      <c r="E11" s="862"/>
      <c r="F11" s="862"/>
      <c r="G11" s="859"/>
    </row>
    <row r="12" spans="1:7" ht="33.75" hidden="1" customHeight="1" thickBot="1" x14ac:dyDescent="0.25">
      <c r="A12" s="863" t="s">
        <v>316</v>
      </c>
      <c r="B12" s="864"/>
      <c r="C12" s="864"/>
      <c r="D12" s="864"/>
      <c r="E12" s="865"/>
      <c r="F12" s="865"/>
      <c r="G12" s="866"/>
    </row>
    <row r="13" spans="1:7" ht="33.75" customHeight="1" thickBot="1" x14ac:dyDescent="0.25">
      <c r="A13" s="867" t="s">
        <v>1</v>
      </c>
      <c r="B13" s="868">
        <f t="shared" ref="B13:G13" si="0">SUM(B8:B12)</f>
        <v>132793</v>
      </c>
      <c r="C13" s="868">
        <f t="shared" si="0"/>
        <v>0</v>
      </c>
      <c r="D13" s="868">
        <f t="shared" si="0"/>
        <v>132793</v>
      </c>
      <c r="E13" s="868">
        <f t="shared" si="0"/>
        <v>29335</v>
      </c>
      <c r="F13" s="868">
        <f t="shared" si="0"/>
        <v>9672235</v>
      </c>
      <c r="G13" s="869">
        <f t="shared" si="0"/>
        <v>9701570</v>
      </c>
    </row>
    <row r="15" spans="1:7" ht="28.5" hidden="1" customHeight="1" x14ac:dyDescent="0.2">
      <c r="A15" s="1165" t="s">
        <v>543</v>
      </c>
      <c r="B15" s="1165"/>
      <c r="C15" s="1165"/>
      <c r="D15" s="1165"/>
      <c r="E15" s="1165"/>
      <c r="F15" s="1165"/>
      <c r="G15" s="1165"/>
    </row>
    <row r="16" spans="1:7" ht="15" hidden="1" x14ac:dyDescent="0.2">
      <c r="A16" s="846"/>
      <c r="B16" s="847"/>
      <c r="C16" s="847"/>
      <c r="D16" s="847"/>
      <c r="E16" s="848"/>
      <c r="F16" s="847"/>
      <c r="G16" s="847"/>
    </row>
    <row r="17" spans="2:4" ht="20.100000000000001" hidden="1" customHeight="1" x14ac:dyDescent="0.2">
      <c r="B17" s="1171" t="s">
        <v>297</v>
      </c>
      <c r="C17" s="1173" t="s">
        <v>544</v>
      </c>
      <c r="D17" s="1174"/>
    </row>
    <row r="18" spans="2:4" ht="30" hidden="1" customHeight="1" thickBot="1" x14ac:dyDescent="0.25">
      <c r="B18" s="1172"/>
      <c r="C18" s="1175"/>
      <c r="D18" s="1176"/>
    </row>
    <row r="19" spans="2:4" ht="29.25" hidden="1" customHeight="1" x14ac:dyDescent="0.2">
      <c r="B19" s="870" t="s">
        <v>545</v>
      </c>
      <c r="C19" s="1177"/>
      <c r="D19" s="1178"/>
    </row>
    <row r="20" spans="2:4" ht="28.5" hidden="1" customHeight="1" thickBot="1" x14ac:dyDescent="0.25">
      <c r="B20" s="871" t="s">
        <v>546</v>
      </c>
      <c r="C20" s="1179"/>
      <c r="D20" s="1180"/>
    </row>
    <row r="21" spans="2:4" s="873" customFormat="1" ht="27.75" hidden="1" customHeight="1" thickBot="1" x14ac:dyDescent="0.25">
      <c r="B21" s="872" t="s">
        <v>1</v>
      </c>
      <c r="C21" s="1160">
        <f>SUM(C19:D20)</f>
        <v>0</v>
      </c>
      <c r="D21" s="1161"/>
    </row>
    <row r="22" spans="2:4" ht="15" x14ac:dyDescent="0.2">
      <c r="B22" s="847"/>
      <c r="C22" s="847"/>
      <c r="D22" s="847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dimension ref="A1:F29"/>
  <sheetViews>
    <sheetView topLeftCell="A7" workbookViewId="0">
      <selection activeCell="K31" sqref="K31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181" t="s">
        <v>570</v>
      </c>
      <c r="F1" s="1181"/>
    </row>
    <row r="2" spans="1:6" ht="15.75" x14ac:dyDescent="0.25">
      <c r="A2" s="1182" t="s">
        <v>571</v>
      </c>
      <c r="B2" s="1182"/>
      <c r="C2" s="1182"/>
      <c r="D2" s="1182"/>
      <c r="E2" s="1182"/>
      <c r="F2" s="1182"/>
    </row>
    <row r="3" spans="1:6" x14ac:dyDescent="0.2">
      <c r="A3" s="1183" t="s">
        <v>572</v>
      </c>
      <c r="B3" s="1183"/>
      <c r="C3" s="1183"/>
      <c r="D3" s="1183"/>
      <c r="E3" s="1183"/>
      <c r="F3" s="1183"/>
    </row>
    <row r="4" spans="1:6" ht="33.75" customHeight="1" x14ac:dyDescent="0.2">
      <c r="A4" s="925"/>
      <c r="B4" s="925"/>
      <c r="C4" s="925"/>
      <c r="D4" s="925"/>
      <c r="E4" s="925"/>
      <c r="F4" s="925"/>
    </row>
    <row r="5" spans="1:6" ht="15.75" x14ac:dyDescent="0.25">
      <c r="A5" s="926" t="s">
        <v>573</v>
      </c>
      <c r="B5" s="927"/>
      <c r="C5" s="927"/>
      <c r="D5" s="927"/>
      <c r="E5" s="927"/>
      <c r="F5" s="927"/>
    </row>
    <row r="6" spans="1:6" ht="15.75" x14ac:dyDescent="0.25">
      <c r="A6" s="927"/>
      <c r="B6" s="927"/>
      <c r="C6" s="927"/>
      <c r="D6" s="927"/>
      <c r="E6" s="927"/>
      <c r="F6" s="927"/>
    </row>
    <row r="7" spans="1:6" ht="15.75" x14ac:dyDescent="0.25">
      <c r="A7" s="926" t="s">
        <v>574</v>
      </c>
      <c r="B7" s="927"/>
      <c r="C7" s="927"/>
      <c r="D7" s="927"/>
      <c r="E7" s="927"/>
      <c r="F7" s="927"/>
    </row>
    <row r="8" spans="1:6" ht="15.75" x14ac:dyDescent="0.25">
      <c r="A8" s="926"/>
      <c r="B8" s="927"/>
      <c r="C8" s="927"/>
      <c r="D8" s="927"/>
      <c r="E8" s="927"/>
      <c r="F8" s="927"/>
    </row>
    <row r="9" spans="1:6" ht="15" x14ac:dyDescent="0.25">
      <c r="A9" s="928" t="s">
        <v>575</v>
      </c>
      <c r="B9" s="929"/>
      <c r="C9" s="929"/>
      <c r="D9" s="929"/>
      <c r="E9" s="929"/>
      <c r="F9" s="930"/>
    </row>
    <row r="10" spans="1:6" ht="15" x14ac:dyDescent="0.25">
      <c r="A10" s="928"/>
      <c r="B10" s="929"/>
      <c r="C10" s="929"/>
      <c r="D10" s="929"/>
      <c r="E10" s="929"/>
      <c r="F10" s="930"/>
    </row>
    <row r="11" spans="1:6" ht="15" x14ac:dyDescent="0.25">
      <c r="A11" s="928" t="s">
        <v>576</v>
      </c>
      <c r="B11" s="929"/>
      <c r="C11" s="929"/>
      <c r="D11" s="929"/>
      <c r="E11" s="929"/>
    </row>
    <row r="12" spans="1:6" ht="13.5" thickBot="1" x14ac:dyDescent="0.25"/>
    <row r="13" spans="1:6" ht="39" thickBot="1" x14ac:dyDescent="0.25">
      <c r="A13" s="931" t="s">
        <v>268</v>
      </c>
      <c r="B13" s="932" t="s">
        <v>577</v>
      </c>
      <c r="C13" s="933" t="s">
        <v>578</v>
      </c>
      <c r="D13" s="933" t="s">
        <v>579</v>
      </c>
      <c r="E13" s="933" t="s">
        <v>580</v>
      </c>
      <c r="F13" s="934" t="s">
        <v>19</v>
      </c>
    </row>
    <row r="14" spans="1:6" ht="24.75" customHeight="1" x14ac:dyDescent="0.2">
      <c r="A14" s="935" t="s">
        <v>28</v>
      </c>
      <c r="B14" s="936" t="s">
        <v>581</v>
      </c>
      <c r="C14" s="937"/>
      <c r="D14" s="937"/>
      <c r="E14" s="937"/>
      <c r="F14" s="938">
        <v>0</v>
      </c>
    </row>
    <row r="15" spans="1:6" ht="25.5" x14ac:dyDescent="0.2">
      <c r="A15" s="939" t="s">
        <v>29</v>
      </c>
      <c r="B15" s="940" t="s">
        <v>582</v>
      </c>
      <c r="C15" s="941"/>
      <c r="D15" s="941"/>
      <c r="E15" s="941"/>
      <c r="F15" s="942">
        <v>0</v>
      </c>
    </row>
    <row r="16" spans="1:6" ht="25.5" x14ac:dyDescent="0.2">
      <c r="A16" s="939" t="s">
        <v>9</v>
      </c>
      <c r="B16" s="940" t="s">
        <v>583</v>
      </c>
      <c r="C16" s="941"/>
      <c r="D16" s="941"/>
      <c r="E16" s="941"/>
      <c r="F16" s="942">
        <v>0</v>
      </c>
    </row>
    <row r="17" spans="1:6" ht="21" customHeight="1" x14ac:dyDescent="0.2">
      <c r="A17" s="939" t="s">
        <v>10</v>
      </c>
      <c r="B17" s="940" t="s">
        <v>584</v>
      </c>
      <c r="C17" s="941"/>
      <c r="D17" s="941"/>
      <c r="E17" s="941"/>
      <c r="F17" s="942">
        <v>0</v>
      </c>
    </row>
    <row r="18" spans="1:6" ht="40.5" customHeight="1" x14ac:dyDescent="0.2">
      <c r="A18" s="939" t="s">
        <v>11</v>
      </c>
      <c r="B18" s="940" t="s">
        <v>585</v>
      </c>
      <c r="C18" s="941"/>
      <c r="D18" s="941"/>
      <c r="E18" s="941"/>
      <c r="F18" s="942">
        <v>0</v>
      </c>
    </row>
    <row r="19" spans="1:6" ht="21.75" customHeight="1" thickBot="1" x14ac:dyDescent="0.25">
      <c r="A19" s="943" t="s">
        <v>12</v>
      </c>
      <c r="B19" s="944" t="s">
        <v>586</v>
      </c>
      <c r="C19" s="945"/>
      <c r="D19" s="945"/>
      <c r="E19" s="945"/>
      <c r="F19" s="946">
        <v>0</v>
      </c>
    </row>
    <row r="20" spans="1:6" ht="21.75" customHeight="1" thickBot="1" x14ac:dyDescent="0.25">
      <c r="A20" s="947" t="s">
        <v>13</v>
      </c>
      <c r="B20" s="948" t="s">
        <v>19</v>
      </c>
      <c r="C20" s="949">
        <v>0</v>
      </c>
      <c r="D20" s="949">
        <v>0</v>
      </c>
      <c r="E20" s="949">
        <v>0</v>
      </c>
      <c r="F20" s="950">
        <v>0</v>
      </c>
    </row>
    <row r="21" spans="1:6" x14ac:dyDescent="0.2">
      <c r="A21" s="930"/>
      <c r="B21" s="930"/>
      <c r="C21" s="930"/>
      <c r="D21" s="930"/>
      <c r="E21" s="930"/>
      <c r="F21" s="930"/>
    </row>
    <row r="22" spans="1:6" x14ac:dyDescent="0.2">
      <c r="A22" s="930"/>
      <c r="B22" s="930"/>
      <c r="C22" s="930"/>
      <c r="D22" s="930"/>
      <c r="E22" s="930"/>
      <c r="F22" s="930"/>
    </row>
    <row r="23" spans="1:6" x14ac:dyDescent="0.2">
      <c r="A23" s="930"/>
      <c r="B23" s="930"/>
      <c r="C23" s="930"/>
      <c r="D23" s="930"/>
      <c r="E23" s="930"/>
      <c r="F23" s="930"/>
    </row>
    <row r="24" spans="1:6" ht="15.75" x14ac:dyDescent="0.25">
      <c r="A24" s="927" t="s">
        <v>620</v>
      </c>
      <c r="B24" s="930"/>
      <c r="C24" s="930"/>
      <c r="D24" s="930"/>
      <c r="E24" s="930"/>
      <c r="F24" s="930"/>
    </row>
    <row r="25" spans="1:6" x14ac:dyDescent="0.2">
      <c r="A25" s="930"/>
      <c r="B25" s="930"/>
      <c r="C25" s="930"/>
      <c r="D25" s="930"/>
      <c r="E25" s="930"/>
      <c r="F25" s="930"/>
    </row>
    <row r="26" spans="1:6" x14ac:dyDescent="0.2">
      <c r="A26" s="930"/>
      <c r="B26" s="930"/>
      <c r="C26" s="930"/>
      <c r="D26" s="930"/>
      <c r="E26" s="930"/>
      <c r="F26" s="930"/>
    </row>
    <row r="29" spans="1:6" ht="13.5" x14ac:dyDescent="0.25">
      <c r="C29" s="951"/>
      <c r="D29" s="952" t="s">
        <v>587</v>
      </c>
      <c r="E29" s="951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horizontalDpi="4294967295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dimension ref="A1:J20"/>
  <sheetViews>
    <sheetView tabSelected="1" topLeftCell="B13" zoomScaleNormal="100" workbookViewId="0">
      <selection activeCell="C16" sqref="C16"/>
    </sheetView>
  </sheetViews>
  <sheetFormatPr defaultRowHeight="12.75" x14ac:dyDescent="0.2"/>
  <cols>
    <col min="1" max="1" width="5.85546875" style="875" customWidth="1"/>
    <col min="2" max="2" width="42.5703125" style="874" customWidth="1"/>
    <col min="3" max="8" width="11" style="874" customWidth="1"/>
    <col min="9" max="9" width="12.28515625" style="874" customWidth="1"/>
    <col min="10" max="10" width="2.85546875" style="874" customWidth="1"/>
    <col min="11" max="256" width="9.140625" style="874"/>
    <col min="257" max="257" width="5.85546875" style="874" customWidth="1"/>
    <col min="258" max="258" width="42.5703125" style="874" customWidth="1"/>
    <col min="259" max="264" width="11" style="874" customWidth="1"/>
    <col min="265" max="265" width="12.28515625" style="874" customWidth="1"/>
    <col min="266" max="266" width="2.85546875" style="874" customWidth="1"/>
    <col min="267" max="512" width="9.140625" style="874"/>
    <col min="513" max="513" width="5.85546875" style="874" customWidth="1"/>
    <col min="514" max="514" width="42.5703125" style="874" customWidth="1"/>
    <col min="515" max="520" width="11" style="874" customWidth="1"/>
    <col min="521" max="521" width="12.28515625" style="874" customWidth="1"/>
    <col min="522" max="522" width="2.85546875" style="874" customWidth="1"/>
    <col min="523" max="768" width="9.140625" style="874"/>
    <col min="769" max="769" width="5.85546875" style="874" customWidth="1"/>
    <col min="770" max="770" width="42.5703125" style="874" customWidth="1"/>
    <col min="771" max="776" width="11" style="874" customWidth="1"/>
    <col min="777" max="777" width="12.28515625" style="874" customWidth="1"/>
    <col min="778" max="778" width="2.85546875" style="874" customWidth="1"/>
    <col min="779" max="1024" width="9.140625" style="874"/>
    <col min="1025" max="1025" width="5.85546875" style="874" customWidth="1"/>
    <col min="1026" max="1026" width="42.5703125" style="874" customWidth="1"/>
    <col min="1027" max="1032" width="11" style="874" customWidth="1"/>
    <col min="1033" max="1033" width="12.28515625" style="874" customWidth="1"/>
    <col min="1034" max="1034" width="2.85546875" style="874" customWidth="1"/>
    <col min="1035" max="1280" width="9.140625" style="874"/>
    <col min="1281" max="1281" width="5.85546875" style="874" customWidth="1"/>
    <col min="1282" max="1282" width="42.5703125" style="874" customWidth="1"/>
    <col min="1283" max="1288" width="11" style="874" customWidth="1"/>
    <col min="1289" max="1289" width="12.28515625" style="874" customWidth="1"/>
    <col min="1290" max="1290" width="2.85546875" style="874" customWidth="1"/>
    <col min="1291" max="1536" width="9.140625" style="874"/>
    <col min="1537" max="1537" width="5.85546875" style="874" customWidth="1"/>
    <col min="1538" max="1538" width="42.5703125" style="874" customWidth="1"/>
    <col min="1539" max="1544" width="11" style="874" customWidth="1"/>
    <col min="1545" max="1545" width="12.28515625" style="874" customWidth="1"/>
    <col min="1546" max="1546" width="2.85546875" style="874" customWidth="1"/>
    <col min="1547" max="1792" width="9.140625" style="874"/>
    <col min="1793" max="1793" width="5.85546875" style="874" customWidth="1"/>
    <col min="1794" max="1794" width="42.5703125" style="874" customWidth="1"/>
    <col min="1795" max="1800" width="11" style="874" customWidth="1"/>
    <col min="1801" max="1801" width="12.28515625" style="874" customWidth="1"/>
    <col min="1802" max="1802" width="2.85546875" style="874" customWidth="1"/>
    <col min="1803" max="2048" width="9.140625" style="874"/>
    <col min="2049" max="2049" width="5.85546875" style="874" customWidth="1"/>
    <col min="2050" max="2050" width="42.5703125" style="874" customWidth="1"/>
    <col min="2051" max="2056" width="11" style="874" customWidth="1"/>
    <col min="2057" max="2057" width="12.28515625" style="874" customWidth="1"/>
    <col min="2058" max="2058" width="2.85546875" style="874" customWidth="1"/>
    <col min="2059" max="2304" width="9.140625" style="874"/>
    <col min="2305" max="2305" width="5.85546875" style="874" customWidth="1"/>
    <col min="2306" max="2306" width="42.5703125" style="874" customWidth="1"/>
    <col min="2307" max="2312" width="11" style="874" customWidth="1"/>
    <col min="2313" max="2313" width="12.28515625" style="874" customWidth="1"/>
    <col min="2314" max="2314" width="2.85546875" style="874" customWidth="1"/>
    <col min="2315" max="2560" width="9.140625" style="874"/>
    <col min="2561" max="2561" width="5.85546875" style="874" customWidth="1"/>
    <col min="2562" max="2562" width="42.5703125" style="874" customWidth="1"/>
    <col min="2563" max="2568" width="11" style="874" customWidth="1"/>
    <col min="2569" max="2569" width="12.28515625" style="874" customWidth="1"/>
    <col min="2570" max="2570" width="2.85546875" style="874" customWidth="1"/>
    <col min="2571" max="2816" width="9.140625" style="874"/>
    <col min="2817" max="2817" width="5.85546875" style="874" customWidth="1"/>
    <col min="2818" max="2818" width="42.5703125" style="874" customWidth="1"/>
    <col min="2819" max="2824" width="11" style="874" customWidth="1"/>
    <col min="2825" max="2825" width="12.28515625" style="874" customWidth="1"/>
    <col min="2826" max="2826" width="2.85546875" style="874" customWidth="1"/>
    <col min="2827" max="3072" width="9.140625" style="874"/>
    <col min="3073" max="3073" width="5.85546875" style="874" customWidth="1"/>
    <col min="3074" max="3074" width="42.5703125" style="874" customWidth="1"/>
    <col min="3075" max="3080" width="11" style="874" customWidth="1"/>
    <col min="3081" max="3081" width="12.28515625" style="874" customWidth="1"/>
    <col min="3082" max="3082" width="2.85546875" style="874" customWidth="1"/>
    <col min="3083" max="3328" width="9.140625" style="874"/>
    <col min="3329" max="3329" width="5.85546875" style="874" customWidth="1"/>
    <col min="3330" max="3330" width="42.5703125" style="874" customWidth="1"/>
    <col min="3331" max="3336" width="11" style="874" customWidth="1"/>
    <col min="3337" max="3337" width="12.28515625" style="874" customWidth="1"/>
    <col min="3338" max="3338" width="2.85546875" style="874" customWidth="1"/>
    <col min="3339" max="3584" width="9.140625" style="874"/>
    <col min="3585" max="3585" width="5.85546875" style="874" customWidth="1"/>
    <col min="3586" max="3586" width="42.5703125" style="874" customWidth="1"/>
    <col min="3587" max="3592" width="11" style="874" customWidth="1"/>
    <col min="3593" max="3593" width="12.28515625" style="874" customWidth="1"/>
    <col min="3594" max="3594" width="2.85546875" style="874" customWidth="1"/>
    <col min="3595" max="3840" width="9.140625" style="874"/>
    <col min="3841" max="3841" width="5.85546875" style="874" customWidth="1"/>
    <col min="3842" max="3842" width="42.5703125" style="874" customWidth="1"/>
    <col min="3843" max="3848" width="11" style="874" customWidth="1"/>
    <col min="3849" max="3849" width="12.28515625" style="874" customWidth="1"/>
    <col min="3850" max="3850" width="2.85546875" style="874" customWidth="1"/>
    <col min="3851" max="4096" width="9.140625" style="874"/>
    <col min="4097" max="4097" width="5.85546875" style="874" customWidth="1"/>
    <col min="4098" max="4098" width="42.5703125" style="874" customWidth="1"/>
    <col min="4099" max="4104" width="11" style="874" customWidth="1"/>
    <col min="4105" max="4105" width="12.28515625" style="874" customWidth="1"/>
    <col min="4106" max="4106" width="2.85546875" style="874" customWidth="1"/>
    <col min="4107" max="4352" width="9.140625" style="874"/>
    <col min="4353" max="4353" width="5.85546875" style="874" customWidth="1"/>
    <col min="4354" max="4354" width="42.5703125" style="874" customWidth="1"/>
    <col min="4355" max="4360" width="11" style="874" customWidth="1"/>
    <col min="4361" max="4361" width="12.28515625" style="874" customWidth="1"/>
    <col min="4362" max="4362" width="2.85546875" style="874" customWidth="1"/>
    <col min="4363" max="4608" width="9.140625" style="874"/>
    <col min="4609" max="4609" width="5.85546875" style="874" customWidth="1"/>
    <col min="4610" max="4610" width="42.5703125" style="874" customWidth="1"/>
    <col min="4611" max="4616" width="11" style="874" customWidth="1"/>
    <col min="4617" max="4617" width="12.28515625" style="874" customWidth="1"/>
    <col min="4618" max="4618" width="2.85546875" style="874" customWidth="1"/>
    <col min="4619" max="4864" width="9.140625" style="874"/>
    <col min="4865" max="4865" width="5.85546875" style="874" customWidth="1"/>
    <col min="4866" max="4866" width="42.5703125" style="874" customWidth="1"/>
    <col min="4867" max="4872" width="11" style="874" customWidth="1"/>
    <col min="4873" max="4873" width="12.28515625" style="874" customWidth="1"/>
    <col min="4874" max="4874" width="2.85546875" style="874" customWidth="1"/>
    <col min="4875" max="5120" width="9.140625" style="874"/>
    <col min="5121" max="5121" width="5.85546875" style="874" customWidth="1"/>
    <col min="5122" max="5122" width="42.5703125" style="874" customWidth="1"/>
    <col min="5123" max="5128" width="11" style="874" customWidth="1"/>
    <col min="5129" max="5129" width="12.28515625" style="874" customWidth="1"/>
    <col min="5130" max="5130" width="2.85546875" style="874" customWidth="1"/>
    <col min="5131" max="5376" width="9.140625" style="874"/>
    <col min="5377" max="5377" width="5.85546875" style="874" customWidth="1"/>
    <col min="5378" max="5378" width="42.5703125" style="874" customWidth="1"/>
    <col min="5379" max="5384" width="11" style="874" customWidth="1"/>
    <col min="5385" max="5385" width="12.28515625" style="874" customWidth="1"/>
    <col min="5386" max="5386" width="2.85546875" style="874" customWidth="1"/>
    <col min="5387" max="5632" width="9.140625" style="874"/>
    <col min="5633" max="5633" width="5.85546875" style="874" customWidth="1"/>
    <col min="5634" max="5634" width="42.5703125" style="874" customWidth="1"/>
    <col min="5635" max="5640" width="11" style="874" customWidth="1"/>
    <col min="5641" max="5641" width="12.28515625" style="874" customWidth="1"/>
    <col min="5642" max="5642" width="2.85546875" style="874" customWidth="1"/>
    <col min="5643" max="5888" width="9.140625" style="874"/>
    <col min="5889" max="5889" width="5.85546875" style="874" customWidth="1"/>
    <col min="5890" max="5890" width="42.5703125" style="874" customWidth="1"/>
    <col min="5891" max="5896" width="11" style="874" customWidth="1"/>
    <col min="5897" max="5897" width="12.28515625" style="874" customWidth="1"/>
    <col min="5898" max="5898" width="2.85546875" style="874" customWidth="1"/>
    <col min="5899" max="6144" width="9.140625" style="874"/>
    <col min="6145" max="6145" width="5.85546875" style="874" customWidth="1"/>
    <col min="6146" max="6146" width="42.5703125" style="874" customWidth="1"/>
    <col min="6147" max="6152" width="11" style="874" customWidth="1"/>
    <col min="6153" max="6153" width="12.28515625" style="874" customWidth="1"/>
    <col min="6154" max="6154" width="2.85546875" style="874" customWidth="1"/>
    <col min="6155" max="6400" width="9.140625" style="874"/>
    <col min="6401" max="6401" width="5.85546875" style="874" customWidth="1"/>
    <col min="6402" max="6402" width="42.5703125" style="874" customWidth="1"/>
    <col min="6403" max="6408" width="11" style="874" customWidth="1"/>
    <col min="6409" max="6409" width="12.28515625" style="874" customWidth="1"/>
    <col min="6410" max="6410" width="2.85546875" style="874" customWidth="1"/>
    <col min="6411" max="6656" width="9.140625" style="874"/>
    <col min="6657" max="6657" width="5.85546875" style="874" customWidth="1"/>
    <col min="6658" max="6658" width="42.5703125" style="874" customWidth="1"/>
    <col min="6659" max="6664" width="11" style="874" customWidth="1"/>
    <col min="6665" max="6665" width="12.28515625" style="874" customWidth="1"/>
    <col min="6666" max="6666" width="2.85546875" style="874" customWidth="1"/>
    <col min="6667" max="6912" width="9.140625" style="874"/>
    <col min="6913" max="6913" width="5.85546875" style="874" customWidth="1"/>
    <col min="6914" max="6914" width="42.5703125" style="874" customWidth="1"/>
    <col min="6915" max="6920" width="11" style="874" customWidth="1"/>
    <col min="6921" max="6921" width="12.28515625" style="874" customWidth="1"/>
    <col min="6922" max="6922" width="2.85546875" style="874" customWidth="1"/>
    <col min="6923" max="7168" width="9.140625" style="874"/>
    <col min="7169" max="7169" width="5.85546875" style="874" customWidth="1"/>
    <col min="7170" max="7170" width="42.5703125" style="874" customWidth="1"/>
    <col min="7171" max="7176" width="11" style="874" customWidth="1"/>
    <col min="7177" max="7177" width="12.28515625" style="874" customWidth="1"/>
    <col min="7178" max="7178" width="2.85546875" style="874" customWidth="1"/>
    <col min="7179" max="7424" width="9.140625" style="874"/>
    <col min="7425" max="7425" width="5.85546875" style="874" customWidth="1"/>
    <col min="7426" max="7426" width="42.5703125" style="874" customWidth="1"/>
    <col min="7427" max="7432" width="11" style="874" customWidth="1"/>
    <col min="7433" max="7433" width="12.28515625" style="874" customWidth="1"/>
    <col min="7434" max="7434" width="2.85546875" style="874" customWidth="1"/>
    <col min="7435" max="7680" width="9.140625" style="874"/>
    <col min="7681" max="7681" width="5.85546875" style="874" customWidth="1"/>
    <col min="7682" max="7682" width="42.5703125" style="874" customWidth="1"/>
    <col min="7683" max="7688" width="11" style="874" customWidth="1"/>
    <col min="7689" max="7689" width="12.28515625" style="874" customWidth="1"/>
    <col min="7690" max="7690" width="2.85546875" style="874" customWidth="1"/>
    <col min="7691" max="7936" width="9.140625" style="874"/>
    <col min="7937" max="7937" width="5.85546875" style="874" customWidth="1"/>
    <col min="7938" max="7938" width="42.5703125" style="874" customWidth="1"/>
    <col min="7939" max="7944" width="11" style="874" customWidth="1"/>
    <col min="7945" max="7945" width="12.28515625" style="874" customWidth="1"/>
    <col min="7946" max="7946" width="2.85546875" style="874" customWidth="1"/>
    <col min="7947" max="8192" width="9.140625" style="874"/>
    <col min="8193" max="8193" width="5.85546875" style="874" customWidth="1"/>
    <col min="8194" max="8194" width="42.5703125" style="874" customWidth="1"/>
    <col min="8195" max="8200" width="11" style="874" customWidth="1"/>
    <col min="8201" max="8201" width="12.28515625" style="874" customWidth="1"/>
    <col min="8202" max="8202" width="2.85546875" style="874" customWidth="1"/>
    <col min="8203" max="8448" width="9.140625" style="874"/>
    <col min="8449" max="8449" width="5.85546875" style="874" customWidth="1"/>
    <col min="8450" max="8450" width="42.5703125" style="874" customWidth="1"/>
    <col min="8451" max="8456" width="11" style="874" customWidth="1"/>
    <col min="8457" max="8457" width="12.28515625" style="874" customWidth="1"/>
    <col min="8458" max="8458" width="2.85546875" style="874" customWidth="1"/>
    <col min="8459" max="8704" width="9.140625" style="874"/>
    <col min="8705" max="8705" width="5.85546875" style="874" customWidth="1"/>
    <col min="8706" max="8706" width="42.5703125" style="874" customWidth="1"/>
    <col min="8707" max="8712" width="11" style="874" customWidth="1"/>
    <col min="8713" max="8713" width="12.28515625" style="874" customWidth="1"/>
    <col min="8714" max="8714" width="2.85546875" style="874" customWidth="1"/>
    <col min="8715" max="8960" width="9.140625" style="874"/>
    <col min="8961" max="8961" width="5.85546875" style="874" customWidth="1"/>
    <col min="8962" max="8962" width="42.5703125" style="874" customWidth="1"/>
    <col min="8963" max="8968" width="11" style="874" customWidth="1"/>
    <col min="8969" max="8969" width="12.28515625" style="874" customWidth="1"/>
    <col min="8970" max="8970" width="2.85546875" style="874" customWidth="1"/>
    <col min="8971" max="9216" width="9.140625" style="874"/>
    <col min="9217" max="9217" width="5.85546875" style="874" customWidth="1"/>
    <col min="9218" max="9218" width="42.5703125" style="874" customWidth="1"/>
    <col min="9219" max="9224" width="11" style="874" customWidth="1"/>
    <col min="9225" max="9225" width="12.28515625" style="874" customWidth="1"/>
    <col min="9226" max="9226" width="2.85546875" style="874" customWidth="1"/>
    <col min="9227" max="9472" width="9.140625" style="874"/>
    <col min="9473" max="9473" width="5.85546875" style="874" customWidth="1"/>
    <col min="9474" max="9474" width="42.5703125" style="874" customWidth="1"/>
    <col min="9475" max="9480" width="11" style="874" customWidth="1"/>
    <col min="9481" max="9481" width="12.28515625" style="874" customWidth="1"/>
    <col min="9482" max="9482" width="2.85546875" style="874" customWidth="1"/>
    <col min="9483" max="9728" width="9.140625" style="874"/>
    <col min="9729" max="9729" width="5.85546875" style="874" customWidth="1"/>
    <col min="9730" max="9730" width="42.5703125" style="874" customWidth="1"/>
    <col min="9731" max="9736" width="11" style="874" customWidth="1"/>
    <col min="9737" max="9737" width="12.28515625" style="874" customWidth="1"/>
    <col min="9738" max="9738" width="2.85546875" style="874" customWidth="1"/>
    <col min="9739" max="9984" width="9.140625" style="874"/>
    <col min="9985" max="9985" width="5.85546875" style="874" customWidth="1"/>
    <col min="9986" max="9986" width="42.5703125" style="874" customWidth="1"/>
    <col min="9987" max="9992" width="11" style="874" customWidth="1"/>
    <col min="9993" max="9993" width="12.28515625" style="874" customWidth="1"/>
    <col min="9994" max="9994" width="2.85546875" style="874" customWidth="1"/>
    <col min="9995" max="10240" width="9.140625" style="874"/>
    <col min="10241" max="10241" width="5.85546875" style="874" customWidth="1"/>
    <col min="10242" max="10242" width="42.5703125" style="874" customWidth="1"/>
    <col min="10243" max="10248" width="11" style="874" customWidth="1"/>
    <col min="10249" max="10249" width="12.28515625" style="874" customWidth="1"/>
    <col min="10250" max="10250" width="2.85546875" style="874" customWidth="1"/>
    <col min="10251" max="10496" width="9.140625" style="874"/>
    <col min="10497" max="10497" width="5.85546875" style="874" customWidth="1"/>
    <col min="10498" max="10498" width="42.5703125" style="874" customWidth="1"/>
    <col min="10499" max="10504" width="11" style="874" customWidth="1"/>
    <col min="10505" max="10505" width="12.28515625" style="874" customWidth="1"/>
    <col min="10506" max="10506" width="2.85546875" style="874" customWidth="1"/>
    <col min="10507" max="10752" width="9.140625" style="874"/>
    <col min="10753" max="10753" width="5.85546875" style="874" customWidth="1"/>
    <col min="10754" max="10754" width="42.5703125" style="874" customWidth="1"/>
    <col min="10755" max="10760" width="11" style="874" customWidth="1"/>
    <col min="10761" max="10761" width="12.28515625" style="874" customWidth="1"/>
    <col min="10762" max="10762" width="2.85546875" style="874" customWidth="1"/>
    <col min="10763" max="11008" width="9.140625" style="874"/>
    <col min="11009" max="11009" width="5.85546875" style="874" customWidth="1"/>
    <col min="11010" max="11010" width="42.5703125" style="874" customWidth="1"/>
    <col min="11011" max="11016" width="11" style="874" customWidth="1"/>
    <col min="11017" max="11017" width="12.28515625" style="874" customWidth="1"/>
    <col min="11018" max="11018" width="2.85546875" style="874" customWidth="1"/>
    <col min="11019" max="11264" width="9.140625" style="874"/>
    <col min="11265" max="11265" width="5.85546875" style="874" customWidth="1"/>
    <col min="11266" max="11266" width="42.5703125" style="874" customWidth="1"/>
    <col min="11267" max="11272" width="11" style="874" customWidth="1"/>
    <col min="11273" max="11273" width="12.28515625" style="874" customWidth="1"/>
    <col min="11274" max="11274" width="2.85546875" style="874" customWidth="1"/>
    <col min="11275" max="11520" width="9.140625" style="874"/>
    <col min="11521" max="11521" width="5.85546875" style="874" customWidth="1"/>
    <col min="11522" max="11522" width="42.5703125" style="874" customWidth="1"/>
    <col min="11523" max="11528" width="11" style="874" customWidth="1"/>
    <col min="11529" max="11529" width="12.28515625" style="874" customWidth="1"/>
    <col min="11530" max="11530" width="2.85546875" style="874" customWidth="1"/>
    <col min="11531" max="11776" width="9.140625" style="874"/>
    <col min="11777" max="11777" width="5.85546875" style="874" customWidth="1"/>
    <col min="11778" max="11778" width="42.5703125" style="874" customWidth="1"/>
    <col min="11779" max="11784" width="11" style="874" customWidth="1"/>
    <col min="11785" max="11785" width="12.28515625" style="874" customWidth="1"/>
    <col min="11786" max="11786" width="2.85546875" style="874" customWidth="1"/>
    <col min="11787" max="12032" width="9.140625" style="874"/>
    <col min="12033" max="12033" width="5.85546875" style="874" customWidth="1"/>
    <col min="12034" max="12034" width="42.5703125" style="874" customWidth="1"/>
    <col min="12035" max="12040" width="11" style="874" customWidth="1"/>
    <col min="12041" max="12041" width="12.28515625" style="874" customWidth="1"/>
    <col min="12042" max="12042" width="2.85546875" style="874" customWidth="1"/>
    <col min="12043" max="12288" width="9.140625" style="874"/>
    <col min="12289" max="12289" width="5.85546875" style="874" customWidth="1"/>
    <col min="12290" max="12290" width="42.5703125" style="874" customWidth="1"/>
    <col min="12291" max="12296" width="11" style="874" customWidth="1"/>
    <col min="12297" max="12297" width="12.28515625" style="874" customWidth="1"/>
    <col min="12298" max="12298" width="2.85546875" style="874" customWidth="1"/>
    <col min="12299" max="12544" width="9.140625" style="874"/>
    <col min="12545" max="12545" width="5.85546875" style="874" customWidth="1"/>
    <col min="12546" max="12546" width="42.5703125" style="874" customWidth="1"/>
    <col min="12547" max="12552" width="11" style="874" customWidth="1"/>
    <col min="12553" max="12553" width="12.28515625" style="874" customWidth="1"/>
    <col min="12554" max="12554" width="2.85546875" style="874" customWidth="1"/>
    <col min="12555" max="12800" width="9.140625" style="874"/>
    <col min="12801" max="12801" width="5.85546875" style="874" customWidth="1"/>
    <col min="12802" max="12802" width="42.5703125" style="874" customWidth="1"/>
    <col min="12803" max="12808" width="11" style="874" customWidth="1"/>
    <col min="12809" max="12809" width="12.28515625" style="874" customWidth="1"/>
    <col min="12810" max="12810" width="2.85546875" style="874" customWidth="1"/>
    <col min="12811" max="13056" width="9.140625" style="874"/>
    <col min="13057" max="13057" width="5.85546875" style="874" customWidth="1"/>
    <col min="13058" max="13058" width="42.5703125" style="874" customWidth="1"/>
    <col min="13059" max="13064" width="11" style="874" customWidth="1"/>
    <col min="13065" max="13065" width="12.28515625" style="874" customWidth="1"/>
    <col min="13066" max="13066" width="2.85546875" style="874" customWidth="1"/>
    <col min="13067" max="13312" width="9.140625" style="874"/>
    <col min="13313" max="13313" width="5.85546875" style="874" customWidth="1"/>
    <col min="13314" max="13314" width="42.5703125" style="874" customWidth="1"/>
    <col min="13315" max="13320" width="11" style="874" customWidth="1"/>
    <col min="13321" max="13321" width="12.28515625" style="874" customWidth="1"/>
    <col min="13322" max="13322" width="2.85546875" style="874" customWidth="1"/>
    <col min="13323" max="13568" width="9.140625" style="874"/>
    <col min="13569" max="13569" width="5.85546875" style="874" customWidth="1"/>
    <col min="13570" max="13570" width="42.5703125" style="874" customWidth="1"/>
    <col min="13571" max="13576" width="11" style="874" customWidth="1"/>
    <col min="13577" max="13577" width="12.28515625" style="874" customWidth="1"/>
    <col min="13578" max="13578" width="2.85546875" style="874" customWidth="1"/>
    <col min="13579" max="13824" width="9.140625" style="874"/>
    <col min="13825" max="13825" width="5.85546875" style="874" customWidth="1"/>
    <col min="13826" max="13826" width="42.5703125" style="874" customWidth="1"/>
    <col min="13827" max="13832" width="11" style="874" customWidth="1"/>
    <col min="13833" max="13833" width="12.28515625" style="874" customWidth="1"/>
    <col min="13834" max="13834" width="2.85546875" style="874" customWidth="1"/>
    <col min="13835" max="14080" width="9.140625" style="874"/>
    <col min="14081" max="14081" width="5.85546875" style="874" customWidth="1"/>
    <col min="14082" max="14082" width="42.5703125" style="874" customWidth="1"/>
    <col min="14083" max="14088" width="11" style="874" customWidth="1"/>
    <col min="14089" max="14089" width="12.28515625" style="874" customWidth="1"/>
    <col min="14090" max="14090" width="2.85546875" style="874" customWidth="1"/>
    <col min="14091" max="14336" width="9.140625" style="874"/>
    <col min="14337" max="14337" width="5.85546875" style="874" customWidth="1"/>
    <col min="14338" max="14338" width="42.5703125" style="874" customWidth="1"/>
    <col min="14339" max="14344" width="11" style="874" customWidth="1"/>
    <col min="14345" max="14345" width="12.28515625" style="874" customWidth="1"/>
    <col min="14346" max="14346" width="2.85546875" style="874" customWidth="1"/>
    <col min="14347" max="14592" width="9.140625" style="874"/>
    <col min="14593" max="14593" width="5.85546875" style="874" customWidth="1"/>
    <col min="14594" max="14594" width="42.5703125" style="874" customWidth="1"/>
    <col min="14595" max="14600" width="11" style="874" customWidth="1"/>
    <col min="14601" max="14601" width="12.28515625" style="874" customWidth="1"/>
    <col min="14602" max="14602" width="2.85546875" style="874" customWidth="1"/>
    <col min="14603" max="14848" width="9.140625" style="874"/>
    <col min="14849" max="14849" width="5.85546875" style="874" customWidth="1"/>
    <col min="14850" max="14850" width="42.5703125" style="874" customWidth="1"/>
    <col min="14851" max="14856" width="11" style="874" customWidth="1"/>
    <col min="14857" max="14857" width="12.28515625" style="874" customWidth="1"/>
    <col min="14858" max="14858" width="2.85546875" style="874" customWidth="1"/>
    <col min="14859" max="15104" width="9.140625" style="874"/>
    <col min="15105" max="15105" width="5.85546875" style="874" customWidth="1"/>
    <col min="15106" max="15106" width="42.5703125" style="874" customWidth="1"/>
    <col min="15107" max="15112" width="11" style="874" customWidth="1"/>
    <col min="15113" max="15113" width="12.28515625" style="874" customWidth="1"/>
    <col min="15114" max="15114" width="2.85546875" style="874" customWidth="1"/>
    <col min="15115" max="15360" width="9.140625" style="874"/>
    <col min="15361" max="15361" width="5.85546875" style="874" customWidth="1"/>
    <col min="15362" max="15362" width="42.5703125" style="874" customWidth="1"/>
    <col min="15363" max="15368" width="11" style="874" customWidth="1"/>
    <col min="15369" max="15369" width="12.28515625" style="874" customWidth="1"/>
    <col min="15370" max="15370" width="2.85546875" style="874" customWidth="1"/>
    <col min="15371" max="15616" width="9.140625" style="874"/>
    <col min="15617" max="15617" width="5.85546875" style="874" customWidth="1"/>
    <col min="15618" max="15618" width="42.5703125" style="874" customWidth="1"/>
    <col min="15619" max="15624" width="11" style="874" customWidth="1"/>
    <col min="15625" max="15625" width="12.28515625" style="874" customWidth="1"/>
    <col min="15626" max="15626" width="2.85546875" style="874" customWidth="1"/>
    <col min="15627" max="15872" width="9.140625" style="874"/>
    <col min="15873" max="15873" width="5.85546875" style="874" customWidth="1"/>
    <col min="15874" max="15874" width="42.5703125" style="874" customWidth="1"/>
    <col min="15875" max="15880" width="11" style="874" customWidth="1"/>
    <col min="15881" max="15881" width="12.28515625" style="874" customWidth="1"/>
    <col min="15882" max="15882" width="2.85546875" style="874" customWidth="1"/>
    <col min="15883" max="16128" width="9.140625" style="874"/>
    <col min="16129" max="16129" width="5.85546875" style="874" customWidth="1"/>
    <col min="16130" max="16130" width="42.5703125" style="874" customWidth="1"/>
    <col min="16131" max="16136" width="11" style="874" customWidth="1"/>
    <col min="16137" max="16137" width="12.28515625" style="874" customWidth="1"/>
    <col min="16138" max="16138" width="2.85546875" style="874" customWidth="1"/>
    <col min="16139" max="16384" width="9.140625" style="874"/>
  </cols>
  <sheetData>
    <row r="1" spans="1:10" ht="27.75" customHeight="1" x14ac:dyDescent="0.2">
      <c r="A1" s="1187" t="s">
        <v>547</v>
      </c>
      <c r="B1" s="1187"/>
      <c r="C1" s="1187"/>
      <c r="D1" s="1187"/>
      <c r="E1" s="1187"/>
      <c r="F1" s="1187"/>
      <c r="G1" s="1187"/>
      <c r="H1" s="1187"/>
      <c r="I1" s="1187"/>
    </row>
    <row r="2" spans="1:10" ht="20.25" customHeight="1" thickBot="1" x14ac:dyDescent="0.3">
      <c r="I2" s="876" t="str">
        <f>'[1]1. sz tájékoztató t.'!E2</f>
        <v>Forintban!</v>
      </c>
    </row>
    <row r="3" spans="1:10" s="877" customFormat="1" ht="26.25" customHeight="1" x14ac:dyDescent="0.2">
      <c r="A3" s="1188" t="s">
        <v>548</v>
      </c>
      <c r="B3" s="1190" t="s">
        <v>549</v>
      </c>
      <c r="C3" s="1188" t="s">
        <v>550</v>
      </c>
      <c r="D3" s="1192" t="s">
        <v>551</v>
      </c>
      <c r="E3" s="1194" t="s">
        <v>552</v>
      </c>
      <c r="F3" s="1195"/>
      <c r="G3" s="1195"/>
      <c r="H3" s="1196"/>
      <c r="I3" s="1190" t="s">
        <v>1</v>
      </c>
    </row>
    <row r="4" spans="1:10" s="880" customFormat="1" ht="32.25" customHeight="1" thickBot="1" x14ac:dyDescent="0.25">
      <c r="A4" s="1189"/>
      <c r="B4" s="1191"/>
      <c r="C4" s="1191"/>
      <c r="D4" s="1193"/>
      <c r="E4" s="878" t="s">
        <v>532</v>
      </c>
      <c r="F4" s="878" t="s">
        <v>553</v>
      </c>
      <c r="G4" s="878" t="s">
        <v>554</v>
      </c>
      <c r="H4" s="879" t="s">
        <v>555</v>
      </c>
      <c r="I4" s="1191"/>
    </row>
    <row r="5" spans="1:10" s="886" customFormat="1" ht="12.95" customHeight="1" thickBot="1" x14ac:dyDescent="0.25">
      <c r="A5" s="881" t="s">
        <v>556</v>
      </c>
      <c r="B5" s="882" t="s">
        <v>14</v>
      </c>
      <c r="C5" s="883" t="s">
        <v>557</v>
      </c>
      <c r="D5" s="882" t="s">
        <v>558</v>
      </c>
      <c r="E5" s="881" t="s">
        <v>559</v>
      </c>
      <c r="F5" s="883" t="s">
        <v>15</v>
      </c>
      <c r="G5" s="883" t="s">
        <v>560</v>
      </c>
      <c r="H5" s="884" t="s">
        <v>561</v>
      </c>
      <c r="I5" s="885" t="s">
        <v>562</v>
      </c>
    </row>
    <row r="6" spans="1:10" ht="24.75" customHeight="1" thickBot="1" x14ac:dyDescent="0.25">
      <c r="A6" s="887" t="s">
        <v>28</v>
      </c>
      <c r="B6" s="887" t="s">
        <v>563</v>
      </c>
      <c r="C6" s="888"/>
      <c r="D6" s="889">
        <f>+D7+D8</f>
        <v>0</v>
      </c>
      <c r="E6" s="890">
        <f>+E7+E8</f>
        <v>0</v>
      </c>
      <c r="F6" s="891">
        <f>+F7+F8</f>
        <v>0</v>
      </c>
      <c r="G6" s="891">
        <f>+G7+G8</f>
        <v>0</v>
      </c>
      <c r="H6" s="892">
        <f>+H7+H8</f>
        <v>0</v>
      </c>
      <c r="I6" s="893">
        <f t="shared" ref="I6:I19" si="0">SUM(D6:H6)</f>
        <v>0</v>
      </c>
    </row>
    <row r="7" spans="1:10" ht="20.100000000000001" customHeight="1" x14ac:dyDescent="0.2">
      <c r="A7" s="894" t="s">
        <v>29</v>
      </c>
      <c r="B7" s="894" t="s">
        <v>564</v>
      </c>
      <c r="C7" s="895"/>
      <c r="D7" s="896"/>
      <c r="E7" s="897"/>
      <c r="F7" s="898"/>
      <c r="G7" s="898"/>
      <c r="H7" s="899"/>
      <c r="I7" s="900">
        <f t="shared" si="0"/>
        <v>0</v>
      </c>
      <c r="J7" s="1184"/>
    </row>
    <row r="8" spans="1:10" ht="20.100000000000001" customHeight="1" thickBot="1" x14ac:dyDescent="0.25">
      <c r="A8" s="894" t="s">
        <v>9</v>
      </c>
      <c r="B8" s="894" t="s">
        <v>564</v>
      </c>
      <c r="C8" s="895"/>
      <c r="D8" s="896"/>
      <c r="E8" s="897"/>
      <c r="F8" s="898"/>
      <c r="G8" s="898"/>
      <c r="H8" s="899"/>
      <c r="I8" s="900">
        <f t="shared" si="0"/>
        <v>0</v>
      </c>
      <c r="J8" s="1184"/>
    </row>
    <row r="9" spans="1:10" ht="26.1" customHeight="1" thickBot="1" x14ac:dyDescent="0.25">
      <c r="A9" s="887" t="s">
        <v>10</v>
      </c>
      <c r="B9" s="887" t="s">
        <v>565</v>
      </c>
      <c r="C9" s="888"/>
      <c r="D9" s="889">
        <f>+D10+D11</f>
        <v>0</v>
      </c>
      <c r="E9" s="890">
        <f>+E10+E11</f>
        <v>0</v>
      </c>
      <c r="F9" s="891">
        <f>+F10+F11</f>
        <v>0</v>
      </c>
      <c r="G9" s="891">
        <f>+G10+G11</f>
        <v>0</v>
      </c>
      <c r="H9" s="892">
        <f>+H10+H11</f>
        <v>0</v>
      </c>
      <c r="I9" s="893">
        <f t="shared" si="0"/>
        <v>0</v>
      </c>
      <c r="J9" s="1184"/>
    </row>
    <row r="10" spans="1:10" ht="20.100000000000001" customHeight="1" x14ac:dyDescent="0.2">
      <c r="A10" s="894" t="s">
        <v>11</v>
      </c>
      <c r="B10" s="894" t="s">
        <v>564</v>
      </c>
      <c r="C10" s="895"/>
      <c r="D10" s="896"/>
      <c r="E10" s="897"/>
      <c r="F10" s="898"/>
      <c r="G10" s="898"/>
      <c r="H10" s="899"/>
      <c r="I10" s="900">
        <f t="shared" si="0"/>
        <v>0</v>
      </c>
      <c r="J10" s="1184"/>
    </row>
    <row r="11" spans="1:10" ht="20.100000000000001" customHeight="1" thickBot="1" x14ac:dyDescent="0.25">
      <c r="A11" s="894" t="s">
        <v>12</v>
      </c>
      <c r="B11" s="894" t="s">
        <v>564</v>
      </c>
      <c r="C11" s="895"/>
      <c r="D11" s="896"/>
      <c r="E11" s="897"/>
      <c r="F11" s="898"/>
      <c r="G11" s="898"/>
      <c r="H11" s="899"/>
      <c r="I11" s="900">
        <f t="shared" si="0"/>
        <v>0</v>
      </c>
      <c r="J11" s="1184"/>
    </row>
    <row r="12" spans="1:10" ht="20.100000000000001" customHeight="1" thickBot="1" x14ac:dyDescent="0.25">
      <c r="A12" s="887" t="s">
        <v>13</v>
      </c>
      <c r="B12" s="887" t="s">
        <v>566</v>
      </c>
      <c r="C12" s="888"/>
      <c r="D12" s="889">
        <f>+D14</f>
        <v>0</v>
      </c>
      <c r="E12" s="890">
        <f>+E14+E13</f>
        <v>0</v>
      </c>
      <c r="F12" s="891">
        <f>+F14+F13</f>
        <v>0</v>
      </c>
      <c r="G12" s="891">
        <f>+G14+G13</f>
        <v>0</v>
      </c>
      <c r="H12" s="892">
        <f>+H14+H13</f>
        <v>0</v>
      </c>
      <c r="I12" s="893">
        <f>SUM(D12:H12)</f>
        <v>0</v>
      </c>
      <c r="J12" s="1184"/>
    </row>
    <row r="13" spans="1:10" ht="79.5" customHeight="1" x14ac:dyDescent="0.2">
      <c r="A13" s="901" t="s">
        <v>61</v>
      </c>
      <c r="B13" s="902"/>
      <c r="C13" s="903"/>
      <c r="D13" s="904"/>
      <c r="E13" s="905"/>
      <c r="F13" s="906"/>
      <c r="G13" s="906"/>
      <c r="H13" s="907"/>
      <c r="I13" s="908">
        <f>SUM(D13:H13)</f>
        <v>0</v>
      </c>
      <c r="J13" s="1184"/>
    </row>
    <row r="14" spans="1:10" ht="13.5" thickBot="1" x14ac:dyDescent="0.25">
      <c r="A14" s="894" t="s">
        <v>62</v>
      </c>
      <c r="B14" s="894"/>
      <c r="C14" s="895"/>
      <c r="D14" s="896"/>
      <c r="E14" s="897"/>
      <c r="F14" s="898"/>
      <c r="G14" s="898"/>
      <c r="H14" s="899"/>
      <c r="I14" s="900">
        <f t="shared" si="0"/>
        <v>0</v>
      </c>
      <c r="J14" s="1184"/>
    </row>
    <row r="15" spans="1:10" ht="20.100000000000001" customHeight="1" thickBot="1" x14ac:dyDescent="0.25">
      <c r="A15" s="887" t="s">
        <v>63</v>
      </c>
      <c r="B15" s="887" t="s">
        <v>567</v>
      </c>
      <c r="C15" s="888"/>
      <c r="D15" s="889">
        <f>+D16</f>
        <v>0</v>
      </c>
      <c r="E15" s="890">
        <f>+E16</f>
        <v>0</v>
      </c>
      <c r="F15" s="891">
        <f>+F16</f>
        <v>0</v>
      </c>
      <c r="G15" s="891">
        <f>+G16</f>
        <v>0</v>
      </c>
      <c r="H15" s="892">
        <f>+H16</f>
        <v>0</v>
      </c>
      <c r="I15" s="893">
        <f t="shared" si="0"/>
        <v>0</v>
      </c>
      <c r="J15" s="1184"/>
    </row>
    <row r="16" spans="1:10" ht="103.5" customHeight="1" thickBot="1" x14ac:dyDescent="0.25">
      <c r="A16" s="909" t="s">
        <v>64</v>
      </c>
      <c r="B16" s="894"/>
      <c r="C16" s="895"/>
      <c r="D16" s="896"/>
      <c r="E16" s="897">
        <v>0</v>
      </c>
      <c r="F16" s="898"/>
      <c r="G16" s="898"/>
      <c r="H16" s="899"/>
      <c r="I16" s="900">
        <f>SUM(D16:H16)</f>
        <v>0</v>
      </c>
      <c r="J16" s="1184"/>
    </row>
    <row r="17" spans="1:10" ht="20.100000000000001" customHeight="1" thickBot="1" x14ac:dyDescent="0.25">
      <c r="A17" s="910" t="s">
        <v>65</v>
      </c>
      <c r="B17" s="910" t="s">
        <v>568</v>
      </c>
      <c r="C17" s="888"/>
      <c r="D17" s="889">
        <f>+D19</f>
        <v>0</v>
      </c>
      <c r="E17" s="890">
        <f>+E19</f>
        <v>0</v>
      </c>
      <c r="F17" s="891">
        <f>+F19</f>
        <v>0</v>
      </c>
      <c r="G17" s="891">
        <f>+G19</f>
        <v>0</v>
      </c>
      <c r="H17" s="892">
        <f>+H19</f>
        <v>0</v>
      </c>
      <c r="I17" s="893">
        <f t="shared" si="0"/>
        <v>0</v>
      </c>
      <c r="J17" s="1184"/>
    </row>
    <row r="18" spans="1:10" ht="26.25" customHeight="1" x14ac:dyDescent="0.2">
      <c r="A18" s="911" t="s">
        <v>284</v>
      </c>
      <c r="B18" s="894" t="s">
        <v>564</v>
      </c>
      <c r="C18" s="912"/>
      <c r="D18" s="913"/>
      <c r="E18" s="914"/>
      <c r="F18" s="915"/>
      <c r="G18" s="915"/>
      <c r="H18" s="916"/>
      <c r="I18" s="917"/>
      <c r="J18" s="1184"/>
    </row>
    <row r="19" spans="1:10" ht="20.25" customHeight="1" thickBot="1" x14ac:dyDescent="0.25">
      <c r="A19" s="911" t="s">
        <v>285</v>
      </c>
      <c r="B19" s="894" t="s">
        <v>564</v>
      </c>
      <c r="C19" s="918"/>
      <c r="D19" s="919"/>
      <c r="E19" s="920"/>
      <c r="F19" s="921"/>
      <c r="G19" s="921"/>
      <c r="H19" s="922"/>
      <c r="I19" s="923">
        <f t="shared" si="0"/>
        <v>0</v>
      </c>
      <c r="J19" s="1184"/>
    </row>
    <row r="20" spans="1:10" ht="20.100000000000001" customHeight="1" thickBot="1" x14ac:dyDescent="0.25">
      <c r="A20" s="1185" t="s">
        <v>569</v>
      </c>
      <c r="B20" s="1186"/>
      <c r="C20" s="924"/>
      <c r="D20" s="889">
        <f t="shared" ref="D20:I20" si="1">+D6+D9+D12+D15+D17</f>
        <v>0</v>
      </c>
      <c r="E20" s="890">
        <f>+E6+E9+E12+E15+E17</f>
        <v>0</v>
      </c>
      <c r="F20" s="891">
        <f t="shared" si="1"/>
        <v>0</v>
      </c>
      <c r="G20" s="891">
        <f t="shared" si="1"/>
        <v>0</v>
      </c>
      <c r="H20" s="892">
        <f t="shared" si="1"/>
        <v>0</v>
      </c>
      <c r="I20" s="893">
        <f t="shared" si="1"/>
        <v>0</v>
      </c>
      <c r="J20" s="1184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verticalDpi="300" r:id="rId1"/>
  <headerFooter alignWithMargins="0">
    <oddHeader>&amp;R15.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60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1049"/>
      <c r="K1" s="1049"/>
      <c r="L1" s="1049"/>
      <c r="M1" s="1049"/>
      <c r="N1" s="1049"/>
      <c r="O1" s="1049"/>
      <c r="P1" s="1049"/>
    </row>
    <row r="2" spans="1:20" s="119" customFormat="1" ht="25.5" hidden="1" customHeight="1" thickBot="1" x14ac:dyDescent="0.25">
      <c r="A2" s="1048"/>
      <c r="B2" s="1048"/>
      <c r="C2" s="1048"/>
      <c r="D2" s="1048"/>
      <c r="E2" s="1048"/>
      <c r="F2" s="1048"/>
      <c r="G2" s="1048"/>
      <c r="H2" s="1048"/>
      <c r="I2" s="1048"/>
      <c r="J2" s="1048"/>
      <c r="K2" s="1048"/>
      <c r="L2" s="1048"/>
      <c r="M2" s="1048"/>
      <c r="N2" s="1048"/>
      <c r="O2" s="1048"/>
      <c r="P2" s="1048"/>
    </row>
    <row r="3" spans="1:20" s="122" customFormat="1" ht="40.5" hidden="1" customHeight="1" thickBot="1" x14ac:dyDescent="0.25">
      <c r="A3" s="120"/>
      <c r="B3" s="120"/>
      <c r="C3" s="120"/>
      <c r="D3" s="1053" t="s">
        <v>4</v>
      </c>
      <c r="E3" s="1054"/>
      <c r="F3" s="1054"/>
      <c r="G3" s="1054"/>
      <c r="H3" s="1054"/>
      <c r="I3" s="1055"/>
      <c r="J3" s="1053" t="s">
        <v>114</v>
      </c>
      <c r="K3" s="1054"/>
      <c r="L3" s="1054"/>
      <c r="M3" s="1054"/>
      <c r="N3" s="1054"/>
      <c r="O3" s="1055"/>
      <c r="P3" s="1197" t="s">
        <v>161</v>
      </c>
      <c r="Q3" s="1198"/>
      <c r="R3" s="1198"/>
      <c r="S3" s="1199"/>
      <c r="T3" s="526"/>
    </row>
    <row r="4" spans="1:20" ht="24.75" hidden="1" thickBot="1" x14ac:dyDescent="0.25">
      <c r="A4" s="1051" t="s">
        <v>115</v>
      </c>
      <c r="B4" s="1052"/>
      <c r="C4" s="504" t="s">
        <v>116</v>
      </c>
      <c r="D4" s="493" t="s">
        <v>75</v>
      </c>
      <c r="E4" s="123" t="s">
        <v>239</v>
      </c>
      <c r="F4" s="123" t="s">
        <v>243</v>
      </c>
      <c r="G4" s="123" t="s">
        <v>245</v>
      </c>
      <c r="H4" s="123" t="s">
        <v>263</v>
      </c>
      <c r="I4" s="461" t="s">
        <v>251</v>
      </c>
      <c r="J4" s="493" t="s">
        <v>75</v>
      </c>
      <c r="K4" s="123" t="s">
        <v>239</v>
      </c>
      <c r="L4" s="123" t="s">
        <v>243</v>
      </c>
      <c r="M4" s="123" t="s">
        <v>245</v>
      </c>
      <c r="N4" s="123" t="s">
        <v>263</v>
      </c>
      <c r="O4" s="461" t="s">
        <v>251</v>
      </c>
      <c r="P4" s="493" t="s">
        <v>265</v>
      </c>
      <c r="Q4" s="123" t="s">
        <v>260</v>
      </c>
      <c r="R4" s="123" t="s">
        <v>243</v>
      </c>
      <c r="S4" s="461" t="s">
        <v>243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9"/>
      <c r="E6" s="193"/>
      <c r="F6" s="193"/>
      <c r="G6" s="193"/>
      <c r="H6" s="193"/>
      <c r="I6" s="258"/>
      <c r="J6" s="469"/>
      <c r="K6" s="193"/>
      <c r="L6" s="193"/>
      <c r="M6" s="193"/>
      <c r="N6" s="193"/>
      <c r="O6" s="258"/>
      <c r="P6" s="469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5" t="s">
        <v>118</v>
      </c>
      <c r="D7" s="470"/>
      <c r="E7" s="194"/>
      <c r="F7" s="194"/>
      <c r="G7" s="194"/>
      <c r="H7" s="535"/>
      <c r="I7" s="366"/>
      <c r="J7" s="470"/>
      <c r="K7" s="194"/>
      <c r="L7" s="194"/>
      <c r="M7" s="194"/>
      <c r="N7" s="535"/>
      <c r="O7" s="366"/>
      <c r="P7" s="470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5" t="s">
        <v>124</v>
      </c>
      <c r="D8" s="470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35">
        <f>SUM(H9:H12)</f>
        <v>0</v>
      </c>
      <c r="I8" s="366"/>
      <c r="J8" s="470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35" t="s">
        <v>267</v>
      </c>
      <c r="O8" s="366"/>
      <c r="P8" s="470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2" t="s">
        <v>81</v>
      </c>
      <c r="D9" s="472"/>
      <c r="E9" s="195"/>
      <c r="F9" s="195"/>
      <c r="G9" s="195"/>
      <c r="H9" s="536"/>
      <c r="I9" s="492"/>
      <c r="J9" s="472"/>
      <c r="K9" s="195"/>
      <c r="L9" s="195"/>
      <c r="M9" s="195"/>
      <c r="N9" s="536"/>
      <c r="O9" s="492"/>
      <c r="P9" s="472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3" t="s">
        <v>127</v>
      </c>
      <c r="D10" s="472"/>
      <c r="E10" s="195"/>
      <c r="F10" s="195"/>
      <c r="G10" s="195"/>
      <c r="H10" s="536"/>
      <c r="I10" s="521"/>
      <c r="J10" s="472"/>
      <c r="K10" s="195"/>
      <c r="L10" s="195"/>
      <c r="M10" s="195"/>
      <c r="N10" s="536"/>
      <c r="O10" s="521"/>
      <c r="P10" s="472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3" t="s">
        <v>82</v>
      </c>
      <c r="D11" s="472"/>
      <c r="E11" s="195"/>
      <c r="F11" s="195"/>
      <c r="G11" s="195"/>
      <c r="H11" s="536"/>
      <c r="I11" s="521"/>
      <c r="J11" s="472"/>
      <c r="K11" s="195"/>
      <c r="L11" s="195"/>
      <c r="M11" s="195"/>
      <c r="N11" s="536"/>
      <c r="O11" s="521"/>
      <c r="P11" s="472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3" t="s">
        <v>127</v>
      </c>
      <c r="D12" s="472"/>
      <c r="E12" s="195"/>
      <c r="F12" s="195"/>
      <c r="G12" s="195"/>
      <c r="H12" s="536"/>
      <c r="I12" s="527"/>
      <c r="J12" s="472"/>
      <c r="K12" s="195"/>
      <c r="L12" s="195"/>
      <c r="M12" s="195"/>
      <c r="N12" s="536"/>
      <c r="O12" s="527"/>
      <c r="P12" s="472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1" t="s">
        <v>130</v>
      </c>
      <c r="D13" s="470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35"/>
      <c r="I13" s="366"/>
      <c r="J13" s="470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35"/>
      <c r="O13" s="366"/>
      <c r="P13" s="470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6" t="s">
        <v>132</v>
      </c>
      <c r="D14" s="473"/>
      <c r="E14" s="196"/>
      <c r="F14" s="196"/>
      <c r="G14" s="196"/>
      <c r="H14" s="537"/>
      <c r="I14" s="492"/>
      <c r="J14" s="473"/>
      <c r="K14" s="196"/>
      <c r="L14" s="196"/>
      <c r="M14" s="196"/>
      <c r="N14" s="537"/>
      <c r="O14" s="492"/>
      <c r="P14" s="473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7" t="s">
        <v>134</v>
      </c>
      <c r="D15" s="474"/>
      <c r="E15" s="197"/>
      <c r="F15" s="197"/>
      <c r="G15" s="197"/>
      <c r="H15" s="538"/>
      <c r="I15" s="527"/>
      <c r="J15" s="474"/>
      <c r="K15" s="197"/>
      <c r="L15" s="197"/>
      <c r="M15" s="197"/>
      <c r="N15" s="538"/>
      <c r="O15" s="527"/>
      <c r="P15" s="474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1" t="s">
        <v>135</v>
      </c>
      <c r="D16" s="475"/>
      <c r="E16" s="198"/>
      <c r="F16" s="198"/>
      <c r="G16" s="198"/>
      <c r="H16" s="539"/>
      <c r="I16" s="366"/>
      <c r="J16" s="475"/>
      <c r="K16" s="198"/>
      <c r="L16" s="198"/>
      <c r="M16" s="198"/>
      <c r="N16" s="539" t="s">
        <v>267</v>
      </c>
      <c r="O16" s="366"/>
      <c r="P16" s="475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1" t="s">
        <v>136</v>
      </c>
      <c r="D17" s="470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35" t="s">
        <v>267</v>
      </c>
      <c r="I17" s="366"/>
      <c r="J17" s="470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35" t="s">
        <v>267</v>
      </c>
      <c r="O17" s="366"/>
      <c r="P17" s="470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8" t="s">
        <v>137</v>
      </c>
      <c r="D18" s="476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40" t="s">
        <v>267</v>
      </c>
      <c r="I18" s="366"/>
      <c r="J18" s="476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40" t="s">
        <v>267</v>
      </c>
      <c r="O18" s="366"/>
      <c r="P18" s="470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6" t="s">
        <v>139</v>
      </c>
      <c r="D19" s="473"/>
      <c r="E19" s="196"/>
      <c r="F19" s="196"/>
      <c r="G19" s="196"/>
      <c r="H19" s="537"/>
      <c r="I19" s="492"/>
      <c r="J19" s="473"/>
      <c r="K19" s="196"/>
      <c r="L19" s="196"/>
      <c r="M19" s="196"/>
      <c r="N19" s="537" t="s">
        <v>267</v>
      </c>
      <c r="O19" s="492"/>
      <c r="P19" s="479"/>
      <c r="Q19" s="480"/>
      <c r="R19" s="480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9" t="s">
        <v>141</v>
      </c>
      <c r="D20" s="477"/>
      <c r="E20" s="200"/>
      <c r="F20" s="200"/>
      <c r="G20" s="200"/>
      <c r="H20" s="541"/>
      <c r="I20" s="527"/>
      <c r="J20" s="477"/>
      <c r="K20" s="200"/>
      <c r="L20" s="200"/>
      <c r="M20" s="200"/>
      <c r="N20" s="541"/>
      <c r="O20" s="527"/>
      <c r="P20" s="477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5" t="s">
        <v>142</v>
      </c>
      <c r="D21" s="475"/>
      <c r="E21" s="198"/>
      <c r="F21" s="198"/>
      <c r="G21" s="198"/>
      <c r="H21" s="539"/>
      <c r="I21" s="366"/>
      <c r="J21" s="475"/>
      <c r="K21" s="198"/>
      <c r="L21" s="198"/>
      <c r="M21" s="198"/>
      <c r="N21" s="539"/>
      <c r="O21" s="366"/>
      <c r="P21" s="475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10" t="s">
        <v>143</v>
      </c>
      <c r="D22" s="478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42" t="s">
        <v>267</v>
      </c>
      <c r="I22" s="366"/>
      <c r="J22" s="478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42" t="s">
        <v>267</v>
      </c>
      <c r="O22" s="366"/>
      <c r="P22" s="478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1" t="s">
        <v>145</v>
      </c>
      <c r="D26" s="470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43" t="s">
        <v>267</v>
      </c>
      <c r="I26" s="466"/>
      <c r="J26" s="470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43" t="s">
        <v>267</v>
      </c>
      <c r="O26" s="466"/>
      <c r="P26" s="528"/>
      <c r="Q26" s="462"/>
      <c r="R26" s="133"/>
      <c r="S26" s="133"/>
    </row>
    <row r="27" spans="1:19" ht="12" hidden="1" customHeight="1" x14ac:dyDescent="0.2">
      <c r="A27" s="181"/>
      <c r="B27" s="182" t="s">
        <v>119</v>
      </c>
      <c r="C27" s="482" t="s">
        <v>146</v>
      </c>
      <c r="D27" s="488"/>
      <c r="E27" s="203"/>
      <c r="F27" s="203"/>
      <c r="G27" s="203"/>
      <c r="H27" s="544"/>
      <c r="I27" s="467"/>
      <c r="J27" s="488"/>
      <c r="K27" s="203"/>
      <c r="L27" s="203"/>
      <c r="M27" s="203"/>
      <c r="N27" s="544"/>
      <c r="O27" s="467"/>
      <c r="P27" s="529"/>
      <c r="Q27" s="496"/>
      <c r="R27" s="139"/>
      <c r="S27" s="139"/>
    </row>
    <row r="28" spans="1:19" ht="12" hidden="1" customHeight="1" x14ac:dyDescent="0.2">
      <c r="A28" s="183"/>
      <c r="B28" s="184" t="s">
        <v>120</v>
      </c>
      <c r="C28" s="483" t="s">
        <v>52</v>
      </c>
      <c r="D28" s="490"/>
      <c r="E28" s="204"/>
      <c r="F28" s="204"/>
      <c r="G28" s="204"/>
      <c r="H28" s="545"/>
      <c r="I28" s="517"/>
      <c r="J28" s="490"/>
      <c r="K28" s="204"/>
      <c r="L28" s="204"/>
      <c r="M28" s="204"/>
      <c r="N28" s="545"/>
      <c r="O28" s="517"/>
      <c r="P28" s="529"/>
      <c r="Q28" s="496"/>
      <c r="R28" s="139"/>
      <c r="S28" s="139"/>
    </row>
    <row r="29" spans="1:19" ht="12" hidden="1" customHeight="1" x14ac:dyDescent="0.2">
      <c r="A29" s="183"/>
      <c r="B29" s="184" t="s">
        <v>121</v>
      </c>
      <c r="C29" s="483" t="s">
        <v>147</v>
      </c>
      <c r="D29" s="490"/>
      <c r="E29" s="204"/>
      <c r="F29" s="204"/>
      <c r="G29" s="204"/>
      <c r="H29" s="545"/>
      <c r="I29" s="517"/>
      <c r="J29" s="490"/>
      <c r="K29" s="204"/>
      <c r="L29" s="204"/>
      <c r="M29" s="204"/>
      <c r="N29" s="545"/>
      <c r="O29" s="517"/>
      <c r="P29" s="529"/>
      <c r="Q29" s="496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3" t="s">
        <v>90</v>
      </c>
      <c r="D30" s="490"/>
      <c r="E30" s="204"/>
      <c r="F30" s="204"/>
      <c r="G30" s="204"/>
      <c r="H30" s="545"/>
      <c r="I30" s="518"/>
      <c r="J30" s="490"/>
      <c r="K30" s="204"/>
      <c r="L30" s="204"/>
      <c r="M30" s="204"/>
      <c r="N30" s="545"/>
      <c r="O30" s="518"/>
      <c r="P30" s="529"/>
      <c r="Q30" s="496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3" t="s">
        <v>92</v>
      </c>
      <c r="D31" s="490"/>
      <c r="E31" s="204"/>
      <c r="F31" s="204"/>
      <c r="G31" s="204"/>
      <c r="H31" s="545"/>
      <c r="I31" s="519"/>
      <c r="J31" s="490"/>
      <c r="K31" s="204"/>
      <c r="L31" s="204"/>
      <c r="M31" s="204"/>
      <c r="N31" s="545"/>
      <c r="O31" s="519"/>
      <c r="P31" s="530"/>
      <c r="Q31" s="497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1" t="s">
        <v>148</v>
      </c>
      <c r="D32" s="470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43"/>
      <c r="I32" s="468"/>
      <c r="J32" s="470"/>
      <c r="K32" s="194"/>
      <c r="L32" s="194">
        <f>SUM(L33:L36)</f>
        <v>0</v>
      </c>
      <c r="M32" s="194">
        <f>SUM(M33:M36)</f>
        <v>0</v>
      </c>
      <c r="N32" s="543"/>
      <c r="O32" s="468"/>
      <c r="P32" s="528"/>
      <c r="Q32" s="462"/>
      <c r="R32" s="133"/>
      <c r="S32" s="133"/>
    </row>
    <row r="33" spans="1:19" ht="12" hidden="1" customHeight="1" x14ac:dyDescent="0.2">
      <c r="A33" s="181"/>
      <c r="B33" s="182" t="s">
        <v>149</v>
      </c>
      <c r="C33" s="482" t="s">
        <v>102</v>
      </c>
      <c r="D33" s="488"/>
      <c r="E33" s="203"/>
      <c r="F33" s="203"/>
      <c r="G33" s="203"/>
      <c r="H33" s="544"/>
      <c r="I33" s="518"/>
      <c r="J33" s="488"/>
      <c r="K33" s="203"/>
      <c r="L33" s="203"/>
      <c r="M33" s="203"/>
      <c r="N33" s="544"/>
      <c r="O33" s="518"/>
      <c r="P33" s="529"/>
      <c r="Q33" s="496"/>
      <c r="R33" s="139"/>
      <c r="S33" s="139"/>
    </row>
    <row r="34" spans="1:19" ht="12" hidden="1" customHeight="1" x14ac:dyDescent="0.2">
      <c r="A34" s="183"/>
      <c r="B34" s="184" t="s">
        <v>150</v>
      </c>
      <c r="C34" s="483" t="s">
        <v>103</v>
      </c>
      <c r="D34" s="490">
        <v>0</v>
      </c>
      <c r="E34" s="204">
        <v>0</v>
      </c>
      <c r="F34" s="204">
        <v>0</v>
      </c>
      <c r="G34" s="204">
        <v>0</v>
      </c>
      <c r="H34" s="545"/>
      <c r="I34" s="519"/>
      <c r="J34" s="490"/>
      <c r="K34" s="204"/>
      <c r="L34" s="204">
        <v>0</v>
      </c>
      <c r="M34" s="204">
        <v>0</v>
      </c>
      <c r="N34" s="545"/>
      <c r="O34" s="519"/>
      <c r="P34" s="530"/>
      <c r="Q34" s="497"/>
      <c r="R34" s="185"/>
      <c r="S34" s="185"/>
    </row>
    <row r="35" spans="1:19" ht="15" hidden="1" customHeight="1" x14ac:dyDescent="0.2">
      <c r="A35" s="183"/>
      <c r="B35" s="184" t="s">
        <v>151</v>
      </c>
      <c r="C35" s="483" t="s">
        <v>152</v>
      </c>
      <c r="D35" s="490"/>
      <c r="E35" s="204"/>
      <c r="F35" s="204"/>
      <c r="G35" s="204"/>
      <c r="H35" s="545"/>
      <c r="I35" s="519"/>
      <c r="J35" s="490"/>
      <c r="K35" s="204"/>
      <c r="L35" s="204"/>
      <c r="M35" s="204"/>
      <c r="N35" s="545"/>
      <c r="O35" s="519"/>
      <c r="P35" s="530"/>
      <c r="Q35" s="497"/>
      <c r="R35" s="185"/>
      <c r="S35" s="185"/>
    </row>
    <row r="36" spans="1:19" ht="13.5" hidden="1" thickBot="1" x14ac:dyDescent="0.25">
      <c r="A36" s="183"/>
      <c r="B36" s="184" t="s">
        <v>153</v>
      </c>
      <c r="C36" s="483" t="s">
        <v>154</v>
      </c>
      <c r="D36" s="490"/>
      <c r="E36" s="204"/>
      <c r="F36" s="204"/>
      <c r="G36" s="204"/>
      <c r="H36" s="545"/>
      <c r="I36" s="519"/>
      <c r="J36" s="490"/>
      <c r="K36" s="204"/>
      <c r="L36" s="204"/>
      <c r="M36" s="204"/>
      <c r="N36" s="545"/>
      <c r="O36" s="519"/>
      <c r="P36" s="530"/>
      <c r="Q36" s="497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4" t="s">
        <v>248</v>
      </c>
      <c r="D37" s="475"/>
      <c r="E37" s="198"/>
      <c r="F37" s="198"/>
      <c r="G37" s="198"/>
      <c r="H37" s="546" t="s">
        <v>267</v>
      </c>
      <c r="I37" s="466"/>
      <c r="J37" s="475"/>
      <c r="K37" s="198"/>
      <c r="L37" s="198"/>
      <c r="M37" s="198"/>
      <c r="N37" s="546" t="s">
        <v>267</v>
      </c>
      <c r="O37" s="466"/>
      <c r="P37" s="531"/>
      <c r="Q37" s="464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5" t="s">
        <v>156</v>
      </c>
      <c r="D38" s="475"/>
      <c r="E38" s="198"/>
      <c r="F38" s="198"/>
      <c r="G38" s="198"/>
      <c r="H38" s="546"/>
      <c r="I38" s="466"/>
      <c r="J38" s="475"/>
      <c r="K38" s="198"/>
      <c r="L38" s="198"/>
      <c r="M38" s="198"/>
      <c r="N38" s="546"/>
      <c r="O38" s="466"/>
      <c r="P38" s="531"/>
      <c r="Q38" s="464"/>
      <c r="R38" s="155"/>
      <c r="S38" s="155"/>
    </row>
    <row r="39" spans="1:19" ht="13.5" hidden="1" thickBot="1" x14ac:dyDescent="0.25">
      <c r="A39" s="145" t="s">
        <v>11</v>
      </c>
      <c r="B39" s="186"/>
      <c r="C39" s="486" t="s">
        <v>157</v>
      </c>
      <c r="D39" s="478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7" t="s">
        <v>267</v>
      </c>
      <c r="I39" s="466"/>
      <c r="J39" s="478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7" t="s">
        <v>267</v>
      </c>
      <c r="O39" s="466"/>
      <c r="P39" s="532"/>
      <c r="Q39" s="169"/>
      <c r="R39" s="187"/>
      <c r="S39" s="187"/>
    </row>
    <row r="40" spans="1:19" ht="13.5" hidden="1" thickBot="1" x14ac:dyDescent="0.25">
      <c r="D40" s="523"/>
      <c r="E40" s="524"/>
      <c r="F40" s="524"/>
      <c r="G40" s="524"/>
      <c r="H40" s="548"/>
      <c r="I40" s="298"/>
      <c r="J40" s="523"/>
      <c r="K40" s="524"/>
      <c r="L40" s="524"/>
      <c r="M40" s="524"/>
      <c r="N40" s="548"/>
      <c r="O40" s="298"/>
      <c r="P40" s="533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7"/>
      <c r="D41" s="503"/>
      <c r="E41" s="207"/>
      <c r="F41" s="207"/>
      <c r="G41" s="207"/>
      <c r="H41" s="549"/>
      <c r="I41" s="466"/>
      <c r="J41" s="503"/>
      <c r="K41" s="207"/>
      <c r="L41" s="207"/>
      <c r="M41" s="207"/>
      <c r="N41" s="549"/>
      <c r="O41" s="466"/>
      <c r="P41" s="534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7"/>
      <c r="D42" s="503"/>
      <c r="E42" s="207"/>
      <c r="F42" s="207"/>
      <c r="G42" s="207"/>
      <c r="H42" s="549"/>
      <c r="I42" s="466"/>
      <c r="J42" s="503"/>
      <c r="K42" s="207"/>
      <c r="L42" s="207"/>
      <c r="M42" s="207"/>
      <c r="N42" s="549"/>
      <c r="O42" s="466"/>
      <c r="P42" s="534"/>
      <c r="Q42" s="206"/>
      <c r="R42" s="206"/>
      <c r="S42" s="206"/>
    </row>
    <row r="43" spans="1:19" hidden="1" x14ac:dyDescent="0.2"/>
    <row r="44" spans="1:19" hidden="1" x14ac:dyDescent="0.2">
      <c r="A44" s="1050" t="s">
        <v>160</v>
      </c>
      <c r="B44" s="1050"/>
      <c r="C44" s="1050"/>
      <c r="D44" s="1050"/>
      <c r="E44" s="273"/>
      <c r="F44" s="273"/>
      <c r="G44" s="273"/>
      <c r="H44" s="273"/>
      <c r="I44" s="273"/>
    </row>
    <row r="45" spans="1:19" hidden="1" x14ac:dyDescent="0.2">
      <c r="A45" s="1050"/>
      <c r="B45" s="1050"/>
      <c r="C45" s="1050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3"/>
  <sheetViews>
    <sheetView topLeftCell="A37" zoomScale="70" zoomScaleNormal="70" workbookViewId="0">
      <selection activeCell="B53" sqref="B53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hidden="1" customWidth="1"/>
    <col min="13" max="13" width="21.42578125" style="52" hidden="1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hidden="1" customWidth="1"/>
    <col min="19" max="19" width="19.42578125" style="52" hidden="1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21" t="s">
        <v>7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1"/>
      <c r="W1" s="1021"/>
    </row>
    <row r="2" spans="1:31" ht="14.25" customHeight="1" thickBot="1" x14ac:dyDescent="0.3">
      <c r="A2" s="1023" t="s">
        <v>208</v>
      </c>
      <c r="B2" s="1023"/>
      <c r="C2" s="96"/>
      <c r="D2" s="102"/>
      <c r="W2" s="108" t="s">
        <v>433</v>
      </c>
    </row>
    <row r="3" spans="1:31" s="2" customFormat="1" ht="48.75" customHeight="1" thickBot="1" x14ac:dyDescent="0.25">
      <c r="A3" s="1022" t="s">
        <v>3</v>
      </c>
      <c r="B3" s="991"/>
      <c r="C3" s="991"/>
      <c r="D3" s="991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1022" t="s">
        <v>76</v>
      </c>
      <c r="X3" s="991"/>
      <c r="Y3" s="991"/>
      <c r="Z3" s="991"/>
      <c r="AA3" s="991"/>
      <c r="AB3" s="991"/>
      <c r="AC3" s="1024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239</v>
      </c>
      <c r="G4" s="331" t="s">
        <v>243</v>
      </c>
      <c r="H4" s="331" t="s">
        <v>245</v>
      </c>
      <c r="I4" s="331" t="s">
        <v>263</v>
      </c>
      <c r="J4" s="332" t="s">
        <v>294</v>
      </c>
      <c r="K4" s="330" t="s">
        <v>75</v>
      </c>
      <c r="L4" s="331" t="s">
        <v>239</v>
      </c>
      <c r="M4" s="331" t="s">
        <v>243</v>
      </c>
      <c r="N4" s="331" t="s">
        <v>245</v>
      </c>
      <c r="O4" s="331" t="s">
        <v>263</v>
      </c>
      <c r="P4" s="332" t="s">
        <v>294</v>
      </c>
      <c r="Q4" s="330" t="s">
        <v>75</v>
      </c>
      <c r="R4" s="331" t="s">
        <v>239</v>
      </c>
      <c r="S4" s="331" t="s">
        <v>243</v>
      </c>
      <c r="T4" s="331" t="s">
        <v>245</v>
      </c>
      <c r="U4" s="331" t="s">
        <v>263</v>
      </c>
      <c r="V4" s="332" t="s">
        <v>294</v>
      </c>
      <c r="W4" s="330" t="s">
        <v>75</v>
      </c>
      <c r="X4" s="331" t="s">
        <v>239</v>
      </c>
      <c r="Y4" s="331" t="s">
        <v>243</v>
      </c>
      <c r="Z4" s="331" t="s">
        <v>245</v>
      </c>
      <c r="AA4" s="331" t="s">
        <v>263</v>
      </c>
      <c r="AB4" s="332" t="s">
        <v>294</v>
      </c>
      <c r="AC4" s="332" t="s">
        <v>294</v>
      </c>
    </row>
    <row r="5" spans="1:31" s="51" customFormat="1" ht="33" customHeight="1" thickBot="1" x14ac:dyDescent="0.25">
      <c r="A5" s="89" t="s">
        <v>28</v>
      </c>
      <c r="B5" s="1011" t="s">
        <v>87</v>
      </c>
      <c r="C5" s="1011"/>
      <c r="D5" s="1011"/>
      <c r="E5" s="333">
        <f t="shared" ref="E5:P5" si="0">SUM(E6:E10)</f>
        <v>59265363</v>
      </c>
      <c r="F5" s="333">
        <f t="shared" ref="F5" si="1">SUM(F6:F10)</f>
        <v>61637899</v>
      </c>
      <c r="G5" s="50">
        <f t="shared" si="0"/>
        <v>62858763</v>
      </c>
      <c r="H5" s="50">
        <f t="shared" si="0"/>
        <v>92230846</v>
      </c>
      <c r="I5" s="50">
        <f t="shared" si="0"/>
        <v>0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59744499</v>
      </c>
      <c r="M5" s="50">
        <f t="shared" si="0"/>
        <v>60965363</v>
      </c>
      <c r="N5" s="50">
        <f t="shared" si="0"/>
        <v>90665744</v>
      </c>
      <c r="O5" s="50">
        <f t="shared" si="0"/>
        <v>0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1893400</v>
      </c>
      <c r="S5" s="50">
        <f t="shared" si="3"/>
        <v>1893400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30520708</v>
      </c>
      <c r="G6" s="334">
        <f>'4.sz.m.ÖNK kiadás'!G7+'üres lap2'!F31+'5 sz. m Idősek otthona'!F34+'üres lap'!F27</f>
        <v>30587611</v>
      </c>
      <c r="H6" s="268">
        <f>'4.sz.m.ÖNK kiadás'!H7+'üres lap2'!G31+'5 sz. m Idősek otthona'!G34+'üres lap'!G27</f>
        <v>30100087</v>
      </c>
      <c r="I6" s="268">
        <f>'4.sz.m.ÖNK kiadás'!I7+'üres lap2'!H31+'5 sz. m Idősek otthona'!H34+'üres lap'!H27</f>
        <v>0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30520708</v>
      </c>
      <c r="M6" s="268">
        <f t="shared" ref="M6:N13" si="5">G6-S6</f>
        <v>30587611</v>
      </c>
      <c r="N6" s="268">
        <f t="shared" si="5"/>
        <v>30100087</v>
      </c>
      <c r="O6" s="268">
        <f>I6-U6</f>
        <v>0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5689475</v>
      </c>
      <c r="G7" s="334">
        <f>'4.sz.m.ÖNK kiadás'!G8+'üres lap2'!F32+'5 sz. m Idősek otthona'!F35+'üres lap'!F28</f>
        <v>5693102</v>
      </c>
      <c r="H7" s="268">
        <f>'4.sz.m.ÖNK kiadás'!H8+'üres lap2'!G32+'5 sz. m Idősek otthona'!G35+'üres lap'!G28</f>
        <v>5889326</v>
      </c>
      <c r="I7" s="268">
        <f>'4.sz.m.ÖNK kiadás'!I8+'üres lap2'!H32+'5 sz. m Idősek otthona'!H35+'üres lap'!H28</f>
        <v>0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5689475</v>
      </c>
      <c r="M7" s="268">
        <f t="shared" si="5"/>
        <v>5693102</v>
      </c>
      <c r="N7" s="268">
        <f t="shared" si="5"/>
        <v>5889326</v>
      </c>
      <c r="O7" s="268">
        <f t="shared" ref="O7:P13" si="6">I7-U7</f>
        <v>0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21133685</v>
      </c>
      <c r="G8" s="334">
        <f>'4.sz.m.ÖNK kiadás'!G9+'üres lap2'!F33+'5 sz. m Idősek otthona'!F36+'üres lap'!F29</f>
        <v>22284019</v>
      </c>
      <c r="H8" s="268">
        <f>'4.sz.m.ÖNK kiadás'!H9+'üres lap2'!G33+'5 sz. m Idősek otthona'!G36+'üres lap'!G29</f>
        <v>51215788</v>
      </c>
      <c r="I8" s="268">
        <f>'4.sz.m.ÖNK kiadás'!I9+'üres lap2'!H33+'5 sz. m Idősek otthona'!H36+'üres lap'!H29</f>
        <v>0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21133685</v>
      </c>
      <c r="M8" s="268">
        <f t="shared" si="5"/>
        <v>22284019</v>
      </c>
      <c r="N8" s="268">
        <f t="shared" si="5"/>
        <v>51215788</v>
      </c>
      <c r="O8" s="268">
        <f t="shared" si="6"/>
        <v>0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2776000</v>
      </c>
      <c r="I9" s="268">
        <f>'4.sz.m.ÖNK kiadás'!I10+'üres lap2'!H34+'5 sz. m Idősek otthona'!H37+'üres lap'!H30</f>
        <v>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2776000</v>
      </c>
      <c r="O9" s="268">
        <f t="shared" si="6"/>
        <v>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2478031</v>
      </c>
      <c r="G10" s="268">
        <f t="shared" ref="G10:J10" si="7">SUM(G11:G15)</f>
        <v>2478031</v>
      </c>
      <c r="H10" s="268">
        <f t="shared" si="7"/>
        <v>2249645</v>
      </c>
      <c r="I10" s="268">
        <f t="shared" si="7"/>
        <v>0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584631</v>
      </c>
      <c r="M10" s="268">
        <f t="shared" si="5"/>
        <v>584631</v>
      </c>
      <c r="N10" s="268">
        <f t="shared" si="5"/>
        <v>684543</v>
      </c>
      <c r="O10" s="268">
        <f t="shared" si="6"/>
        <v>0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1893400</v>
      </c>
      <c r="S10" s="268">
        <f>'4.sz.m.ÖNK kiadás'!S11</f>
        <v>1893400</v>
      </c>
      <c r="T10" s="268">
        <f>'4.sz.m.ÖNK kiadás'!T11</f>
        <v>1565102</v>
      </c>
      <c r="U10" s="268">
        <f>'4.sz.m.ÖNK kiadás'!U11</f>
        <v>0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323</v>
      </c>
      <c r="E11" s="334">
        <f>'4.sz.m.ÖNK kiadás'!E12</f>
        <v>0</v>
      </c>
      <c r="F11" s="334">
        <f>'4.sz.m.ÖNK kiadás'!F12</f>
        <v>115000</v>
      </c>
      <c r="G11" s="268">
        <f>'4.sz.m.ÖNK kiadás'!G12</f>
        <v>115000</v>
      </c>
      <c r="H11" s="268">
        <f>'4.sz.m.ÖNK kiadás'!H12</f>
        <v>115000</v>
      </c>
      <c r="I11" s="268">
        <f>'4.sz.m.ÖNK kiadás'!I12</f>
        <v>0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115000</v>
      </c>
      <c r="M11" s="268">
        <f t="shared" si="5"/>
        <v>115000</v>
      </c>
      <c r="N11" s="268">
        <f t="shared" si="5"/>
        <v>115000</v>
      </c>
      <c r="O11" s="268">
        <f t="shared" si="6"/>
        <v>0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324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1451000</v>
      </c>
      <c r="I12" s="268">
        <f>'4.sz.m.ÖNK kiadás'!I13</f>
        <v>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1451000</v>
      </c>
      <c r="U12" s="268">
        <f>'4.sz.m.ÖNK kiadás'!U13</f>
        <v>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450</v>
      </c>
      <c r="E13" s="334">
        <f>'4.sz.m.ÖNK kiadás'!E14</f>
        <v>540807</v>
      </c>
      <c r="F13" s="334">
        <f>'4.sz.m.ÖNK kiadás'!F14</f>
        <v>583031</v>
      </c>
      <c r="G13" s="268">
        <f>'4.sz.m.ÖNK kiadás'!G14</f>
        <v>583031</v>
      </c>
      <c r="H13" s="268">
        <f>'4.sz.m.ÖNK kiadás'!H14</f>
        <v>683645</v>
      </c>
      <c r="I13" s="268">
        <f>'4.sz.m.ÖNK kiadás'!I14</f>
        <v>0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469631</v>
      </c>
      <c r="M13" s="268">
        <f t="shared" si="5"/>
        <v>469631</v>
      </c>
      <c r="N13" s="268">
        <f t="shared" si="5"/>
        <v>569543</v>
      </c>
      <c r="O13" s="268">
        <f t="shared" si="6"/>
        <v>0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113400</v>
      </c>
      <c r="S13" s="268">
        <f>'4.sz.m.ÖNK kiadás'!S14</f>
        <v>113400</v>
      </c>
      <c r="T13" s="268">
        <f>'4.sz.m.ÖNK kiadás'!T14</f>
        <v>114102</v>
      </c>
      <c r="U13" s="268">
        <f>'4.sz.m.ÖNK kiadás'!U14</f>
        <v>0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1011" t="s">
        <v>101</v>
      </c>
      <c r="C16" s="1011"/>
      <c r="D16" s="1011"/>
      <c r="E16" s="333">
        <f t="shared" ref="E16:P16" si="8">SUM(E17:E19)</f>
        <v>2692927</v>
      </c>
      <c r="F16" s="333">
        <f t="shared" ref="F16" si="9">SUM(F17:F19)</f>
        <v>28766952</v>
      </c>
      <c r="G16" s="50">
        <f t="shared" si="8"/>
        <v>28766952</v>
      </c>
      <c r="H16" s="50">
        <f t="shared" si="8"/>
        <v>20023676</v>
      </c>
      <c r="I16" s="50">
        <f t="shared" si="8"/>
        <v>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28766952</v>
      </c>
      <c r="M16" s="50">
        <f t="shared" si="8"/>
        <v>28766952</v>
      </c>
      <c r="N16" s="50">
        <f t="shared" si="8"/>
        <v>20023676</v>
      </c>
      <c r="O16" s="50">
        <f t="shared" si="8"/>
        <v>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12" t="s">
        <v>102</v>
      </c>
      <c r="D17" s="1012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1764765</v>
      </c>
      <c r="G17" s="268">
        <f>'4.sz.m.ÖNK kiadás'!G18+'üres lap2'!F37+'5 sz. m Idősek otthona'!F40+'üres lap'!F33</f>
        <v>1764765</v>
      </c>
      <c r="H17" s="268">
        <f>'4.sz.m.ÖNK kiadás'!H18+'üres lap2'!G37+'5 sz. m Idősek otthona'!G40+'üres lap'!G33</f>
        <v>1830270</v>
      </c>
      <c r="I17" s="268">
        <f>'4.sz.m.ÖNK kiadás'!I18+'üres lap2'!H37+'5 sz. m Idősek otthona'!H40+'üres lap'!H33</f>
        <v>0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1764765</v>
      </c>
      <c r="M17" s="268">
        <f>'4.sz.m.ÖNK kiadás'!M18+'üres lap2'!L37+'5 sz. m Idősek otthona'!L40+'üres lap'!L33</f>
        <v>1764765</v>
      </c>
      <c r="N17" s="268">
        <f>'4.sz.m.ÖNK kiadás'!N18+'üres lap2'!M37+'5 sz. m Idősek otthona'!M40+'üres lap'!M33</f>
        <v>1830270</v>
      </c>
      <c r="O17" s="268">
        <f>'4.sz.m.ÖNK kiadás'!O18+'üres lap2'!M37+'5 sz. m Idősek otthona'!N40+'üres lap'!N33</f>
        <v>0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1008" t="s">
        <v>103</v>
      </c>
      <c r="D18" s="1008"/>
      <c r="E18" s="334">
        <f>'4.sz.m.ÖNK kiadás'!E19+'5 sz. m Idősek otthona'!D41</f>
        <v>2422927</v>
      </c>
      <c r="F18" s="334">
        <f>'4.sz.m.ÖNK kiadás'!F19+'5 sz. m Idősek otthona'!E41</f>
        <v>27002187</v>
      </c>
      <c r="G18" s="334">
        <f>'4.sz.m.ÖNK kiadás'!G19+'5 sz. m Idősek otthona'!F41</f>
        <v>27002187</v>
      </c>
      <c r="H18" s="268">
        <f>'4.sz.m.ÖNK kiadás'!H19</f>
        <v>18193406</v>
      </c>
      <c r="I18" s="268">
        <f>'4.sz.m.ÖNK kiadás'!I19</f>
        <v>0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27002187</v>
      </c>
      <c r="M18" s="268">
        <f>'4.sz.m.ÖNK kiadás'!M19</f>
        <v>27002187</v>
      </c>
      <c r="N18" s="268">
        <f>'4.sz.m.ÖNK kiadás'!N19</f>
        <v>18193406</v>
      </c>
      <c r="O18" s="268">
        <f>'4.sz.m.ÖNK kiadás'!O19</f>
        <v>0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79" t="s">
        <v>104</v>
      </c>
      <c r="D19" s="979"/>
      <c r="E19" s="334">
        <f>'4.sz.m.ÖNK kiadás'!E20</f>
        <v>0</v>
      </c>
      <c r="F19" s="334">
        <f>'4.sz.m.ÖNK kiadás'!F20</f>
        <v>0</v>
      </c>
      <c r="G19" s="268">
        <f>'4.sz.m.ÖNK kiadás'!G20</f>
        <v>0</v>
      </c>
      <c r="H19" s="268">
        <f>'4.sz.m.ÖNK kiadás'!H20</f>
        <v>0</v>
      </c>
      <c r="I19" s="268">
        <f>'4.sz.m.ÖNK kiadás'!I20</f>
        <v>0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0</v>
      </c>
      <c r="N19" s="268">
        <f>'4.sz.m.ÖNK kiadás'!N20</f>
        <v>0</v>
      </c>
      <c r="O19" s="268">
        <f>'4.sz.m.ÖNK kiadás'!O20</f>
        <v>0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0</v>
      </c>
      <c r="H20" s="268">
        <f>'4.sz.m.ÖNK kiadás'!H21</f>
        <v>0</v>
      </c>
      <c r="I20" s="268">
        <f>'4.sz.m.ÖNK kiadás'!I21</f>
        <v>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0</v>
      </c>
      <c r="N20" s="268" t="str">
        <f>'4.sz.m.ÖNK kiadás'!N21</f>
        <v xml:space="preserve"> </v>
      </c>
      <c r="O20" s="268">
        <f>'4.sz.m.ÖNK kiadás'!O21</f>
        <v>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0</v>
      </c>
      <c r="I21" s="268">
        <f>'4.sz.m.ÖNK kiadás'!I22</f>
        <v>0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0</v>
      </c>
      <c r="O21" s="268">
        <f>'4.sz.m.ÖNK kiadás'!O22</f>
        <v>0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1011" t="s">
        <v>108</v>
      </c>
      <c r="C24" s="1011"/>
      <c r="D24" s="1011"/>
      <c r="E24" s="333">
        <f t="shared" ref="E24:P24" si="12">SUM(E25:E27)</f>
        <v>34604355</v>
      </c>
      <c r="F24" s="333">
        <f t="shared" ref="F24" si="13">SUM(F25:F27)</f>
        <v>8325642</v>
      </c>
      <c r="G24" s="50">
        <f t="shared" si="12"/>
        <v>8276281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8325642</v>
      </c>
      <c r="M24" s="50">
        <f t="shared" si="12"/>
        <v>8276281</v>
      </c>
      <c r="N24" s="50">
        <f t="shared" si="12"/>
        <v>0</v>
      </c>
      <c r="O24" s="50">
        <f t="shared" si="12"/>
        <v>0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12" t="s">
        <v>2</v>
      </c>
      <c r="D25" s="1012"/>
      <c r="E25" s="334">
        <f>'4.sz.m.ÖNK kiadás'!E26</f>
        <v>34604355</v>
      </c>
      <c r="F25" s="334">
        <f>'4.sz.m.ÖNK kiadás'!F26</f>
        <v>8325642</v>
      </c>
      <c r="G25" s="334">
        <f>'4.sz.m.ÖNK kiadás'!G26</f>
        <v>8276281</v>
      </c>
      <c r="H25" s="334">
        <f>'4.sz.m.ÖNK kiadás'!H26</f>
        <v>0</v>
      </c>
      <c r="I25" s="334">
        <f>'4.sz.m.ÖNK kiadás'!I26</f>
        <v>0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8325642</v>
      </c>
      <c r="M25" s="268">
        <f>'4.sz.m.ÖNK kiadás'!M26</f>
        <v>8276281</v>
      </c>
      <c r="N25" s="268">
        <f>'4.sz.m.ÖNK kiadás'!N26+'üres lap'!G37</f>
        <v>0</v>
      </c>
      <c r="O25" s="268">
        <f>'4.sz.m.ÖNK kiadás'!O26+'üres lap'!H37</f>
        <v>0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1007" t="s">
        <v>325</v>
      </c>
      <c r="D26" s="1007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83" t="s">
        <v>111</v>
      </c>
      <c r="C29" s="983"/>
      <c r="D29" s="983"/>
      <c r="E29" s="333">
        <f>E5+E16+E24+E28</f>
        <v>96562645</v>
      </c>
      <c r="F29" s="333">
        <f>F5+F16+F24+F28</f>
        <v>98730493</v>
      </c>
      <c r="G29" s="333">
        <f>G5+G16+G24+G28</f>
        <v>99901996</v>
      </c>
      <c r="H29" s="50">
        <f>H5+H16+H24+H28</f>
        <v>112254522</v>
      </c>
      <c r="I29" s="50">
        <f t="shared" ref="I29:AC29" si="17">I5+I16+I24+I28</f>
        <v>0</v>
      </c>
      <c r="J29" s="50">
        <f t="shared" si="17"/>
        <v>0</v>
      </c>
      <c r="K29" s="333">
        <f>K5+K16+K24+K28</f>
        <v>94661469</v>
      </c>
      <c r="L29" s="333">
        <f>L5+L16+L24+L28</f>
        <v>96837093</v>
      </c>
      <c r="M29" s="333">
        <f t="shared" ref="M29:P29" si="18">M5+M16+M24+M28</f>
        <v>98008596</v>
      </c>
      <c r="N29" s="333">
        <f t="shared" si="18"/>
        <v>110689420</v>
      </c>
      <c r="O29" s="333">
        <f t="shared" si="18"/>
        <v>0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1893400</v>
      </c>
      <c r="S29" s="50">
        <f t="shared" si="17"/>
        <v>1893400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83" t="s">
        <v>223</v>
      </c>
      <c r="C30" s="983"/>
      <c r="D30" s="983"/>
      <c r="E30" s="333">
        <f>SUM(E31:E32)</f>
        <v>1250863</v>
      </c>
      <c r="F30" s="333">
        <f>SUM(F31:F32)</f>
        <v>1319483</v>
      </c>
      <c r="G30" s="333">
        <f>SUM(G31:G32)</f>
        <v>1319483</v>
      </c>
      <c r="H30" s="333">
        <f>SUM(H31:H32)</f>
        <v>1319483</v>
      </c>
      <c r="I30" s="50"/>
      <c r="J30" s="50"/>
      <c r="K30" s="333">
        <f>SUM(K31:K32)</f>
        <v>1250863</v>
      </c>
      <c r="L30" s="333">
        <f>SUM(L31:L32)</f>
        <v>1319483</v>
      </c>
      <c r="M30" s="333">
        <f>SUM(M31:M32)</f>
        <v>1319483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10" t="s">
        <v>452</v>
      </c>
      <c r="D31" s="1010"/>
      <c r="E31" s="338">
        <f>+'4.sz.m.ÖNK kiadás'!E33</f>
        <v>1250863</v>
      </c>
      <c r="F31" s="338">
        <f>+'4.sz.m.ÖNK kiadás'!F33</f>
        <v>1319483</v>
      </c>
      <c r="G31" s="338">
        <f>+'4.sz.m.ÖNK kiadás'!G33</f>
        <v>1319483</v>
      </c>
      <c r="H31" s="106">
        <f>+'4.sz.m.ÖNK kiadás'!H33</f>
        <v>1319483</v>
      </c>
      <c r="I31" s="106"/>
      <c r="J31" s="106"/>
      <c r="K31" s="338">
        <f>+'4.sz.m.ÖNK kiadás'!K33</f>
        <v>1250863</v>
      </c>
      <c r="L31" s="338">
        <f>+'4.sz.m.ÖNK kiadás'!L33</f>
        <v>1319483</v>
      </c>
      <c r="M31" s="338">
        <f>+'4.sz.m.ÖNK kiadás'!M33</f>
        <v>1319483</v>
      </c>
      <c r="N31" s="338">
        <f>+'4.sz.m.ÖNK kiadás'!N33</f>
        <v>1319483</v>
      </c>
      <c r="O31" s="106"/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1010" t="s">
        <v>327</v>
      </c>
      <c r="D32" s="1010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1013" t="s">
        <v>253</v>
      </c>
      <c r="C33" s="1013"/>
      <c r="D33" s="1013"/>
      <c r="E33" s="357">
        <f>E29+E30</f>
        <v>97813508</v>
      </c>
      <c r="F33" s="357">
        <f>F29+F30</f>
        <v>100049976</v>
      </c>
      <c r="G33" s="358">
        <f t="shared" ref="G33:P33" si="20">G29+G30</f>
        <v>101221479</v>
      </c>
      <c r="H33" s="358">
        <f t="shared" si="20"/>
        <v>113574005</v>
      </c>
      <c r="I33" s="358">
        <f t="shared" si="20"/>
        <v>0</v>
      </c>
      <c r="J33" s="358">
        <f t="shared" si="20"/>
        <v>0</v>
      </c>
      <c r="K33" s="357">
        <f>K29+K30</f>
        <v>95912332</v>
      </c>
      <c r="L33" s="357">
        <f>L29+L30</f>
        <v>98156576</v>
      </c>
      <c r="M33" s="358">
        <f t="shared" si="20"/>
        <v>99328079</v>
      </c>
      <c r="N33" s="358">
        <f t="shared" si="20"/>
        <v>112008903</v>
      </c>
      <c r="O33" s="358">
        <f t="shared" si="20"/>
        <v>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1893400</v>
      </c>
      <c r="S33" s="358">
        <f t="shared" si="21"/>
        <v>1893400</v>
      </c>
      <c r="T33" s="358">
        <f t="shared" si="21"/>
        <v>1565102</v>
      </c>
      <c r="U33" s="358">
        <f>U29+U30</f>
        <v>0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1018" t="s">
        <v>254</v>
      </c>
      <c r="B34" s="1019"/>
      <c r="C34" s="1019"/>
      <c r="D34" s="1019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82" t="s">
        <v>113</v>
      </c>
      <c r="B35" s="983"/>
      <c r="C35" s="983"/>
      <c r="D35" s="983"/>
      <c r="E35" s="333">
        <f t="shared" ref="E35:K35" si="23">E33+E34</f>
        <v>97813508</v>
      </c>
      <c r="F35" s="333">
        <f t="shared" ref="F35" si="24">F33+F34</f>
        <v>100049976</v>
      </c>
      <c r="G35" s="50">
        <f t="shared" si="23"/>
        <v>101221479</v>
      </c>
      <c r="H35" s="50">
        <f t="shared" si="23"/>
        <v>113574005</v>
      </c>
      <c r="I35" s="50">
        <f t="shared" si="23"/>
        <v>0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98156576</v>
      </c>
      <c r="M35" s="50">
        <f t="shared" ref="M35:AC35" si="26">M33+M34</f>
        <v>99328079</v>
      </c>
      <c r="N35" s="50">
        <f t="shared" si="26"/>
        <v>112008903</v>
      </c>
      <c r="O35" s="50">
        <f t="shared" si="26"/>
        <v>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1893400</v>
      </c>
      <c r="S35" s="50">
        <f t="shared" si="26"/>
        <v>1893400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1020" t="s">
        <v>53</v>
      </c>
      <c r="D38" s="1020"/>
      <c r="E38" s="1020"/>
      <c r="F38" s="1020"/>
      <c r="G38" s="1020"/>
      <c r="H38" s="1020"/>
      <c r="I38" s="1020"/>
      <c r="J38" s="1020"/>
      <c r="K38" s="1020"/>
      <c r="L38" s="1020"/>
      <c r="M38" s="1020"/>
      <c r="N38" s="1020"/>
      <c r="O38" s="1020"/>
      <c r="P38" s="1020"/>
      <c r="Q38" s="1020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1014" t="s">
        <v>162</v>
      </c>
      <c r="C40" s="1015"/>
      <c r="D40" s="1016"/>
      <c r="E40" s="227">
        <f>'1.sz.m-önk.össze.bev'!E56-'1 .sz.m.önk.össz.kiad.'!E29</f>
        <v>-30694420</v>
      </c>
      <c r="F40" s="227">
        <f>'1.sz.m-önk.össze.bev'!F56-'1 .sz.m.önk.össz.kiad.'!F29</f>
        <v>-22132357</v>
      </c>
      <c r="G40" s="227">
        <f>'1.sz.m-önk.össze.bev'!G56-'1 .sz.m.önk.össz.kiad.'!G29</f>
        <v>-22132357</v>
      </c>
      <c r="H40" s="227">
        <f>'1.sz.m-önk.össze.bev'!H56-'1 .sz.m.önk.össz.kiad.'!H29</f>
        <v>-23383220</v>
      </c>
      <c r="I40" s="227">
        <f>'1.sz.m-önk.össze.bev'!I56-'1 .sz.m.önk.össz.kiad.'!I29</f>
        <v>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-22132357</v>
      </c>
      <c r="M40" s="227">
        <f>'1.sz.m-önk.össze.bev'!M56-'1 .sz.m.önk.össz.kiad.'!M29</f>
        <v>-22132357</v>
      </c>
      <c r="N40" s="227">
        <f>'1.sz.m-önk.össze.bev'!N56-'1 .sz.m.önk.össz.kiad.'!N29</f>
        <v>-23711518</v>
      </c>
      <c r="O40" s="227">
        <f>'1.sz.m-önk.össze.bev'!O56-'1 .sz.m.önk.össz.kiad.'!O29</f>
        <v>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0</v>
      </c>
      <c r="S40" s="227">
        <f>'1.sz.m-önk.össze.bev'!S56-'1 .sz.m.önk.össz.kiad.'!S29</f>
        <v>0</v>
      </c>
      <c r="T40" s="227">
        <f>'1.sz.m-önk.össze.bev'!T56-'1 .sz.m.önk.össz.kiad.'!T29</f>
        <v>328298</v>
      </c>
      <c r="U40" s="227" t="e">
        <f>'1.sz.m-önk.össze.bev'!U56-'1 .sz.m.önk.össz.kiad.'!U29</f>
        <v>#REF!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1009" t="s">
        <v>163</v>
      </c>
      <c r="D42" s="1009"/>
      <c r="E42" s="1009"/>
      <c r="F42" s="1009"/>
      <c r="G42" s="1009"/>
      <c r="H42" s="1009"/>
      <c r="I42" s="1009"/>
      <c r="J42" s="1009"/>
      <c r="K42" s="1009"/>
      <c r="L42" s="1009"/>
      <c r="M42" s="1009"/>
      <c r="N42" s="1009"/>
      <c r="O42" s="1009"/>
      <c r="P42" s="1009"/>
      <c r="Q42" s="1009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1017"/>
      <c r="D43" s="1017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1028" t="s">
        <v>607</v>
      </c>
      <c r="C44" s="1029"/>
      <c r="D44" s="1030"/>
      <c r="E44" s="242">
        <f>+'2.sz.m.összehasonlító'!B15</f>
        <v>31945283</v>
      </c>
      <c r="F44" s="242">
        <f>+'2.sz.m.összehasonlító'!C15</f>
        <v>22451840</v>
      </c>
      <c r="G44" s="242">
        <f>+'2.sz.m.összehasonlító'!D15</f>
        <v>22451840</v>
      </c>
      <c r="H44" s="242">
        <f>+'2.sz.m.összehasonlító'!E15</f>
        <v>24702703</v>
      </c>
      <c r="I44" s="242">
        <f>'1.sz.m-önk.össze.bev'!I60</f>
        <v>0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22451840</v>
      </c>
      <c r="M44" s="242">
        <f>+'2.sz.m.összehasonlító'!D15</f>
        <v>22451840</v>
      </c>
      <c r="N44" s="242">
        <f>+'2.sz.m.összehasonlító'!E15</f>
        <v>24702703</v>
      </c>
      <c r="O44" s="242">
        <f>+'2.sz.m.összehasonlító'!F15</f>
        <v>0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1004" t="s">
        <v>608</v>
      </c>
      <c r="C45" s="1005"/>
      <c r="D45" s="1006"/>
      <c r="E45" s="243">
        <f>+'2.sz.m.összehasonlító'!B26</f>
        <v>0</v>
      </c>
      <c r="F45" s="243">
        <f>+'2.sz.m.összehasonlító'!C26</f>
        <v>1000000</v>
      </c>
      <c r="G45" s="243">
        <f>+'2.sz.m.összehasonlító'!D26</f>
        <v>1000000</v>
      </c>
      <c r="H45" s="971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1000000</v>
      </c>
      <c r="M45" s="243">
        <f>+'2.sz.m.összehasonlító'!D26</f>
        <v>1000000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1025" t="s">
        <v>609</v>
      </c>
      <c r="C46" s="1026"/>
      <c r="D46" s="1027"/>
      <c r="E46" s="241">
        <f t="shared" ref="E46:G46" si="28">E44+E45</f>
        <v>31945283</v>
      </c>
      <c r="F46" s="241">
        <f t="shared" ref="F46" si="29">F44+F45</f>
        <v>23451840</v>
      </c>
      <c r="G46" s="241">
        <f t="shared" si="28"/>
        <v>23451840</v>
      </c>
      <c r="H46" s="241">
        <f>H44+H45</f>
        <v>24702703</v>
      </c>
      <c r="I46" s="241">
        <f t="shared" ref="I46:AC46" si="30">I44+I45</f>
        <v>0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23451840</v>
      </c>
      <c r="M46" s="241">
        <f t="shared" si="31"/>
        <v>23451840</v>
      </c>
      <c r="N46" s="241">
        <f t="shared" si="30"/>
        <v>24702703</v>
      </c>
      <c r="O46" s="241">
        <f t="shared" si="30"/>
        <v>0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1009" t="s">
        <v>165</v>
      </c>
      <c r="D48" s="1009"/>
      <c r="E48" s="1009"/>
      <c r="F48" s="1009"/>
      <c r="G48" s="1009"/>
      <c r="H48" s="1009"/>
      <c r="I48" s="1009"/>
      <c r="J48" s="1009"/>
      <c r="K48" s="1009"/>
      <c r="L48" s="1009"/>
      <c r="M48" s="1009"/>
      <c r="N48" s="1009"/>
      <c r="O48" s="1009"/>
      <c r="P48" s="1009"/>
      <c r="Q48" s="1009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1039"/>
      <c r="D49" s="1039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1028" t="s">
        <v>610</v>
      </c>
      <c r="C50" s="1029"/>
      <c r="D50" s="1030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1004" t="s">
        <v>611</v>
      </c>
      <c r="C51" s="1005"/>
      <c r="D51" s="1006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1032" t="s">
        <v>612</v>
      </c>
      <c r="C52" s="1033"/>
      <c r="D52" s="1034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1009" t="s">
        <v>55</v>
      </c>
      <c r="D54" s="1009"/>
      <c r="E54" s="1009"/>
      <c r="F54" s="1009"/>
      <c r="G54" s="1009"/>
      <c r="H54" s="1009"/>
      <c r="I54" s="1009"/>
      <c r="J54" s="1009"/>
      <c r="K54" s="1009"/>
      <c r="L54" s="1009"/>
      <c r="M54" s="1009"/>
      <c r="N54" s="1009"/>
      <c r="O54" s="1009"/>
      <c r="P54" s="1009"/>
      <c r="Q54" s="1009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1038"/>
      <c r="D56" s="1038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1035" t="s">
        <v>167</v>
      </c>
      <c r="C57" s="1035"/>
      <c r="D57" s="1035"/>
      <c r="E57" s="236">
        <f>E58-E61</f>
        <v>30694420</v>
      </c>
      <c r="F57" s="236">
        <f>F58-F61</f>
        <v>22132357</v>
      </c>
      <c r="G57" s="236">
        <f t="shared" ref="G57:W57" si="37">G58-G61</f>
        <v>22132357</v>
      </c>
      <c r="H57" s="236">
        <f t="shared" si="37"/>
        <v>23383220</v>
      </c>
      <c r="I57" s="236">
        <f t="shared" si="37"/>
        <v>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22132357</v>
      </c>
      <c r="M57" s="236">
        <f t="shared" si="37"/>
        <v>22132357</v>
      </c>
      <c r="N57" s="236">
        <f t="shared" si="37"/>
        <v>23383220</v>
      </c>
      <c r="O57" s="236">
        <f t="shared" si="37"/>
        <v>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 t="e">
        <f t="shared" si="37"/>
        <v>#REF!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1036" t="s">
        <v>169</v>
      </c>
      <c r="C58" s="1036"/>
      <c r="D58" s="1036"/>
      <c r="E58" s="237">
        <f>'1.sz.m-önk.össze.bev'!E57</f>
        <v>31945283</v>
      </c>
      <c r="F58" s="237">
        <f>'1.sz.m-önk.össze.bev'!F57</f>
        <v>23451840</v>
      </c>
      <c r="G58" s="237">
        <f>'1.sz.m-önk.össze.bev'!G57</f>
        <v>23451840</v>
      </c>
      <c r="H58" s="237">
        <f>'1.sz.m-önk.össze.bev'!H57</f>
        <v>24702703</v>
      </c>
      <c r="I58" s="237">
        <f>'1.sz.m-önk.össze.bev'!I57</f>
        <v>0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23451840</v>
      </c>
      <c r="M58" s="237">
        <f>'1.sz.m-önk.össze.bev'!M57</f>
        <v>23451840</v>
      </c>
      <c r="N58" s="237">
        <f>'1.sz.m-önk.össze.bev'!N57</f>
        <v>24702703</v>
      </c>
      <c r="O58" s="237">
        <f>'1.sz.m-önk.össze.bev'!O57</f>
        <v>0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 t="e">
        <f>'1.sz.m-önk.össze.bev'!U57</f>
        <v>#REF!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1037" t="s">
        <v>215</v>
      </c>
      <c r="C59" s="1037"/>
      <c r="D59" s="1037"/>
      <c r="E59" s="237">
        <f>'1.sz.m-önk.össze.bev'!E60</f>
        <v>31945283</v>
      </c>
      <c r="F59" s="237">
        <f>'1.sz.m-önk.össze.bev'!F60</f>
        <v>23451840</v>
      </c>
      <c r="G59" s="237">
        <v>22451840</v>
      </c>
      <c r="H59" s="237">
        <f>'1.sz.m-önk.össze.bev'!H60</f>
        <v>24702703</v>
      </c>
      <c r="I59" s="237">
        <f>'1.sz.m-önk.össze.bev'!I60</f>
        <v>0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23451840</v>
      </c>
      <c r="M59" s="237">
        <v>22451840</v>
      </c>
      <c r="N59" s="237">
        <f>'1.sz.m-önk.össze.bev'!N60</f>
        <v>24702703</v>
      </c>
      <c r="O59" s="237">
        <f>'1.sz.m-önk.össze.bev'!O60</f>
        <v>0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1037" t="s">
        <v>216</v>
      </c>
      <c r="C60" s="1037"/>
      <c r="D60" s="1037"/>
      <c r="E60" s="237">
        <f>'1.sz.m-önk.össze.bev'!E58</f>
        <v>0</v>
      </c>
      <c r="F60" s="237">
        <f>'1.sz.m-önk.össze.bev'!F58</f>
        <v>0</v>
      </c>
      <c r="G60" s="237">
        <v>1000000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v>1000000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1036" t="s">
        <v>173</v>
      </c>
      <c r="C61" s="1036"/>
      <c r="D61" s="1036"/>
      <c r="E61" s="238">
        <f>E30</f>
        <v>1250863</v>
      </c>
      <c r="F61" s="238">
        <f>F30</f>
        <v>1319483</v>
      </c>
      <c r="G61" s="238">
        <f t="shared" ref="G61:W61" si="42">G30</f>
        <v>1319483</v>
      </c>
      <c r="H61" s="238">
        <f t="shared" si="42"/>
        <v>1319483</v>
      </c>
      <c r="I61" s="238">
        <f t="shared" si="42"/>
        <v>0</v>
      </c>
      <c r="J61" s="238">
        <f t="shared" si="42"/>
        <v>0</v>
      </c>
      <c r="K61" s="238">
        <f t="shared" si="42"/>
        <v>1250863</v>
      </c>
      <c r="L61" s="238">
        <f t="shared" ref="L61" si="43">L30</f>
        <v>1319483</v>
      </c>
      <c r="M61" s="238">
        <f t="shared" ref="M61" si="44">M30</f>
        <v>1319483</v>
      </c>
      <c r="N61" s="238">
        <f t="shared" si="42"/>
        <v>1319483</v>
      </c>
      <c r="O61" s="238">
        <f t="shared" si="42"/>
        <v>0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5">X30</f>
        <v>0</v>
      </c>
      <c r="Y61" s="238">
        <f t="shared" ref="Y61:AC61" si="46">Y30</f>
        <v>0</v>
      </c>
      <c r="Z61" s="238">
        <f t="shared" si="46"/>
        <v>0</v>
      </c>
      <c r="AA61" s="238">
        <f t="shared" si="46"/>
        <v>0</v>
      </c>
      <c r="AB61" s="238">
        <f t="shared" si="46"/>
        <v>0</v>
      </c>
      <c r="AC61" s="238">
        <f t="shared" si="46"/>
        <v>0</v>
      </c>
    </row>
    <row r="62" spans="1:29" ht="27.2" customHeight="1" x14ac:dyDescent="0.25">
      <c r="A62" s="232" t="s">
        <v>174</v>
      </c>
      <c r="B62" s="1037" t="s">
        <v>217</v>
      </c>
      <c r="C62" s="1037"/>
      <c r="D62" s="1037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1031" t="s">
        <v>218</v>
      </c>
      <c r="C63" s="1031"/>
      <c r="D63" s="1031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49" t="s">
        <v>209</v>
      </c>
      <c r="K1" s="1049"/>
      <c r="L1" s="1049"/>
      <c r="M1" s="1049"/>
      <c r="N1" s="1049"/>
      <c r="O1" s="1049"/>
      <c r="P1" s="1049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1048" t="s">
        <v>230</v>
      </c>
      <c r="B3" s="1048"/>
      <c r="C3" s="1048"/>
      <c r="D3" s="1048"/>
      <c r="E3" s="1048"/>
      <c r="F3" s="1048"/>
      <c r="G3" s="1048"/>
      <c r="H3" s="1048"/>
      <c r="I3" s="1048"/>
      <c r="J3" s="1048"/>
      <c r="K3" s="1048"/>
      <c r="L3" s="1048"/>
      <c r="M3" s="1048"/>
      <c r="N3" s="1048"/>
      <c r="O3" s="1048"/>
      <c r="P3" s="1048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1051" t="s">
        <v>115</v>
      </c>
      <c r="B5" s="1052"/>
      <c r="C5" s="123" t="s">
        <v>116</v>
      </c>
      <c r="D5" s="1200" t="s">
        <v>4</v>
      </c>
      <c r="E5" s="1201"/>
      <c r="F5" s="1201"/>
      <c r="G5" s="1201"/>
      <c r="H5" s="1201"/>
      <c r="I5" s="1201"/>
      <c r="J5" s="1202" t="s">
        <v>114</v>
      </c>
      <c r="K5" s="1203"/>
      <c r="L5" s="1203"/>
      <c r="M5" s="1203"/>
      <c r="N5" s="1203"/>
      <c r="O5" s="1200"/>
      <c r="P5" s="1202" t="s">
        <v>161</v>
      </c>
      <c r="Q5" s="1203"/>
      <c r="R5" s="1203"/>
      <c r="S5" s="1203"/>
      <c r="T5" s="1203"/>
      <c r="U5" s="1204"/>
    </row>
    <row r="6" spans="1:22" ht="13.5" thickBot="1" x14ac:dyDescent="0.25">
      <c r="A6" s="281"/>
      <c r="B6" s="282"/>
      <c r="C6" s="123"/>
      <c r="D6" s="123" t="s">
        <v>242</v>
      </c>
      <c r="E6" s="123" t="s">
        <v>239</v>
      </c>
      <c r="F6" s="123" t="s">
        <v>243</v>
      </c>
      <c r="G6" s="123" t="s">
        <v>245</v>
      </c>
      <c r="H6" s="123" t="s">
        <v>263</v>
      </c>
      <c r="I6" s="461" t="s">
        <v>294</v>
      </c>
      <c r="J6" s="493" t="s">
        <v>242</v>
      </c>
      <c r="K6" s="123" t="s">
        <v>239</v>
      </c>
      <c r="L6" s="123" t="s">
        <v>243</v>
      </c>
      <c r="M6" s="123" t="s">
        <v>245</v>
      </c>
      <c r="N6" s="123" t="s">
        <v>263</v>
      </c>
      <c r="O6" s="465" t="s">
        <v>294</v>
      </c>
      <c r="P6" s="493" t="s">
        <v>242</v>
      </c>
      <c r="Q6" s="123" t="s">
        <v>239</v>
      </c>
      <c r="R6" s="123" t="s">
        <v>243</v>
      </c>
      <c r="S6" s="123" t="s">
        <v>243</v>
      </c>
      <c r="T6" s="123" t="s">
        <v>263</v>
      </c>
      <c r="U6" s="461" t="s">
        <v>251</v>
      </c>
      <c r="V6" s="123" t="s">
        <v>294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9"/>
      <c r="K8" s="193"/>
      <c r="L8" s="193"/>
      <c r="M8" s="193"/>
      <c r="N8" s="193"/>
      <c r="O8" s="275"/>
      <c r="P8" s="469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388</v>
      </c>
      <c r="D9" s="194"/>
      <c r="E9" s="194"/>
      <c r="F9" s="194"/>
      <c r="G9" s="194"/>
      <c r="H9" s="194"/>
      <c r="I9" s="133"/>
      <c r="J9" s="470"/>
      <c r="K9" s="194"/>
      <c r="L9" s="194"/>
      <c r="M9" s="194"/>
      <c r="N9" s="194"/>
      <c r="O9" s="133"/>
      <c r="P9" s="470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1"/>
      <c r="K10" s="205"/>
      <c r="L10" s="205"/>
      <c r="M10" s="205"/>
      <c r="N10" s="205"/>
      <c r="O10" s="259"/>
      <c r="P10" s="471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70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70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2"/>
      <c r="K12" s="195"/>
      <c r="L12" s="195"/>
      <c r="M12" s="195"/>
      <c r="N12" s="195"/>
      <c r="O12" s="139"/>
      <c r="P12" s="472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2"/>
      <c r="K13" s="195"/>
      <c r="L13" s="195"/>
      <c r="M13" s="195"/>
      <c r="N13" s="195"/>
      <c r="O13" s="139"/>
      <c r="P13" s="472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2"/>
      <c r="K14" s="195"/>
      <c r="L14" s="195"/>
      <c r="M14" s="195"/>
      <c r="N14" s="195"/>
      <c r="O14" s="139"/>
      <c r="P14" s="472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317</v>
      </c>
      <c r="C15" s="138" t="s">
        <v>127</v>
      </c>
      <c r="D15" s="195"/>
      <c r="E15" s="195"/>
      <c r="F15" s="195"/>
      <c r="G15" s="195"/>
      <c r="H15" s="195"/>
      <c r="I15" s="139"/>
      <c r="J15" s="472"/>
      <c r="K15" s="195"/>
      <c r="L15" s="195"/>
      <c r="M15" s="195"/>
      <c r="N15" s="195"/>
      <c r="O15" s="139"/>
      <c r="P15" s="472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70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70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3"/>
      <c r="K17" s="196"/>
      <c r="L17" s="196"/>
      <c r="M17" s="196"/>
      <c r="N17" s="196"/>
      <c r="O17" s="150"/>
      <c r="P17" s="473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4"/>
      <c r="K18" s="197"/>
      <c r="L18" s="197"/>
      <c r="M18" s="197"/>
      <c r="N18" s="197"/>
      <c r="O18" s="154"/>
      <c r="P18" s="474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5"/>
      <c r="K19" s="198"/>
      <c r="L19" s="198"/>
      <c r="M19" s="198"/>
      <c r="N19" s="198"/>
      <c r="O19" s="155"/>
      <c r="P19" s="475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70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2">
        <f t="shared" si="2"/>
        <v>0</v>
      </c>
      <c r="P20" s="470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34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3">
        <f>SUM(O22:O24)</f>
        <v>0</v>
      </c>
      <c r="P21" s="470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9"/>
      <c r="Q22" s="480"/>
      <c r="R22" s="480"/>
      <c r="S22" s="480"/>
      <c r="T22" s="480"/>
      <c r="U22" s="255"/>
      <c r="V22" s="480"/>
    </row>
    <row r="23" spans="1:22" s="140" customFormat="1" ht="15" customHeight="1" x14ac:dyDescent="0.2">
      <c r="A23" s="661"/>
      <c r="B23" s="662" t="s">
        <v>45</v>
      </c>
      <c r="C23" s="506" t="s">
        <v>320</v>
      </c>
      <c r="D23" s="663"/>
      <c r="E23" s="663"/>
      <c r="F23" s="663"/>
      <c r="G23" s="663"/>
      <c r="H23" s="663"/>
      <c r="I23" s="668"/>
      <c r="J23" s="663"/>
      <c r="K23" s="663"/>
      <c r="L23" s="663"/>
      <c r="M23" s="663"/>
      <c r="N23" s="663"/>
      <c r="O23" s="668"/>
      <c r="P23" s="664"/>
      <c r="Q23" s="665"/>
      <c r="R23" s="665"/>
      <c r="S23" s="665"/>
      <c r="T23" s="665"/>
      <c r="U23" s="666"/>
      <c r="V23" s="665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7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4"/>
      <c r="P25" s="475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321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8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8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1" t="s">
        <v>145</v>
      </c>
      <c r="D30" s="470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70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70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4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2" t="s">
        <v>146</v>
      </c>
      <c r="D31" s="488"/>
      <c r="E31" s="203"/>
      <c r="F31" s="203"/>
      <c r="G31" s="203"/>
      <c r="H31" s="203"/>
      <c r="I31" s="489"/>
      <c r="J31" s="488"/>
      <c r="K31" s="203"/>
      <c r="L31" s="203"/>
      <c r="M31" s="203"/>
      <c r="N31" s="203"/>
      <c r="O31" s="203"/>
      <c r="P31" s="472"/>
      <c r="Q31" s="195"/>
      <c r="R31" s="195"/>
      <c r="S31" s="195"/>
      <c r="T31" s="139"/>
      <c r="U31" s="495"/>
      <c r="V31" s="139"/>
    </row>
    <row r="32" spans="1:22" ht="12" customHeight="1" x14ac:dyDescent="0.2">
      <c r="A32" s="183"/>
      <c r="B32" s="184" t="s">
        <v>120</v>
      </c>
      <c r="C32" s="483" t="s">
        <v>52</v>
      </c>
      <c r="D32" s="490"/>
      <c r="E32" s="204"/>
      <c r="F32" s="204"/>
      <c r="G32" s="204"/>
      <c r="H32" s="204"/>
      <c r="I32" s="185"/>
      <c r="J32" s="490"/>
      <c r="K32" s="204"/>
      <c r="L32" s="204"/>
      <c r="M32" s="204"/>
      <c r="N32" s="204"/>
      <c r="O32" s="204"/>
      <c r="P32" s="472"/>
      <c r="Q32" s="195"/>
      <c r="R32" s="195"/>
      <c r="S32" s="195"/>
      <c r="T32" s="139"/>
      <c r="U32" s="495"/>
      <c r="V32" s="139"/>
    </row>
    <row r="33" spans="1:22" ht="12" customHeight="1" x14ac:dyDescent="0.2">
      <c r="A33" s="183"/>
      <c r="B33" s="184" t="s">
        <v>121</v>
      </c>
      <c r="C33" s="483" t="s">
        <v>147</v>
      </c>
      <c r="D33" s="490"/>
      <c r="E33" s="204"/>
      <c r="F33" s="204"/>
      <c r="G33" s="204"/>
      <c r="H33" s="204"/>
      <c r="I33" s="185"/>
      <c r="J33" s="490"/>
      <c r="K33" s="204"/>
      <c r="L33" s="204"/>
      <c r="M33" s="204"/>
      <c r="N33" s="204"/>
      <c r="O33" s="204"/>
      <c r="P33" s="472"/>
      <c r="Q33" s="195"/>
      <c r="R33" s="195"/>
      <c r="S33" s="195"/>
      <c r="T33" s="139"/>
      <c r="U33" s="495"/>
      <c r="V33" s="139"/>
    </row>
    <row r="34" spans="1:22" s="173" customFormat="1" ht="12" customHeight="1" x14ac:dyDescent="0.2">
      <c r="A34" s="183"/>
      <c r="B34" s="184" t="s">
        <v>122</v>
      </c>
      <c r="C34" s="483" t="s">
        <v>90</v>
      </c>
      <c r="D34" s="490"/>
      <c r="E34" s="204"/>
      <c r="F34" s="204"/>
      <c r="G34" s="204"/>
      <c r="H34" s="204"/>
      <c r="I34" s="185"/>
      <c r="J34" s="490"/>
      <c r="K34" s="204"/>
      <c r="L34" s="204"/>
      <c r="M34" s="204"/>
      <c r="N34" s="204"/>
      <c r="O34" s="204"/>
      <c r="P34" s="472"/>
      <c r="Q34" s="195"/>
      <c r="R34" s="195"/>
      <c r="S34" s="195"/>
      <c r="T34" s="139"/>
      <c r="U34" s="496"/>
      <c r="V34" s="139"/>
    </row>
    <row r="35" spans="1:22" ht="12" customHeight="1" thickBot="1" x14ac:dyDescent="0.25">
      <c r="A35" s="183"/>
      <c r="B35" s="184" t="s">
        <v>51</v>
      </c>
      <c r="C35" s="483" t="s">
        <v>92</v>
      </c>
      <c r="D35" s="490"/>
      <c r="E35" s="204"/>
      <c r="F35" s="204"/>
      <c r="G35" s="204"/>
      <c r="H35" s="204"/>
      <c r="I35" s="185"/>
      <c r="J35" s="490"/>
      <c r="K35" s="204"/>
      <c r="L35" s="204"/>
      <c r="M35" s="204"/>
      <c r="N35" s="204"/>
      <c r="O35" s="204"/>
      <c r="P35" s="490"/>
      <c r="Q35" s="204"/>
      <c r="R35" s="204"/>
      <c r="S35" s="204"/>
      <c r="T35" s="185"/>
      <c r="U35" s="497"/>
      <c r="V35" s="185"/>
    </row>
    <row r="36" spans="1:22" ht="12" customHeight="1" thickBot="1" x14ac:dyDescent="0.25">
      <c r="A36" s="145" t="s">
        <v>29</v>
      </c>
      <c r="B36" s="180"/>
      <c r="C36" s="481" t="s">
        <v>148</v>
      </c>
      <c r="D36" s="470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70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70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2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2" t="s">
        <v>102</v>
      </c>
      <c r="D37" s="488"/>
      <c r="E37" s="203"/>
      <c r="F37" s="203"/>
      <c r="G37" s="203"/>
      <c r="H37" s="203"/>
      <c r="I37" s="489"/>
      <c r="J37" s="488"/>
      <c r="K37" s="203"/>
      <c r="L37" s="203"/>
      <c r="M37" s="203"/>
      <c r="N37" s="203"/>
      <c r="O37" s="203"/>
      <c r="P37" s="472"/>
      <c r="Q37" s="195"/>
      <c r="R37" s="195"/>
      <c r="S37" s="195"/>
      <c r="T37" s="139"/>
      <c r="U37" s="496"/>
      <c r="V37" s="139"/>
    </row>
    <row r="38" spans="1:22" ht="12" customHeight="1" x14ac:dyDescent="0.2">
      <c r="A38" s="183"/>
      <c r="B38" s="184" t="s">
        <v>150</v>
      </c>
      <c r="C38" s="483" t="s">
        <v>103</v>
      </c>
      <c r="D38" s="490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90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90"/>
      <c r="Q38" s="204"/>
      <c r="R38" s="204"/>
      <c r="S38" s="204"/>
      <c r="T38" s="185"/>
      <c r="U38" s="497"/>
      <c r="V38" s="185"/>
    </row>
    <row r="39" spans="1:22" ht="15" customHeight="1" x14ac:dyDescent="0.2">
      <c r="A39" s="183"/>
      <c r="B39" s="184" t="s">
        <v>151</v>
      </c>
      <c r="C39" s="483" t="s">
        <v>152</v>
      </c>
      <c r="D39" s="490"/>
      <c r="E39" s="204"/>
      <c r="F39" s="204"/>
      <c r="G39" s="204"/>
      <c r="H39" s="204"/>
      <c r="I39" s="185"/>
      <c r="J39" s="490"/>
      <c r="K39" s="204"/>
      <c r="L39" s="204"/>
      <c r="M39" s="204"/>
      <c r="N39" s="204"/>
      <c r="O39" s="204"/>
      <c r="P39" s="490"/>
      <c r="Q39" s="204"/>
      <c r="R39" s="204"/>
      <c r="S39" s="204"/>
      <c r="T39" s="185"/>
      <c r="U39" s="497"/>
      <c r="V39" s="185"/>
    </row>
    <row r="40" spans="1:22" ht="23.25" thickBot="1" x14ac:dyDescent="0.25">
      <c r="A40" s="183"/>
      <c r="B40" s="184" t="s">
        <v>153</v>
      </c>
      <c r="C40" s="483" t="s">
        <v>154</v>
      </c>
      <c r="D40" s="490"/>
      <c r="E40" s="204"/>
      <c r="F40" s="204"/>
      <c r="G40" s="204"/>
      <c r="H40" s="204"/>
      <c r="I40" s="185"/>
      <c r="J40" s="490"/>
      <c r="K40" s="204"/>
      <c r="L40" s="204"/>
      <c r="M40" s="204"/>
      <c r="N40" s="204"/>
      <c r="O40" s="204"/>
      <c r="P40" s="490"/>
      <c r="Q40" s="204"/>
      <c r="R40" s="204"/>
      <c r="S40" s="204"/>
      <c r="T40" s="185"/>
      <c r="U40" s="497"/>
      <c r="V40" s="185"/>
    </row>
    <row r="41" spans="1:22" ht="15" hidden="1" customHeight="1" thickBot="1" x14ac:dyDescent="0.25">
      <c r="A41" s="145" t="s">
        <v>9</v>
      </c>
      <c r="B41" s="180"/>
      <c r="C41" s="484" t="s">
        <v>155</v>
      </c>
      <c r="D41" s="475"/>
      <c r="E41" s="198"/>
      <c r="F41" s="198"/>
      <c r="G41" s="198"/>
      <c r="H41" s="198"/>
      <c r="I41" s="155"/>
      <c r="J41" s="475"/>
      <c r="K41" s="198"/>
      <c r="L41" s="198"/>
      <c r="M41" s="198"/>
      <c r="N41" s="198"/>
      <c r="O41" s="198"/>
      <c r="P41" s="475"/>
      <c r="Q41" s="198"/>
      <c r="R41" s="198"/>
      <c r="S41" s="198"/>
      <c r="T41" s="155"/>
      <c r="U41" s="464"/>
      <c r="V41" s="155"/>
    </row>
    <row r="42" spans="1:22" ht="14.25" hidden="1" customHeight="1" thickBot="1" x14ac:dyDescent="0.25">
      <c r="A42" s="164" t="s">
        <v>10</v>
      </c>
      <c r="B42" s="165"/>
      <c r="C42" s="485" t="s">
        <v>156</v>
      </c>
      <c r="D42" s="475"/>
      <c r="E42" s="198"/>
      <c r="F42" s="198"/>
      <c r="G42" s="198"/>
      <c r="H42" s="198"/>
      <c r="I42" s="155"/>
      <c r="J42" s="475"/>
      <c r="K42" s="198"/>
      <c r="L42" s="198"/>
      <c r="M42" s="198"/>
      <c r="N42" s="198"/>
      <c r="O42" s="198"/>
      <c r="P42" s="475"/>
      <c r="Q42" s="198"/>
      <c r="R42" s="198"/>
      <c r="S42" s="198"/>
      <c r="T42" s="155"/>
      <c r="U42" s="464"/>
      <c r="V42" s="155"/>
    </row>
    <row r="43" spans="1:22" ht="13.5" thickBot="1" x14ac:dyDescent="0.25">
      <c r="A43" s="145" t="s">
        <v>9</v>
      </c>
      <c r="B43" s="186"/>
      <c r="C43" s="486" t="s">
        <v>322</v>
      </c>
      <c r="D43" s="478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8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8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8" t="e">
        <f>T43/S43</f>
        <v>#DIV/0!</v>
      </c>
      <c r="V43" s="187">
        <f t="shared" si="7"/>
        <v>0</v>
      </c>
    </row>
    <row r="44" spans="1:22" ht="13.5" thickBot="1" x14ac:dyDescent="0.25">
      <c r="D44" s="499"/>
      <c r="E44" s="500"/>
      <c r="F44" s="500"/>
      <c r="G44" s="500"/>
      <c r="H44" s="500"/>
      <c r="I44" s="635"/>
      <c r="J44" s="499"/>
      <c r="K44" s="189"/>
      <c r="L44" s="189"/>
      <c r="M44" s="189"/>
      <c r="N44" s="189"/>
      <c r="O44" s="189"/>
      <c r="P44" s="499"/>
      <c r="Q44" s="500"/>
      <c r="R44" s="500"/>
      <c r="S44" s="501"/>
      <c r="T44" s="502"/>
      <c r="V44" s="502"/>
    </row>
    <row r="45" spans="1:22" ht="13.5" thickBot="1" x14ac:dyDescent="0.25">
      <c r="A45" s="190" t="s">
        <v>158</v>
      </c>
      <c r="B45" s="191"/>
      <c r="C45" s="487"/>
      <c r="D45" s="503"/>
      <c r="E45" s="207"/>
      <c r="F45" s="207"/>
      <c r="G45" s="207"/>
      <c r="H45" s="207"/>
      <c r="I45" s="491"/>
      <c r="J45" s="503"/>
      <c r="K45" s="207"/>
      <c r="L45" s="207"/>
      <c r="M45" s="207"/>
      <c r="N45" s="207"/>
      <c r="O45" s="207"/>
      <c r="P45" s="503"/>
      <c r="Q45" s="207"/>
      <c r="R45" s="207"/>
      <c r="S45" s="207"/>
      <c r="T45" s="491"/>
      <c r="U45" s="206"/>
      <c r="V45" s="491"/>
    </row>
    <row r="46" spans="1:22" ht="13.5" thickBot="1" x14ac:dyDescent="0.25">
      <c r="A46" s="190" t="s">
        <v>159</v>
      </c>
      <c r="B46" s="191"/>
      <c r="C46" s="487"/>
      <c r="D46" s="503">
        <v>0</v>
      </c>
      <c r="E46" s="207"/>
      <c r="F46" s="207"/>
      <c r="G46" s="207"/>
      <c r="H46" s="207"/>
      <c r="I46" s="491"/>
      <c r="J46" s="503">
        <v>0</v>
      </c>
      <c r="K46" s="207"/>
      <c r="L46" s="207"/>
      <c r="M46" s="207"/>
      <c r="N46" s="207"/>
      <c r="O46" s="207"/>
      <c r="P46" s="503"/>
      <c r="Q46" s="207"/>
      <c r="R46" s="207"/>
      <c r="S46" s="207"/>
      <c r="T46" s="491"/>
      <c r="U46" s="206"/>
      <c r="V46" s="491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1050" t="s">
        <v>224</v>
      </c>
      <c r="B48" s="1050"/>
      <c r="C48" s="1050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10" workbookViewId="0">
      <selection activeCell="I12" sqref="I12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hidden="1" customWidth="1"/>
    <col min="4" max="4" width="17.42578125" style="11" hidden="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hidden="1" customWidth="1"/>
    <col min="11" max="11" width="18" style="11" hidden="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40" t="s">
        <v>24</v>
      </c>
      <c r="I1" s="1040"/>
    </row>
    <row r="2" spans="1:14" ht="18" x14ac:dyDescent="0.2">
      <c r="A2" s="1041" t="s">
        <v>18</v>
      </c>
      <c r="B2" s="1041"/>
      <c r="C2" s="1041"/>
      <c r="D2" s="1041"/>
      <c r="E2" s="1041"/>
      <c r="F2" s="1041"/>
      <c r="G2" s="1041"/>
      <c r="H2" s="1041"/>
      <c r="I2" s="1041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433</v>
      </c>
    </row>
    <row r="4" spans="1:14" ht="17.25" customHeight="1" thickBot="1" x14ac:dyDescent="0.25">
      <c r="A4" s="1042" t="s">
        <v>213</v>
      </c>
      <c r="B4" s="1043"/>
      <c r="C4" s="1043"/>
      <c r="D4" s="1043"/>
      <c r="E4" s="1043"/>
      <c r="F4" s="1043"/>
      <c r="G4" s="1043"/>
      <c r="H4" s="1042"/>
      <c r="I4" s="1043"/>
    </row>
    <row r="5" spans="1:14" ht="33" customHeight="1" thickBot="1" x14ac:dyDescent="0.25">
      <c r="A5" s="309" t="s">
        <v>6</v>
      </c>
      <c r="B5" s="400" t="s">
        <v>242</v>
      </c>
      <c r="C5" s="401" t="s">
        <v>239</v>
      </c>
      <c r="D5" s="401" t="s">
        <v>243</v>
      </c>
      <c r="E5" s="401" t="s">
        <v>245</v>
      </c>
      <c r="F5" s="401" t="s">
        <v>263</v>
      </c>
      <c r="G5" s="402" t="s">
        <v>294</v>
      </c>
      <c r="H5" s="355" t="s">
        <v>7</v>
      </c>
      <c r="I5" s="400" t="s">
        <v>242</v>
      </c>
      <c r="J5" s="401" t="s">
        <v>239</v>
      </c>
      <c r="K5" s="401" t="s">
        <v>243</v>
      </c>
      <c r="L5" s="401" t="s">
        <v>245</v>
      </c>
      <c r="M5" s="401" t="s">
        <v>263</v>
      </c>
      <c r="N5" s="402" t="s">
        <v>294</v>
      </c>
    </row>
    <row r="6" spans="1:14" x14ac:dyDescent="0.2">
      <c r="A6" s="311" t="s">
        <v>380</v>
      </c>
      <c r="B6" s="403">
        <f>'3.sz.m Önk  bev.'!E7</f>
        <v>5370655</v>
      </c>
      <c r="C6" s="403">
        <f>'3.sz.m Önk  bev.'!F7</f>
        <v>5550399</v>
      </c>
      <c r="D6" s="403">
        <f>'3.sz.m Önk  bev.'!G7</f>
        <v>6511111</v>
      </c>
      <c r="E6" s="403">
        <f>'3.sz.m Önk  bev.'!H7</f>
        <v>7834660</v>
      </c>
      <c r="F6" s="404"/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30520708</v>
      </c>
      <c r="K6" s="419">
        <f>+'4.sz.m.ÖNK kiadás'!G7+'5 sz. m Idősek otthona'!F34</f>
        <v>30587611</v>
      </c>
      <c r="L6" s="419">
        <f>+'4.sz.m.ÖNK kiadás'!H7+'5 sz. m Idősek otthona'!G34</f>
        <v>30100087</v>
      </c>
      <c r="M6" s="419">
        <f>'4.sz.m.ÖNK kiadás'!I7+'üres lap2'!H31+'5 sz. m Idősek otthona'!H34+'üres lap'!H27</f>
        <v>0</v>
      </c>
      <c r="N6" s="419">
        <f>'4.sz.m.ÖNK kiadás'!J7+'üres lap2'!I31+'5 sz. m Idősek otthona'!I34+'üres lap'!I27</f>
        <v>0</v>
      </c>
    </row>
    <row r="7" spans="1:14" x14ac:dyDescent="0.2">
      <c r="A7" s="312" t="s">
        <v>381</v>
      </c>
      <c r="B7" s="405">
        <f>+'3.sz.m Önk  bev.'!E21+'5 sz. m Idősek otthona'!D9</f>
        <v>26585678</v>
      </c>
      <c r="C7" s="405">
        <f>+'3.sz.m Önk  bev.'!F21+'5 sz. m Idősek otthona'!E9</f>
        <v>25546789</v>
      </c>
      <c r="D7" s="405">
        <f>+'3.sz.m Önk  bev.'!G21+'5 sz. m Idősek otthona'!F9</f>
        <v>24961680</v>
      </c>
      <c r="E7" s="405">
        <f>+'3.sz.m Önk  bev.'!H21+'5 sz. m Idősek otthona'!G9</f>
        <v>29820223</v>
      </c>
      <c r="F7" s="406"/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5689475</v>
      </c>
      <c r="K7" s="406">
        <f>+'4.sz.m.ÖNK kiadás'!G8+'5 sz. m Idősek otthona'!F35</f>
        <v>5693102</v>
      </c>
      <c r="L7" s="406">
        <f>+'4.sz.m.ÖNK kiadás'!H8+'5 sz. m Idősek otthona'!G35</f>
        <v>5889326</v>
      </c>
      <c r="M7" s="406">
        <f>'4.sz.m.ÖNK kiadás'!I8+'üres lap2'!H32+'5 sz. m Idősek otthona'!H35+'üres lap'!H28</f>
        <v>0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382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36588938</v>
      </c>
      <c r="D8" s="405">
        <f>'3.sz.m Önk  bev.'!G33+'üres lap2'!F11+'5 sz. m Idősek otthona'!F14</f>
        <v>37384838</v>
      </c>
      <c r="E8" s="405">
        <f>'3.sz.m Önk  bev.'!H33+'üres lap2'!G11+'5 sz. m Idősek otthona'!G14</f>
        <v>42209120</v>
      </c>
      <c r="F8" s="406"/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21133685</v>
      </c>
      <c r="K8" s="406">
        <f>+'4.sz.m.ÖNK kiadás'!G9+'5 sz. m Idősek otthona'!F36</f>
        <v>22284019</v>
      </c>
      <c r="L8" s="406">
        <f>+'4.sz.m.ÖNK kiadás'!H9+'5 sz. m Idősek otthona'!G36</f>
        <v>51215788</v>
      </c>
      <c r="M8" s="406">
        <f>'4.sz.m.ÖNK kiadás'!I9+'üres lap2'!H33+'5 sz. m Idősek otthona'!H36+'üres lap'!H29</f>
        <v>0</v>
      </c>
      <c r="N8" s="406">
        <f>'4.sz.m.ÖNK kiadás'!J9+'üres lap2'!I33+'5 sz. m Idősek otthona'!I36+'üres lap'!I29</f>
        <v>0</v>
      </c>
    </row>
    <row r="9" spans="1:14" x14ac:dyDescent="0.2">
      <c r="A9" s="312" t="s">
        <v>383</v>
      </c>
      <c r="B9" s="405">
        <f>'3.sz.m Önk  bev.'!E50+'üres lap2'!D17+'5 sz. m Idősek otthona'!D20</f>
        <v>0</v>
      </c>
      <c r="C9" s="405">
        <f>'3.sz.m Önk  bev.'!F50+'üres lap2'!E17+'5 sz. m Idősek otthona'!E20</f>
        <v>130000</v>
      </c>
      <c r="D9" s="405">
        <f>'3.sz.m Önk  bev.'!G50+'üres lap2'!F17+'5 sz. m Idősek otthona'!F20</f>
        <v>130000</v>
      </c>
      <c r="E9" s="405">
        <f>'3.sz.m Önk  bev.'!H50+'üres lap2'!G17+'5 sz. m Idősek otthona'!G20</f>
        <v>130000</v>
      </c>
      <c r="F9" s="406"/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2776000</v>
      </c>
      <c r="M9" s="406">
        <f>'4.sz.m.ÖNK kiadás'!I10+'üres lap2'!H34+'5 sz. m Idősek otthona'!H37+'üres lap'!H30</f>
        <v>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2478031</v>
      </c>
      <c r="K10" s="406">
        <f>+'4.sz.m.ÖNK kiadás'!G11</f>
        <v>2478031</v>
      </c>
      <c r="L10" s="406">
        <f>+'4.sz.m.ÖNK kiadás'!H11</f>
        <v>2249645</v>
      </c>
      <c r="M10" s="406">
        <f>'4.sz.m.ÖNK kiadás'!I11+'üres lap2'!H35+'5 sz. m Idősek otthona'!H38+'üres lap'!H31</f>
        <v>0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438</v>
      </c>
      <c r="I11" s="406">
        <v>34604355</v>
      </c>
      <c r="J11" s="406"/>
      <c r="K11" s="406"/>
      <c r="L11" s="406"/>
      <c r="M11" s="406">
        <f>'4.sz.m.ÖNK kiadás'!I25+'üres lap'!H37</f>
        <v>0</v>
      </c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67816126</v>
      </c>
      <c r="D14" s="410">
        <f>SUM(D6:D9)</f>
        <v>68987629</v>
      </c>
      <c r="E14" s="410">
        <f>SUM(E6:E9)</f>
        <v>79994003</v>
      </c>
      <c r="F14" s="411">
        <f>F6+F9+F10+F11+F13</f>
        <v>0</v>
      </c>
      <c r="G14" s="411">
        <f>G6+G9+G10+G11+G13</f>
        <v>0</v>
      </c>
      <c r="H14" s="681" t="s">
        <v>193</v>
      </c>
      <c r="I14" s="411">
        <f t="shared" ref="I14:N14" si="0">SUM(I6:I13)</f>
        <v>93869718</v>
      </c>
      <c r="J14" s="411">
        <f t="shared" ref="J14" si="1">SUM(J6:J13)</f>
        <v>61637899</v>
      </c>
      <c r="K14" s="411">
        <f t="shared" si="0"/>
        <v>62858763</v>
      </c>
      <c r="L14" s="411">
        <f t="shared" si="0"/>
        <v>92230846</v>
      </c>
      <c r="M14" s="411">
        <f t="shared" si="0"/>
        <v>0</v>
      </c>
      <c r="N14" s="411">
        <f t="shared" si="0"/>
        <v>0</v>
      </c>
    </row>
    <row r="15" spans="1:14" ht="18.75" customHeight="1" x14ac:dyDescent="0.2">
      <c r="A15" s="316" t="s">
        <v>417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22451840</v>
      </c>
      <c r="D15" s="310">
        <f>+'3.sz.m Önk  bev.'!G59+'5 sz. m Idősek otthona'!F25-'2.sz.m.összehasonlító'!D26</f>
        <v>22451840</v>
      </c>
      <c r="E15" s="310">
        <f>+'3.sz.m Önk  bev.'!H59+'5 sz. m Idősek otthona'!G25-'2.sz.m.összehasonlító'!E26</f>
        <v>24702703</v>
      </c>
      <c r="F15" s="412">
        <f>'3.sz.m Önk  bev.'!I58+'üres lap2'!H22+'5 sz. m Idősek otthona'!H25+'üres lap'!H19</f>
        <v>0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451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451</v>
      </c>
      <c r="I16" s="408">
        <f>+'4.sz.m.ÖNK kiadás'!E33</f>
        <v>1250863</v>
      </c>
      <c r="J16" s="408">
        <f>+'4.sz.m.ÖNK kiadás'!F33</f>
        <v>1319483</v>
      </c>
      <c r="K16" s="408">
        <f>+'4.sz.m.ÖNK kiadás'!G33</f>
        <v>1319483</v>
      </c>
      <c r="L16" s="408">
        <f>+'4.sz.m.ÖNK kiadás'!H33</f>
        <v>1319483</v>
      </c>
      <c r="M16" s="408"/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22451840</v>
      </c>
      <c r="D17" s="414">
        <f>SUM(D15:D16)</f>
        <v>22451840</v>
      </c>
      <c r="E17" s="414">
        <f>SUM(E15:E16)</f>
        <v>24702703</v>
      </c>
      <c r="F17" s="415">
        <f t="shared" ref="F17:G17" si="2">SUM(F15:F16)</f>
        <v>0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1319483</v>
      </c>
      <c r="K17" s="414">
        <f>+K15+K16</f>
        <v>1319483</v>
      </c>
      <c r="L17" s="414">
        <f>+L15+L16</f>
        <v>1319483</v>
      </c>
      <c r="M17" s="415">
        <f>SUM(M15:M16)</f>
        <v>0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90267966</v>
      </c>
      <c r="D18" s="416">
        <f>D14+D17</f>
        <v>91439469</v>
      </c>
      <c r="E18" s="416">
        <f>E14+E17</f>
        <v>104696706</v>
      </c>
      <c r="F18" s="417">
        <f t="shared" ref="F18:G18" si="3">F14+F17</f>
        <v>0</v>
      </c>
      <c r="G18" s="417">
        <f t="shared" si="3"/>
        <v>0</v>
      </c>
      <c r="H18" s="394" t="s">
        <v>179</v>
      </c>
      <c r="I18" s="417">
        <f>I14+I17</f>
        <v>95120581</v>
      </c>
      <c r="J18" s="417">
        <f>J14+J17</f>
        <v>62957382</v>
      </c>
      <c r="K18" s="417">
        <f t="shared" ref="K18:N18" si="4">K14+K17</f>
        <v>64178246</v>
      </c>
      <c r="L18" s="417">
        <f>L14+L17</f>
        <v>93550329</v>
      </c>
      <c r="M18" s="417">
        <f t="shared" si="4"/>
        <v>0</v>
      </c>
      <c r="N18" s="417">
        <f t="shared" si="4"/>
        <v>0</v>
      </c>
    </row>
    <row r="19" spans="1:14" ht="22.5" customHeight="1" thickBot="1" x14ac:dyDescent="0.25">
      <c r="A19" s="1042" t="s">
        <v>214</v>
      </c>
      <c r="B19" s="1043"/>
      <c r="C19" s="1043"/>
      <c r="D19" s="1043"/>
      <c r="E19" s="1043"/>
      <c r="F19" s="1043"/>
      <c r="G19" s="1043"/>
      <c r="H19" s="1042"/>
      <c r="I19" s="1043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8400000</v>
      </c>
      <c r="D20" s="418">
        <f>+'3.sz.m Önk  bev.'!G42</f>
        <v>8400000</v>
      </c>
      <c r="E20" s="418">
        <f>+'3.sz.m Önk  bev.'!H42</f>
        <v>8400000</v>
      </c>
      <c r="F20" s="419"/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1764765</v>
      </c>
      <c r="K20" s="418">
        <f>+'4.sz.m.ÖNK kiadás'!G18+'5 sz. m Idősek otthona'!F40</f>
        <v>1764765</v>
      </c>
      <c r="L20" s="418">
        <f>+'4.sz.m.ÖNK kiadás'!H18+'5 sz. m Idősek otthona'!G40</f>
        <v>1830270</v>
      </c>
      <c r="M20" s="419">
        <f>'4.sz.m.ÖNK kiadás'!I18+'üres lap2'!H37</f>
        <v>0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382010</v>
      </c>
      <c r="D21" s="405">
        <f>'3.sz.m Önk  bev.'!G51+'üres lap2'!F18+'5 sz. m Idősek otthona'!F21</f>
        <v>382010</v>
      </c>
      <c r="E21" s="405">
        <f>'3.sz.m Önk  bev.'!H51+'üres lap2'!G18+'5 sz. m Idősek otthona'!G21</f>
        <v>477299</v>
      </c>
      <c r="F21" s="406"/>
      <c r="G21" s="406"/>
      <c r="H21" s="390" t="s">
        <v>184</v>
      </c>
      <c r="I21" s="406">
        <f>+'4.sz.m.ÖNK kiadás'!E19</f>
        <v>2422927</v>
      </c>
      <c r="J21" s="406">
        <f>+'4.sz.m.ÖNK kiadás'!F19</f>
        <v>27002187</v>
      </c>
      <c r="K21" s="406">
        <f>'4.sz.m.ÖNK kiadás'!G19</f>
        <v>27002187</v>
      </c>
      <c r="L21" s="406">
        <f>+'4.sz.m.ÖNK kiadás'!H19</f>
        <v>18193406</v>
      </c>
      <c r="M21" s="406">
        <f>'4.sz.m.ÖNK kiadás'!I19</f>
        <v>0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6"/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0</v>
      </c>
      <c r="L22" s="406">
        <f>'4.sz.m.ÖNK kiadás'!H20</f>
        <v>0</v>
      </c>
      <c r="M22" s="406">
        <f>'4.sz.m.ÖNK kiadás'!I20</f>
        <v>0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8325642</v>
      </c>
      <c r="K23" s="406">
        <f>+'4.sz.m.ÖNK kiadás'!G26</f>
        <v>8276281</v>
      </c>
      <c r="L23" s="406"/>
      <c r="M23" s="406"/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8782010</v>
      </c>
      <c r="D25" s="416">
        <f>SUM(D20:D23)</f>
        <v>8782010</v>
      </c>
      <c r="E25" s="416">
        <f>SUM(E20:E23)</f>
        <v>8877299</v>
      </c>
      <c r="F25" s="417">
        <f t="shared" ref="F25:G25" si="5">SUM(F20:F23)</f>
        <v>0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37092594</v>
      </c>
      <c r="K25" s="425">
        <f t="shared" ref="K25:N25" si="7">SUM(K20:K24)</f>
        <v>37043233</v>
      </c>
      <c r="L25" s="425">
        <f t="shared" ref="L25" si="8">SUM(L20:L24)</f>
        <v>20023676</v>
      </c>
      <c r="M25" s="425">
        <f t="shared" si="7"/>
        <v>0</v>
      </c>
      <c r="N25" s="425">
        <f t="shared" si="7"/>
        <v>0</v>
      </c>
    </row>
    <row r="26" spans="1:14" ht="15" customHeight="1" x14ac:dyDescent="0.2">
      <c r="A26" s="316" t="s">
        <v>417</v>
      </c>
      <c r="B26" s="403">
        <v>0</v>
      </c>
      <c r="C26" s="403">
        <v>1000000</v>
      </c>
      <c r="D26" s="403">
        <v>1000000</v>
      </c>
      <c r="E26" s="970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1000000</v>
      </c>
      <c r="D28" s="414">
        <f>SUM(D26:D27)</f>
        <v>1000000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9782010</v>
      </c>
      <c r="D29" s="416">
        <f>D25+D28</f>
        <v>9782010</v>
      </c>
      <c r="E29" s="416">
        <f>E25+E28</f>
        <v>8877299</v>
      </c>
      <c r="F29" s="417">
        <f t="shared" ref="F29:G29" si="13">F25+F28</f>
        <v>0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37092594</v>
      </c>
      <c r="K29" s="417">
        <f t="shared" ref="K29:N29" si="15">K28+K25</f>
        <v>37043233</v>
      </c>
      <c r="L29" s="417">
        <f t="shared" ref="L29" si="16">L28+L25</f>
        <v>20023676</v>
      </c>
      <c r="M29" s="417">
        <f t="shared" si="15"/>
        <v>0</v>
      </c>
      <c r="N29" s="417">
        <f t="shared" si="15"/>
        <v>0</v>
      </c>
    </row>
    <row r="30" spans="1:14" ht="26.25" customHeight="1" thickBot="1" x14ac:dyDescent="0.25">
      <c r="A30" s="320" t="s">
        <v>255</v>
      </c>
      <c r="B30" s="422"/>
      <c r="C30" s="422"/>
      <c r="D30" s="422"/>
      <c r="E30" s="422"/>
      <c r="F30" s="422"/>
      <c r="G30" s="422"/>
      <c r="H30" s="398" t="s">
        <v>254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100049976</v>
      </c>
      <c r="D31" s="423">
        <f>D18+D29</f>
        <v>101221479</v>
      </c>
      <c r="E31" s="423">
        <f>E18+E29</f>
        <v>113574005</v>
      </c>
      <c r="F31" s="424">
        <f>F18+F29+F30</f>
        <v>0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100049976</v>
      </c>
      <c r="K31" s="426">
        <f>K29+K18</f>
        <v>101221479</v>
      </c>
      <c r="L31" s="426">
        <f>L29+L18</f>
        <v>113574005</v>
      </c>
      <c r="M31" s="427">
        <f>M29+M18+M30</f>
        <v>0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M111"/>
  <sheetViews>
    <sheetView zoomScale="75" zoomScaleNormal="75" workbookViewId="0">
      <selection activeCell="A3" sqref="A3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6" width="14.28515625" style="305" hidden="1" customWidth="1"/>
    <col min="7" max="7" width="14.85546875" style="305" hidden="1" customWidth="1"/>
    <col min="8" max="8" width="16.42578125" style="305" hidden="1" customWidth="1"/>
    <col min="9" max="9" width="10.85546875" style="305" hidden="1" customWidth="1"/>
    <col min="10" max="10" width="13.140625" style="305" hidden="1" customWidth="1"/>
    <col min="11" max="11" width="22.7109375" style="305" customWidth="1"/>
    <col min="12" max="12" width="17" style="305" hidden="1" customWidth="1"/>
    <col min="13" max="13" width="20.42578125" style="305" hidden="1" customWidth="1"/>
    <col min="14" max="14" width="14.140625" style="305" hidden="1" customWidth="1"/>
    <col min="15" max="16" width="10.85546875" style="305" hidden="1" customWidth="1"/>
    <col min="17" max="17" width="20.85546875" style="306" customWidth="1"/>
    <col min="18" max="18" width="14" style="305" hidden="1" customWidth="1"/>
    <col min="19" max="19" width="18.140625" style="305" hidden="1" customWidth="1"/>
    <col min="20" max="20" width="13.42578125" style="305" hidden="1" customWidth="1"/>
    <col min="21" max="21" width="12.7109375" style="306" hidden="1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01" t="s">
        <v>613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433</v>
      </c>
    </row>
    <row r="4" spans="1:32" ht="45.75" customHeight="1" thickBot="1" x14ac:dyDescent="0.25">
      <c r="A4" s="1002" t="s">
        <v>5</v>
      </c>
      <c r="B4" s="1003"/>
      <c r="C4" s="1003"/>
      <c r="D4" s="308" t="s">
        <v>8</v>
      </c>
      <c r="E4" s="984" t="s">
        <v>4</v>
      </c>
      <c r="F4" s="985"/>
      <c r="G4" s="985"/>
      <c r="H4" s="985"/>
      <c r="I4" s="985"/>
      <c r="J4" s="986"/>
      <c r="K4" s="984" t="s">
        <v>69</v>
      </c>
      <c r="L4" s="985"/>
      <c r="M4" s="985"/>
      <c r="N4" s="985"/>
      <c r="O4" s="985"/>
      <c r="P4" s="986"/>
      <c r="Q4" s="984" t="s">
        <v>70</v>
      </c>
      <c r="R4" s="985"/>
      <c r="S4" s="985"/>
      <c r="T4" s="985"/>
      <c r="U4" s="985"/>
      <c r="V4" s="986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238</v>
      </c>
      <c r="G5" s="340" t="s">
        <v>244</v>
      </c>
      <c r="H5" s="340" t="s">
        <v>246</v>
      </c>
      <c r="I5" s="340" t="s">
        <v>266</v>
      </c>
      <c r="J5" s="341" t="s">
        <v>295</v>
      </c>
      <c r="K5" s="339" t="s">
        <v>75</v>
      </c>
      <c r="L5" s="340" t="s">
        <v>238</v>
      </c>
      <c r="M5" s="340" t="s">
        <v>244</v>
      </c>
      <c r="N5" s="340" t="s">
        <v>246</v>
      </c>
      <c r="O5" s="340" t="s">
        <v>266</v>
      </c>
      <c r="P5" s="341" t="s">
        <v>295</v>
      </c>
      <c r="Q5" s="339" t="s">
        <v>75</v>
      </c>
      <c r="R5" s="340" t="s">
        <v>238</v>
      </c>
      <c r="S5" s="340" t="s">
        <v>244</v>
      </c>
      <c r="T5" s="340" t="s">
        <v>246</v>
      </c>
      <c r="U5" s="340" t="s">
        <v>266</v>
      </c>
      <c r="V5" s="341" t="s">
        <v>295</v>
      </c>
    </row>
    <row r="6" spans="1:32" s="6" customFormat="1" ht="21.75" customHeight="1" thickBot="1" x14ac:dyDescent="0.25">
      <c r="A6" s="85"/>
      <c r="B6" s="988"/>
      <c r="C6" s="988"/>
      <c r="D6" s="988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88" t="s">
        <v>328</v>
      </c>
      <c r="C7" s="988"/>
      <c r="D7" s="988"/>
      <c r="E7" s="342">
        <f>E8+E13+E16+E17+E20</f>
        <v>5370655</v>
      </c>
      <c r="F7" s="342">
        <f>F8+F13+F16+F17+F20</f>
        <v>5550399</v>
      </c>
      <c r="G7" s="342">
        <f>G8+G13+G16+G17+G20</f>
        <v>6511111</v>
      </c>
      <c r="H7" s="260">
        <f>H8+H13+H16+H20</f>
        <v>7834660</v>
      </c>
      <c r="I7" s="260">
        <f t="shared" ref="I7:J7" si="0">I8+I13+I16</f>
        <v>0</v>
      </c>
      <c r="J7" s="260">
        <f t="shared" si="0"/>
        <v>0</v>
      </c>
      <c r="K7" s="260">
        <f t="shared" ref="K7" si="1">K8+K13+K16+K17+K20</f>
        <v>3477255</v>
      </c>
      <c r="L7" s="260">
        <f t="shared" ref="L7" si="2">L8+L13+L16+L17+L20</f>
        <v>3656999</v>
      </c>
      <c r="M7" s="260">
        <f>M8+M13+M16+M17+M20</f>
        <v>4617711</v>
      </c>
      <c r="N7" s="260">
        <f t="shared" ref="N7" si="3">N8+N13+N16+N17+N20</f>
        <v>5941260</v>
      </c>
      <c r="O7" s="342">
        <f t="shared" ref="O7:P7" si="4">O8+O13+O16+O17+O20</f>
        <v>0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1893400</v>
      </c>
      <c r="T7" s="342">
        <f>T8+T13+T16+T17+T20</f>
        <v>1893400</v>
      </c>
      <c r="U7" s="342">
        <f t="shared" ref="U7:V7" si="5">U8+U13+U16+U17+U20</f>
        <v>4781540</v>
      </c>
      <c r="V7" s="342">
        <f t="shared" si="5"/>
        <v>4781542</v>
      </c>
    </row>
    <row r="8" spans="1:32" ht="21.75" customHeight="1" x14ac:dyDescent="0.2">
      <c r="A8" s="670"/>
      <c r="B8" s="221" t="s">
        <v>36</v>
      </c>
      <c r="C8" s="1000" t="s">
        <v>329</v>
      </c>
      <c r="D8" s="1000"/>
      <c r="E8" s="434">
        <f>SUM(E9:E12)</f>
        <v>3490655</v>
      </c>
      <c r="F8" s="434">
        <f>SUM(F9:F12)</f>
        <v>3427968</v>
      </c>
      <c r="G8" s="805">
        <f t="shared" ref="G8:P8" si="6">SUM(G9:G12)</f>
        <v>3427968</v>
      </c>
      <c r="H8" s="434">
        <f t="shared" si="6"/>
        <v>4383999</v>
      </c>
      <c r="I8" s="434">
        <f t="shared" si="6"/>
        <v>0</v>
      </c>
      <c r="J8" s="434">
        <f t="shared" si="6"/>
        <v>0</v>
      </c>
      <c r="K8" s="434">
        <f>SUM(K9:K12)</f>
        <v>1597255</v>
      </c>
      <c r="L8" s="434">
        <f>SUM(L9:L12)</f>
        <v>1534568</v>
      </c>
      <c r="M8" s="434">
        <f>SUM(M9:M12)</f>
        <v>1534568</v>
      </c>
      <c r="N8" s="434">
        <f>SUM(N9:N12)</f>
        <v>2490599</v>
      </c>
      <c r="O8" s="434">
        <f t="shared" si="6"/>
        <v>0</v>
      </c>
      <c r="P8" s="434">
        <f t="shared" si="6"/>
        <v>0</v>
      </c>
      <c r="Q8" s="434">
        <f>SUM(Q9:Q12)</f>
        <v>1893400</v>
      </c>
      <c r="R8" s="434">
        <f>SUM(R9:R12)</f>
        <v>1893400</v>
      </c>
      <c r="S8" s="434">
        <f>SUM(S9:S12)</f>
        <v>1893400</v>
      </c>
      <c r="T8" s="434">
        <f>SUM(T9:T12)</f>
        <v>1893400</v>
      </c>
      <c r="U8" s="434">
        <f t="shared" ref="U8:V8" si="7">SUM(U9:U12)</f>
        <v>3279209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334</v>
      </c>
      <c r="D9" s="223" t="s">
        <v>330</v>
      </c>
      <c r="E9" s="806">
        <v>3490655</v>
      </c>
      <c r="F9" s="344">
        <v>2690655</v>
      </c>
      <c r="G9" s="806">
        <v>2690655</v>
      </c>
      <c r="H9" s="806">
        <v>3158408</v>
      </c>
      <c r="I9" s="344"/>
      <c r="J9" s="344"/>
      <c r="K9" s="344">
        <f t="shared" ref="K9:M11" si="8">+E9-Q9</f>
        <v>1597255</v>
      </c>
      <c r="L9" s="344">
        <f t="shared" si="8"/>
        <v>797255</v>
      </c>
      <c r="M9" s="344">
        <f t="shared" si="8"/>
        <v>797255</v>
      </c>
      <c r="N9" s="344">
        <f>+H9-T9</f>
        <v>1265008</v>
      </c>
      <c r="O9" s="262"/>
      <c r="P9" s="262"/>
      <c r="Q9" s="344">
        <v>1893400</v>
      </c>
      <c r="R9" s="344">
        <v>1893400</v>
      </c>
      <c r="S9" s="344">
        <v>1893400</v>
      </c>
      <c r="T9" s="344">
        <v>1893400</v>
      </c>
      <c r="U9" s="344">
        <v>2541896</v>
      </c>
      <c r="V9" s="344">
        <v>2541896</v>
      </c>
    </row>
    <row r="10" spans="1:32" ht="21.75" customHeight="1" x14ac:dyDescent="0.2">
      <c r="A10" s="82"/>
      <c r="B10" s="78"/>
      <c r="C10" s="78" t="s">
        <v>335</v>
      </c>
      <c r="D10" s="223" t="s">
        <v>420</v>
      </c>
      <c r="E10" s="344"/>
      <c r="F10" s="344"/>
      <c r="G10" s="344"/>
      <c r="H10" s="344"/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344"/>
      <c r="V10" s="344"/>
    </row>
    <row r="11" spans="1:32" ht="21.75" customHeight="1" x14ac:dyDescent="0.2">
      <c r="A11" s="82"/>
      <c r="B11" s="78"/>
      <c r="C11" s="78" t="s">
        <v>336</v>
      </c>
      <c r="D11" s="223" t="s">
        <v>315</v>
      </c>
      <c r="E11" s="806">
        <v>0</v>
      </c>
      <c r="F11" s="344">
        <v>737313</v>
      </c>
      <c r="G11" s="806">
        <v>737313</v>
      </c>
      <c r="H11" s="806">
        <v>1225591</v>
      </c>
      <c r="I11" s="344"/>
      <c r="J11" s="344"/>
      <c r="K11" s="344">
        <f t="shared" si="8"/>
        <v>0</v>
      </c>
      <c r="L11" s="344">
        <f t="shared" si="8"/>
        <v>737313</v>
      </c>
      <c r="M11" s="344">
        <v>737313</v>
      </c>
      <c r="N11" s="344">
        <f>+H11-T11</f>
        <v>1225591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344">
        <v>737313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344"/>
      <c r="V12" s="344"/>
      <c r="AF12" s="306" t="s">
        <v>261</v>
      </c>
    </row>
    <row r="13" spans="1:32" ht="21.75" customHeight="1" x14ac:dyDescent="0.25">
      <c r="A13" s="82"/>
      <c r="B13" s="78" t="s">
        <v>37</v>
      </c>
      <c r="C13" s="995" t="s">
        <v>331</v>
      </c>
      <c r="D13" s="995"/>
      <c r="E13" s="344">
        <f>SUM(E14:E15)</f>
        <v>1000000</v>
      </c>
      <c r="F13" s="344">
        <f>SUM(F14:F15)</f>
        <v>953050</v>
      </c>
      <c r="G13" s="344">
        <f>SUM(G14:G15)</f>
        <v>1913762</v>
      </c>
      <c r="H13" s="344">
        <f t="shared" ref="H13:P13" si="9">SUM(H14:H15)</f>
        <v>2185672</v>
      </c>
      <c r="I13" s="344">
        <f t="shared" si="9"/>
        <v>0</v>
      </c>
      <c r="J13" s="344">
        <f t="shared" si="9"/>
        <v>0</v>
      </c>
      <c r="K13" s="344">
        <f>SUM(K14:K15)</f>
        <v>1000000</v>
      </c>
      <c r="L13" s="344">
        <f>SUM(L14:L15)</f>
        <v>953050</v>
      </c>
      <c r="M13" s="344">
        <f>SUM(M14:M15)</f>
        <v>1913762</v>
      </c>
      <c r="N13" s="344">
        <f>SUM(N14:N15)</f>
        <v>2185672</v>
      </c>
      <c r="O13" s="344">
        <f t="shared" si="9"/>
        <v>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v>0</v>
      </c>
      <c r="T13" s="344">
        <f>SUM(T14:T15)</f>
        <v>0</v>
      </c>
      <c r="U13" s="344">
        <f t="shared" ref="U13:V13" si="10">SUM(U14:U15)</f>
        <v>953053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332</v>
      </c>
      <c r="D14" s="606" t="s">
        <v>418</v>
      </c>
      <c r="E14" s="344"/>
      <c r="F14" s="344"/>
      <c r="G14" s="344"/>
      <c r="H14" s="344"/>
      <c r="I14" s="344"/>
      <c r="J14" s="344"/>
      <c r="K14" s="344">
        <f t="shared" ref="K14:L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344">
        <v>953053</v>
      </c>
      <c r="V14" s="344">
        <v>953054</v>
      </c>
    </row>
    <row r="15" spans="1:32" ht="21.75" customHeight="1" x14ac:dyDescent="0.25">
      <c r="A15" s="82"/>
      <c r="B15" s="78"/>
      <c r="C15" s="78" t="s">
        <v>333</v>
      </c>
      <c r="D15" s="606" t="s">
        <v>337</v>
      </c>
      <c r="E15" s="806">
        <v>1000000</v>
      </c>
      <c r="F15" s="344">
        <v>953050</v>
      </c>
      <c r="G15" s="344">
        <v>1913762</v>
      </c>
      <c r="H15" s="344">
        <v>2185672</v>
      </c>
      <c r="I15" s="344"/>
      <c r="J15" s="344"/>
      <c r="K15" s="344">
        <f t="shared" si="11"/>
        <v>1000000</v>
      </c>
      <c r="L15" s="344">
        <f t="shared" si="11"/>
        <v>953050</v>
      </c>
      <c r="M15" s="344">
        <v>1913762</v>
      </c>
      <c r="N15" s="344">
        <f>+H15-T15</f>
        <v>2185672</v>
      </c>
      <c r="O15" s="262"/>
      <c r="P15" s="262"/>
      <c r="Q15" s="344"/>
      <c r="R15" s="344"/>
      <c r="S15" s="344"/>
      <c r="T15" s="344"/>
      <c r="U15" s="344"/>
      <c r="V15" s="344"/>
    </row>
    <row r="16" spans="1:32" ht="21.75" customHeight="1" x14ac:dyDescent="0.25">
      <c r="A16" s="82"/>
      <c r="B16" s="78" t="s">
        <v>121</v>
      </c>
      <c r="C16" s="995" t="s">
        <v>338</v>
      </c>
      <c r="D16" s="995"/>
      <c r="E16" s="806">
        <v>850000</v>
      </c>
      <c r="F16" s="344">
        <v>930000</v>
      </c>
      <c r="G16" s="344">
        <v>930000</v>
      </c>
      <c r="H16" s="344">
        <v>856925</v>
      </c>
      <c r="I16" s="344"/>
      <c r="J16" s="344"/>
      <c r="K16" s="344">
        <f t="shared" si="11"/>
        <v>850000</v>
      </c>
      <c r="L16" s="344">
        <f t="shared" si="11"/>
        <v>930000</v>
      </c>
      <c r="M16" s="344">
        <f t="shared" ref="M16" si="12">+G16-S16</f>
        <v>930000</v>
      </c>
      <c r="N16" s="344">
        <f t="shared" ref="N16" si="13">+H16-T16</f>
        <v>856925</v>
      </c>
      <c r="O16" s="344">
        <f t="shared" ref="O16" si="14">+I16-U16</f>
        <v>0</v>
      </c>
      <c r="P16" s="344">
        <f t="shared" ref="P16" si="15">+J16-V16</f>
        <v>0</v>
      </c>
      <c r="Q16" s="344"/>
      <c r="R16" s="344"/>
      <c r="S16" s="344"/>
      <c r="T16" s="344"/>
      <c r="U16" s="344"/>
      <c r="V16" s="344"/>
    </row>
    <row r="17" spans="1:143" ht="21.75" customHeight="1" x14ac:dyDescent="0.25">
      <c r="A17" s="82"/>
      <c r="B17" s="78" t="s">
        <v>50</v>
      </c>
      <c r="C17" s="996" t="s">
        <v>339</v>
      </c>
      <c r="D17" s="997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344">
        <f t="shared" ref="U17:V17" si="17">SUM(U18:U19)</f>
        <v>549278</v>
      </c>
      <c r="V17" s="344">
        <f t="shared" si="17"/>
        <v>549279</v>
      </c>
    </row>
    <row r="18" spans="1:143" ht="21.75" customHeight="1" x14ac:dyDescent="0.25">
      <c r="A18" s="82"/>
      <c r="B18" s="78"/>
      <c r="C18" s="78" t="s">
        <v>340</v>
      </c>
      <c r="D18" s="606" t="s">
        <v>342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71"/>
      <c r="P18" s="671"/>
      <c r="Q18" s="344"/>
      <c r="R18" s="344"/>
      <c r="S18" s="344"/>
      <c r="T18" s="344"/>
      <c r="U18" s="344"/>
      <c r="V18" s="344"/>
    </row>
    <row r="19" spans="1:143" s="706" customFormat="1" ht="21.75" customHeight="1" x14ac:dyDescent="0.25">
      <c r="A19" s="82"/>
      <c r="B19" s="78"/>
      <c r="C19" s="78" t="s">
        <v>341</v>
      </c>
      <c r="D19" s="606" t="s">
        <v>439</v>
      </c>
      <c r="E19" s="806"/>
      <c r="F19" s="806"/>
      <c r="G19" s="806"/>
      <c r="H19" s="806"/>
      <c r="I19" s="806"/>
      <c r="J19" s="806"/>
      <c r="K19" s="806">
        <f>+E19-Q19</f>
        <v>0</v>
      </c>
      <c r="L19" s="806">
        <f>+F19-R19</f>
        <v>0</v>
      </c>
      <c r="M19" s="806"/>
      <c r="N19" s="806">
        <f>+H19-T19</f>
        <v>0</v>
      </c>
      <c r="O19" s="671"/>
      <c r="P19" s="671"/>
      <c r="Q19" s="806"/>
      <c r="R19" s="806"/>
      <c r="S19" s="806"/>
      <c r="T19" s="806"/>
      <c r="U19" s="806">
        <v>549278</v>
      </c>
      <c r="V19" s="806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72" t="s">
        <v>51</v>
      </c>
      <c r="C20" s="998" t="s">
        <v>343</v>
      </c>
      <c r="D20" s="999"/>
      <c r="E20" s="975">
        <v>30000</v>
      </c>
      <c r="F20" s="436">
        <v>239381</v>
      </c>
      <c r="G20" s="436">
        <v>239381</v>
      </c>
      <c r="H20" s="436">
        <v>408064</v>
      </c>
      <c r="I20" s="436"/>
      <c r="J20" s="436"/>
      <c r="K20" s="436">
        <f>+E20-Q20</f>
        <v>30000</v>
      </c>
      <c r="L20" s="436">
        <f>+F20-R20</f>
        <v>239381</v>
      </c>
      <c r="M20" s="436">
        <v>239381</v>
      </c>
      <c r="N20" s="436">
        <f>+H20-T20</f>
        <v>408064</v>
      </c>
      <c r="O20" s="673"/>
      <c r="P20" s="673"/>
      <c r="Q20" s="436"/>
      <c r="R20" s="436"/>
      <c r="S20" s="436">
        <v>0</v>
      </c>
      <c r="T20" s="436"/>
      <c r="U20" s="436"/>
      <c r="V20" s="436"/>
    </row>
    <row r="21" spans="1:143" ht="21.75" customHeight="1" thickBot="1" x14ac:dyDescent="0.25">
      <c r="A21" s="85" t="s">
        <v>344</v>
      </c>
      <c r="B21" s="988" t="s">
        <v>345</v>
      </c>
      <c r="C21" s="988"/>
      <c r="D21" s="988"/>
      <c r="E21" s="342">
        <f>E22+E23+E24+E28+E29+E30+E31+E32</f>
        <v>10975658</v>
      </c>
      <c r="F21" s="342">
        <f>F22+F23+F24+F28+F29+F30+F31+F32</f>
        <v>9931769</v>
      </c>
      <c r="G21" s="342">
        <f>G22+G23+G24+G28+G29+G30+G31+G32</f>
        <v>9346660</v>
      </c>
      <c r="H21" s="342">
        <f>H22+H23+H24+H28+H29+H30+H31+H32</f>
        <v>10649803</v>
      </c>
      <c r="I21" s="383">
        <f t="shared" ref="I21:J21" si="18">SUM(I22:I31)</f>
        <v>0</v>
      </c>
      <c r="J21" s="383">
        <f t="shared" si="18"/>
        <v>0</v>
      </c>
      <c r="K21" s="342">
        <f>K22+K23+K24+K28+K29+K30+K31+K32</f>
        <v>10975658</v>
      </c>
      <c r="L21" s="342">
        <f>L22+L23+L24+L28+L29+L30+L31+L32</f>
        <v>9931769</v>
      </c>
      <c r="M21" s="342">
        <f>M22+M23+M24+M28+M29+M30+M31+M32</f>
        <v>9346660</v>
      </c>
      <c r="N21" s="342">
        <f>N22+N23+N24+N28+N29+N30+N31+N32</f>
        <v>10649803</v>
      </c>
      <c r="O21" s="342">
        <f t="shared" ref="O21:S21" si="19">O22+O23+O24+O28+O29+O30+O31</f>
        <v>0</v>
      </c>
      <c r="P21" s="342">
        <f t="shared" si="19"/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342">
        <f t="shared" si="21"/>
        <v>827002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87" t="s">
        <v>346</v>
      </c>
      <c r="D22" s="987"/>
      <c r="E22" s="976">
        <v>6337856</v>
      </c>
      <c r="F22" s="261">
        <v>6514421</v>
      </c>
      <c r="G22" s="261">
        <v>6514421</v>
      </c>
      <c r="H22" s="384">
        <v>3324172</v>
      </c>
      <c r="I22" s="384"/>
      <c r="J22" s="384"/>
      <c r="K22" s="384">
        <f>E22-Q22</f>
        <v>6337856</v>
      </c>
      <c r="L22" s="384">
        <f>F22-R22</f>
        <v>6514421</v>
      </c>
      <c r="M22" s="261">
        <v>6514421</v>
      </c>
      <c r="N22" s="384">
        <f>H22-T22</f>
        <v>3324172</v>
      </c>
      <c r="O22" s="384"/>
      <c r="P22" s="384"/>
      <c r="Q22" s="384"/>
      <c r="R22" s="384"/>
      <c r="S22" s="261"/>
      <c r="T22" s="261"/>
      <c r="U22" s="261"/>
      <c r="V22" s="261"/>
    </row>
    <row r="23" spans="1:143" ht="21.75" customHeight="1" x14ac:dyDescent="0.2">
      <c r="A23" s="82"/>
      <c r="B23" s="78" t="s">
        <v>40</v>
      </c>
      <c r="C23" s="979" t="s">
        <v>384</v>
      </c>
      <c r="D23" s="979"/>
      <c r="E23" s="349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143" ht="21.75" customHeight="1" x14ac:dyDescent="0.2">
      <c r="A24" s="82"/>
      <c r="B24" s="78" t="s">
        <v>41</v>
      </c>
      <c r="C24" s="979" t="s">
        <v>348</v>
      </c>
      <c r="D24" s="979"/>
      <c r="E24" s="349">
        <f>SUM(E25:E27)</f>
        <v>30600</v>
      </c>
      <c r="F24" s="349">
        <f>SUM(F25:F27)</f>
        <v>60600</v>
      </c>
      <c r="G24" s="349">
        <f>SUM(G25:G27)</f>
        <v>60600</v>
      </c>
      <c r="H24" s="349">
        <f>SUM(H25:H27)</f>
        <v>5541456</v>
      </c>
      <c r="I24" s="264"/>
      <c r="J24" s="264"/>
      <c r="K24" s="349">
        <f t="shared" ref="K24" si="22">SUM(K25:K27)</f>
        <v>30600</v>
      </c>
      <c r="L24" s="349">
        <f t="shared" ref="L24" si="23">SUM(L25:L27)</f>
        <v>60600</v>
      </c>
      <c r="M24" s="349">
        <f t="shared" ref="M24:N24" si="24">SUM(M25:M27)</f>
        <v>60600</v>
      </c>
      <c r="N24" s="349">
        <f t="shared" si="24"/>
        <v>5541456</v>
      </c>
      <c r="O24" s="349">
        <f t="shared" ref="O24:Q24" si="25">SUM(O25:O27)</f>
        <v>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349">
        <f t="shared" si="27"/>
        <v>827002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349</v>
      </c>
      <c r="E25" s="349">
        <v>30600</v>
      </c>
      <c r="F25" s="349">
        <v>60600</v>
      </c>
      <c r="G25" s="349">
        <v>60600</v>
      </c>
      <c r="H25" s="264">
        <v>5541456</v>
      </c>
      <c r="I25" s="264"/>
      <c r="J25" s="264"/>
      <c r="K25" s="264">
        <f>+E25-Q25</f>
        <v>30600</v>
      </c>
      <c r="L25" s="264">
        <f>+F25-R25</f>
        <v>60600</v>
      </c>
      <c r="M25" s="349">
        <f>+G25-S25</f>
        <v>60600</v>
      </c>
      <c r="N25" s="264">
        <f>+H25-T25</f>
        <v>5541456</v>
      </c>
      <c r="O25" s="264"/>
      <c r="P25" s="264"/>
      <c r="Q25" s="264">
        <v>0</v>
      </c>
      <c r="R25" s="264">
        <v>0</v>
      </c>
      <c r="S25" s="349">
        <v>0</v>
      </c>
      <c r="T25" s="349">
        <v>0</v>
      </c>
      <c r="U25" s="349">
        <v>827002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350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351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143" ht="21.75" customHeight="1" x14ac:dyDescent="0.2">
      <c r="A28" s="82"/>
      <c r="B28" s="78" t="s">
        <v>317</v>
      </c>
      <c r="C28" s="979" t="s">
        <v>352</v>
      </c>
      <c r="D28" s="979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</row>
    <row r="29" spans="1:143" ht="21.75" customHeight="1" x14ac:dyDescent="0.2">
      <c r="A29" s="86"/>
      <c r="B29" s="87" t="s">
        <v>353</v>
      </c>
      <c r="C29" s="979" t="s">
        <v>517</v>
      </c>
      <c r="D29" s="992"/>
      <c r="E29" s="349">
        <v>0</v>
      </c>
      <c r="F29" s="349">
        <v>0</v>
      </c>
      <c r="G29" s="264">
        <v>188564</v>
      </c>
      <c r="H29" s="264">
        <v>188564</v>
      </c>
      <c r="I29" s="264"/>
      <c r="J29" s="264"/>
      <c r="K29" s="264"/>
      <c r="L29" s="264"/>
      <c r="M29" s="264">
        <f>+G29-S29</f>
        <v>188564</v>
      </c>
      <c r="N29" s="264">
        <f>+H29-T29</f>
        <v>188564</v>
      </c>
      <c r="O29" s="264"/>
      <c r="P29" s="264"/>
      <c r="Q29" s="264"/>
      <c r="R29" s="264"/>
      <c r="S29" s="264"/>
      <c r="T29" s="264"/>
      <c r="U29" s="264"/>
      <c r="V29" s="264"/>
    </row>
    <row r="30" spans="1:143" ht="21.75" customHeight="1" x14ac:dyDescent="0.2">
      <c r="A30" s="86"/>
      <c r="B30" s="87" t="s">
        <v>355</v>
      </c>
      <c r="C30" s="979" t="s">
        <v>356</v>
      </c>
      <c r="D30" s="992"/>
      <c r="E30" s="349">
        <v>150000</v>
      </c>
      <c r="F30" s="349">
        <v>150000</v>
      </c>
      <c r="G30" s="349">
        <v>150000</v>
      </c>
      <c r="H30" s="264">
        <v>102008</v>
      </c>
      <c r="I30" s="264"/>
      <c r="J30" s="264"/>
      <c r="K30" s="264">
        <f t="shared" ref="K30:N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102008</v>
      </c>
      <c r="O30" s="264"/>
      <c r="P30" s="264"/>
      <c r="Q30" s="264"/>
      <c r="R30" s="264"/>
      <c r="S30" s="264"/>
      <c r="T30" s="264"/>
      <c r="U30" s="264"/>
      <c r="V30" s="264"/>
    </row>
    <row r="31" spans="1:143" ht="21.75" customHeight="1" x14ac:dyDescent="0.2">
      <c r="A31" s="86"/>
      <c r="B31" s="87" t="s">
        <v>446</v>
      </c>
      <c r="C31" s="978" t="s">
        <v>79</v>
      </c>
      <c r="D31" s="978"/>
      <c r="E31" s="349">
        <v>3057202</v>
      </c>
      <c r="F31" s="349">
        <v>1806748</v>
      </c>
      <c r="G31" s="264">
        <v>1033075</v>
      </c>
      <c r="H31" s="264">
        <v>197603</v>
      </c>
      <c r="I31" s="264"/>
      <c r="J31" s="264"/>
      <c r="K31" s="264">
        <f t="shared" si="28"/>
        <v>3057202</v>
      </c>
      <c r="L31" s="264">
        <f t="shared" si="28"/>
        <v>1806748</v>
      </c>
      <c r="M31" s="264">
        <f t="shared" si="28"/>
        <v>1033075</v>
      </c>
      <c r="N31" s="264">
        <f t="shared" si="28"/>
        <v>197603</v>
      </c>
      <c r="O31" s="264"/>
      <c r="P31" s="264"/>
      <c r="Q31" s="264"/>
      <c r="R31" s="264"/>
      <c r="S31" s="264"/>
      <c r="T31" s="264"/>
      <c r="U31" s="264"/>
      <c r="V31" s="264"/>
    </row>
    <row r="32" spans="1:143" ht="21.75" customHeight="1" thickBot="1" x14ac:dyDescent="0.25">
      <c r="A32" s="86"/>
      <c r="B32" s="87" t="s">
        <v>447</v>
      </c>
      <c r="C32" s="978" t="s">
        <v>448</v>
      </c>
      <c r="D32" s="978"/>
      <c r="E32" s="349">
        <v>1400000</v>
      </c>
      <c r="F32" s="349">
        <v>1400000</v>
      </c>
      <c r="G32" s="264">
        <v>1400000</v>
      </c>
      <c r="H32" s="264">
        <v>1296000</v>
      </c>
      <c r="I32" s="264"/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1296000</v>
      </c>
      <c r="O32" s="264"/>
      <c r="P32" s="264"/>
      <c r="Q32" s="264"/>
      <c r="R32" s="264"/>
      <c r="S32" s="264"/>
      <c r="T32" s="264"/>
      <c r="U32" s="264"/>
      <c r="V32" s="264"/>
    </row>
    <row r="33" spans="1:22" ht="21.75" customHeight="1" thickBot="1" x14ac:dyDescent="0.25">
      <c r="A33" s="89" t="s">
        <v>9</v>
      </c>
      <c r="B33" s="988" t="s">
        <v>357</v>
      </c>
      <c r="C33" s="988"/>
      <c r="D33" s="988"/>
      <c r="E33" s="337">
        <f>SUM(E34:E37)</f>
        <v>33419074</v>
      </c>
      <c r="F33" s="337">
        <f>SUM(F34:F37)</f>
        <v>36588938</v>
      </c>
      <c r="G33" s="337">
        <f>SUM(G34:G37)</f>
        <v>37384838</v>
      </c>
      <c r="H33" s="92">
        <f>+H34+H35+H36+H37</f>
        <v>42209120</v>
      </c>
      <c r="I33" s="92"/>
      <c r="J33" s="92"/>
      <c r="K33" s="92">
        <f>SUM(K34:K37)</f>
        <v>33419074</v>
      </c>
      <c r="L33" s="92">
        <f>SUM(L34:L37)</f>
        <v>36588938</v>
      </c>
      <c r="M33" s="337">
        <f t="shared" ref="M33:S33" si="29">SUM(M34:M37)</f>
        <v>37384838</v>
      </c>
      <c r="N33" s="92">
        <f>SUM(N34:N37)</f>
        <v>42209120</v>
      </c>
      <c r="O33" s="337">
        <f t="shared" si="29"/>
        <v>0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337">
        <f t="shared" si="31"/>
        <v>11076002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93" t="s">
        <v>358</v>
      </c>
      <c r="D34" s="994"/>
      <c r="E34" s="766">
        <f>12698274+16773300+1800000</f>
        <v>31271574</v>
      </c>
      <c r="F34" s="675">
        <v>34224558</v>
      </c>
      <c r="G34" s="676">
        <v>34894622</v>
      </c>
      <c r="H34" s="676">
        <v>35564683</v>
      </c>
      <c r="I34" s="676"/>
      <c r="J34" s="676"/>
      <c r="K34" s="676">
        <f t="shared" ref="K34:N35" si="32">E34-Q34</f>
        <v>31271574</v>
      </c>
      <c r="L34" s="676">
        <f t="shared" si="32"/>
        <v>34224558</v>
      </c>
      <c r="M34" s="675">
        <f t="shared" si="32"/>
        <v>34894622</v>
      </c>
      <c r="N34" s="676">
        <f t="shared" si="32"/>
        <v>35564683</v>
      </c>
      <c r="O34" s="676"/>
      <c r="P34" s="676"/>
      <c r="Q34" s="676"/>
      <c r="R34" s="676"/>
      <c r="S34" s="675">
        <v>0</v>
      </c>
      <c r="T34" s="675"/>
      <c r="U34" s="721">
        <v>11076002</v>
      </c>
      <c r="V34" s="721">
        <v>11076003</v>
      </c>
    </row>
    <row r="35" spans="1:22" ht="21.75" customHeight="1" thickBot="1" x14ac:dyDescent="0.25">
      <c r="A35" s="82"/>
      <c r="B35" s="87" t="s">
        <v>43</v>
      </c>
      <c r="C35" s="979" t="s">
        <v>445</v>
      </c>
      <c r="D35" s="992"/>
      <c r="E35" s="677">
        <v>0</v>
      </c>
      <c r="F35" s="678">
        <v>216880</v>
      </c>
      <c r="G35" s="678">
        <v>342716</v>
      </c>
      <c r="H35" s="678">
        <v>4736440</v>
      </c>
      <c r="I35" s="678"/>
      <c r="J35" s="678"/>
      <c r="K35" s="678">
        <f t="shared" si="32"/>
        <v>0</v>
      </c>
      <c r="L35" s="678">
        <f t="shared" si="32"/>
        <v>216880</v>
      </c>
      <c r="M35" s="678">
        <f t="shared" si="32"/>
        <v>342716</v>
      </c>
      <c r="N35" s="678">
        <f t="shared" si="32"/>
        <v>4736440</v>
      </c>
      <c r="O35" s="678"/>
      <c r="P35" s="678"/>
      <c r="Q35" s="678"/>
      <c r="R35" s="678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79" t="s">
        <v>359</v>
      </c>
      <c r="D36" s="992"/>
      <c r="E36" s="677"/>
      <c r="F36" s="678"/>
      <c r="G36" s="678"/>
      <c r="H36" s="678"/>
      <c r="I36" s="678"/>
      <c r="J36" s="678"/>
      <c r="K36" s="678"/>
      <c r="L36" s="678"/>
      <c r="M36" s="678"/>
      <c r="N36" s="678"/>
      <c r="O36" s="678"/>
      <c r="P36" s="678"/>
      <c r="Q36" s="678"/>
      <c r="R36" s="67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79" t="s">
        <v>360</v>
      </c>
      <c r="D37" s="992"/>
      <c r="E37" s="677">
        <f>SUM(E38:E40)</f>
        <v>2147500</v>
      </c>
      <c r="F37" s="678">
        <f>SUM(F38:F40)</f>
        <v>2147500</v>
      </c>
      <c r="G37" s="678">
        <f>SUM(G38:G40)</f>
        <v>2147500</v>
      </c>
      <c r="H37" s="678">
        <f>SUM(H38:H40)</f>
        <v>1907997</v>
      </c>
      <c r="I37" s="678"/>
      <c r="J37" s="678"/>
      <c r="K37" s="678">
        <f>SUM(K38:K40)</f>
        <v>2147500</v>
      </c>
      <c r="L37" s="678">
        <f>SUM(L38:L40)</f>
        <v>2147500</v>
      </c>
      <c r="M37" s="678">
        <f>SUM(M38:M40)</f>
        <v>2147500</v>
      </c>
      <c r="N37" s="678">
        <f>SUM(N38:N40)</f>
        <v>1907997</v>
      </c>
      <c r="O37" s="678"/>
      <c r="P37" s="678"/>
      <c r="Q37" s="678"/>
      <c r="R37" s="678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361</v>
      </c>
      <c r="D38" s="674" t="s">
        <v>32</v>
      </c>
      <c r="E38" s="677"/>
      <c r="F38" s="678"/>
      <c r="G38" s="678"/>
      <c r="H38" s="678"/>
      <c r="I38" s="678"/>
      <c r="J38" s="678"/>
      <c r="K38" s="678"/>
      <c r="L38" s="678"/>
      <c r="M38" s="678"/>
      <c r="N38" s="678"/>
      <c r="O38" s="678"/>
      <c r="P38" s="678"/>
      <c r="Q38" s="678"/>
      <c r="R38" s="67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362</v>
      </c>
      <c r="D39" s="223" t="s">
        <v>31</v>
      </c>
      <c r="E39" s="677"/>
      <c r="F39" s="678"/>
      <c r="G39" s="678"/>
      <c r="H39" s="678"/>
      <c r="I39" s="678"/>
      <c r="J39" s="678"/>
      <c r="K39" s="678"/>
      <c r="L39" s="678"/>
      <c r="M39" s="678"/>
      <c r="N39" s="678"/>
      <c r="O39" s="678"/>
      <c r="P39" s="678"/>
      <c r="Q39" s="678"/>
      <c r="R39" s="67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363</v>
      </c>
      <c r="D40" s="223" t="s">
        <v>33</v>
      </c>
      <c r="E40" s="679">
        <v>2147500</v>
      </c>
      <c r="F40" s="680">
        <v>2147500</v>
      </c>
      <c r="G40" s="680">
        <v>2147500</v>
      </c>
      <c r="H40" s="680">
        <v>1907997</v>
      </c>
      <c r="I40" s="680"/>
      <c r="J40" s="680"/>
      <c r="K40" s="680">
        <f>E40-Q40</f>
        <v>2147500</v>
      </c>
      <c r="L40" s="680">
        <f>F40-R40</f>
        <v>2147500</v>
      </c>
      <c r="M40" s="680">
        <f>G40-S40</f>
        <v>2147500</v>
      </c>
      <c r="N40" s="680">
        <f>H40-T40</f>
        <v>1907997</v>
      </c>
      <c r="O40" s="680"/>
      <c r="P40" s="680"/>
      <c r="Q40" s="680"/>
      <c r="R40" s="680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88" t="s">
        <v>364</v>
      </c>
      <c r="C41" s="988"/>
      <c r="D41" s="988"/>
      <c r="E41" s="337">
        <f>SUM(E42:E43)</f>
        <v>0</v>
      </c>
      <c r="F41" s="92">
        <f>SUM(F42:F46)</f>
        <v>8400000</v>
      </c>
      <c r="G41" s="92">
        <f>SUM(G42:G46)</f>
        <v>8400000</v>
      </c>
      <c r="H41" s="92">
        <f>SUM(H42:H46)</f>
        <v>8400000</v>
      </c>
      <c r="I41" s="92">
        <f>SUM(I42:I46)</f>
        <v>0</v>
      </c>
      <c r="J41" s="92">
        <f>SUM(J42:J48)</f>
        <v>0</v>
      </c>
      <c r="K41" s="92">
        <f t="shared" ref="K41" si="33">SUM(K42:K43)</f>
        <v>0</v>
      </c>
      <c r="L41" s="92">
        <f t="shared" ref="L41" si="34">SUM(L42:L43)</f>
        <v>8400000</v>
      </c>
      <c r="M41" s="337">
        <f t="shared" ref="M41:P41" si="35">SUM(M42:M43)</f>
        <v>8400000</v>
      </c>
      <c r="N41" s="92">
        <f t="shared" ref="N41" si="36">SUM(N42:N43)</f>
        <v>8400000</v>
      </c>
      <c r="O41" s="337">
        <f t="shared" si="35"/>
        <v>0</v>
      </c>
      <c r="P41" s="337">
        <f t="shared" si="35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365</v>
      </c>
      <c r="C42" s="987" t="s">
        <v>367</v>
      </c>
      <c r="D42" s="987"/>
      <c r="E42" s="346">
        <v>0</v>
      </c>
      <c r="F42" s="347">
        <v>8400000</v>
      </c>
      <c r="G42" s="347">
        <v>8400000</v>
      </c>
      <c r="H42" s="347">
        <v>8400000</v>
      </c>
      <c r="I42" s="347"/>
      <c r="J42" s="347"/>
      <c r="K42" s="347">
        <f>E42-Q42</f>
        <v>0</v>
      </c>
      <c r="L42" s="347">
        <f>F42-R42</f>
        <v>8400000</v>
      </c>
      <c r="M42" s="347">
        <f>G42-S42</f>
        <v>8400000</v>
      </c>
      <c r="N42" s="347">
        <f>H42-T42</f>
        <v>8400000</v>
      </c>
      <c r="O42" s="347"/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366</v>
      </c>
      <c r="C43" s="979" t="s">
        <v>368</v>
      </c>
      <c r="D43" s="979"/>
      <c r="E43" s="349">
        <f>SUM(E44:E46)</f>
        <v>0</v>
      </c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369</v>
      </c>
      <c r="D44" s="674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370</v>
      </c>
      <c r="D45" s="674" t="s">
        <v>31</v>
      </c>
      <c r="E45" s="349"/>
      <c r="F45" s="264"/>
      <c r="G45" s="264"/>
      <c r="H45" s="264"/>
      <c r="I45" s="264"/>
      <c r="J45" s="607"/>
      <c r="K45" s="264"/>
      <c r="L45" s="264"/>
      <c r="M45" s="264"/>
      <c r="N45" s="264"/>
      <c r="O45" s="264"/>
      <c r="P45" s="607"/>
      <c r="Q45" s="264"/>
      <c r="R45" s="264"/>
      <c r="S45" s="264"/>
      <c r="T45" s="264"/>
      <c r="U45" s="264"/>
      <c r="V45" s="264"/>
    </row>
    <row r="46" spans="1:22" ht="21.75" customHeight="1" thickBot="1" x14ac:dyDescent="0.25">
      <c r="A46" s="86"/>
      <c r="B46" s="90"/>
      <c r="C46" s="84" t="s">
        <v>371</v>
      </c>
      <c r="D46" s="674" t="s">
        <v>372</v>
      </c>
      <c r="E46" s="349"/>
      <c r="F46" s="264"/>
      <c r="G46" s="264"/>
      <c r="H46" s="264"/>
      <c r="I46" s="264"/>
      <c r="J46" s="607"/>
      <c r="K46" s="264"/>
      <c r="L46" s="264"/>
      <c r="M46" s="264"/>
      <c r="N46" s="264"/>
      <c r="O46" s="264"/>
      <c r="P46" s="607"/>
      <c r="Q46" s="264"/>
      <c r="R46" s="264"/>
      <c r="S46" s="381"/>
      <c r="T46" s="381"/>
      <c r="U46" s="381"/>
      <c r="V46" s="381"/>
    </row>
    <row r="47" spans="1:22" ht="21.75" hidden="1" customHeight="1" x14ac:dyDescent="0.2">
      <c r="A47" s="352"/>
      <c r="B47" s="79"/>
      <c r="C47" s="979"/>
      <c r="D47" s="992"/>
      <c r="E47" s="349"/>
      <c r="F47" s="264"/>
      <c r="G47" s="264"/>
      <c r="H47" s="264"/>
      <c r="I47" s="264"/>
      <c r="J47" s="607"/>
      <c r="K47" s="264"/>
      <c r="L47" s="264"/>
      <c r="M47" s="264"/>
      <c r="N47" s="264"/>
      <c r="O47" s="264"/>
      <c r="P47" s="607"/>
      <c r="Q47" s="264"/>
      <c r="R47" s="264"/>
      <c r="S47" s="354"/>
      <c r="T47" s="354"/>
      <c r="U47" s="354"/>
      <c r="V47" s="354"/>
    </row>
    <row r="48" spans="1:22" ht="21.75" hidden="1" customHeight="1" thickBot="1" x14ac:dyDescent="0.25">
      <c r="A48" s="352"/>
      <c r="B48" s="90"/>
      <c r="C48" s="989"/>
      <c r="D48" s="990"/>
      <c r="E48" s="608"/>
      <c r="F48" s="609"/>
      <c r="G48" s="609"/>
      <c r="H48" s="609"/>
      <c r="I48" s="609"/>
      <c r="J48" s="610"/>
      <c r="K48" s="609"/>
      <c r="L48" s="609"/>
      <c r="M48" s="609"/>
      <c r="N48" s="609"/>
      <c r="O48" s="609"/>
      <c r="P48" s="610"/>
      <c r="Q48" s="609"/>
      <c r="R48" s="609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88" t="s">
        <v>83</v>
      </c>
      <c r="C49" s="988"/>
      <c r="D49" s="988"/>
      <c r="E49" s="337">
        <f t="shared" ref="E49:S49" si="37">E50+E51</f>
        <v>492818</v>
      </c>
      <c r="F49" s="337">
        <f>F50+F51</f>
        <v>512010</v>
      </c>
      <c r="G49" s="92">
        <f t="shared" si="37"/>
        <v>512010</v>
      </c>
      <c r="H49" s="92">
        <f t="shared" si="37"/>
        <v>607299</v>
      </c>
      <c r="I49" s="92">
        <f t="shared" si="37"/>
        <v>0</v>
      </c>
      <c r="J49" s="92">
        <f t="shared" si="37"/>
        <v>0</v>
      </c>
      <c r="K49" s="92">
        <f t="shared" si="37"/>
        <v>492818</v>
      </c>
      <c r="L49" s="92">
        <f t="shared" ref="L49" si="38">L50+L51</f>
        <v>512010</v>
      </c>
      <c r="M49" s="92">
        <f t="shared" si="37"/>
        <v>512010</v>
      </c>
      <c r="N49" s="92">
        <f t="shared" ref="N49" si="39">N50+N51</f>
        <v>607299</v>
      </c>
      <c r="O49" s="92">
        <f t="shared" si="37"/>
        <v>0</v>
      </c>
      <c r="P49" s="92">
        <f t="shared" si="37"/>
        <v>0</v>
      </c>
      <c r="Q49" s="92">
        <f t="shared" si="37"/>
        <v>0</v>
      </c>
      <c r="R49" s="92">
        <f t="shared" ref="R49" si="40">R50+R51</f>
        <v>0</v>
      </c>
      <c r="S49" s="92">
        <f t="shared" si="37"/>
        <v>0</v>
      </c>
      <c r="T49" s="92">
        <f t="shared" ref="T49:V49" si="41">T50+T51</f>
        <v>0</v>
      </c>
      <c r="U49" s="92">
        <f t="shared" si="41"/>
        <v>300002</v>
      </c>
      <c r="V49" s="92">
        <f t="shared" si="41"/>
        <v>300003</v>
      </c>
    </row>
    <row r="50" spans="1:22" s="6" customFormat="1" ht="21.75" customHeight="1" x14ac:dyDescent="0.2">
      <c r="A50" s="91"/>
      <c r="B50" s="90" t="s">
        <v>44</v>
      </c>
      <c r="C50" s="987" t="s">
        <v>385</v>
      </c>
      <c r="D50" s="987"/>
      <c r="E50" s="348"/>
      <c r="F50" s="348">
        <v>130000</v>
      </c>
      <c r="G50" s="263">
        <v>130000</v>
      </c>
      <c r="H50" s="263">
        <v>130000</v>
      </c>
      <c r="I50" s="263"/>
      <c r="J50" s="263"/>
      <c r="K50" s="263"/>
      <c r="L50" s="265">
        <f t="shared" ref="L50:N51" si="42">F50-R50</f>
        <v>130000</v>
      </c>
      <c r="M50" s="265">
        <f t="shared" si="42"/>
        <v>130000</v>
      </c>
      <c r="N50" s="265">
        <f t="shared" si="42"/>
        <v>130000</v>
      </c>
      <c r="O50" s="263"/>
      <c r="P50" s="263"/>
      <c r="Q50" s="263"/>
      <c r="R50" s="263"/>
      <c r="S50" s="263"/>
      <c r="T50" s="263"/>
      <c r="U50" s="263"/>
      <c r="V50" s="263"/>
    </row>
    <row r="51" spans="1:22" ht="21.75" customHeight="1" thickBot="1" x14ac:dyDescent="0.25">
      <c r="A51" s="82"/>
      <c r="B51" s="78" t="s">
        <v>45</v>
      </c>
      <c r="C51" s="979" t="s">
        <v>386</v>
      </c>
      <c r="D51" s="979"/>
      <c r="E51" s="328">
        <v>492818</v>
      </c>
      <c r="F51" s="328">
        <v>382010</v>
      </c>
      <c r="G51" s="328">
        <v>382010</v>
      </c>
      <c r="H51" s="265">
        <v>477299</v>
      </c>
      <c r="I51" s="265"/>
      <c r="J51" s="265"/>
      <c r="K51" s="265">
        <f>E51-Q51</f>
        <v>492818</v>
      </c>
      <c r="L51" s="265">
        <f t="shared" si="42"/>
        <v>382010</v>
      </c>
      <c r="M51" s="265">
        <f t="shared" si="42"/>
        <v>382010</v>
      </c>
      <c r="N51" s="265">
        <f t="shared" si="42"/>
        <v>477299</v>
      </c>
      <c r="O51" s="265"/>
      <c r="P51" s="265"/>
      <c r="Q51" s="265"/>
      <c r="R51" s="265"/>
      <c r="S51" s="328"/>
      <c r="T51" s="328"/>
      <c r="U51" s="328">
        <v>300002</v>
      </c>
      <c r="V51" s="328">
        <v>300003</v>
      </c>
    </row>
    <row r="52" spans="1:22" ht="21.75" customHeight="1" thickBot="1" x14ac:dyDescent="0.25">
      <c r="A52" s="89" t="s">
        <v>12</v>
      </c>
      <c r="B52" s="988" t="s">
        <v>373</v>
      </c>
      <c r="C52" s="988"/>
      <c r="D52" s="988"/>
      <c r="E52" s="333">
        <f t="shared" ref="E52:S52" si="43">SUM(E53:E54)</f>
        <v>0</v>
      </c>
      <c r="F52" s="333">
        <f>SUM(F53:F54)</f>
        <v>0</v>
      </c>
      <c r="G52" s="50">
        <f t="shared" si="43"/>
        <v>0</v>
      </c>
      <c r="H52" s="50">
        <f t="shared" si="43"/>
        <v>0</v>
      </c>
      <c r="I52" s="50">
        <f t="shared" si="43"/>
        <v>0</v>
      </c>
      <c r="J52" s="50">
        <f t="shared" si="43"/>
        <v>0</v>
      </c>
      <c r="K52" s="50">
        <f t="shared" si="43"/>
        <v>0</v>
      </c>
      <c r="L52" s="50">
        <f t="shared" ref="L52" si="44">SUM(L53:L54)</f>
        <v>0</v>
      </c>
      <c r="M52" s="50">
        <f t="shared" si="43"/>
        <v>0</v>
      </c>
      <c r="N52" s="50">
        <f t="shared" ref="N52" si="45">SUM(N53:N54)</f>
        <v>0</v>
      </c>
      <c r="O52" s="50">
        <f t="shared" si="43"/>
        <v>0</v>
      </c>
      <c r="P52" s="50">
        <f t="shared" si="43"/>
        <v>0</v>
      </c>
      <c r="Q52" s="50">
        <f t="shared" si="43"/>
        <v>0</v>
      </c>
      <c r="R52" s="50">
        <f t="shared" ref="R52" si="46">SUM(R53:R54)</f>
        <v>0</v>
      </c>
      <c r="S52" s="50">
        <f t="shared" si="43"/>
        <v>0</v>
      </c>
      <c r="T52" s="50">
        <f t="shared" ref="T52:V52" si="47">SUM(T53:T54)</f>
        <v>0</v>
      </c>
      <c r="U52" s="50">
        <f t="shared" si="47"/>
        <v>0</v>
      </c>
      <c r="V52" s="50">
        <f t="shared" si="47"/>
        <v>0</v>
      </c>
    </row>
    <row r="53" spans="1:22" s="6" customFormat="1" ht="21.75" customHeight="1" x14ac:dyDescent="0.2">
      <c r="A53" s="91"/>
      <c r="B53" s="84" t="s">
        <v>46</v>
      </c>
      <c r="C53" s="987" t="s">
        <v>375</v>
      </c>
      <c r="D53" s="987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268">
        <v>0</v>
      </c>
      <c r="P53" s="268">
        <v>0</v>
      </c>
      <c r="Q53" s="268"/>
      <c r="R53" s="268"/>
      <c r="S53" s="267"/>
      <c r="T53" s="267"/>
      <c r="U53" s="267"/>
      <c r="V53" s="267"/>
    </row>
    <row r="54" spans="1:22" ht="21.75" customHeight="1" thickBot="1" x14ac:dyDescent="0.25">
      <c r="A54" s="86"/>
      <c r="B54" s="87" t="s">
        <v>374</v>
      </c>
      <c r="C54" s="978" t="s">
        <v>376</v>
      </c>
      <c r="D54" s="978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106">
        <v>0</v>
      </c>
      <c r="P54" s="106">
        <v>0</v>
      </c>
      <c r="Q54" s="106"/>
      <c r="R54" s="106"/>
      <c r="S54" s="106"/>
      <c r="T54" s="106"/>
      <c r="U54" s="106"/>
      <c r="V54" s="106"/>
    </row>
    <row r="55" spans="1:22" ht="21.75" customHeight="1" thickBot="1" x14ac:dyDescent="0.25">
      <c r="A55" s="89" t="s">
        <v>13</v>
      </c>
      <c r="B55" s="991" t="s">
        <v>85</v>
      </c>
      <c r="C55" s="991"/>
      <c r="D55" s="991"/>
      <c r="E55" s="333">
        <f t="shared" ref="E55:K55" si="48">E7+E21+E41+E49+E52+E33</f>
        <v>50258205</v>
      </c>
      <c r="F55" s="333">
        <f>F7+F21+F41+F49+F52+F33</f>
        <v>60983116</v>
      </c>
      <c r="G55" s="333">
        <f>G7+G21+G41+G49+G52+G33</f>
        <v>62154619</v>
      </c>
      <c r="H55" s="333">
        <f t="shared" si="48"/>
        <v>69700882</v>
      </c>
      <c r="I55" s="333">
        <f t="shared" si="48"/>
        <v>0</v>
      </c>
      <c r="J55" s="333">
        <f t="shared" si="48"/>
        <v>0</v>
      </c>
      <c r="K55" s="333">
        <f t="shared" si="48"/>
        <v>48364805</v>
      </c>
      <c r="L55" s="333">
        <f t="shared" ref="L55" si="49">L7+L21+L41+L49+L52+L33</f>
        <v>59089716</v>
      </c>
      <c r="M55" s="333">
        <f t="shared" ref="M55:S55" si="50">M7+M21+M41+M49+M52+M33</f>
        <v>60261219</v>
      </c>
      <c r="N55" s="333">
        <f t="shared" ref="N55" si="51">N7+N21+N41+N49+N52+N33</f>
        <v>67807482</v>
      </c>
      <c r="O55" s="333">
        <f t="shared" si="50"/>
        <v>0</v>
      </c>
      <c r="P55" s="333">
        <f t="shared" si="50"/>
        <v>0</v>
      </c>
      <c r="Q55" s="333">
        <f t="shared" si="50"/>
        <v>1893400</v>
      </c>
      <c r="R55" s="333">
        <f t="shared" ref="R55" si="52">R7+R21+R41+R49+R52+R33</f>
        <v>1893400</v>
      </c>
      <c r="S55" s="333">
        <f t="shared" si="50"/>
        <v>1893400</v>
      </c>
      <c r="T55" s="333">
        <f t="shared" ref="T55:V55" si="53">T7+T21+T41+T49+T52+T33</f>
        <v>1893400</v>
      </c>
      <c r="U55" s="333">
        <f t="shared" si="53"/>
        <v>16984546</v>
      </c>
      <c r="V55" s="333">
        <f t="shared" si="53"/>
        <v>16984551</v>
      </c>
    </row>
    <row r="56" spans="1:22" ht="24" customHeight="1" thickBot="1" x14ac:dyDescent="0.25">
      <c r="A56" s="85" t="s">
        <v>61</v>
      </c>
      <c r="B56" s="988" t="s">
        <v>377</v>
      </c>
      <c r="C56" s="988"/>
      <c r="D56" s="988"/>
      <c r="E56" s="333">
        <f t="shared" ref="E56:J56" si="54">SUM(E57:E59)</f>
        <v>26387676</v>
      </c>
      <c r="F56" s="333">
        <f>SUM(F57:F59)</f>
        <v>20127580</v>
      </c>
      <c r="G56" s="333">
        <f t="shared" si="54"/>
        <v>20127580</v>
      </c>
      <c r="H56" s="333">
        <f t="shared" si="54"/>
        <v>21378443</v>
      </c>
      <c r="I56" s="333">
        <f t="shared" si="54"/>
        <v>0</v>
      </c>
      <c r="J56" s="333">
        <f t="shared" si="54"/>
        <v>0</v>
      </c>
      <c r="K56" s="333">
        <f t="shared" ref="K56" si="55">SUM(K57:K59)</f>
        <v>26387676</v>
      </c>
      <c r="L56" s="333">
        <f t="shared" ref="L56" si="56">SUM(L57:L59)</f>
        <v>20127580</v>
      </c>
      <c r="M56" s="333">
        <f t="shared" ref="M56:S56" si="57">SUM(M57:M59)</f>
        <v>20127580</v>
      </c>
      <c r="N56" s="333">
        <f t="shared" ref="N56" si="58">SUM(N57:N59)</f>
        <v>21378443</v>
      </c>
      <c r="O56" s="333">
        <f t="shared" si="57"/>
        <v>0</v>
      </c>
      <c r="P56" s="333">
        <f t="shared" si="57"/>
        <v>0</v>
      </c>
      <c r="Q56" s="333">
        <f t="shared" si="57"/>
        <v>0</v>
      </c>
      <c r="R56" s="333">
        <f t="shared" ref="R56" si="59">SUM(R57:R59)</f>
        <v>0</v>
      </c>
      <c r="S56" s="333">
        <f t="shared" si="57"/>
        <v>0</v>
      </c>
      <c r="T56" s="333">
        <f t="shared" ref="T56:V56" si="60">SUM(T57:T59)</f>
        <v>0</v>
      </c>
      <c r="U56" s="333">
        <f t="shared" si="60"/>
        <v>15916002</v>
      </c>
      <c r="V56" s="333">
        <f t="shared" si="60"/>
        <v>15916003</v>
      </c>
    </row>
    <row r="57" spans="1:22" ht="21.75" customHeight="1" x14ac:dyDescent="0.2">
      <c r="A57" s="83"/>
      <c r="B57" s="84" t="s">
        <v>48</v>
      </c>
      <c r="C57" s="987" t="s">
        <v>378</v>
      </c>
      <c r="D57" s="987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</row>
    <row r="58" spans="1:22" ht="21.75" customHeight="1" x14ac:dyDescent="0.2">
      <c r="A58" s="82"/>
      <c r="B58" s="79" t="s">
        <v>49</v>
      </c>
      <c r="C58" s="987" t="s">
        <v>449</v>
      </c>
      <c r="D58" s="987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266"/>
      <c r="P58" s="266"/>
      <c r="Q58" s="266"/>
      <c r="R58" s="266"/>
      <c r="S58" s="266"/>
      <c r="T58" s="266"/>
      <c r="U58" s="266"/>
      <c r="V58" s="266"/>
    </row>
    <row r="59" spans="1:22" ht="21.75" customHeight="1" thickBot="1" x14ac:dyDescent="0.25">
      <c r="A59" s="82"/>
      <c r="B59" s="79" t="s">
        <v>84</v>
      </c>
      <c r="C59" s="987" t="s">
        <v>379</v>
      </c>
      <c r="D59" s="987"/>
      <c r="E59" s="329">
        <v>26387676</v>
      </c>
      <c r="F59" s="329">
        <v>20127580</v>
      </c>
      <c r="G59" s="266">
        <v>20127580</v>
      </c>
      <c r="H59" s="266">
        <v>21378443</v>
      </c>
      <c r="I59" s="266"/>
      <c r="J59" s="266"/>
      <c r="K59" s="266">
        <f>E59-Q59</f>
        <v>26387676</v>
      </c>
      <c r="L59" s="266">
        <f>F59-R59</f>
        <v>20127580</v>
      </c>
      <c r="M59" s="329">
        <f>G59-S59</f>
        <v>20127580</v>
      </c>
      <c r="N59" s="266">
        <f>H59-T59</f>
        <v>21378443</v>
      </c>
      <c r="O59" s="266"/>
      <c r="P59" s="266"/>
      <c r="Q59" s="266"/>
      <c r="R59" s="266"/>
      <c r="S59" s="329"/>
      <c r="T59" s="329"/>
      <c r="U59" s="329">
        <v>15916002</v>
      </c>
      <c r="V59" s="329">
        <v>15916003</v>
      </c>
    </row>
    <row r="60" spans="1:22" ht="35.25" customHeight="1" thickBot="1" x14ac:dyDescent="0.25">
      <c r="A60" s="89" t="s">
        <v>62</v>
      </c>
      <c r="B60" s="983" t="s">
        <v>86</v>
      </c>
      <c r="C60" s="983"/>
      <c r="D60" s="983"/>
      <c r="E60" s="333">
        <f>E55+E56</f>
        <v>76645881</v>
      </c>
      <c r="F60" s="50">
        <f t="shared" ref="F60:K60" si="61">F55+F56</f>
        <v>81110696</v>
      </c>
      <c r="G60" s="50">
        <f t="shared" si="61"/>
        <v>82282199</v>
      </c>
      <c r="H60" s="50">
        <f t="shared" si="61"/>
        <v>91079325</v>
      </c>
      <c r="I60" s="50">
        <f t="shared" si="61"/>
        <v>0</v>
      </c>
      <c r="J60" s="50">
        <f t="shared" si="61"/>
        <v>0</v>
      </c>
      <c r="K60" s="50">
        <f t="shared" si="61"/>
        <v>74752481</v>
      </c>
      <c r="L60" s="50">
        <f t="shared" ref="L60" si="62">L55+L56</f>
        <v>79217296</v>
      </c>
      <c r="M60" s="333">
        <f t="shared" ref="M60:Q60" si="63">M55+M56</f>
        <v>80388799</v>
      </c>
      <c r="N60" s="50">
        <f t="shared" ref="N60" si="64">N55+N56</f>
        <v>89185925</v>
      </c>
      <c r="O60" s="333">
        <f t="shared" si="63"/>
        <v>0</v>
      </c>
      <c r="P60" s="333">
        <f t="shared" si="63"/>
        <v>0</v>
      </c>
      <c r="Q60" s="50">
        <f t="shared" si="63"/>
        <v>1893400</v>
      </c>
      <c r="R60" s="50">
        <f t="shared" ref="R60" si="65">R55+R56</f>
        <v>1893400</v>
      </c>
      <c r="S60" s="333">
        <f>S55+S56</f>
        <v>1893400</v>
      </c>
      <c r="T60" s="333">
        <f t="shared" ref="T60:V60" si="66">T55+T56</f>
        <v>1893400</v>
      </c>
      <c r="U60" s="333">
        <f t="shared" si="66"/>
        <v>32900548</v>
      </c>
      <c r="V60" s="333">
        <f t="shared" si="66"/>
        <v>32900554</v>
      </c>
    </row>
    <row r="61" spans="1:22" ht="21.75" hidden="1" customHeight="1" thickBot="1" x14ac:dyDescent="0.25">
      <c r="A61" s="980" t="s">
        <v>262</v>
      </c>
      <c r="B61" s="981"/>
      <c r="C61" s="981"/>
      <c r="D61" s="981"/>
      <c r="E61" s="611"/>
      <c r="F61" s="612"/>
      <c r="G61" s="612"/>
      <c r="H61" s="612"/>
      <c r="I61" s="612"/>
      <c r="J61" s="613"/>
      <c r="K61" s="612"/>
      <c r="L61" s="612"/>
      <c r="M61" s="612"/>
      <c r="N61" s="612"/>
      <c r="O61" s="612"/>
      <c r="P61" s="613"/>
      <c r="Q61" s="612"/>
      <c r="R61" s="612"/>
      <c r="S61" s="612"/>
      <c r="T61" s="612"/>
      <c r="U61" s="612"/>
      <c r="V61" s="612"/>
    </row>
    <row r="62" spans="1:22" ht="21.75" hidden="1" customHeight="1" thickBot="1" x14ac:dyDescent="0.25">
      <c r="A62" s="982" t="s">
        <v>6</v>
      </c>
      <c r="B62" s="983"/>
      <c r="C62" s="983"/>
      <c r="D62" s="983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14"/>
      <c r="B63" s="615"/>
      <c r="C63" s="615"/>
      <c r="D63" s="615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707"/>
      <c r="R63" s="616"/>
      <c r="S63" s="616"/>
      <c r="T63" s="707"/>
      <c r="U63" s="616"/>
      <c r="V63" s="616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7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9"/>
  <sheetViews>
    <sheetView zoomScale="75" zoomScaleNormal="75" workbookViewId="0">
      <selection activeCell="A3" sqref="A3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hidden="1" customWidth="1"/>
    <col min="7" max="10" width="14.85546875" style="1" hidden="1" customWidth="1"/>
    <col min="11" max="11" width="18.140625" style="52" customWidth="1"/>
    <col min="12" max="16" width="14.85546875" style="52" hidden="1" customWidth="1"/>
    <col min="17" max="17" width="14.85546875" style="52" customWidth="1"/>
    <col min="18" max="18" width="14.85546875" style="52" hidden="1" customWidth="1"/>
    <col min="19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045" t="s">
        <v>57</v>
      </c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1045"/>
    </row>
    <row r="2" spans="1:22" ht="37.5" customHeight="1" x14ac:dyDescent="0.2">
      <c r="A2" s="1044" t="s">
        <v>614</v>
      </c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4"/>
      <c r="P2" s="1044"/>
      <c r="Q2" s="1044"/>
      <c r="R2" s="220"/>
    </row>
    <row r="3" spans="1:22" ht="14.25" customHeight="1" thickBot="1" x14ac:dyDescent="0.3">
      <c r="A3" s="68"/>
      <c r="B3" s="96"/>
      <c r="C3" s="96"/>
      <c r="D3" s="102"/>
      <c r="Q3" s="108" t="s">
        <v>433</v>
      </c>
    </row>
    <row r="4" spans="1:22" s="2" customFormat="1" ht="48.75" customHeight="1" thickBot="1" x14ac:dyDescent="0.25">
      <c r="A4" s="1022" t="s">
        <v>3</v>
      </c>
      <c r="B4" s="991"/>
      <c r="C4" s="991"/>
      <c r="D4" s="991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1022" t="s">
        <v>70</v>
      </c>
      <c r="R4" s="991"/>
      <c r="S4" s="991"/>
      <c r="T4" s="991"/>
      <c r="U4" s="991"/>
      <c r="V4" s="1024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239</v>
      </c>
      <c r="G5" s="375" t="s">
        <v>243</v>
      </c>
      <c r="H5" s="375" t="s">
        <v>247</v>
      </c>
      <c r="I5" s="375" t="s">
        <v>263</v>
      </c>
      <c r="J5" s="379" t="s">
        <v>294</v>
      </c>
      <c r="K5" s="374" t="s">
        <v>75</v>
      </c>
      <c r="L5" s="375" t="s">
        <v>239</v>
      </c>
      <c r="M5" s="375" t="s">
        <v>243</v>
      </c>
      <c r="N5" s="375" t="s">
        <v>247</v>
      </c>
      <c r="O5" s="375" t="s">
        <v>263</v>
      </c>
      <c r="P5" s="379" t="s">
        <v>294</v>
      </c>
      <c r="Q5" s="374" t="s">
        <v>75</v>
      </c>
      <c r="R5" s="375" t="s">
        <v>239</v>
      </c>
      <c r="S5" s="375" t="s">
        <v>243</v>
      </c>
      <c r="T5" s="375" t="s">
        <v>247</v>
      </c>
      <c r="U5" s="375" t="s">
        <v>263</v>
      </c>
      <c r="V5" s="379" t="s">
        <v>294</v>
      </c>
    </row>
    <row r="6" spans="1:22" s="51" customFormat="1" ht="22.5" customHeight="1" thickBot="1" x14ac:dyDescent="0.25">
      <c r="A6" s="89" t="s">
        <v>28</v>
      </c>
      <c r="B6" s="1011" t="s">
        <v>87</v>
      </c>
      <c r="C6" s="1011"/>
      <c r="D6" s="1011"/>
      <c r="E6" s="333">
        <f t="shared" ref="E6:V6" si="0">SUM(E7:E11)</f>
        <v>21879202</v>
      </c>
      <c r="F6" s="50">
        <f t="shared" si="0"/>
        <v>25491214</v>
      </c>
      <c r="G6" s="50">
        <f t="shared" si="0"/>
        <v>26258925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23597814</v>
      </c>
      <c r="M6" s="50">
        <f t="shared" si="0"/>
        <v>24365525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1893400</v>
      </c>
      <c r="S6" s="50">
        <f t="shared" si="0"/>
        <v>1893400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9008321</v>
      </c>
      <c r="G7" s="334">
        <v>9075224</v>
      </c>
      <c r="H7" s="334">
        <v>8486638</v>
      </c>
      <c r="I7" s="334"/>
      <c r="J7" s="334"/>
      <c r="K7" s="268">
        <f t="shared" ref="K7:M9" si="3">+E7-Q7</f>
        <v>9356964</v>
      </c>
      <c r="L7" s="268">
        <f t="shared" si="3"/>
        <v>9008321</v>
      </c>
      <c r="M7" s="268">
        <f t="shared" si="3"/>
        <v>9075224</v>
      </c>
      <c r="N7" s="268">
        <f>+H7-T7</f>
        <v>8486638</v>
      </c>
      <c r="O7" s="268"/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1543745</v>
      </c>
      <c r="G8" s="329">
        <v>1547372</v>
      </c>
      <c r="H8" s="329">
        <v>1530158</v>
      </c>
      <c r="I8" s="329"/>
      <c r="J8" s="329"/>
      <c r="K8" s="268">
        <f t="shared" si="3"/>
        <v>1558805</v>
      </c>
      <c r="L8" s="268">
        <f t="shared" si="3"/>
        <v>1543745</v>
      </c>
      <c r="M8" s="268">
        <f t="shared" si="3"/>
        <v>1547372</v>
      </c>
      <c r="N8" s="268">
        <f>+H8-T8</f>
        <v>1530158</v>
      </c>
      <c r="O8" s="268"/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10645117</v>
      </c>
      <c r="G9" s="329">
        <v>11342298</v>
      </c>
      <c r="H9" s="329">
        <v>35877275</v>
      </c>
      <c r="I9" s="329"/>
      <c r="J9" s="329"/>
      <c r="K9" s="268">
        <f t="shared" si="3"/>
        <v>6826626</v>
      </c>
      <c r="L9" s="268">
        <f t="shared" si="3"/>
        <v>10645117</v>
      </c>
      <c r="M9" s="268">
        <f t="shared" si="3"/>
        <v>11342298</v>
      </c>
      <c r="N9" s="268">
        <f>+H9-T9</f>
        <v>35877275</v>
      </c>
      <c r="O9" s="268"/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2776000</v>
      </c>
      <c r="I10" s="266"/>
      <c r="J10" s="266"/>
      <c r="K10" s="266">
        <f>+'9.sz.m.szociális kiadások'!C16</f>
        <v>1816000</v>
      </c>
      <c r="L10" s="266">
        <f>+'9.sz.m.szociális kiadások'!D16</f>
        <v>1816000</v>
      </c>
      <c r="M10" s="266">
        <f>+'9.sz.m.szociális kiadások'!E16</f>
        <v>1816000</v>
      </c>
      <c r="N10" s="266">
        <f>+'9.sz.m.szociális kiadások'!F16</f>
        <v>2776000</v>
      </c>
      <c r="O10" s="268"/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2478031</v>
      </c>
      <c r="G11" s="329">
        <f>SUM(G12:G14)</f>
        <v>2478031</v>
      </c>
      <c r="H11" s="329">
        <f t="shared" ref="H11:L11" si="4">SUM(H12:H14)</f>
        <v>2249645</v>
      </c>
      <c r="I11" s="329">
        <f t="shared" si="4"/>
        <v>0</v>
      </c>
      <c r="J11" s="329">
        <f t="shared" si="4"/>
        <v>0</v>
      </c>
      <c r="K11" s="329">
        <f t="shared" si="4"/>
        <v>419631</v>
      </c>
      <c r="L11" s="329">
        <f t="shared" si="4"/>
        <v>584631</v>
      </c>
      <c r="M11" s="329">
        <f>SUM(M12:M14)</f>
        <v>584631</v>
      </c>
      <c r="N11" s="329">
        <f>SUM(N12:N14)</f>
        <v>684543</v>
      </c>
      <c r="O11" s="266"/>
      <c r="P11" s="268"/>
      <c r="Q11" s="266">
        <f>SUM(Q12:Q16)</f>
        <v>1901176</v>
      </c>
      <c r="R11" s="266">
        <f>SUM(R12:R16)</f>
        <v>1893400</v>
      </c>
      <c r="S11" s="266">
        <f>SUM(S12:S16)</f>
        <v>1893400</v>
      </c>
      <c r="T11" s="266">
        <f>SUM(T12:T16)</f>
        <v>1565102</v>
      </c>
      <c r="U11" s="266"/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323</v>
      </c>
      <c r="E12" s="329"/>
      <c r="F12" s="329">
        <v>115000</v>
      </c>
      <c r="G12" s="266">
        <v>115000</v>
      </c>
      <c r="H12" s="266">
        <v>115000</v>
      </c>
      <c r="I12" s="266"/>
      <c r="J12" s="266"/>
      <c r="K12" s="266">
        <f>E12-Q12</f>
        <v>0</v>
      </c>
      <c r="L12" s="266">
        <f>F12-R12</f>
        <v>115000</v>
      </c>
      <c r="M12" s="266">
        <f>G12-S12</f>
        <v>115000</v>
      </c>
      <c r="N12" s="266">
        <f>H12-T12</f>
        <v>115000</v>
      </c>
      <c r="O12" s="268"/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324</v>
      </c>
      <c r="E13" s="329">
        <v>1780000</v>
      </c>
      <c r="F13" s="329">
        <v>1780000</v>
      </c>
      <c r="G13" s="266">
        <v>1780000</v>
      </c>
      <c r="H13" s="266">
        <v>1451000</v>
      </c>
      <c r="I13" s="266"/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/>
      <c r="P13" s="268"/>
      <c r="Q13" s="266">
        <f>+'10.sz.m.átadott pe (2)'!G28</f>
        <v>1780000</v>
      </c>
      <c r="R13" s="266">
        <f>+'10.sz.m.átadott pe (2)'!H28</f>
        <v>1780000</v>
      </c>
      <c r="S13" s="266">
        <f>+'10.sz.m.átadott pe (2)'!I28</f>
        <v>1780000</v>
      </c>
      <c r="T13" s="266">
        <f>+'10.sz.m.átadott pe (2)'!J28</f>
        <v>1451000</v>
      </c>
      <c r="U13" s="268"/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450</v>
      </c>
      <c r="E14" s="329">
        <v>540807</v>
      </c>
      <c r="F14" s="266">
        <v>583031</v>
      </c>
      <c r="G14" s="266">
        <v>583031</v>
      </c>
      <c r="H14" s="266">
        <v>683645</v>
      </c>
      <c r="I14" s="266"/>
      <c r="J14" s="633"/>
      <c r="K14" s="266">
        <f>+'10.sz.m.átadott pe (2)'!B55</f>
        <v>419631</v>
      </c>
      <c r="L14" s="973">
        <f>+'10.sz.m.átadott pe (2)'!C55</f>
        <v>469631</v>
      </c>
      <c r="M14" s="973">
        <f>+'10.sz.m.átadott pe (2)'!D55</f>
        <v>469631</v>
      </c>
      <c r="N14" s="973">
        <f>+'10.sz.m.átadott pe (2)'!E55</f>
        <v>569543</v>
      </c>
      <c r="O14" s="974"/>
      <c r="P14" s="974"/>
      <c r="Q14" s="266">
        <f>+'10.sz.m.átadott pe (2)'!G55</f>
        <v>121176</v>
      </c>
      <c r="R14" s="266">
        <f>+'10.sz.m.átadott pe (2)'!H55</f>
        <v>113400</v>
      </c>
      <c r="S14" s="266">
        <f>+'10.sz.m.átadott pe (2)'!I55</f>
        <v>113400</v>
      </c>
      <c r="T14" s="266">
        <f>+'10.sz.m.átadott pe (2)'!J55</f>
        <v>114102</v>
      </c>
      <c r="U14" s="268"/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>+E15-Q15</f>
        <v>0</v>
      </c>
      <c r="L15" s="268">
        <f>+F15-R15</f>
        <v>0</v>
      </c>
      <c r="M15" s="266"/>
      <c r="N15" s="268">
        <f>+H15-T15</f>
        <v>0</v>
      </c>
      <c r="O15" s="268"/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>+E16-Q16</f>
        <v>0</v>
      </c>
      <c r="L16" s="268">
        <f>+F16-R16</f>
        <v>0</v>
      </c>
      <c r="M16" s="106"/>
      <c r="N16" s="268">
        <f>+H16-T16</f>
        <v>0</v>
      </c>
      <c r="O16" s="377"/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1011" t="s">
        <v>101</v>
      </c>
      <c r="C17" s="1011"/>
      <c r="D17" s="1011"/>
      <c r="E17" s="333">
        <f t="shared" ref="E17:V17" si="5">SUM(E18:E20)</f>
        <v>2692927</v>
      </c>
      <c r="F17" s="50">
        <f t="shared" si="5"/>
        <v>28716350</v>
      </c>
      <c r="G17" s="50">
        <f t="shared" si="5"/>
        <v>28716350</v>
      </c>
      <c r="H17" s="50">
        <f t="shared" si="5"/>
        <v>19962075</v>
      </c>
      <c r="I17" s="50">
        <f t="shared" si="5"/>
        <v>0</v>
      </c>
      <c r="J17" s="50">
        <f t="shared" si="5"/>
        <v>0</v>
      </c>
      <c r="K17" s="50">
        <f t="shared" ref="K17:L17" si="6">SUM(K18:K20)</f>
        <v>2692927</v>
      </c>
      <c r="L17" s="50">
        <f t="shared" si="6"/>
        <v>28716350</v>
      </c>
      <c r="M17" s="50">
        <f t="shared" si="5"/>
        <v>28716350</v>
      </c>
      <c r="N17" s="50">
        <f t="shared" si="5"/>
        <v>19962075</v>
      </c>
      <c r="O17" s="50">
        <f t="shared" si="5"/>
        <v>0</v>
      </c>
      <c r="P17" s="50">
        <f t="shared" si="5"/>
        <v>0</v>
      </c>
      <c r="Q17" s="50">
        <f t="shared" ref="Q17:R17" si="7">SUM(Q18:Q20)</f>
        <v>0</v>
      </c>
      <c r="R17" s="50">
        <f t="shared" si="7"/>
        <v>0</v>
      </c>
      <c r="S17" s="50">
        <f t="shared" si="5"/>
        <v>0</v>
      </c>
      <c r="T17" s="50">
        <f t="shared" si="5"/>
        <v>0</v>
      </c>
      <c r="U17" s="50">
        <f t="shared" si="5"/>
        <v>0</v>
      </c>
      <c r="V17" s="50">
        <f t="shared" si="5"/>
        <v>0</v>
      </c>
    </row>
    <row r="18" spans="1:23" s="4" customFormat="1" ht="22.5" customHeight="1" x14ac:dyDescent="0.2">
      <c r="A18" s="88"/>
      <c r="B18" s="93" t="s">
        <v>39</v>
      </c>
      <c r="C18" s="1012" t="s">
        <v>102</v>
      </c>
      <c r="D18" s="1012"/>
      <c r="E18" s="334">
        <v>270000</v>
      </c>
      <c r="F18" s="334">
        <v>1714163</v>
      </c>
      <c r="G18" s="268">
        <v>1714163</v>
      </c>
      <c r="H18" s="268">
        <v>1768669</v>
      </c>
      <c r="I18" s="268"/>
      <c r="J18" s="268"/>
      <c r="K18" s="268">
        <f>+'7.sz.m.fejlesztés (2)'!D7+'7.sz.m.fejlesztés (2)'!D8+'7.sz.m.fejlesztés (2)'!D9+'7.sz.m.fejlesztés (2)'!D6</f>
        <v>270000</v>
      </c>
      <c r="L18" s="268">
        <f>+'7.sz.m.fejlesztés (2)'!E7+'7.sz.m.fejlesztés (2)'!E8+'7.sz.m.fejlesztés (2)'!E9+'7.sz.m.fejlesztés (2)'!E6+'7.sz.m.fejlesztés (2)'!E10+'7.sz.m.fejlesztés (2)'!E11+'7.sz.m.fejlesztés (2)'!E12</f>
        <v>1714163</v>
      </c>
      <c r="M18" s="268">
        <f>+'7.sz.m.fejlesztés (2)'!F7+'7.sz.m.fejlesztés (2)'!F8+'7.sz.m.fejlesztés (2)'!F9+'7.sz.m.fejlesztés (2)'!F6+'7.sz.m.fejlesztés (2)'!F10+'7.sz.m.fejlesztés (2)'!F11+'7.sz.m.fejlesztés (2)'!F12</f>
        <v>1714163</v>
      </c>
      <c r="N18" s="268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68"/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1008" t="s">
        <v>103</v>
      </c>
      <c r="D19" s="1008"/>
      <c r="E19" s="329">
        <v>2422927</v>
      </c>
      <c r="F19" s="329">
        <v>27002187</v>
      </c>
      <c r="G19" s="266">
        <v>27002187</v>
      </c>
      <c r="H19" s="266">
        <v>18193406</v>
      </c>
      <c r="I19" s="266"/>
      <c r="J19" s="266"/>
      <c r="K19" s="266">
        <f>+E19-Q19</f>
        <v>2422927</v>
      </c>
      <c r="L19" s="266">
        <f>+F19-R19</f>
        <v>27002187</v>
      </c>
      <c r="M19" s="266">
        <f>+G19-S19</f>
        <v>27002187</v>
      </c>
      <c r="N19" s="266">
        <f>+H19-T19</f>
        <v>18193406</v>
      </c>
      <c r="O19" s="266"/>
      <c r="P19" s="266"/>
      <c r="Q19" s="266"/>
      <c r="R19" s="266"/>
      <c r="S19" s="266"/>
      <c r="T19" s="266">
        <f>+'7.sz.m.fejlesztés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79" t="s">
        <v>104</v>
      </c>
      <c r="D20" s="979"/>
      <c r="E20" s="329">
        <f t="shared" ref="E20:N20" si="8">SUM(E21:E24)</f>
        <v>0</v>
      </c>
      <c r="F20" s="266">
        <f t="shared" si="8"/>
        <v>0</v>
      </c>
      <c r="G20" s="266">
        <f t="shared" si="8"/>
        <v>0</v>
      </c>
      <c r="H20" s="266">
        <f t="shared" si="8"/>
        <v>0</v>
      </c>
      <c r="I20" s="266">
        <f t="shared" si="8"/>
        <v>0</v>
      </c>
      <c r="J20" s="266">
        <f t="shared" si="8"/>
        <v>0</v>
      </c>
      <c r="K20" s="266">
        <f t="shared" ref="K20" si="9">SUM(K21:K24)</f>
        <v>0</v>
      </c>
      <c r="L20" s="266">
        <f t="shared" ref="L20" si="10">SUM(L21:L24)</f>
        <v>0</v>
      </c>
      <c r="M20" s="266">
        <f t="shared" si="8"/>
        <v>0</v>
      </c>
      <c r="N20" s="266">
        <f t="shared" si="8"/>
        <v>0</v>
      </c>
      <c r="O20" s="266"/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/>
      <c r="H21" s="266"/>
      <c r="I21" s="266"/>
      <c r="J21" s="266"/>
      <c r="K21" s="266"/>
      <c r="L21" s="266"/>
      <c r="M21" s="266"/>
      <c r="N21" s="266" t="s">
        <v>261</v>
      </c>
      <c r="O21" s="268"/>
      <c r="P21" s="268"/>
      <c r="Q21" s="266"/>
      <c r="R21" s="266"/>
      <c r="S21" s="266"/>
      <c r="T21" s="266"/>
      <c r="U21" s="268"/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0</v>
      </c>
      <c r="I22" s="266">
        <v>0</v>
      </c>
      <c r="J22" s="266">
        <v>0</v>
      </c>
      <c r="K22" s="266">
        <v>0</v>
      </c>
      <c r="L22" s="266">
        <v>0</v>
      </c>
      <c r="M22" s="266">
        <v>0</v>
      </c>
      <c r="N22" s="266">
        <v>0</v>
      </c>
      <c r="O22" s="266">
        <v>0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1011" t="s">
        <v>108</v>
      </c>
      <c r="C25" s="1011"/>
      <c r="D25" s="1011"/>
      <c r="E25" s="333">
        <f t="shared" ref="E25:V25" si="11">SUM(E26:E28)</f>
        <v>34604355</v>
      </c>
      <c r="F25" s="50">
        <f t="shared" si="11"/>
        <v>8325642</v>
      </c>
      <c r="G25" s="50">
        <f t="shared" si="11"/>
        <v>8276281</v>
      </c>
      <c r="H25" s="50">
        <f t="shared" si="11"/>
        <v>0</v>
      </c>
      <c r="I25" s="50">
        <f t="shared" si="11"/>
        <v>0</v>
      </c>
      <c r="J25" s="50">
        <f t="shared" si="11"/>
        <v>0</v>
      </c>
      <c r="K25" s="50">
        <f t="shared" ref="K25:L25" si="12">SUM(K26:K28)</f>
        <v>34604355</v>
      </c>
      <c r="L25" s="50">
        <f t="shared" si="12"/>
        <v>8325642</v>
      </c>
      <c r="M25" s="50">
        <f t="shared" si="11"/>
        <v>8276281</v>
      </c>
      <c r="N25" s="50">
        <f t="shared" si="11"/>
        <v>0</v>
      </c>
      <c r="O25" s="50">
        <f t="shared" si="11"/>
        <v>0</v>
      </c>
      <c r="P25" s="50">
        <f t="shared" si="11"/>
        <v>0</v>
      </c>
      <c r="Q25" s="50">
        <f t="shared" ref="Q25:R25" si="13">SUM(Q26:Q28)</f>
        <v>0</v>
      </c>
      <c r="R25" s="50">
        <f t="shared" si="13"/>
        <v>0</v>
      </c>
      <c r="S25" s="50">
        <f t="shared" si="11"/>
        <v>0</v>
      </c>
      <c r="T25" s="50">
        <f t="shared" si="11"/>
        <v>0</v>
      </c>
      <c r="U25" s="50">
        <f t="shared" si="11"/>
        <v>0</v>
      </c>
      <c r="V25" s="50">
        <f t="shared" si="11"/>
        <v>0</v>
      </c>
    </row>
    <row r="26" spans="1:23" s="4" customFormat="1" ht="22.5" customHeight="1" x14ac:dyDescent="0.2">
      <c r="A26" s="88"/>
      <c r="B26" s="93" t="s">
        <v>42</v>
      </c>
      <c r="C26" s="1012" t="s">
        <v>2</v>
      </c>
      <c r="D26" s="1012"/>
      <c r="E26" s="334">
        <v>34604355</v>
      </c>
      <c r="F26" s="334">
        <v>8325642</v>
      </c>
      <c r="G26" s="334">
        <v>8276281</v>
      </c>
      <c r="H26" s="334">
        <v>0</v>
      </c>
      <c r="I26" s="334"/>
      <c r="J26" s="334"/>
      <c r="K26" s="268">
        <f>+E26-Q26</f>
        <v>34604355</v>
      </c>
      <c r="L26" s="268">
        <f>+F26-R26</f>
        <v>8325642</v>
      </c>
      <c r="M26" s="268">
        <f>+G26-S26</f>
        <v>8276281</v>
      </c>
      <c r="N26" s="268">
        <f>+H26-T26</f>
        <v>0</v>
      </c>
      <c r="O26" s="268"/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1007" t="s">
        <v>325</v>
      </c>
      <c r="D27" s="1007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1011"/>
      <c r="C30" s="1011"/>
      <c r="D30" s="1011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83" t="s">
        <v>111</v>
      </c>
      <c r="C31" s="983"/>
      <c r="D31" s="983"/>
      <c r="E31" s="333">
        <f>E6+E17+E25+E29</f>
        <v>59176484</v>
      </c>
      <c r="F31" s="333">
        <f>F6+F17+F25</f>
        <v>62533206</v>
      </c>
      <c r="G31" s="333">
        <f>G6+G17+G25</f>
        <v>63251556</v>
      </c>
      <c r="H31" s="333">
        <f>H6+H17+H25</f>
        <v>70881791</v>
      </c>
      <c r="I31" s="50">
        <f>I6+I17+I25+I29+I35</f>
        <v>0</v>
      </c>
      <c r="J31" s="50">
        <f>J6+J17+J25+J29+J35</f>
        <v>0</v>
      </c>
      <c r="K31" s="333">
        <f t="shared" ref="K31:L31" si="14">K6+K17+K25</f>
        <v>57275308</v>
      </c>
      <c r="L31" s="333">
        <f t="shared" si="14"/>
        <v>60639806</v>
      </c>
      <c r="M31" s="333">
        <f t="shared" ref="M31:P31" si="15">M6+M17+M25</f>
        <v>61358156</v>
      </c>
      <c r="N31" s="333">
        <f t="shared" si="15"/>
        <v>69316689</v>
      </c>
      <c r="O31" s="333">
        <f t="shared" si="15"/>
        <v>0</v>
      </c>
      <c r="P31" s="333">
        <f t="shared" si="15"/>
        <v>0</v>
      </c>
      <c r="Q31" s="50">
        <f t="shared" ref="Q31:R31" si="16">Q6+Q17+Q25+Q29+Q30</f>
        <v>1901176</v>
      </c>
      <c r="R31" s="50">
        <f t="shared" si="16"/>
        <v>1893400</v>
      </c>
      <c r="S31" s="50">
        <f t="shared" ref="S31:V31" si="17">S6+S17+S25+S29+S30</f>
        <v>1893400</v>
      </c>
      <c r="T31" s="50">
        <f t="shared" si="17"/>
        <v>1565102</v>
      </c>
      <c r="U31" s="50">
        <f t="shared" si="17"/>
        <v>0</v>
      </c>
      <c r="V31" s="50">
        <f t="shared" si="17"/>
        <v>0</v>
      </c>
    </row>
    <row r="32" spans="1:23" s="51" customFormat="1" ht="22.5" customHeight="1" thickBot="1" x14ac:dyDescent="0.25">
      <c r="A32" s="67">
        <v>5</v>
      </c>
      <c r="B32" s="1046" t="s">
        <v>112</v>
      </c>
      <c r="C32" s="1046"/>
      <c r="D32" s="1046"/>
      <c r="E32" s="337">
        <f t="shared" ref="E32:T32" si="18">SUM(E33:E35)</f>
        <v>17469397</v>
      </c>
      <c r="F32" s="337">
        <f t="shared" si="18"/>
        <v>18577490</v>
      </c>
      <c r="G32" s="337">
        <f t="shared" si="18"/>
        <v>19030643</v>
      </c>
      <c r="H32" s="337">
        <f t="shared" si="18"/>
        <v>20197534</v>
      </c>
      <c r="I32" s="337">
        <f t="shared" si="18"/>
        <v>0</v>
      </c>
      <c r="J32" s="337">
        <f t="shared" si="18"/>
        <v>0</v>
      </c>
      <c r="K32" s="337">
        <f t="shared" ref="K32:L32" si="19">SUM(K33:K35)</f>
        <v>17469397</v>
      </c>
      <c r="L32" s="337">
        <f t="shared" si="19"/>
        <v>18577490</v>
      </c>
      <c r="M32" s="337">
        <f t="shared" si="18"/>
        <v>19030643</v>
      </c>
      <c r="N32" s="337">
        <f t="shared" si="18"/>
        <v>20197534</v>
      </c>
      <c r="O32" s="337">
        <f t="shared" si="18"/>
        <v>0</v>
      </c>
      <c r="P32" s="337">
        <f t="shared" si="18"/>
        <v>0</v>
      </c>
      <c r="Q32" s="337">
        <f t="shared" ref="Q32:R32" si="20">SUM(Q33:Q35)</f>
        <v>0</v>
      </c>
      <c r="R32" s="337">
        <f t="shared" si="20"/>
        <v>0</v>
      </c>
      <c r="S32" s="337">
        <f t="shared" si="18"/>
        <v>0</v>
      </c>
      <c r="T32" s="337">
        <f t="shared" si="18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87" t="s">
        <v>452</v>
      </c>
      <c r="D33" s="1047"/>
      <c r="E33" s="334">
        <v>1250863</v>
      </c>
      <c r="F33" s="334">
        <v>1319483</v>
      </c>
      <c r="G33" s="334">
        <v>1319483</v>
      </c>
      <c r="H33" s="334">
        <v>1319483</v>
      </c>
      <c r="I33" s="334"/>
      <c r="J33" s="334"/>
      <c r="K33" s="268">
        <f>+E33-Q33</f>
        <v>1250863</v>
      </c>
      <c r="L33" s="268">
        <f>+F33-R33</f>
        <v>1319483</v>
      </c>
      <c r="M33" s="268">
        <f>+G33-S33</f>
        <v>1319483</v>
      </c>
      <c r="N33" s="268">
        <f>+H33-T33</f>
        <v>1319483</v>
      </c>
      <c r="O33" s="268"/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1008" t="s">
        <v>327</v>
      </c>
      <c r="D34" s="1008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83"/>
      <c r="B35" s="684" t="s">
        <v>80</v>
      </c>
      <c r="C35" s="685" t="s">
        <v>326</v>
      </c>
      <c r="D35" s="685"/>
      <c r="E35" s="686">
        <v>16218534</v>
      </c>
      <c r="F35" s="686">
        <v>17258007</v>
      </c>
      <c r="G35" s="686">
        <v>17711160</v>
      </c>
      <c r="H35" s="956">
        <v>18878051</v>
      </c>
      <c r="I35" s="687"/>
      <c r="J35" s="687"/>
      <c r="K35" s="268">
        <f>+E35-Q35</f>
        <v>16218534</v>
      </c>
      <c r="L35" s="268">
        <f>+F35-R35</f>
        <v>17258007</v>
      </c>
      <c r="M35" s="268">
        <f>+G35-S35</f>
        <v>17711160</v>
      </c>
      <c r="N35" s="268">
        <f>+H35-T35</f>
        <v>18878051</v>
      </c>
      <c r="O35" s="687"/>
      <c r="P35" s="687"/>
      <c r="Q35" s="377"/>
      <c r="R35" s="377"/>
      <c r="S35" s="963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983" t="s">
        <v>253</v>
      </c>
      <c r="C36" s="983"/>
      <c r="D36" s="983"/>
      <c r="E36" s="333">
        <f>E31+E32</f>
        <v>76645881</v>
      </c>
      <c r="F36" s="333">
        <f>F31+F32</f>
        <v>81110696</v>
      </c>
      <c r="G36" s="333">
        <f>G31+G32</f>
        <v>82282199</v>
      </c>
      <c r="H36" s="50">
        <f t="shared" ref="H36:V36" si="21">H31+H32</f>
        <v>91079325</v>
      </c>
      <c r="I36" s="50">
        <f t="shared" si="21"/>
        <v>0</v>
      </c>
      <c r="J36" s="50">
        <f t="shared" si="21"/>
        <v>0</v>
      </c>
      <c r="K36" s="50">
        <f t="shared" ref="K36:L36" si="22">K31+K32</f>
        <v>74744705</v>
      </c>
      <c r="L36" s="50">
        <f t="shared" si="22"/>
        <v>79217296</v>
      </c>
      <c r="M36" s="50">
        <f t="shared" si="21"/>
        <v>80388799</v>
      </c>
      <c r="N36" s="50">
        <f t="shared" si="21"/>
        <v>89514223</v>
      </c>
      <c r="O36" s="50">
        <f t="shared" si="21"/>
        <v>0</v>
      </c>
      <c r="P36" s="50">
        <f t="shared" si="21"/>
        <v>0</v>
      </c>
      <c r="Q36" s="50">
        <f t="shared" ref="Q36:R36" si="23">Q31+Q32</f>
        <v>1901176</v>
      </c>
      <c r="R36" s="50">
        <f t="shared" si="23"/>
        <v>1893400</v>
      </c>
      <c r="S36" s="50">
        <f t="shared" si="21"/>
        <v>1893400</v>
      </c>
      <c r="T36" s="50">
        <f t="shared" si="21"/>
        <v>1565102</v>
      </c>
      <c r="U36" s="50">
        <f t="shared" si="21"/>
        <v>0</v>
      </c>
      <c r="V36" s="50">
        <f t="shared" si="21"/>
        <v>0</v>
      </c>
    </row>
    <row r="37" spans="1:22" s="4" customFormat="1" ht="20.100000000000001" hidden="1" customHeight="1" thickBot="1" x14ac:dyDescent="0.25">
      <c r="A37" s="980" t="s">
        <v>254</v>
      </c>
      <c r="B37" s="981"/>
      <c r="C37" s="981"/>
      <c r="D37" s="981"/>
      <c r="E37" s="611"/>
      <c r="F37" s="612"/>
      <c r="G37" s="612"/>
      <c r="H37" s="612"/>
      <c r="I37" s="612"/>
      <c r="J37" s="613"/>
      <c r="K37" s="611"/>
      <c r="L37" s="612"/>
      <c r="M37" s="612"/>
      <c r="N37" s="612"/>
      <c r="O37" s="612"/>
      <c r="P37" s="613"/>
      <c r="Q37" s="611"/>
      <c r="R37" s="612"/>
      <c r="S37" s="612"/>
      <c r="T37" s="612"/>
      <c r="U37" s="612"/>
      <c r="V37" s="617"/>
    </row>
    <row r="38" spans="1:22" s="4" customFormat="1" ht="20.100000000000001" hidden="1" customHeight="1" thickBot="1" x14ac:dyDescent="0.25">
      <c r="A38" s="982" t="s">
        <v>7</v>
      </c>
      <c r="B38" s="983"/>
      <c r="C38" s="983"/>
      <c r="D38" s="983"/>
      <c r="E38" s="385">
        <f>SUM(E36:E37)</f>
        <v>76645881</v>
      </c>
      <c r="F38" s="386">
        <f>SUM(F36:F37)</f>
        <v>81110696</v>
      </c>
      <c r="G38" s="386">
        <f>SUM(G36:G37)</f>
        <v>82282199</v>
      </c>
      <c r="H38" s="386">
        <f>SUM(H36:H37)</f>
        <v>91079325</v>
      </c>
      <c r="I38" s="386">
        <f>SUM(I36:I37)</f>
        <v>0</v>
      </c>
      <c r="J38" s="387"/>
      <c r="K38" s="385">
        <f>SUM(K36:K37)</f>
        <v>74744705</v>
      </c>
      <c r="L38" s="386">
        <f>SUM(L36:L37)</f>
        <v>79217296</v>
      </c>
      <c r="M38" s="386">
        <f>SUM(M36:M37)</f>
        <v>80388799</v>
      </c>
      <c r="N38" s="386">
        <f>SUM(N36:N37)</f>
        <v>89514223</v>
      </c>
      <c r="O38" s="386">
        <f>SUM(O36:O37)</f>
        <v>0</v>
      </c>
      <c r="P38" s="387"/>
      <c r="Q38" s="385">
        <f>SUM(Q36:Q37)</f>
        <v>1901176</v>
      </c>
      <c r="R38" s="386">
        <f>SUM(R36:R37)</f>
        <v>1893400</v>
      </c>
      <c r="S38" s="386">
        <f>SUM(S36:S37)</f>
        <v>1893400</v>
      </c>
      <c r="T38" s="386">
        <f>SUM(T36:T37)</f>
        <v>1565102</v>
      </c>
      <c r="U38" s="386">
        <f>SUM(U36:U37)</f>
        <v>0</v>
      </c>
      <c r="V38" s="388"/>
    </row>
    <row r="39" spans="1:22" s="4" customFormat="1" ht="20.100000000000001" customHeight="1" x14ac:dyDescent="0.2">
      <c r="A39" s="459"/>
      <c r="B39" s="618"/>
      <c r="C39" s="459"/>
      <c r="D39" s="459"/>
      <c r="E39" s="619"/>
      <c r="F39" s="619"/>
      <c r="G39" s="619"/>
      <c r="H39" s="619"/>
      <c r="I39" s="619"/>
      <c r="J39" s="619"/>
      <c r="K39" s="620"/>
      <c r="L39" s="620"/>
      <c r="M39" s="620"/>
      <c r="N39" s="620"/>
      <c r="O39" s="620"/>
      <c r="P39" s="620"/>
      <c r="Q39" s="620"/>
      <c r="R39" s="620"/>
      <c r="S39" s="621"/>
      <c r="T39" s="621"/>
      <c r="U39" s="621"/>
      <c r="V39" s="621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B13" zoomScaleNormal="100" workbookViewId="0">
      <selection activeCell="D26" sqref="D26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" style="294" hidden="1" customWidth="1"/>
    <col min="6" max="9" width="10.5703125" style="294" hidden="1" customWidth="1"/>
    <col min="10" max="10" width="10.5703125" style="294" customWidth="1"/>
    <col min="11" max="15" width="10.5703125" style="294" hidden="1" customWidth="1"/>
    <col min="16" max="18" width="10.5703125" style="294" customWidth="1"/>
    <col min="19" max="19" width="14.85546875" style="294" customWidth="1"/>
    <col min="20" max="20" width="10.5703125" style="294" customWidth="1"/>
    <col min="21" max="16384" width="9.140625" style="294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049" t="s">
        <v>398</v>
      </c>
      <c r="K1" s="1049"/>
      <c r="L1" s="1049"/>
      <c r="M1" s="1049"/>
      <c r="N1" s="1049"/>
      <c r="O1" s="1049"/>
      <c r="P1" s="1049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048" t="s">
        <v>397</v>
      </c>
      <c r="B3" s="1048"/>
      <c r="C3" s="1048"/>
      <c r="D3" s="1048"/>
      <c r="E3" s="1048"/>
      <c r="F3" s="1048"/>
      <c r="G3" s="1048"/>
      <c r="H3" s="1048"/>
      <c r="I3" s="1048"/>
      <c r="J3" s="1048"/>
      <c r="K3" s="1048"/>
      <c r="L3" s="1048"/>
      <c r="M3" s="1048"/>
      <c r="N3" s="1048"/>
      <c r="O3" s="1048"/>
      <c r="P3" s="1048"/>
    </row>
    <row r="4" spans="1:19" s="122" customFormat="1" ht="15.95" customHeight="1" thickBot="1" x14ac:dyDescent="0.3">
      <c r="A4" s="120"/>
      <c r="B4" s="120"/>
      <c r="C4" s="120"/>
      <c r="P4" s="121" t="s">
        <v>432</v>
      </c>
    </row>
    <row r="5" spans="1:19" s="122" customFormat="1" ht="41.25" customHeight="1" thickBot="1" x14ac:dyDescent="0.25">
      <c r="A5" s="120"/>
      <c r="B5" s="120"/>
      <c r="C5" s="120"/>
      <c r="D5" s="1053" t="s">
        <v>4</v>
      </c>
      <c r="E5" s="1054"/>
      <c r="F5" s="1054"/>
      <c r="G5" s="1054"/>
      <c r="H5" s="1054"/>
      <c r="I5" s="1055"/>
      <c r="J5" s="1053" t="s">
        <v>69</v>
      </c>
      <c r="K5" s="1054"/>
      <c r="L5" s="1054"/>
      <c r="M5" s="1054"/>
      <c r="N5" s="1054"/>
      <c r="O5" s="1055"/>
      <c r="P5" s="1053" t="s">
        <v>161</v>
      </c>
      <c r="Q5" s="1054"/>
      <c r="R5" s="1054"/>
      <c r="S5" s="1054"/>
    </row>
    <row r="6" spans="1:19" ht="13.5" thickBot="1" x14ac:dyDescent="0.25">
      <c r="A6" s="1051" t="s">
        <v>115</v>
      </c>
      <c r="B6" s="1052"/>
      <c r="C6" s="504" t="s">
        <v>116</v>
      </c>
      <c r="D6" s="493" t="s">
        <v>75</v>
      </c>
      <c r="E6" s="123" t="s">
        <v>239</v>
      </c>
      <c r="F6" s="123" t="s">
        <v>243</v>
      </c>
      <c r="G6" s="123" t="s">
        <v>245</v>
      </c>
      <c r="H6" s="123" t="s">
        <v>264</v>
      </c>
      <c r="I6" s="123" t="s">
        <v>293</v>
      </c>
      <c r="J6" s="493" t="s">
        <v>75</v>
      </c>
      <c r="K6" s="123" t="s">
        <v>239</v>
      </c>
      <c r="L6" s="123" t="s">
        <v>243</v>
      </c>
      <c r="M6" s="123" t="s">
        <v>245</v>
      </c>
      <c r="N6" s="123" t="s">
        <v>264</v>
      </c>
      <c r="O6" s="123" t="s">
        <v>293</v>
      </c>
      <c r="P6" s="493" t="s">
        <v>75</v>
      </c>
      <c r="Q6" s="123" t="s">
        <v>495</v>
      </c>
      <c r="R6" s="123" t="s">
        <v>293</v>
      </c>
      <c r="S6" s="460" t="s">
        <v>245</v>
      </c>
    </row>
    <row r="7" spans="1:19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511">
        <v>9</v>
      </c>
    </row>
    <row r="8" spans="1:19" s="128" customFormat="1" ht="15.95" customHeight="1" thickBot="1" x14ac:dyDescent="0.25">
      <c r="A8" s="129"/>
      <c r="B8" s="130"/>
      <c r="C8" s="130" t="s">
        <v>117</v>
      </c>
      <c r="D8" s="469"/>
      <c r="E8" s="520"/>
      <c r="F8" s="520"/>
      <c r="G8" s="520"/>
      <c r="H8" s="520"/>
      <c r="I8" s="520"/>
      <c r="J8" s="522"/>
      <c r="K8" s="251"/>
      <c r="L8" s="251"/>
      <c r="M8" s="251"/>
      <c r="N8" s="251"/>
      <c r="O8" s="252"/>
      <c r="P8" s="522"/>
      <c r="Q8" s="251"/>
      <c r="R8" s="252"/>
      <c r="S8" s="512"/>
    </row>
    <row r="9" spans="1:19" s="134" customFormat="1" ht="12" customHeight="1" thickBot="1" x14ac:dyDescent="0.25">
      <c r="A9" s="125" t="s">
        <v>28</v>
      </c>
      <c r="B9" s="131"/>
      <c r="C9" s="505" t="s">
        <v>387</v>
      </c>
      <c r="D9" s="470">
        <f>SUM(D10:D13)</f>
        <v>15610020</v>
      </c>
      <c r="E9" s="470">
        <f>SUM(E10:E13)</f>
        <v>15615020</v>
      </c>
      <c r="F9" s="470">
        <f>SUM(F10:F13)</f>
        <v>15615020</v>
      </c>
      <c r="G9" s="470">
        <f>SUM(G10:G13)</f>
        <v>19170420</v>
      </c>
      <c r="H9" s="470"/>
      <c r="I9" s="470"/>
      <c r="J9" s="470">
        <f>SUM(J10:J13)</f>
        <v>15610020</v>
      </c>
      <c r="K9" s="470">
        <f>SUM(K10:K13)</f>
        <v>15615020</v>
      </c>
      <c r="L9" s="470">
        <f>SUM(L10:L13)</f>
        <v>15615020</v>
      </c>
      <c r="M9" s="470">
        <f>SUM(M10:M13)</f>
        <v>19170420</v>
      </c>
      <c r="N9" s="194"/>
      <c r="O9" s="194"/>
      <c r="P9" s="470"/>
      <c r="Q9" s="194"/>
      <c r="R9" s="133"/>
      <c r="S9" s="462"/>
    </row>
    <row r="10" spans="1:19" s="134" customFormat="1" ht="12" customHeight="1" thickBot="1" x14ac:dyDescent="0.25">
      <c r="A10" s="125"/>
      <c r="B10" s="131"/>
      <c r="C10" s="704" t="s">
        <v>443</v>
      </c>
      <c r="D10" s="470">
        <v>15600000</v>
      </c>
      <c r="E10" s="470">
        <v>15600000</v>
      </c>
      <c r="F10" s="470">
        <v>15600000</v>
      </c>
      <c r="G10" s="470">
        <v>19155400</v>
      </c>
      <c r="H10" s="470"/>
      <c r="I10" s="470"/>
      <c r="J10" s="470">
        <v>15600000</v>
      </c>
      <c r="K10" s="470">
        <v>15600000</v>
      </c>
      <c r="L10" s="253">
        <v>15600000</v>
      </c>
      <c r="M10" s="470">
        <v>19155400</v>
      </c>
      <c r="N10" s="194"/>
      <c r="O10" s="194"/>
      <c r="P10" s="470"/>
      <c r="Q10" s="194"/>
      <c r="R10" s="133"/>
      <c r="S10" s="462"/>
    </row>
    <row r="11" spans="1:19" s="134" customFormat="1" ht="12" customHeight="1" thickBot="1" x14ac:dyDescent="0.25">
      <c r="A11" s="125"/>
      <c r="B11" s="131"/>
      <c r="C11" s="704" t="s">
        <v>356</v>
      </c>
      <c r="D11" s="470">
        <v>10000</v>
      </c>
      <c r="E11" s="470">
        <v>10000</v>
      </c>
      <c r="F11" s="470">
        <v>10000</v>
      </c>
      <c r="G11" s="470">
        <v>10000</v>
      </c>
      <c r="H11" s="470"/>
      <c r="I11" s="470"/>
      <c r="J11" s="470">
        <v>10000</v>
      </c>
      <c r="K11" s="470">
        <v>10000</v>
      </c>
      <c r="L11" s="253">
        <v>10000</v>
      </c>
      <c r="M11" s="470">
        <v>10000</v>
      </c>
      <c r="N11" s="194"/>
      <c r="O11" s="194"/>
      <c r="P11" s="470"/>
      <c r="Q11" s="194"/>
      <c r="R11" s="133"/>
      <c r="S11" s="462"/>
    </row>
    <row r="12" spans="1:19" s="134" customFormat="1" ht="12" customHeight="1" thickBot="1" x14ac:dyDescent="0.25">
      <c r="A12" s="125"/>
      <c r="B12" s="131"/>
      <c r="C12" s="704" t="s">
        <v>444</v>
      </c>
      <c r="D12" s="470">
        <v>20</v>
      </c>
      <c r="E12" s="470">
        <v>5020</v>
      </c>
      <c r="F12" s="470">
        <v>5020</v>
      </c>
      <c r="G12" s="470">
        <v>5020</v>
      </c>
      <c r="H12" s="470"/>
      <c r="I12" s="470"/>
      <c r="J12" s="470">
        <v>20</v>
      </c>
      <c r="K12" s="470">
        <v>5020</v>
      </c>
      <c r="L12" s="253">
        <v>5020</v>
      </c>
      <c r="M12" s="470">
        <v>5020</v>
      </c>
      <c r="N12" s="194"/>
      <c r="O12" s="194"/>
      <c r="P12" s="470"/>
      <c r="Q12" s="194"/>
      <c r="R12" s="133"/>
      <c r="S12" s="462"/>
    </row>
    <row r="13" spans="1:19" s="134" customFormat="1" ht="12" customHeight="1" thickBot="1" x14ac:dyDescent="0.25">
      <c r="A13" s="125"/>
      <c r="B13" s="131"/>
      <c r="C13" s="704"/>
      <c r="D13" s="470"/>
      <c r="E13" s="470"/>
      <c r="F13" s="705"/>
      <c r="G13" s="705"/>
      <c r="H13" s="470"/>
      <c r="I13" s="470"/>
      <c r="J13" s="470"/>
      <c r="K13" s="470"/>
      <c r="L13" s="253"/>
      <c r="M13" s="705"/>
      <c r="N13" s="194"/>
      <c r="O13" s="194"/>
      <c r="P13" s="470"/>
      <c r="Q13" s="194"/>
      <c r="R13" s="133"/>
      <c r="S13" s="462"/>
    </row>
    <row r="14" spans="1:19" s="134" customFormat="1" ht="12" customHeight="1" thickBot="1" x14ac:dyDescent="0.25">
      <c r="A14" s="125" t="s">
        <v>29</v>
      </c>
      <c r="B14" s="131"/>
      <c r="C14" s="505" t="s">
        <v>124</v>
      </c>
      <c r="D14" s="470">
        <f>D15+D17</f>
        <v>0</v>
      </c>
      <c r="E14" s="470">
        <f t="shared" ref="E14:I14" si="0">E15+E17</f>
        <v>0</v>
      </c>
      <c r="F14" s="470">
        <f t="shared" si="0"/>
        <v>0</v>
      </c>
      <c r="G14" s="470">
        <f t="shared" si="0"/>
        <v>0</v>
      </c>
      <c r="H14" s="470">
        <f t="shared" si="0"/>
        <v>0</v>
      </c>
      <c r="I14" s="470">
        <f t="shared" si="0"/>
        <v>0</v>
      </c>
      <c r="J14" s="470">
        <f>J15+J17</f>
        <v>0</v>
      </c>
      <c r="K14" s="470">
        <f t="shared" ref="K14" si="1">K15+K17</f>
        <v>0</v>
      </c>
      <c r="L14" s="194">
        <f>L15+L17</f>
        <v>0</v>
      </c>
      <c r="M14" s="470">
        <f t="shared" ref="M14" si="2">M15+M17</f>
        <v>0</v>
      </c>
      <c r="N14" s="194">
        <f>N15+N17</f>
        <v>0</v>
      </c>
      <c r="O14" s="194">
        <f>O15+O17</f>
        <v>0</v>
      </c>
      <c r="P14" s="470"/>
      <c r="Q14" s="194"/>
      <c r="R14" s="133"/>
      <c r="S14" s="462"/>
    </row>
    <row r="15" spans="1:19" s="140" customFormat="1" ht="12" customHeight="1" x14ac:dyDescent="0.2">
      <c r="A15" s="137"/>
      <c r="B15" s="136" t="s">
        <v>39</v>
      </c>
      <c r="C15" s="482" t="s">
        <v>81</v>
      </c>
      <c r="D15" s="472"/>
      <c r="E15" s="472"/>
      <c r="F15" s="472"/>
      <c r="G15" s="472"/>
      <c r="H15" s="472"/>
      <c r="I15" s="472"/>
      <c r="J15" s="472"/>
      <c r="K15" s="472"/>
      <c r="L15" s="195"/>
      <c r="M15" s="472"/>
      <c r="N15" s="195"/>
      <c r="O15" s="195"/>
      <c r="P15" s="472"/>
      <c r="Q15" s="195"/>
      <c r="R15" s="139"/>
      <c r="S15" s="496"/>
    </row>
    <row r="16" spans="1:19" s="140" customFormat="1" ht="12" customHeight="1" x14ac:dyDescent="0.2">
      <c r="A16" s="137"/>
      <c r="B16" s="136" t="s">
        <v>40</v>
      </c>
      <c r="C16" s="483" t="s">
        <v>127</v>
      </c>
      <c r="D16" s="472"/>
      <c r="E16" s="472"/>
      <c r="F16" s="472"/>
      <c r="G16" s="472"/>
      <c r="H16" s="472"/>
      <c r="I16" s="472"/>
      <c r="J16" s="472"/>
      <c r="K16" s="472"/>
      <c r="L16" s="195"/>
      <c r="M16" s="472"/>
      <c r="N16" s="195"/>
      <c r="O16" s="195"/>
      <c r="P16" s="472"/>
      <c r="Q16" s="195"/>
      <c r="R16" s="139"/>
      <c r="S16" s="496"/>
    </row>
    <row r="17" spans="1:19" s="140" customFormat="1" ht="12" customHeight="1" x14ac:dyDescent="0.2">
      <c r="A17" s="137"/>
      <c r="B17" s="136" t="s">
        <v>41</v>
      </c>
      <c r="C17" s="483" t="s">
        <v>82</v>
      </c>
      <c r="D17" s="472"/>
      <c r="E17" s="472"/>
      <c r="F17" s="472"/>
      <c r="G17" s="472"/>
      <c r="H17" s="472"/>
      <c r="I17" s="472"/>
      <c r="J17" s="472"/>
      <c r="K17" s="472"/>
      <c r="L17" s="195"/>
      <c r="M17" s="472"/>
      <c r="N17" s="195"/>
      <c r="O17" s="195"/>
      <c r="P17" s="472"/>
      <c r="Q17" s="195"/>
      <c r="R17" s="139"/>
      <c r="S17" s="496"/>
    </row>
    <row r="18" spans="1:19" s="140" customFormat="1" ht="12" customHeight="1" thickBot="1" x14ac:dyDescent="0.25">
      <c r="A18" s="137"/>
      <c r="B18" s="136" t="s">
        <v>317</v>
      </c>
      <c r="C18" s="483" t="s">
        <v>127</v>
      </c>
      <c r="D18" s="472"/>
      <c r="E18" s="472"/>
      <c r="F18" s="472"/>
      <c r="G18" s="472"/>
      <c r="H18" s="472"/>
      <c r="I18" s="472"/>
      <c r="J18" s="472"/>
      <c r="K18" s="472"/>
      <c r="L18" s="195"/>
      <c r="M18" s="472"/>
      <c r="N18" s="195"/>
      <c r="O18" s="195"/>
      <c r="P18" s="472" t="s">
        <v>261</v>
      </c>
      <c r="Q18" s="195"/>
      <c r="R18" s="139"/>
      <c r="S18" s="496"/>
    </row>
    <row r="19" spans="1:19" s="140" customFormat="1" ht="12" customHeight="1" thickBot="1" x14ac:dyDescent="0.25">
      <c r="A19" s="145" t="s">
        <v>9</v>
      </c>
      <c r="B19" s="146"/>
      <c r="C19" s="481" t="s">
        <v>130</v>
      </c>
      <c r="D19" s="470">
        <f t="shared" ref="D19:O19" si="3">SUM(D20:D21)</f>
        <v>0</v>
      </c>
      <c r="E19" s="470">
        <f t="shared" si="3"/>
        <v>0</v>
      </c>
      <c r="F19" s="470">
        <f t="shared" si="3"/>
        <v>0</v>
      </c>
      <c r="G19" s="470">
        <f t="shared" si="3"/>
        <v>0</v>
      </c>
      <c r="H19" s="470">
        <f t="shared" si="3"/>
        <v>0</v>
      </c>
      <c r="I19" s="470">
        <f t="shared" si="3"/>
        <v>0</v>
      </c>
      <c r="J19" s="470">
        <f t="shared" ref="J19:K19" si="4">SUM(J20:J21)</f>
        <v>0</v>
      </c>
      <c r="K19" s="470">
        <f t="shared" si="4"/>
        <v>0</v>
      </c>
      <c r="L19" s="194">
        <f t="shared" si="3"/>
        <v>0</v>
      </c>
      <c r="M19" s="470">
        <f t="shared" ref="M19" si="5">SUM(M20:M21)</f>
        <v>0</v>
      </c>
      <c r="N19" s="194">
        <f t="shared" si="3"/>
        <v>0</v>
      </c>
      <c r="O19" s="194">
        <f t="shared" si="3"/>
        <v>0</v>
      </c>
      <c r="P19" s="470"/>
      <c r="Q19" s="194"/>
      <c r="R19" s="133"/>
      <c r="S19" s="462"/>
    </row>
    <row r="20" spans="1:19" s="134" customFormat="1" ht="12" customHeight="1" x14ac:dyDescent="0.2">
      <c r="A20" s="147"/>
      <c r="B20" s="148" t="s">
        <v>42</v>
      </c>
      <c r="C20" s="506" t="s">
        <v>132</v>
      </c>
      <c r="D20" s="473"/>
      <c r="E20" s="473"/>
      <c r="F20" s="473"/>
      <c r="G20" s="473"/>
      <c r="H20" s="473"/>
      <c r="I20" s="473"/>
      <c r="J20" s="473"/>
      <c r="K20" s="473"/>
      <c r="L20" s="473"/>
      <c r="M20" s="473"/>
      <c r="N20" s="196"/>
      <c r="O20" s="196"/>
      <c r="P20" s="473"/>
      <c r="Q20" s="196"/>
      <c r="R20" s="150"/>
      <c r="S20" s="513"/>
    </row>
    <row r="21" spans="1:19" s="134" customFormat="1" ht="12" customHeight="1" thickBot="1" x14ac:dyDescent="0.25">
      <c r="A21" s="151"/>
      <c r="B21" s="152" t="s">
        <v>43</v>
      </c>
      <c r="C21" s="507" t="s">
        <v>134</v>
      </c>
      <c r="D21" s="474"/>
      <c r="E21" s="474"/>
      <c r="F21" s="474"/>
      <c r="G21" s="474"/>
      <c r="H21" s="474"/>
      <c r="I21" s="474"/>
      <c r="J21" s="474"/>
      <c r="K21" s="474"/>
      <c r="L21" s="197"/>
      <c r="M21" s="474"/>
      <c r="N21" s="197"/>
      <c r="O21" s="197"/>
      <c r="P21" s="474"/>
      <c r="Q21" s="197"/>
      <c r="R21" s="154"/>
      <c r="S21" s="514"/>
    </row>
    <row r="22" spans="1:19" s="134" customFormat="1" ht="12" customHeight="1" thickBot="1" x14ac:dyDescent="0.25">
      <c r="A22" s="145"/>
      <c r="B22" s="131"/>
      <c r="D22" s="475"/>
      <c r="E22" s="475"/>
      <c r="F22" s="475"/>
      <c r="G22" s="475"/>
      <c r="H22" s="475"/>
      <c r="I22" s="475"/>
      <c r="J22" s="475"/>
      <c r="K22" s="475"/>
      <c r="L22" s="198"/>
      <c r="M22" s="475"/>
      <c r="N22" s="198"/>
      <c r="O22" s="198"/>
      <c r="P22" s="475"/>
      <c r="Q22" s="198"/>
      <c r="R22" s="155"/>
      <c r="S22" s="464"/>
    </row>
    <row r="23" spans="1:19" s="134" customFormat="1" ht="12" customHeight="1" thickBot="1" x14ac:dyDescent="0.25">
      <c r="A23" s="125" t="s">
        <v>10</v>
      </c>
      <c r="B23" s="156"/>
      <c r="C23" s="481" t="s">
        <v>318</v>
      </c>
      <c r="D23" s="470">
        <f>D9+D14+D19+D22</f>
        <v>15610020</v>
      </c>
      <c r="E23" s="470">
        <f t="shared" ref="E23:I23" si="6">E9+E14+E19+E22</f>
        <v>15615020</v>
      </c>
      <c r="F23" s="470">
        <f t="shared" si="6"/>
        <v>15615020</v>
      </c>
      <c r="G23" s="470">
        <f t="shared" si="6"/>
        <v>19170420</v>
      </c>
      <c r="H23" s="470">
        <f t="shared" si="6"/>
        <v>0</v>
      </c>
      <c r="I23" s="470">
        <f t="shared" si="6"/>
        <v>0</v>
      </c>
      <c r="J23" s="470">
        <f>J9+J14+J19+J22</f>
        <v>15610020</v>
      </c>
      <c r="K23" s="470">
        <f t="shared" ref="K23" si="7">K9+K14+K19+K22</f>
        <v>15615020</v>
      </c>
      <c r="L23" s="194">
        <f>L9+L14+L19+L22</f>
        <v>15615020</v>
      </c>
      <c r="M23" s="470">
        <f t="shared" ref="M23" si="8">M9+M14+M19+M22</f>
        <v>19170420</v>
      </c>
      <c r="N23" s="194">
        <f>N9+N14+N19+N22</f>
        <v>0</v>
      </c>
      <c r="O23" s="194">
        <f>O9+O14+O19+O22</f>
        <v>0</v>
      </c>
      <c r="P23" s="470"/>
      <c r="Q23" s="194"/>
      <c r="R23" s="133"/>
      <c r="S23" s="462"/>
    </row>
    <row r="24" spans="1:19" s="140" customFormat="1" ht="12" customHeight="1" thickBot="1" x14ac:dyDescent="0.25">
      <c r="A24" s="157" t="s">
        <v>11</v>
      </c>
      <c r="B24" s="134"/>
      <c r="C24" s="508" t="s">
        <v>319</v>
      </c>
      <c r="D24" s="476">
        <f>SUM(D25:D27)</f>
        <v>21776141</v>
      </c>
      <c r="E24" s="476">
        <f t="shared" ref="E24:I24" si="9">SUM(E25:E27)</f>
        <v>20582267</v>
      </c>
      <c r="F24" s="476">
        <f t="shared" si="9"/>
        <v>21035420</v>
      </c>
      <c r="G24" s="476">
        <f t="shared" si="9"/>
        <v>22202311</v>
      </c>
      <c r="H24" s="476">
        <f t="shared" si="9"/>
        <v>0</v>
      </c>
      <c r="I24" s="476">
        <f t="shared" si="9"/>
        <v>0</v>
      </c>
      <c r="J24" s="476">
        <f>SUM(J25:J27)</f>
        <v>21776141</v>
      </c>
      <c r="K24" s="476">
        <f t="shared" ref="K24" si="10">SUM(K25:K27)</f>
        <v>20582267</v>
      </c>
      <c r="L24" s="199">
        <f>SUM(L25:L27)</f>
        <v>21035420</v>
      </c>
      <c r="M24" s="476">
        <f t="shared" ref="M24" si="11">SUM(M25:M27)</f>
        <v>22202311</v>
      </c>
      <c r="N24" s="199">
        <f>SUM(N25:N27)</f>
        <v>0</v>
      </c>
      <c r="O24" s="199">
        <f>SUM(O25:O27)</f>
        <v>0</v>
      </c>
      <c r="P24" s="470"/>
      <c r="Q24" s="194"/>
      <c r="R24" s="133"/>
      <c r="S24" s="462"/>
    </row>
    <row r="25" spans="1:19" s="140" customFormat="1" ht="15" customHeight="1" thickBot="1" x14ac:dyDescent="0.25">
      <c r="A25" s="135"/>
      <c r="B25" s="159" t="s">
        <v>44</v>
      </c>
      <c r="C25" s="506" t="s">
        <v>139</v>
      </c>
      <c r="D25" s="955">
        <v>5557607</v>
      </c>
      <c r="E25" s="955">
        <v>3324260</v>
      </c>
      <c r="F25" s="955">
        <v>3324260</v>
      </c>
      <c r="G25" s="955">
        <v>3324260</v>
      </c>
      <c r="H25" s="955"/>
      <c r="I25" s="955"/>
      <c r="J25" s="955">
        <v>5557607</v>
      </c>
      <c r="K25" s="955">
        <v>3324260</v>
      </c>
      <c r="L25" s="955">
        <v>3324260</v>
      </c>
      <c r="M25" s="955">
        <v>3324260</v>
      </c>
      <c r="N25" s="196">
        <f>5610-2588-3022</f>
        <v>0</v>
      </c>
      <c r="O25" s="196">
        <f>5610-2588-3022</f>
        <v>0</v>
      </c>
      <c r="P25" s="479"/>
      <c r="Q25" s="480"/>
      <c r="R25" s="255"/>
      <c r="S25" s="515"/>
    </row>
    <row r="26" spans="1:19" s="140" customFormat="1" ht="15" customHeight="1" x14ac:dyDescent="0.2">
      <c r="A26" s="661"/>
      <c r="B26" s="662" t="s">
        <v>45</v>
      </c>
      <c r="C26" s="506" t="s">
        <v>320</v>
      </c>
      <c r="D26" s="471">
        <v>16218534</v>
      </c>
      <c r="E26" s="471">
        <v>17258007</v>
      </c>
      <c r="F26" s="471">
        <v>17711160</v>
      </c>
      <c r="G26" s="471">
        <v>18878051</v>
      </c>
      <c r="H26" s="471"/>
      <c r="I26" s="471"/>
      <c r="J26" s="471">
        <v>16218534</v>
      </c>
      <c r="K26" s="471">
        <v>17258007</v>
      </c>
      <c r="L26" s="471">
        <v>17711160</v>
      </c>
      <c r="M26" s="471">
        <v>18878051</v>
      </c>
      <c r="N26" s="663"/>
      <c r="O26" s="663"/>
      <c r="P26" s="664"/>
      <c r="Q26" s="665"/>
      <c r="R26" s="666"/>
      <c r="S26" s="667"/>
    </row>
    <row r="27" spans="1:19" s="140" customFormat="1" ht="15" customHeight="1" thickBot="1" x14ac:dyDescent="0.25">
      <c r="A27" s="160"/>
      <c r="B27" s="161" t="s">
        <v>80</v>
      </c>
      <c r="C27" s="509" t="s">
        <v>141</v>
      </c>
      <c r="D27" s="477"/>
      <c r="E27" s="477"/>
      <c r="F27" s="477"/>
      <c r="G27" s="477"/>
      <c r="H27" s="477"/>
      <c r="I27" s="477"/>
      <c r="J27" s="477"/>
      <c r="K27" s="477"/>
      <c r="L27" s="200"/>
      <c r="M27" s="477"/>
      <c r="N27" s="200"/>
      <c r="O27" s="200"/>
      <c r="P27" s="477"/>
      <c r="Q27" s="200"/>
      <c r="R27" s="163"/>
      <c r="S27" s="516"/>
    </row>
    <row r="28" spans="1:19" ht="13.5" thickBot="1" x14ac:dyDescent="0.25">
      <c r="A28" s="164" t="s">
        <v>12</v>
      </c>
      <c r="B28" s="295"/>
      <c r="C28" s="485" t="s">
        <v>142</v>
      </c>
      <c r="D28" s="475"/>
      <c r="E28" s="475"/>
      <c r="F28" s="475"/>
      <c r="G28" s="475"/>
      <c r="H28" s="475"/>
      <c r="I28" s="475"/>
      <c r="J28" s="475"/>
      <c r="K28" s="475"/>
      <c r="L28" s="198"/>
      <c r="M28" s="475"/>
      <c r="N28" s="198"/>
      <c r="O28" s="198"/>
      <c r="P28" s="475"/>
      <c r="Q28" s="198"/>
      <c r="R28" s="155"/>
      <c r="S28" s="464"/>
    </row>
    <row r="29" spans="1:19" s="128" customFormat="1" ht="16.5" customHeight="1" thickBot="1" x14ac:dyDescent="0.25">
      <c r="A29" s="164" t="s">
        <v>12</v>
      </c>
      <c r="B29" s="296"/>
      <c r="C29" s="510" t="s">
        <v>321</v>
      </c>
      <c r="D29" s="478">
        <f t="shared" ref="D29:O29" si="12">D23+D28+D24</f>
        <v>37386161</v>
      </c>
      <c r="E29" s="478">
        <f t="shared" ref="E29:J29" si="13">E23+E28+E24</f>
        <v>36197287</v>
      </c>
      <c r="F29" s="478">
        <f t="shared" si="13"/>
        <v>36650440</v>
      </c>
      <c r="G29" s="478">
        <f t="shared" si="13"/>
        <v>41372731</v>
      </c>
      <c r="H29" s="478">
        <f t="shared" si="13"/>
        <v>0</v>
      </c>
      <c r="I29" s="478">
        <f t="shared" si="13"/>
        <v>0</v>
      </c>
      <c r="J29" s="478">
        <f t="shared" si="13"/>
        <v>37386161</v>
      </c>
      <c r="K29" s="478">
        <f t="shared" ref="K29" si="14">K23+K28+K24</f>
        <v>36197287</v>
      </c>
      <c r="L29" s="201">
        <f t="shared" si="12"/>
        <v>36650440</v>
      </c>
      <c r="M29" s="478">
        <f t="shared" si="12"/>
        <v>41372731</v>
      </c>
      <c r="N29" s="201">
        <f t="shared" si="12"/>
        <v>0</v>
      </c>
      <c r="O29" s="201">
        <f t="shared" si="12"/>
        <v>0</v>
      </c>
      <c r="P29" s="478"/>
      <c r="Q29" s="201"/>
      <c r="R29" s="187"/>
      <c r="S29" s="169"/>
    </row>
    <row r="30" spans="1:19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9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19" ht="12" customHeight="1" thickBot="1" x14ac:dyDescent="0.25">
      <c r="A32" s="177"/>
      <c r="B32" s="178"/>
      <c r="C32" s="179" t="s">
        <v>144</v>
      </c>
      <c r="D32" s="478"/>
      <c r="E32" s="201"/>
      <c r="F32" s="201"/>
      <c r="G32" s="201"/>
      <c r="H32" s="201"/>
      <c r="I32" s="187"/>
      <c r="J32" s="478"/>
      <c r="K32" s="201"/>
      <c r="L32" s="201"/>
      <c r="M32" s="201"/>
      <c r="N32" s="201"/>
      <c r="O32" s="187"/>
      <c r="P32" s="478"/>
      <c r="Q32" s="201"/>
      <c r="R32" s="187"/>
      <c r="S32" s="169"/>
    </row>
    <row r="33" spans="1:19" ht="12" customHeight="1" thickBot="1" x14ac:dyDescent="0.25">
      <c r="A33" s="145" t="s">
        <v>28</v>
      </c>
      <c r="B33" s="180"/>
      <c r="C33" s="481" t="s">
        <v>145</v>
      </c>
      <c r="D33" s="470">
        <f>SUM(D34:D38)</f>
        <v>37386161</v>
      </c>
      <c r="E33" s="470">
        <f t="shared" ref="E33:I33" si="15">SUM(E34:E38)</f>
        <v>36146685</v>
      </c>
      <c r="F33" s="470">
        <f t="shared" si="15"/>
        <v>36599838</v>
      </c>
      <c r="G33" s="470">
        <f t="shared" si="15"/>
        <v>41311130</v>
      </c>
      <c r="H33" s="470">
        <f t="shared" si="15"/>
        <v>0</v>
      </c>
      <c r="I33" s="470">
        <f t="shared" si="15"/>
        <v>0</v>
      </c>
      <c r="J33" s="470">
        <f>SUM(J34:J38)</f>
        <v>37386161</v>
      </c>
      <c r="K33" s="470">
        <f t="shared" ref="K33" si="16">SUM(K34:K38)</f>
        <v>36146685</v>
      </c>
      <c r="L33" s="194">
        <f>SUM(L34:L38)</f>
        <v>36599838</v>
      </c>
      <c r="M33" s="470">
        <f t="shared" ref="M33" si="17">SUM(M34:M38)</f>
        <v>41311130</v>
      </c>
      <c r="N33" s="194">
        <f>SUM(N34:N38)</f>
        <v>0</v>
      </c>
      <c r="O33" s="133">
        <f>SUM(O34:O38)</f>
        <v>0</v>
      </c>
      <c r="P33" s="470"/>
      <c r="Q33" s="194"/>
      <c r="R33" s="133"/>
      <c r="S33" s="462"/>
    </row>
    <row r="34" spans="1:19" ht="12" customHeight="1" x14ac:dyDescent="0.2">
      <c r="A34" s="181"/>
      <c r="B34" s="182" t="s">
        <v>119</v>
      </c>
      <c r="C34" s="482" t="s">
        <v>146</v>
      </c>
      <c r="D34" s="488">
        <v>22260244</v>
      </c>
      <c r="E34" s="488">
        <v>21512387</v>
      </c>
      <c r="F34" s="488">
        <v>21512387</v>
      </c>
      <c r="G34" s="488">
        <v>21613449</v>
      </c>
      <c r="H34" s="488"/>
      <c r="I34" s="488"/>
      <c r="J34" s="488">
        <v>22260244</v>
      </c>
      <c r="K34" s="488">
        <v>21512387</v>
      </c>
      <c r="L34" s="488">
        <v>21512387</v>
      </c>
      <c r="M34" s="488">
        <v>21613449</v>
      </c>
      <c r="N34" s="203"/>
      <c r="O34" s="489"/>
      <c r="P34" s="472"/>
      <c r="Q34" s="195"/>
      <c r="R34" s="139"/>
      <c r="S34" s="496"/>
    </row>
    <row r="35" spans="1:19" ht="12" customHeight="1" x14ac:dyDescent="0.2">
      <c r="A35" s="183"/>
      <c r="B35" s="184" t="s">
        <v>120</v>
      </c>
      <c r="C35" s="483" t="s">
        <v>52</v>
      </c>
      <c r="D35" s="490">
        <v>4204247</v>
      </c>
      <c r="E35" s="490">
        <v>4145730</v>
      </c>
      <c r="F35" s="490">
        <v>4145730</v>
      </c>
      <c r="G35" s="490">
        <v>4359168</v>
      </c>
      <c r="H35" s="490"/>
      <c r="I35" s="490"/>
      <c r="J35" s="490">
        <v>4204247</v>
      </c>
      <c r="K35" s="490">
        <v>4145730</v>
      </c>
      <c r="L35" s="490">
        <v>4145730</v>
      </c>
      <c r="M35" s="490">
        <v>4359168</v>
      </c>
      <c r="N35" s="204"/>
      <c r="O35" s="185"/>
      <c r="P35" s="472"/>
      <c r="Q35" s="195"/>
      <c r="R35" s="139"/>
      <c r="S35" s="496"/>
    </row>
    <row r="36" spans="1:19" ht="12" customHeight="1" x14ac:dyDescent="0.2">
      <c r="A36" s="183"/>
      <c r="B36" s="184" t="s">
        <v>121</v>
      </c>
      <c r="C36" s="483" t="s">
        <v>147</v>
      </c>
      <c r="D36" s="490">
        <v>10921670</v>
      </c>
      <c r="E36" s="490">
        <v>10488568</v>
      </c>
      <c r="F36" s="490">
        <v>10941721</v>
      </c>
      <c r="G36" s="490">
        <v>15338513</v>
      </c>
      <c r="H36" s="490"/>
      <c r="I36" s="490"/>
      <c r="J36" s="490">
        <v>10921670</v>
      </c>
      <c r="K36" s="490">
        <v>10488568</v>
      </c>
      <c r="L36" s="490">
        <v>10941721</v>
      </c>
      <c r="M36" s="490">
        <v>15338513</v>
      </c>
      <c r="N36" s="204"/>
      <c r="O36" s="185"/>
      <c r="P36" s="472"/>
      <c r="Q36" s="195"/>
      <c r="R36" s="139"/>
      <c r="S36" s="496"/>
    </row>
    <row r="37" spans="1:19" s="173" customFormat="1" ht="12" customHeight="1" x14ac:dyDescent="0.2">
      <c r="A37" s="183"/>
      <c r="B37" s="184" t="s">
        <v>122</v>
      </c>
      <c r="C37" s="483" t="s">
        <v>90</v>
      </c>
      <c r="D37" s="490"/>
      <c r="E37" s="490"/>
      <c r="F37" s="490"/>
      <c r="G37" s="490"/>
      <c r="H37" s="490"/>
      <c r="I37" s="490"/>
      <c r="J37" s="490"/>
      <c r="K37" s="490"/>
      <c r="L37" s="204"/>
      <c r="M37" s="490"/>
      <c r="N37" s="204"/>
      <c r="O37" s="185"/>
      <c r="P37" s="472"/>
      <c r="Q37" s="195"/>
      <c r="R37" s="139"/>
      <c r="S37" s="496"/>
    </row>
    <row r="38" spans="1:19" ht="12" customHeight="1" thickBot="1" x14ac:dyDescent="0.25">
      <c r="A38" s="183"/>
      <c r="B38" s="184" t="s">
        <v>51</v>
      </c>
      <c r="C38" s="483" t="s">
        <v>92</v>
      </c>
      <c r="D38" s="490"/>
      <c r="E38" s="490"/>
      <c r="F38" s="490"/>
      <c r="G38" s="490"/>
      <c r="H38" s="490"/>
      <c r="I38" s="490"/>
      <c r="J38" s="490"/>
      <c r="K38" s="490"/>
      <c r="L38" s="204"/>
      <c r="M38" s="490"/>
      <c r="N38" s="204"/>
      <c r="O38" s="185"/>
      <c r="P38" s="490"/>
      <c r="Q38" s="204"/>
      <c r="R38" s="185"/>
      <c r="S38" s="497"/>
    </row>
    <row r="39" spans="1:19" ht="12" customHeight="1" thickBot="1" x14ac:dyDescent="0.25">
      <c r="A39" s="145" t="s">
        <v>29</v>
      </c>
      <c r="B39" s="180"/>
      <c r="C39" s="481" t="s">
        <v>148</v>
      </c>
      <c r="D39" s="470">
        <f>SUM(D40:D43)</f>
        <v>0</v>
      </c>
      <c r="E39" s="470">
        <f t="shared" ref="E39:I39" si="18">SUM(E40:E43)</f>
        <v>50602</v>
      </c>
      <c r="F39" s="470">
        <f t="shared" si="18"/>
        <v>50602</v>
      </c>
      <c r="G39" s="470">
        <f t="shared" si="18"/>
        <v>61601</v>
      </c>
      <c r="H39" s="470">
        <f t="shared" si="18"/>
        <v>0</v>
      </c>
      <c r="I39" s="470">
        <f t="shared" si="18"/>
        <v>0</v>
      </c>
      <c r="J39" s="470">
        <f>SUM(J40:J43)</f>
        <v>0</v>
      </c>
      <c r="K39" s="470">
        <f t="shared" ref="K39" si="19">SUM(K40:K43)</f>
        <v>50602</v>
      </c>
      <c r="L39" s="194">
        <f>SUM(L40:L43)</f>
        <v>50602</v>
      </c>
      <c r="M39" s="470">
        <f t="shared" ref="M39" si="20">SUM(M40:M43)</f>
        <v>61601</v>
      </c>
      <c r="N39" s="194">
        <f>SUM(N40:N43)</f>
        <v>0</v>
      </c>
      <c r="O39" s="133">
        <f>SUM(O40:O43)</f>
        <v>0</v>
      </c>
      <c r="P39" s="470"/>
      <c r="Q39" s="194"/>
      <c r="R39" s="133"/>
      <c r="S39" s="462"/>
    </row>
    <row r="40" spans="1:19" ht="12" customHeight="1" x14ac:dyDescent="0.2">
      <c r="A40" s="181"/>
      <c r="B40" s="182" t="s">
        <v>149</v>
      </c>
      <c r="C40" s="482" t="s">
        <v>102</v>
      </c>
      <c r="D40" s="488"/>
      <c r="E40" s="488">
        <v>50602</v>
      </c>
      <c r="F40" s="488">
        <v>50602</v>
      </c>
      <c r="G40" s="488">
        <v>61601</v>
      </c>
      <c r="H40" s="488"/>
      <c r="I40" s="488"/>
      <c r="J40" s="488"/>
      <c r="K40" s="488">
        <v>50602</v>
      </c>
      <c r="L40" s="488">
        <v>50602</v>
      </c>
      <c r="M40" s="488">
        <v>61601</v>
      </c>
      <c r="N40" s="203"/>
      <c r="O40" s="489"/>
      <c r="P40" s="472"/>
      <c r="Q40" s="195"/>
      <c r="R40" s="139"/>
      <c r="S40" s="496"/>
    </row>
    <row r="41" spans="1:19" ht="12" customHeight="1" x14ac:dyDescent="0.2">
      <c r="A41" s="183"/>
      <c r="B41" s="184" t="s">
        <v>150</v>
      </c>
      <c r="C41" s="483" t="s">
        <v>103</v>
      </c>
      <c r="D41" s="490"/>
      <c r="E41" s="490"/>
      <c r="F41" s="490"/>
      <c r="G41" s="490"/>
      <c r="H41" s="490"/>
      <c r="I41" s="490"/>
      <c r="J41" s="490"/>
      <c r="K41" s="490"/>
      <c r="L41" s="204"/>
      <c r="M41" s="490"/>
      <c r="N41" s="204">
        <v>0</v>
      </c>
      <c r="O41" s="185">
        <v>0</v>
      </c>
      <c r="P41" s="490"/>
      <c r="Q41" s="204"/>
      <c r="R41" s="185"/>
      <c r="S41" s="497"/>
    </row>
    <row r="42" spans="1:19" ht="15" customHeight="1" x14ac:dyDescent="0.2">
      <c r="A42" s="183"/>
      <c r="B42" s="184" t="s">
        <v>41</v>
      </c>
      <c r="C42" s="483" t="s">
        <v>152</v>
      </c>
      <c r="D42" s="490"/>
      <c r="E42" s="490"/>
      <c r="F42" s="490"/>
      <c r="G42" s="490"/>
      <c r="H42" s="490"/>
      <c r="I42" s="490"/>
      <c r="J42" s="490"/>
      <c r="K42" s="490"/>
      <c r="L42" s="204"/>
      <c r="M42" s="490"/>
      <c r="N42" s="204"/>
      <c r="O42" s="185"/>
      <c r="P42" s="490"/>
      <c r="Q42" s="204"/>
      <c r="R42" s="185"/>
      <c r="S42" s="497"/>
    </row>
    <row r="43" spans="1:19" ht="13.5" thickBot="1" x14ac:dyDescent="0.25">
      <c r="A43" s="183"/>
      <c r="B43" s="184" t="s">
        <v>317</v>
      </c>
      <c r="C43" s="483" t="s">
        <v>154</v>
      </c>
      <c r="D43" s="490"/>
      <c r="E43" s="490"/>
      <c r="F43" s="490"/>
      <c r="G43" s="490"/>
      <c r="H43" s="490"/>
      <c r="I43" s="490"/>
      <c r="J43" s="490"/>
      <c r="K43" s="490"/>
      <c r="L43" s="204"/>
      <c r="M43" s="490"/>
      <c r="N43" s="204"/>
      <c r="O43" s="185"/>
      <c r="P43" s="490"/>
      <c r="Q43" s="204"/>
      <c r="R43" s="185"/>
      <c r="S43" s="497"/>
    </row>
    <row r="44" spans="1:19" ht="15" customHeight="1" thickBot="1" x14ac:dyDescent="0.25">
      <c r="A44" s="145" t="s">
        <v>9</v>
      </c>
      <c r="B44" s="180"/>
      <c r="C44" s="484" t="s">
        <v>155</v>
      </c>
      <c r="D44" s="475"/>
      <c r="E44" s="475"/>
      <c r="F44" s="475"/>
      <c r="G44" s="475"/>
      <c r="H44" s="475"/>
      <c r="I44" s="475"/>
      <c r="J44" s="475"/>
      <c r="K44" s="475"/>
      <c r="L44" s="198"/>
      <c r="M44" s="475"/>
      <c r="N44" s="198"/>
      <c r="O44" s="155"/>
      <c r="P44" s="475"/>
      <c r="Q44" s="198"/>
      <c r="R44" s="155"/>
      <c r="S44" s="464"/>
    </row>
    <row r="45" spans="1:19" ht="14.25" customHeight="1" thickBot="1" x14ac:dyDescent="0.25">
      <c r="A45" s="164" t="s">
        <v>10</v>
      </c>
      <c r="B45" s="295"/>
      <c r="C45" s="485" t="s">
        <v>156</v>
      </c>
      <c r="D45" s="475"/>
      <c r="E45" s="475"/>
      <c r="F45" s="475"/>
      <c r="G45" s="475"/>
      <c r="H45" s="475"/>
      <c r="I45" s="475"/>
      <c r="J45" s="475"/>
      <c r="K45" s="475"/>
      <c r="L45" s="198"/>
      <c r="M45" s="475"/>
      <c r="N45" s="198"/>
      <c r="O45" s="155"/>
      <c r="P45" s="475"/>
      <c r="Q45" s="198"/>
      <c r="R45" s="155"/>
      <c r="S45" s="464"/>
    </row>
    <row r="46" spans="1:19" ht="13.5" thickBot="1" x14ac:dyDescent="0.25">
      <c r="A46" s="145" t="s">
        <v>9</v>
      </c>
      <c r="B46" s="186"/>
      <c r="C46" s="486" t="s">
        <v>322</v>
      </c>
      <c r="D46" s="478">
        <f t="shared" ref="D46:O46" si="21">D33+D39+D44+D45</f>
        <v>37386161</v>
      </c>
      <c r="E46" s="478">
        <f t="shared" ref="E46:J46" si="22">E33+E39+E44+E45</f>
        <v>36197287</v>
      </c>
      <c r="F46" s="478">
        <f t="shared" si="22"/>
        <v>36650440</v>
      </c>
      <c r="G46" s="478">
        <f t="shared" si="22"/>
        <v>41372731</v>
      </c>
      <c r="H46" s="478">
        <f t="shared" si="22"/>
        <v>0</v>
      </c>
      <c r="I46" s="478">
        <f t="shared" si="22"/>
        <v>0</v>
      </c>
      <c r="J46" s="478">
        <f t="shared" si="22"/>
        <v>37386161</v>
      </c>
      <c r="K46" s="478">
        <f t="shared" ref="K46" si="23">K33+K39+K44+K45</f>
        <v>36197287</v>
      </c>
      <c r="L46" s="201">
        <f t="shared" si="21"/>
        <v>36650440</v>
      </c>
      <c r="M46" s="478">
        <f t="shared" si="21"/>
        <v>41372731</v>
      </c>
      <c r="N46" s="201">
        <f t="shared" si="21"/>
        <v>0</v>
      </c>
      <c r="O46" s="187">
        <f t="shared" si="21"/>
        <v>0</v>
      </c>
      <c r="P46" s="478"/>
      <c r="Q46" s="201"/>
      <c r="R46" s="187"/>
      <c r="S46" s="169"/>
    </row>
    <row r="47" spans="1:19" ht="13.5" thickBot="1" x14ac:dyDescent="0.25">
      <c r="D47" s="523"/>
      <c r="E47" s="524"/>
      <c r="F47" s="524"/>
      <c r="G47" s="524"/>
      <c r="H47" s="524"/>
      <c r="I47" s="525"/>
      <c r="J47" s="523"/>
      <c r="K47" s="524"/>
      <c r="L47" s="524"/>
      <c r="M47" s="524"/>
      <c r="N47" s="524"/>
      <c r="O47" s="525"/>
      <c r="P47" s="523"/>
      <c r="Q47" s="524"/>
      <c r="R47" s="525"/>
      <c r="S47" s="298"/>
    </row>
    <row r="48" spans="1:19" ht="13.5" thickBot="1" x14ac:dyDescent="0.25">
      <c r="A48" s="190" t="s">
        <v>158</v>
      </c>
      <c r="B48" s="191"/>
      <c r="C48" s="487"/>
      <c r="D48" s="767">
        <v>6.5</v>
      </c>
      <c r="E48" s="767">
        <v>6.5</v>
      </c>
      <c r="F48" s="807">
        <v>6.5</v>
      </c>
      <c r="G48" s="767">
        <v>6.5</v>
      </c>
      <c r="H48" s="207"/>
      <c r="I48" s="491"/>
      <c r="J48" s="767">
        <v>6.5</v>
      </c>
      <c r="K48" s="767">
        <v>6.5</v>
      </c>
      <c r="L48" s="807">
        <v>6.5</v>
      </c>
      <c r="M48" s="767">
        <v>6.5</v>
      </c>
      <c r="N48" s="207"/>
      <c r="O48" s="491"/>
      <c r="P48" s="503"/>
      <c r="Q48" s="207"/>
      <c r="R48" s="491"/>
      <c r="S48" s="206"/>
    </row>
    <row r="49" spans="1:19" ht="13.5" thickBot="1" x14ac:dyDescent="0.25">
      <c r="A49" s="190" t="s">
        <v>159</v>
      </c>
      <c r="B49" s="191"/>
      <c r="C49" s="487"/>
      <c r="D49" s="503">
        <v>0</v>
      </c>
      <c r="E49" s="503">
        <v>0</v>
      </c>
      <c r="F49" s="503">
        <v>0</v>
      </c>
      <c r="G49" s="503">
        <v>0</v>
      </c>
      <c r="H49" s="207"/>
      <c r="I49" s="491"/>
      <c r="J49" s="503">
        <v>0</v>
      </c>
      <c r="K49" s="503">
        <v>0</v>
      </c>
      <c r="L49" s="503">
        <v>0</v>
      </c>
      <c r="M49" s="503">
        <v>0</v>
      </c>
      <c r="N49" s="207"/>
      <c r="O49" s="491"/>
      <c r="P49" s="503"/>
      <c r="Q49" s="207"/>
      <c r="R49" s="491"/>
      <c r="S49" s="206"/>
    </row>
    <row r="50" spans="1:19" x14ac:dyDescent="0.2">
      <c r="F50" s="299"/>
      <c r="G50" s="299"/>
      <c r="H50" s="299"/>
      <c r="I50" s="299"/>
    </row>
    <row r="51" spans="1:19" x14ac:dyDescent="0.2">
      <c r="A51" s="1050" t="s">
        <v>160</v>
      </c>
      <c r="B51" s="1050"/>
      <c r="C51" s="1050"/>
      <c r="D51" s="1050"/>
      <c r="E51" s="273"/>
      <c r="F51" s="273"/>
      <c r="G51" s="273"/>
      <c r="H51" s="273"/>
      <c r="I51" s="273"/>
    </row>
    <row r="52" spans="1:19" x14ac:dyDescent="0.2">
      <c r="A52" s="1050"/>
      <c r="B52" s="1050"/>
      <c r="C52" s="1050"/>
    </row>
    <row r="53" spans="1:19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dimension ref="A2:K17"/>
  <sheetViews>
    <sheetView workbookViewId="0">
      <selection activeCell="A5" sqref="A5"/>
    </sheetView>
  </sheetViews>
  <sheetFormatPr defaultRowHeight="12.75" x14ac:dyDescent="0.2"/>
  <cols>
    <col min="1" max="1" width="48.28515625" style="808" customWidth="1"/>
    <col min="2" max="2" width="17.28515625" style="809" customWidth="1"/>
    <col min="3" max="3" width="14.85546875" style="809" customWidth="1"/>
    <col min="4" max="4" width="20.5703125" style="809" customWidth="1"/>
    <col min="5" max="5" width="14.85546875" style="809" customWidth="1"/>
    <col min="6" max="7" width="14.85546875" style="809" hidden="1" customWidth="1"/>
    <col min="8" max="8" width="20.42578125" style="809" hidden="1" customWidth="1"/>
    <col min="9" max="9" width="14.85546875" style="809" hidden="1" customWidth="1"/>
    <col min="10" max="10" width="18.42578125" style="809" hidden="1" customWidth="1"/>
    <col min="11" max="11" width="9.28515625" style="809" hidden="1" customWidth="1"/>
    <col min="12" max="16384" width="9.140625" style="809"/>
  </cols>
  <sheetData>
    <row r="2" spans="1:11" x14ac:dyDescent="0.2">
      <c r="D2" s="1059" t="s">
        <v>518</v>
      </c>
      <c r="E2" s="1059"/>
      <c r="F2" s="810"/>
      <c r="G2" s="810"/>
      <c r="H2" s="810"/>
      <c r="I2" s="810"/>
    </row>
    <row r="4" spans="1:11" ht="19.5" x14ac:dyDescent="0.2">
      <c r="A4" s="1060" t="s">
        <v>615</v>
      </c>
      <c r="B4" s="1060"/>
      <c r="C4" s="1060"/>
      <c r="D4" s="1060"/>
      <c r="E4" s="1060"/>
      <c r="F4" s="811"/>
      <c r="G4" s="811"/>
      <c r="H4" s="811"/>
      <c r="I4" s="811"/>
    </row>
    <row r="5" spans="1:11" ht="19.5" x14ac:dyDescent="0.2">
      <c r="A5" s="811"/>
      <c r="B5" s="811"/>
      <c r="C5" s="811"/>
      <c r="D5" s="811"/>
      <c r="E5" s="811"/>
      <c r="F5" s="811"/>
      <c r="G5" s="811"/>
      <c r="H5" s="811"/>
      <c r="I5" s="811"/>
    </row>
    <row r="6" spans="1:11" ht="20.25" customHeight="1" thickBot="1" x14ac:dyDescent="0.25">
      <c r="B6" s="1061" t="s">
        <v>4</v>
      </c>
      <c r="C6" s="1061"/>
      <c r="D6" s="1061"/>
      <c r="E6" s="1061"/>
      <c r="F6" s="1061"/>
      <c r="G6" s="1061"/>
      <c r="H6" s="1061"/>
      <c r="I6" s="1061"/>
      <c r="J6" s="1062" t="s">
        <v>250</v>
      </c>
      <c r="K6" s="1062"/>
    </row>
    <row r="7" spans="1:11" ht="36.75" customHeight="1" x14ac:dyDescent="0.2">
      <c r="A7" s="1063" t="s">
        <v>3</v>
      </c>
      <c r="B7" s="1065" t="s">
        <v>519</v>
      </c>
      <c r="C7" s="1066"/>
      <c r="D7" s="1066"/>
      <c r="E7" s="1067"/>
      <c r="F7" s="1068" t="s">
        <v>520</v>
      </c>
      <c r="G7" s="1066"/>
      <c r="H7" s="1066"/>
      <c r="I7" s="1067"/>
      <c r="J7" s="1069" t="s">
        <v>521</v>
      </c>
      <c r="K7" s="1070"/>
    </row>
    <row r="8" spans="1:11" ht="41.25" customHeight="1" thickBot="1" x14ac:dyDescent="0.25">
      <c r="A8" s="1064"/>
      <c r="B8" s="812" t="s">
        <v>522</v>
      </c>
      <c r="C8" s="812" t="s">
        <v>523</v>
      </c>
      <c r="D8" s="812" t="s">
        <v>524</v>
      </c>
      <c r="E8" s="813" t="s">
        <v>1</v>
      </c>
      <c r="F8" s="814" t="s">
        <v>525</v>
      </c>
      <c r="G8" s="812" t="s">
        <v>526</v>
      </c>
      <c r="H8" s="812" t="s">
        <v>524</v>
      </c>
      <c r="I8" s="813" t="s">
        <v>1</v>
      </c>
      <c r="J8" s="815" t="s">
        <v>250</v>
      </c>
      <c r="K8" s="816" t="s">
        <v>251</v>
      </c>
    </row>
    <row r="9" spans="1:11" ht="30" customHeight="1" x14ac:dyDescent="0.2">
      <c r="A9" s="817" t="s">
        <v>527</v>
      </c>
      <c r="B9" s="818">
        <v>1.5</v>
      </c>
      <c r="C9" s="818"/>
      <c r="D9" s="818"/>
      <c r="E9" s="819">
        <f>SUM(B9:C9)</f>
        <v>1.5</v>
      </c>
      <c r="F9" s="820"/>
      <c r="G9" s="818"/>
      <c r="H9" s="818"/>
      <c r="I9" s="821"/>
      <c r="J9" s="822"/>
      <c r="K9" s="823">
        <f>J9/E9</f>
        <v>0</v>
      </c>
    </row>
    <row r="10" spans="1:11" ht="30" customHeight="1" thickBot="1" x14ac:dyDescent="0.25">
      <c r="A10" s="824" t="s">
        <v>396</v>
      </c>
      <c r="B10" s="825">
        <v>6</v>
      </c>
      <c r="C10" s="825">
        <v>0.5</v>
      </c>
      <c r="D10" s="825"/>
      <c r="E10" s="819">
        <f>SUM(B10:C10)</f>
        <v>6.5</v>
      </c>
      <c r="F10" s="826"/>
      <c r="G10" s="825"/>
      <c r="H10" s="825"/>
      <c r="I10" s="827"/>
      <c r="J10" s="828"/>
      <c r="K10" s="829">
        <f>J10/E10</f>
        <v>0</v>
      </c>
    </row>
    <row r="11" spans="1:11" ht="54.75" customHeight="1" thickBot="1" x14ac:dyDescent="0.25">
      <c r="A11" s="830" t="s">
        <v>25</v>
      </c>
      <c r="B11" s="831">
        <f t="shared" ref="B11:J11" si="0">SUM(B9:B10)</f>
        <v>7.5</v>
      </c>
      <c r="C11" s="831">
        <f t="shared" si="0"/>
        <v>0.5</v>
      </c>
      <c r="D11" s="831">
        <f t="shared" si="0"/>
        <v>0</v>
      </c>
      <c r="E11" s="832">
        <f t="shared" si="0"/>
        <v>8</v>
      </c>
      <c r="F11" s="833">
        <f t="shared" si="0"/>
        <v>0</v>
      </c>
      <c r="G11" s="831">
        <f t="shared" si="0"/>
        <v>0</v>
      </c>
      <c r="H11" s="831">
        <f t="shared" si="0"/>
        <v>0</v>
      </c>
      <c r="I11" s="834">
        <f t="shared" si="0"/>
        <v>0</v>
      </c>
      <c r="J11" s="835">
        <f t="shared" si="0"/>
        <v>0</v>
      </c>
      <c r="K11" s="836">
        <f>J11/E11</f>
        <v>0</v>
      </c>
    </row>
    <row r="12" spans="1:11" ht="13.5" thickBot="1" x14ac:dyDescent="0.25">
      <c r="E12" s="837"/>
      <c r="K12" s="838"/>
    </row>
    <row r="13" spans="1:11" ht="30.75" customHeight="1" thickBot="1" x14ac:dyDescent="0.25">
      <c r="A13" s="1056" t="s">
        <v>528</v>
      </c>
      <c r="B13" s="1057"/>
      <c r="C13" s="1057"/>
      <c r="D13" s="1058"/>
      <c r="E13" s="839">
        <v>2</v>
      </c>
      <c r="F13" s="840"/>
      <c r="G13" s="841"/>
      <c r="H13" s="842"/>
      <c r="I13" s="842"/>
      <c r="J13" s="843"/>
      <c r="K13" s="844">
        <f>J13/E13</f>
        <v>0</v>
      </c>
    </row>
    <row r="15" spans="1:11" x14ac:dyDescent="0.2">
      <c r="A15" s="808" t="s">
        <v>529</v>
      </c>
    </row>
    <row r="17" spans="5:9" x14ac:dyDescent="0.2">
      <c r="E17" s="845"/>
      <c r="F17" s="845"/>
      <c r="G17" s="845"/>
      <c r="H17" s="845"/>
      <c r="I17" s="845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K33"/>
  <sheetViews>
    <sheetView topLeftCell="A8" zoomScale="70" zoomScaleNormal="70" workbookViewId="0">
      <selection activeCell="H27" sqref="H27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4" width="14.140625" style="19" customWidth="1"/>
    <col min="5" max="7" width="14.140625" style="19" hidden="1" customWidth="1"/>
    <col min="8" max="8" width="17.5703125" style="11" customWidth="1"/>
    <col min="9" max="10" width="15.28515625" style="11" hidden="1" customWidth="1"/>
    <col min="11" max="11" width="17.5703125" style="11" hidden="1" customWidth="1"/>
    <col min="12" max="12" width="18.28515625" style="11" customWidth="1"/>
    <col min="13" max="13" width="14.42578125" style="11" hidden="1" customWidth="1"/>
    <col min="14" max="14" width="15.85546875" style="11" hidden="1" customWidth="1"/>
    <col min="15" max="15" width="16" style="11" hidden="1" customWidth="1"/>
    <col min="16" max="16384" width="9.140625" style="11"/>
  </cols>
  <sheetData>
    <row r="1" spans="1:89" ht="15.75" x14ac:dyDescent="0.2">
      <c r="A1" s="1071" t="s">
        <v>66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434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58" t="s">
        <v>309</v>
      </c>
      <c r="D3" s="1075" t="s">
        <v>4</v>
      </c>
      <c r="E3" s="1076"/>
      <c r="F3" s="1078"/>
      <c r="G3" s="1079"/>
      <c r="H3" s="1083" t="s">
        <v>310</v>
      </c>
      <c r="I3" s="1081"/>
      <c r="J3" s="1081"/>
      <c r="K3" s="1082"/>
      <c r="L3" s="1081" t="s">
        <v>27</v>
      </c>
      <c r="M3" s="1081"/>
      <c r="N3" s="1081"/>
      <c r="O3" s="1082"/>
    </row>
    <row r="4" spans="1:89" s="46" customFormat="1" ht="31.5" hidden="1" customHeight="1" thickBot="1" x14ac:dyDescent="0.25">
      <c r="A4" s="283"/>
      <c r="B4" s="284"/>
      <c r="C4" s="550"/>
      <c r="D4" s="561" t="s">
        <v>75</v>
      </c>
      <c r="E4" s="562" t="s">
        <v>296</v>
      </c>
      <c r="F4" s="557" t="s">
        <v>250</v>
      </c>
      <c r="G4" s="554" t="s">
        <v>251</v>
      </c>
      <c r="H4" s="561" t="s">
        <v>75</v>
      </c>
      <c r="I4" s="562" t="s">
        <v>296</v>
      </c>
      <c r="J4" s="285"/>
      <c r="K4" s="566"/>
      <c r="L4" s="708" t="s">
        <v>75</v>
      </c>
      <c r="M4" s="697" t="s">
        <v>296</v>
      </c>
      <c r="N4" s="709"/>
    </row>
    <row r="5" spans="1:89" s="46" customFormat="1" ht="31.5" customHeight="1" x14ac:dyDescent="0.2">
      <c r="A5" s="283"/>
      <c r="B5" s="690"/>
      <c r="C5" s="550"/>
      <c r="D5" s="561" t="s">
        <v>75</v>
      </c>
      <c r="E5" s="562" t="s">
        <v>491</v>
      </c>
      <c r="F5" s="557" t="s">
        <v>243</v>
      </c>
      <c r="G5" s="557" t="s">
        <v>245</v>
      </c>
      <c r="H5" s="561" t="s">
        <v>75</v>
      </c>
      <c r="I5" s="691" t="s">
        <v>516</v>
      </c>
      <c r="J5" s="285" t="s">
        <v>243</v>
      </c>
      <c r="K5" s="557" t="s">
        <v>245</v>
      </c>
      <c r="L5" s="710" t="s">
        <v>75</v>
      </c>
      <c r="M5" s="711" t="s">
        <v>516</v>
      </c>
      <c r="N5" s="712" t="s">
        <v>243</v>
      </c>
      <c r="O5" s="713" t="s">
        <v>245</v>
      </c>
    </row>
    <row r="6" spans="1:89" s="397" customFormat="1" ht="29.25" customHeight="1" x14ac:dyDescent="0.2">
      <c r="A6" s="35">
        <v>1</v>
      </c>
      <c r="B6" s="768" t="s">
        <v>476</v>
      </c>
      <c r="C6" s="692" t="s">
        <v>437</v>
      </c>
      <c r="D6" s="693">
        <f>212598+57402</f>
        <v>270000</v>
      </c>
      <c r="E6" s="693">
        <v>270000</v>
      </c>
      <c r="F6" s="693">
        <v>270000</v>
      </c>
      <c r="G6" s="693">
        <v>0</v>
      </c>
      <c r="H6" s="693">
        <f>212598+57402</f>
        <v>270000</v>
      </c>
      <c r="I6" s="802">
        <v>270000</v>
      </c>
      <c r="J6" s="803">
        <v>270000</v>
      </c>
      <c r="K6" s="693"/>
      <c r="L6" s="714">
        <f>+D6-H6</f>
        <v>0</v>
      </c>
      <c r="M6" s="715">
        <v>0</v>
      </c>
      <c r="N6" s="803">
        <v>0</v>
      </c>
      <c r="O6" s="693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689" t="s">
        <v>477</v>
      </c>
      <c r="C7" s="552" t="s">
        <v>437</v>
      </c>
      <c r="D7" s="564">
        <v>0</v>
      </c>
      <c r="E7" s="564">
        <v>1201503</v>
      </c>
      <c r="F7" s="559">
        <v>1201503</v>
      </c>
      <c r="G7" s="559">
        <v>1201503</v>
      </c>
      <c r="H7" s="564">
        <v>0</v>
      </c>
      <c r="I7" s="559">
        <v>1000000</v>
      </c>
      <c r="J7" s="559">
        <v>1000000</v>
      </c>
      <c r="K7" s="559">
        <v>1000000</v>
      </c>
      <c r="L7" s="714">
        <f>+D7-H7</f>
        <v>0</v>
      </c>
      <c r="M7" s="48">
        <v>201503</v>
      </c>
      <c r="N7" s="48">
        <v>201503</v>
      </c>
      <c r="O7" s="559">
        <f>+G7-K7</f>
        <v>201503</v>
      </c>
    </row>
    <row r="8" spans="1:89" ht="29.25" customHeight="1" x14ac:dyDescent="0.2">
      <c r="A8" s="35">
        <v>3</v>
      </c>
      <c r="B8" s="689" t="s">
        <v>457</v>
      </c>
      <c r="C8" s="552" t="s">
        <v>437</v>
      </c>
      <c r="D8" s="564"/>
      <c r="E8" s="564"/>
      <c r="F8" s="559"/>
      <c r="G8" s="559"/>
      <c r="H8" s="568">
        <v>0</v>
      </c>
      <c r="I8" s="559"/>
      <c r="J8" s="559"/>
      <c r="K8" s="559"/>
      <c r="L8" s="564"/>
      <c r="M8" s="48"/>
      <c r="N8" s="48"/>
      <c r="O8" s="559"/>
    </row>
    <row r="9" spans="1:89" ht="29.25" customHeight="1" x14ac:dyDescent="0.2">
      <c r="A9" s="35">
        <v>4</v>
      </c>
      <c r="B9" s="63" t="s">
        <v>458</v>
      </c>
      <c r="C9" s="552" t="s">
        <v>437</v>
      </c>
      <c r="D9" s="564"/>
      <c r="E9" s="564"/>
      <c r="F9" s="559"/>
      <c r="G9" s="559"/>
      <c r="H9" s="568"/>
      <c r="I9" s="48"/>
      <c r="J9" s="48"/>
      <c r="K9" s="559"/>
      <c r="L9" s="564"/>
      <c r="M9" s="48"/>
      <c r="N9" s="48"/>
      <c r="O9" s="559"/>
    </row>
    <row r="10" spans="1:89" ht="29.25" customHeight="1" x14ac:dyDescent="0.2">
      <c r="A10" s="35">
        <v>3</v>
      </c>
      <c r="B10" s="64" t="s">
        <v>492</v>
      </c>
      <c r="C10" s="552" t="s">
        <v>437</v>
      </c>
      <c r="D10" s="564">
        <v>0</v>
      </c>
      <c r="E10" s="564">
        <v>38880</v>
      </c>
      <c r="F10" s="559">
        <v>38880</v>
      </c>
      <c r="G10" s="559">
        <v>38880</v>
      </c>
      <c r="H10" s="568">
        <v>0</v>
      </c>
      <c r="I10" s="48">
        <v>0</v>
      </c>
      <c r="J10" s="48">
        <v>0</v>
      </c>
      <c r="K10" s="559"/>
      <c r="L10" s="564">
        <v>0</v>
      </c>
      <c r="M10" s="48">
        <v>38880</v>
      </c>
      <c r="N10" s="715">
        <v>38880</v>
      </c>
      <c r="O10" s="559">
        <v>38880</v>
      </c>
    </row>
    <row r="11" spans="1:89" ht="29.25" customHeight="1" x14ac:dyDescent="0.2">
      <c r="A11" s="35">
        <v>4</v>
      </c>
      <c r="B11" s="63" t="s">
        <v>493</v>
      </c>
      <c r="C11" s="552" t="s">
        <v>437</v>
      </c>
      <c r="D11" s="564">
        <v>0</v>
      </c>
      <c r="E11" s="564">
        <v>140000</v>
      </c>
      <c r="F11" s="559">
        <v>140000</v>
      </c>
      <c r="G11" s="559">
        <v>140000</v>
      </c>
      <c r="H11" s="568">
        <v>0</v>
      </c>
      <c r="I11" s="48">
        <v>0</v>
      </c>
      <c r="J11" s="48">
        <v>0</v>
      </c>
      <c r="K11" s="559"/>
      <c r="L11" s="564">
        <v>0</v>
      </c>
      <c r="M11" s="48">
        <v>140000</v>
      </c>
      <c r="N11" s="715">
        <v>140000</v>
      </c>
      <c r="O11" s="559">
        <v>140000</v>
      </c>
    </row>
    <row r="12" spans="1:89" ht="29.25" customHeight="1" x14ac:dyDescent="0.2">
      <c r="A12" s="35">
        <v>5</v>
      </c>
      <c r="B12" s="65" t="s">
        <v>494</v>
      </c>
      <c r="C12" s="552" t="s">
        <v>437</v>
      </c>
      <c r="D12" s="564">
        <v>0</v>
      </c>
      <c r="E12" s="564">
        <v>63780</v>
      </c>
      <c r="F12" s="559">
        <v>63780</v>
      </c>
      <c r="G12" s="559">
        <v>63780</v>
      </c>
      <c r="H12" s="568">
        <v>0</v>
      </c>
      <c r="I12" s="48">
        <v>0</v>
      </c>
      <c r="J12" s="48">
        <v>0</v>
      </c>
      <c r="K12" s="559"/>
      <c r="L12" s="564">
        <v>0</v>
      </c>
      <c r="M12" s="48">
        <v>63780</v>
      </c>
      <c r="N12" s="48">
        <v>63780</v>
      </c>
      <c r="O12" s="559">
        <v>63780</v>
      </c>
    </row>
    <row r="13" spans="1:89" ht="29.25" customHeight="1" x14ac:dyDescent="0.2">
      <c r="A13" s="35">
        <v>6</v>
      </c>
      <c r="B13" s="63" t="s">
        <v>593</v>
      </c>
      <c r="C13" s="552" t="s">
        <v>437</v>
      </c>
      <c r="D13" s="564">
        <v>0</v>
      </c>
      <c r="E13" s="564">
        <v>0</v>
      </c>
      <c r="F13" s="559">
        <v>0</v>
      </c>
      <c r="G13" s="559">
        <v>19506</v>
      </c>
      <c r="H13" s="568">
        <v>0</v>
      </c>
      <c r="I13" s="48">
        <v>0</v>
      </c>
      <c r="J13" s="48">
        <v>0</v>
      </c>
      <c r="K13" s="559"/>
      <c r="L13" s="564">
        <v>0</v>
      </c>
      <c r="M13" s="48">
        <v>0</v>
      </c>
      <c r="N13" s="48">
        <v>0</v>
      </c>
      <c r="O13" s="559">
        <v>19506</v>
      </c>
    </row>
    <row r="14" spans="1:89" ht="29.25" customHeight="1" x14ac:dyDescent="0.2">
      <c r="A14" s="35">
        <v>7</v>
      </c>
      <c r="B14" s="64" t="s">
        <v>594</v>
      </c>
      <c r="C14" s="552" t="s">
        <v>437</v>
      </c>
      <c r="D14" s="564">
        <v>0</v>
      </c>
      <c r="E14" s="564">
        <v>0</v>
      </c>
      <c r="F14" s="559">
        <v>0</v>
      </c>
      <c r="G14" s="559">
        <v>34998</v>
      </c>
      <c r="H14" s="568">
        <v>0</v>
      </c>
      <c r="I14" s="48">
        <v>0</v>
      </c>
      <c r="J14" s="48">
        <v>0</v>
      </c>
      <c r="K14" s="559"/>
      <c r="L14" s="564">
        <v>0</v>
      </c>
      <c r="M14" s="48">
        <v>0</v>
      </c>
      <c r="N14" s="48">
        <v>0</v>
      </c>
      <c r="O14" s="559">
        <v>34998</v>
      </c>
    </row>
    <row r="15" spans="1:89" ht="29.25" customHeight="1" thickBot="1" x14ac:dyDescent="0.25">
      <c r="A15" s="35">
        <v>8</v>
      </c>
      <c r="B15" s="64" t="s">
        <v>595</v>
      </c>
      <c r="C15" s="552" t="s">
        <v>437</v>
      </c>
      <c r="D15" s="564">
        <v>0</v>
      </c>
      <c r="E15" s="564">
        <v>0</v>
      </c>
      <c r="F15" s="559">
        <v>0</v>
      </c>
      <c r="G15" s="559">
        <v>270002</v>
      </c>
      <c r="H15" s="568">
        <v>0</v>
      </c>
      <c r="I15" s="48">
        <v>0</v>
      </c>
      <c r="J15" s="48">
        <v>0</v>
      </c>
      <c r="K15" s="559"/>
      <c r="L15" s="716">
        <v>0</v>
      </c>
      <c r="M15" s="717">
        <v>0</v>
      </c>
      <c r="N15" s="958">
        <v>0</v>
      </c>
      <c r="O15" s="559">
        <v>270002</v>
      </c>
    </row>
    <row r="16" spans="1:89" ht="31.5" customHeight="1" thickBot="1" x14ac:dyDescent="0.25">
      <c r="A16" s="1072" t="s">
        <v>1</v>
      </c>
      <c r="B16" s="1073"/>
      <c r="C16" s="553"/>
      <c r="D16" s="565">
        <f>SUM(D6:D10)</f>
        <v>270000</v>
      </c>
      <c r="E16" s="565">
        <f>SUM(E6:E15)</f>
        <v>1714163</v>
      </c>
      <c r="F16" s="560">
        <f>SUM(F6:F15)</f>
        <v>1714163</v>
      </c>
      <c r="G16" s="560">
        <f>SUM(G6:G15)</f>
        <v>1768669</v>
      </c>
      <c r="H16" s="565">
        <f t="shared" ref="H16:N16" si="0">SUM(H6:H15)</f>
        <v>270000</v>
      </c>
      <c r="I16" s="565">
        <f t="shared" si="0"/>
        <v>1270000</v>
      </c>
      <c r="J16" s="565">
        <f t="shared" si="0"/>
        <v>1270000</v>
      </c>
      <c r="K16" s="560">
        <f>SUM(K6:K9)</f>
        <v>1000000</v>
      </c>
      <c r="L16" s="565">
        <f t="shared" si="0"/>
        <v>0</v>
      </c>
      <c r="M16" s="718">
        <f t="shared" si="0"/>
        <v>444163</v>
      </c>
      <c r="N16" s="804">
        <f t="shared" si="0"/>
        <v>444163</v>
      </c>
      <c r="O16" s="560">
        <f>SUM(O6:O15)</f>
        <v>768669</v>
      </c>
    </row>
    <row r="17" spans="1:15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</row>
    <row r="18" spans="1:15" ht="14.25" x14ac:dyDescent="0.2">
      <c r="A18" s="1071" t="s">
        <v>67</v>
      </c>
      <c r="B18" s="1071"/>
      <c r="C18" s="1071"/>
      <c r="D18" s="1071"/>
      <c r="E18" s="1071"/>
      <c r="F18" s="1071"/>
      <c r="G18" s="1071"/>
      <c r="H18" s="1071"/>
      <c r="I18" s="1071"/>
      <c r="J18" s="1071"/>
      <c r="K18" s="1071"/>
      <c r="L18" s="1071"/>
    </row>
    <row r="19" spans="1:15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5" ht="29.25" customHeight="1" thickBot="1" x14ac:dyDescent="0.25">
      <c r="A20" s="15" t="s">
        <v>5</v>
      </c>
      <c r="B20" s="16" t="s">
        <v>30</v>
      </c>
      <c r="C20" s="458" t="s">
        <v>309</v>
      </c>
      <c r="D20" s="1075" t="s">
        <v>4</v>
      </c>
      <c r="E20" s="1077"/>
      <c r="F20" s="1078"/>
      <c r="G20" s="1078"/>
      <c r="H20" s="1080" t="s">
        <v>310</v>
      </c>
      <c r="I20" s="1081"/>
      <c r="J20" s="1081"/>
      <c r="K20" s="1082"/>
      <c r="L20" s="1080" t="s">
        <v>27</v>
      </c>
      <c r="M20" s="1081"/>
      <c r="N20" s="1081"/>
      <c r="O20" s="1082"/>
    </row>
    <row r="21" spans="1:15" ht="39" hidden="1" customHeight="1" thickBot="1" x14ac:dyDescent="0.25">
      <c r="A21" s="286"/>
      <c r="B21" s="287"/>
      <c r="C21" s="555"/>
      <c r="D21" s="561" t="s">
        <v>75</v>
      </c>
      <c r="E21" s="562" t="s">
        <v>296</v>
      </c>
      <c r="F21" s="557" t="s">
        <v>250</v>
      </c>
      <c r="G21" s="554" t="s">
        <v>251</v>
      </c>
      <c r="H21" s="561" t="s">
        <v>75</v>
      </c>
      <c r="I21" s="562" t="s">
        <v>296</v>
      </c>
      <c r="J21" s="285" t="s">
        <v>250</v>
      </c>
      <c r="K21" s="566" t="s">
        <v>251</v>
      </c>
      <c r="L21" s="636" t="s">
        <v>75</v>
      </c>
      <c r="M21" s="698" t="s">
        <v>296</v>
      </c>
      <c r="N21" s="703"/>
      <c r="O21" s="957"/>
    </row>
    <row r="22" spans="1:15" ht="28.5" customHeight="1" x14ac:dyDescent="0.2">
      <c r="A22" s="694"/>
      <c r="B22" s="695"/>
      <c r="C22" s="690"/>
      <c r="D22" s="561" t="s">
        <v>75</v>
      </c>
      <c r="E22" s="562" t="s">
        <v>491</v>
      </c>
      <c r="F22" s="557" t="s">
        <v>243</v>
      </c>
      <c r="G22" s="557" t="s">
        <v>245</v>
      </c>
      <c r="H22" s="561" t="s">
        <v>75</v>
      </c>
      <c r="I22" s="562" t="s">
        <v>491</v>
      </c>
      <c r="J22" s="801" t="s">
        <v>243</v>
      </c>
      <c r="K22" s="557" t="s">
        <v>245</v>
      </c>
      <c r="L22" s="561" t="s">
        <v>75</v>
      </c>
      <c r="M22" s="711" t="s">
        <v>491</v>
      </c>
      <c r="N22" s="702" t="s">
        <v>243</v>
      </c>
      <c r="O22" s="713" t="s">
        <v>245</v>
      </c>
    </row>
    <row r="23" spans="1:15" ht="29.25" customHeight="1" x14ac:dyDescent="0.2">
      <c r="A23" s="34">
        <v>1</v>
      </c>
      <c r="B23" s="63" t="s">
        <v>605</v>
      </c>
      <c r="C23" s="556" t="s">
        <v>437</v>
      </c>
      <c r="D23" s="563">
        <v>869500</v>
      </c>
      <c r="E23" s="563">
        <v>2442796</v>
      </c>
      <c r="F23" s="558">
        <v>2442796</v>
      </c>
      <c r="G23" s="961">
        <v>2902797</v>
      </c>
      <c r="H23" s="567">
        <v>0</v>
      </c>
      <c r="I23" s="47">
        <v>0</v>
      </c>
      <c r="J23" s="361">
        <v>0</v>
      </c>
      <c r="K23" s="961">
        <v>0</v>
      </c>
      <c r="L23" s="714">
        <f>+D23-H23</f>
        <v>869500</v>
      </c>
      <c r="M23" s="699">
        <v>2442796</v>
      </c>
      <c r="N23" s="959">
        <v>2442796</v>
      </c>
      <c r="O23" s="960">
        <v>2902797</v>
      </c>
    </row>
    <row r="24" spans="1:15" ht="29.25" customHeight="1" x14ac:dyDescent="0.2">
      <c r="A24" s="34">
        <v>2</v>
      </c>
      <c r="B24" s="63" t="s">
        <v>478</v>
      </c>
      <c r="C24" s="556" t="s">
        <v>437</v>
      </c>
      <c r="D24" s="563">
        <v>0</v>
      </c>
      <c r="E24" s="563">
        <v>8448388</v>
      </c>
      <c r="F24" s="558">
        <v>8448388</v>
      </c>
      <c r="G24" s="961">
        <v>0</v>
      </c>
      <c r="H24" s="567">
        <v>0</v>
      </c>
      <c r="I24" s="47">
        <v>0</v>
      </c>
      <c r="J24" s="361">
        <v>0</v>
      </c>
      <c r="K24" s="961">
        <v>0</v>
      </c>
      <c r="L24" s="714">
        <f>+D24-H24</f>
        <v>0</v>
      </c>
      <c r="M24" s="699">
        <v>8448388</v>
      </c>
      <c r="N24" s="959">
        <v>8448388</v>
      </c>
      <c r="O24" s="960">
        <v>0</v>
      </c>
    </row>
    <row r="25" spans="1:15" ht="29.25" customHeight="1" x14ac:dyDescent="0.2">
      <c r="A25" s="34">
        <v>3</v>
      </c>
      <c r="B25" s="63" t="s">
        <v>479</v>
      </c>
      <c r="C25" s="556" t="s">
        <v>437</v>
      </c>
      <c r="D25" s="563">
        <v>0</v>
      </c>
      <c r="E25" s="563">
        <v>6157576</v>
      </c>
      <c r="F25" s="558">
        <v>6157576</v>
      </c>
      <c r="G25" s="961">
        <v>3547110</v>
      </c>
      <c r="H25" s="567">
        <v>0</v>
      </c>
      <c r="I25" s="47">
        <v>0</v>
      </c>
      <c r="J25" s="361">
        <v>0</v>
      </c>
      <c r="K25" s="961">
        <v>0</v>
      </c>
      <c r="L25" s="714">
        <f>+D25-H25</f>
        <v>0</v>
      </c>
      <c r="M25" s="699">
        <v>6157576</v>
      </c>
      <c r="N25" s="959">
        <v>6157576</v>
      </c>
      <c r="O25" s="960">
        <v>3547110</v>
      </c>
    </row>
    <row r="26" spans="1:15" ht="29.25" customHeight="1" x14ac:dyDescent="0.2">
      <c r="A26" s="34">
        <v>6</v>
      </c>
      <c r="B26" s="63" t="s">
        <v>480</v>
      </c>
      <c r="C26" s="556" t="s">
        <v>437</v>
      </c>
      <c r="D26" s="563">
        <v>1553427</v>
      </c>
      <c r="E26" s="563">
        <v>9953427</v>
      </c>
      <c r="F26" s="558">
        <v>9953427</v>
      </c>
      <c r="G26" s="961">
        <v>9953427</v>
      </c>
      <c r="H26" s="567">
        <v>0</v>
      </c>
      <c r="I26" s="47">
        <v>8400000</v>
      </c>
      <c r="J26" s="361">
        <v>8400000</v>
      </c>
      <c r="K26" s="961">
        <v>8400000</v>
      </c>
      <c r="L26" s="977">
        <f>+D26-H26</f>
        <v>1553427</v>
      </c>
      <c r="M26" s="699">
        <v>1553427</v>
      </c>
      <c r="N26" s="959">
        <v>1553427</v>
      </c>
      <c r="O26" s="960">
        <v>1553427</v>
      </c>
    </row>
    <row r="27" spans="1:15" ht="29.25" customHeight="1" x14ac:dyDescent="0.2">
      <c r="A27" s="34">
        <v>7</v>
      </c>
      <c r="B27" s="63" t="s">
        <v>596</v>
      </c>
      <c r="C27" s="556" t="s">
        <v>437</v>
      </c>
      <c r="D27" s="563">
        <v>0</v>
      </c>
      <c r="E27" s="563">
        <v>0</v>
      </c>
      <c r="F27" s="558">
        <v>0</v>
      </c>
      <c r="G27" s="961">
        <v>504952</v>
      </c>
      <c r="H27" s="567">
        <v>0</v>
      </c>
      <c r="I27" s="47">
        <v>0</v>
      </c>
      <c r="J27" s="361">
        <v>0</v>
      </c>
      <c r="K27" s="961">
        <v>0</v>
      </c>
      <c r="L27" s="637">
        <v>0</v>
      </c>
      <c r="M27" s="699">
        <v>0</v>
      </c>
      <c r="N27" s="406">
        <v>0</v>
      </c>
      <c r="O27" s="960">
        <v>504952</v>
      </c>
    </row>
    <row r="28" spans="1:15" ht="29.25" customHeight="1" x14ac:dyDescent="0.2">
      <c r="A28" s="34">
        <v>8</v>
      </c>
      <c r="B28" s="63" t="s">
        <v>597</v>
      </c>
      <c r="C28" s="556" t="s">
        <v>437</v>
      </c>
      <c r="D28" s="563">
        <v>0</v>
      </c>
      <c r="E28" s="563">
        <v>0</v>
      </c>
      <c r="F28" s="558">
        <v>0</v>
      </c>
      <c r="G28" s="961">
        <v>276300</v>
      </c>
      <c r="H28" s="567">
        <v>0</v>
      </c>
      <c r="I28" s="47">
        <v>0</v>
      </c>
      <c r="J28" s="361">
        <v>0</v>
      </c>
      <c r="K28" s="961">
        <v>0</v>
      </c>
      <c r="L28" s="637">
        <v>0</v>
      </c>
      <c r="M28" s="699">
        <v>0</v>
      </c>
      <c r="N28" s="406">
        <v>0</v>
      </c>
      <c r="O28" s="960">
        <v>276300</v>
      </c>
    </row>
    <row r="29" spans="1:15" ht="29.25" customHeight="1" x14ac:dyDescent="0.2">
      <c r="A29" s="34">
        <v>9</v>
      </c>
      <c r="B29" s="63" t="s">
        <v>598</v>
      </c>
      <c r="C29" s="556" t="s">
        <v>437</v>
      </c>
      <c r="D29" s="563">
        <v>0</v>
      </c>
      <c r="E29" s="563">
        <v>0</v>
      </c>
      <c r="F29" s="558">
        <v>0</v>
      </c>
      <c r="G29" s="961">
        <v>859999</v>
      </c>
      <c r="H29" s="567">
        <v>0</v>
      </c>
      <c r="I29" s="47">
        <v>0</v>
      </c>
      <c r="J29" s="47">
        <v>0</v>
      </c>
      <c r="K29" s="961">
        <v>0</v>
      </c>
      <c r="L29" s="638">
        <v>0</v>
      </c>
      <c r="M29" s="700">
        <v>0</v>
      </c>
      <c r="N29" s="406">
        <v>0</v>
      </c>
      <c r="O29" s="960">
        <v>859999</v>
      </c>
    </row>
    <row r="30" spans="1:15" ht="29.25" customHeight="1" thickBot="1" x14ac:dyDescent="0.25">
      <c r="A30" s="34">
        <v>10</v>
      </c>
      <c r="B30" s="66" t="s">
        <v>599</v>
      </c>
      <c r="C30" s="551" t="s">
        <v>437</v>
      </c>
      <c r="D30" s="563">
        <v>0</v>
      </c>
      <c r="E30" s="563">
        <v>0</v>
      </c>
      <c r="F30" s="558">
        <v>0</v>
      </c>
      <c r="G30" s="961">
        <v>148821</v>
      </c>
      <c r="H30" s="567">
        <v>0</v>
      </c>
      <c r="I30" s="47">
        <v>0</v>
      </c>
      <c r="J30" s="47">
        <v>0</v>
      </c>
      <c r="K30" s="961">
        <v>0</v>
      </c>
      <c r="L30" s="638">
        <v>0</v>
      </c>
      <c r="M30" s="700">
        <v>0</v>
      </c>
      <c r="N30" s="406">
        <v>0</v>
      </c>
      <c r="O30" s="960">
        <v>148821</v>
      </c>
    </row>
    <row r="31" spans="1:15" ht="29.25" customHeight="1" thickBot="1" x14ac:dyDescent="0.25">
      <c r="A31" s="1072" t="s">
        <v>1</v>
      </c>
      <c r="B31" s="1074"/>
      <c r="C31" s="553"/>
      <c r="D31" s="565">
        <f>SUM(D23:D30)</f>
        <v>2422927</v>
      </c>
      <c r="E31" s="565">
        <f>SUM(E23:E30)</f>
        <v>27002187</v>
      </c>
      <c r="F31" s="560">
        <f>SUM(F23:F30)</f>
        <v>27002187</v>
      </c>
      <c r="G31" s="560">
        <f>SUM(G23:G30)</f>
        <v>18193406</v>
      </c>
      <c r="H31" s="565">
        <f t="shared" ref="H31:N31" si="1">SUM(H23:H30)</f>
        <v>0</v>
      </c>
      <c r="I31" s="565">
        <f t="shared" si="1"/>
        <v>8400000</v>
      </c>
      <c r="J31" s="565">
        <f t="shared" si="1"/>
        <v>8400000</v>
      </c>
      <c r="K31" s="565">
        <f t="shared" si="1"/>
        <v>8400000</v>
      </c>
      <c r="L31" s="565">
        <f t="shared" si="1"/>
        <v>2422927</v>
      </c>
      <c r="M31" s="701">
        <f t="shared" si="1"/>
        <v>18602187</v>
      </c>
      <c r="N31" s="701">
        <f t="shared" si="1"/>
        <v>18602187</v>
      </c>
      <c r="O31" s="962">
        <f>SUM(O23:O30)</f>
        <v>9793406</v>
      </c>
    </row>
    <row r="33" spans="8:12" x14ac:dyDescent="0.2">
      <c r="H33" s="19"/>
      <c r="I33" s="19"/>
      <c r="J33" s="19"/>
      <c r="K33" s="19"/>
      <c r="L33" s="19"/>
    </row>
  </sheetData>
  <mergeCells count="12">
    <mergeCell ref="A1:L1"/>
    <mergeCell ref="A16:B16"/>
    <mergeCell ref="A31:B31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86" orientation="portrait" horizontalDpi="300" verticalDpi="300" r:id="rId1"/>
  <headerFooter alignWithMargins="0">
    <oddHeader xml:space="preserve">&amp;CÖNKORMÁNYZATI BERUHÁZÁSOK ÉS FELÚJÍTÁSOK
2019.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dimension ref="A1:N22"/>
  <sheetViews>
    <sheetView zoomScaleNormal="100" workbookViewId="0">
      <selection activeCell="C27" sqref="C27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5" width="14.5703125" style="8" customWidth="1"/>
    <col min="6" max="6" width="14.5703125" style="8" hidden="1" customWidth="1"/>
    <col min="7" max="7" width="12.85546875" style="8" hidden="1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97"/>
      <c r="D1" s="1087" t="s">
        <v>588</v>
      </c>
      <c r="E1" s="1087"/>
      <c r="F1" s="9"/>
    </row>
    <row r="2" spans="1:14" x14ac:dyDescent="0.2">
      <c r="B2" s="797"/>
    </row>
    <row r="3" spans="1:14" ht="18" x14ac:dyDescent="0.25">
      <c r="A3" s="1088" t="s">
        <v>515</v>
      </c>
      <c r="B3" s="1088"/>
      <c r="C3" s="1088"/>
      <c r="D3" s="1088"/>
      <c r="E3" s="1088"/>
      <c r="F3" s="799"/>
    </row>
    <row r="4" spans="1:14" ht="18" x14ac:dyDescent="0.25">
      <c r="A4" s="1088" t="s">
        <v>514</v>
      </c>
      <c r="B4" s="1088"/>
      <c r="C4" s="1088"/>
      <c r="D4" s="1088"/>
      <c r="E4" s="1088"/>
      <c r="F4" s="799"/>
    </row>
    <row r="5" spans="1:14" ht="18" x14ac:dyDescent="0.25">
      <c r="A5" s="799"/>
      <c r="B5" s="800"/>
      <c r="C5" s="800"/>
      <c r="D5" s="799"/>
      <c r="E5" s="799"/>
      <c r="F5" s="799"/>
    </row>
    <row r="6" spans="1:14" ht="15.75" x14ac:dyDescent="0.25">
      <c r="A6" s="1089" t="s">
        <v>616</v>
      </c>
      <c r="B6" s="1089"/>
      <c r="C6" s="1089"/>
      <c r="D6" s="1089"/>
      <c r="E6" s="1089"/>
      <c r="F6" s="795"/>
    </row>
    <row r="7" spans="1:14" ht="16.5" thickBot="1" x14ac:dyDescent="0.3">
      <c r="A7" s="798"/>
      <c r="B7" s="797"/>
      <c r="C7" s="796"/>
      <c r="D7" s="795"/>
      <c r="E7" s="794" t="s">
        <v>513</v>
      </c>
      <c r="F7" s="9"/>
      <c r="G7" s="1084" t="s">
        <v>434</v>
      </c>
      <c r="H7" s="1084"/>
      <c r="I7" s="1084"/>
      <c r="J7" s="1084"/>
    </row>
    <row r="8" spans="1:14" ht="45.75" customHeight="1" thickBot="1" x14ac:dyDescent="0.25">
      <c r="A8" s="793" t="s">
        <v>512</v>
      </c>
      <c r="B8" s="790" t="s">
        <v>511</v>
      </c>
      <c r="C8" s="790" t="s">
        <v>510</v>
      </c>
      <c r="D8" s="792" t="s">
        <v>509</v>
      </c>
      <c r="E8" s="791" t="s">
        <v>508</v>
      </c>
      <c r="F8" s="790" t="s">
        <v>239</v>
      </c>
      <c r="G8" s="790" t="s">
        <v>243</v>
      </c>
      <c r="H8" s="790" t="s">
        <v>245</v>
      </c>
      <c r="I8" s="790" t="s">
        <v>263</v>
      </c>
      <c r="J8" s="790" t="s">
        <v>294</v>
      </c>
      <c r="K8" s="53"/>
    </row>
    <row r="9" spans="1:14" ht="30" customHeight="1" thickBot="1" x14ac:dyDescent="0.25">
      <c r="A9" s="789">
        <v>1</v>
      </c>
      <c r="B9" s="786" t="s">
        <v>396</v>
      </c>
      <c r="C9" s="786"/>
      <c r="D9" s="788" t="s">
        <v>14</v>
      </c>
      <c r="E9" s="787">
        <v>0</v>
      </c>
      <c r="F9" s="787">
        <v>50602</v>
      </c>
      <c r="G9" s="787">
        <v>50602</v>
      </c>
      <c r="H9" s="787">
        <v>61601</v>
      </c>
      <c r="I9" s="787"/>
      <c r="J9" s="787"/>
    </row>
    <row r="10" spans="1:14" ht="30" hidden="1" customHeight="1" thickBot="1" x14ac:dyDescent="0.25">
      <c r="A10" s="779">
        <v>2</v>
      </c>
      <c r="B10" s="786" t="s">
        <v>506</v>
      </c>
      <c r="C10" s="778" t="s">
        <v>507</v>
      </c>
      <c r="D10" s="785" t="s">
        <v>14</v>
      </c>
      <c r="E10" s="782"/>
      <c r="F10" s="782"/>
      <c r="G10" s="782"/>
      <c r="H10" s="782"/>
      <c r="I10" s="782"/>
      <c r="J10" s="782"/>
    </row>
    <row r="11" spans="1:14" ht="30" hidden="1" customHeight="1" x14ac:dyDescent="0.2">
      <c r="A11" s="779">
        <v>3</v>
      </c>
      <c r="B11" s="786" t="s">
        <v>506</v>
      </c>
      <c r="C11" s="778" t="s">
        <v>505</v>
      </c>
      <c r="D11" s="785" t="s">
        <v>14</v>
      </c>
      <c r="E11" s="782"/>
      <c r="F11" s="782"/>
      <c r="G11" s="782"/>
      <c r="H11" s="782"/>
      <c r="I11" s="782"/>
      <c r="J11" s="782"/>
    </row>
    <row r="12" spans="1:14" ht="30" hidden="1" customHeight="1" thickBot="1" x14ac:dyDescent="0.25">
      <c r="A12" s="779">
        <v>2</v>
      </c>
      <c r="B12" s="778" t="s">
        <v>396</v>
      </c>
      <c r="C12" s="784"/>
      <c r="D12" s="783" t="s">
        <v>14</v>
      </c>
      <c r="E12" s="782"/>
      <c r="F12" s="782"/>
      <c r="G12" s="782"/>
      <c r="H12" s="782"/>
      <c r="I12" s="782"/>
      <c r="J12" s="782"/>
      <c r="K12" s="53"/>
      <c r="N12" s="53"/>
    </row>
    <row r="13" spans="1:14" ht="30" hidden="1" customHeight="1" x14ac:dyDescent="0.2">
      <c r="A13" s="779">
        <v>5</v>
      </c>
      <c r="B13" s="778" t="s">
        <v>499</v>
      </c>
      <c r="C13" s="776" t="s">
        <v>504</v>
      </c>
      <c r="D13" s="783" t="s">
        <v>14</v>
      </c>
      <c r="E13" s="782"/>
      <c r="F13" s="782"/>
      <c r="G13" s="782"/>
      <c r="H13" s="782"/>
      <c r="I13" s="782"/>
      <c r="J13" s="782"/>
    </row>
    <row r="14" spans="1:14" ht="30" hidden="1" customHeight="1" x14ac:dyDescent="0.2">
      <c r="A14" s="780">
        <v>4</v>
      </c>
      <c r="B14" s="778" t="s">
        <v>499</v>
      </c>
      <c r="C14" s="776" t="s">
        <v>503</v>
      </c>
      <c r="D14" s="781" t="s">
        <v>14</v>
      </c>
      <c r="E14" s="774"/>
      <c r="F14" s="774"/>
      <c r="G14" s="774"/>
      <c r="H14" s="774"/>
      <c r="I14" s="774"/>
      <c r="J14" s="774"/>
    </row>
    <row r="15" spans="1:14" ht="30" hidden="1" customHeight="1" x14ac:dyDescent="0.2">
      <c r="A15" s="779">
        <v>6</v>
      </c>
      <c r="B15" s="778" t="s">
        <v>499</v>
      </c>
      <c r="C15" s="776" t="s">
        <v>502</v>
      </c>
      <c r="D15" s="781" t="s">
        <v>14</v>
      </c>
      <c r="E15" s="774"/>
      <c r="F15" s="774"/>
      <c r="G15" s="774"/>
      <c r="H15" s="774"/>
      <c r="I15" s="774"/>
      <c r="J15" s="774"/>
    </row>
    <row r="16" spans="1:14" ht="30" hidden="1" customHeight="1" x14ac:dyDescent="0.2">
      <c r="A16" s="780">
        <v>6</v>
      </c>
      <c r="B16" s="778" t="s">
        <v>499</v>
      </c>
      <c r="C16" s="776" t="s">
        <v>501</v>
      </c>
      <c r="D16" s="775" t="s">
        <v>14</v>
      </c>
      <c r="E16" s="774"/>
      <c r="F16" s="774"/>
      <c r="G16" s="774"/>
      <c r="H16" s="774"/>
      <c r="I16" s="774"/>
      <c r="J16" s="774"/>
    </row>
    <row r="17" spans="1:10" ht="36.75" hidden="1" customHeight="1" x14ac:dyDescent="0.2">
      <c r="A17" s="779">
        <v>7</v>
      </c>
      <c r="B17" s="778" t="s">
        <v>499</v>
      </c>
      <c r="C17" s="776" t="s">
        <v>500</v>
      </c>
      <c r="D17" s="775" t="s">
        <v>14</v>
      </c>
      <c r="E17" s="774"/>
      <c r="F17" s="774"/>
      <c r="G17" s="774"/>
      <c r="H17" s="774"/>
      <c r="I17" s="774"/>
      <c r="J17" s="774"/>
    </row>
    <row r="18" spans="1:10" ht="36.75" hidden="1" customHeight="1" x14ac:dyDescent="0.2">
      <c r="A18" s="777">
        <v>8</v>
      </c>
      <c r="B18" s="778" t="s">
        <v>499</v>
      </c>
      <c r="C18" s="776" t="s">
        <v>498</v>
      </c>
      <c r="D18" s="775" t="s">
        <v>14</v>
      </c>
      <c r="E18" s="774"/>
      <c r="F18" s="774"/>
      <c r="G18" s="774"/>
      <c r="H18" s="774"/>
      <c r="I18" s="774"/>
      <c r="J18" s="774"/>
    </row>
    <row r="19" spans="1:10" ht="36.75" hidden="1" customHeight="1" thickBot="1" x14ac:dyDescent="0.25">
      <c r="A19" s="777"/>
      <c r="B19" s="776"/>
      <c r="C19" s="776"/>
      <c r="D19" s="775" t="s">
        <v>15</v>
      </c>
      <c r="E19" s="774"/>
      <c r="F19" s="774"/>
      <c r="G19" s="774"/>
      <c r="H19" s="774"/>
      <c r="I19" s="774"/>
      <c r="J19" s="774"/>
    </row>
    <row r="20" spans="1:10" s="770" customFormat="1" ht="30" customHeight="1" thickBot="1" x14ac:dyDescent="0.25">
      <c r="A20" s="1085" t="s">
        <v>1</v>
      </c>
      <c r="B20" s="1086"/>
      <c r="C20" s="773"/>
      <c r="D20" s="772"/>
      <c r="E20" s="771">
        <f t="shared" ref="E20:J20" si="0">SUM(E9:E19)</f>
        <v>0</v>
      </c>
      <c r="F20" s="771">
        <f t="shared" si="0"/>
        <v>50602</v>
      </c>
      <c r="G20" s="771">
        <f t="shared" si="0"/>
        <v>50602</v>
      </c>
      <c r="H20" s="771">
        <f t="shared" si="0"/>
        <v>61601</v>
      </c>
      <c r="I20" s="771">
        <f t="shared" si="0"/>
        <v>0</v>
      </c>
      <c r="J20" s="771">
        <f t="shared" si="0"/>
        <v>0</v>
      </c>
    </row>
    <row r="22" spans="1:10" x14ac:dyDescent="0.2">
      <c r="E22" s="769"/>
      <c r="F22" s="769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15</vt:i4>
      </vt:variant>
    </vt:vector>
  </HeadingPairs>
  <TitlesOfParts>
    <vt:vector size="35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16.sz.m. tartozás</vt:lpstr>
      <vt:lpstr>15.sz.m.többéves kihatás</vt:lpstr>
      <vt:lpstr>üres lap</vt:lpstr>
      <vt:lpstr>üres lap2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2019-02-28T09:13:34Z</cp:lastPrinted>
  <dcterms:created xsi:type="dcterms:W3CDTF">2000-01-07T08:44:52Z</dcterms:created>
  <dcterms:modified xsi:type="dcterms:W3CDTF">2019-02-28T09:18:56Z</dcterms:modified>
</cp:coreProperties>
</file>