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9035" windowHeight="10035" tabRatio="697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a.m." sheetId="8" r:id="rId8"/>
    <sheet name="7.b.m" sheetId="9" r:id="rId9"/>
    <sheet name="7.c.m" sheetId="10" r:id="rId10"/>
    <sheet name="8.a.m" sheetId="11" r:id="rId11"/>
    <sheet name="8.b.m" sheetId="12" r:id="rId12"/>
    <sheet name="8.c.m" sheetId="13" r:id="rId13"/>
  </sheets>
  <externalReferences>
    <externalReference r:id="rId16"/>
    <externalReference r:id="rId17"/>
  </externalReferences>
  <definedNames>
    <definedName name="_xlnm.Print_Titles" localSheetId="1">'2.m'!$1:$13</definedName>
    <definedName name="_xlnm.Print_Titles" localSheetId="3">'4.a.m'!$1:$7</definedName>
    <definedName name="_xlnm.Print_Titles" localSheetId="9">'7.c.m'!$1:$5</definedName>
    <definedName name="_xlnm.Print_Area" localSheetId="1">'2.m'!$A$1:$I$111</definedName>
    <definedName name="_xlnm.Print_Area" localSheetId="3">'4.a.m'!$A$1:$AK$105</definedName>
    <definedName name="_xlnm.Print_Area" localSheetId="4">'4.b.m.'!$A$1:$J$523</definedName>
    <definedName name="_xlnm.Print_Area" localSheetId="9">'7.c.m'!$A$1:$L$62</definedName>
    <definedName name="_xlnm.Print_Area" localSheetId="10">'8.a.m'!$A$1:$K$23</definedName>
    <definedName name="_xlnm.Print_Area" localSheetId="12">'8.c.m'!$A$1:$AV$58</definedName>
  </definedNames>
  <calcPr fullCalcOnLoad="1"/>
</workbook>
</file>

<file path=xl/sharedStrings.xml><?xml version="1.0" encoding="utf-8"?>
<sst xmlns="http://schemas.openxmlformats.org/spreadsheetml/2006/main" count="2217" uniqueCount="1099">
  <si>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</si>
  <si>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</si>
  <si>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</si>
  <si>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</si>
  <si>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</si>
  <si>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</si>
  <si>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</si>
  <si>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</si>
  <si>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</si>
  <si>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</si>
  <si>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</si>
  <si>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</si>
  <si>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</si>
  <si>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</si>
  <si>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</si>
  <si>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</si>
  <si>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</si>
  <si>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</si>
  <si>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</si>
  <si>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</si>
  <si>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</si>
  <si>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</si>
  <si>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</si>
  <si>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</si>
  <si>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</si>
  <si>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</si>
  <si>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</si>
  <si>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</si>
  <si>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</si>
  <si>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</si>
  <si>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</si>
  <si>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</si>
  <si>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</si>
  <si>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</si>
  <si>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</si>
  <si>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</si>
  <si>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</si>
  <si>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</si>
  <si>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</si>
  <si>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</si>
  <si>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</si>
  <si>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</si>
  <si>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</si>
  <si>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</si>
  <si>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</si>
  <si>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</si>
  <si>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</si>
  <si>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</si>
  <si>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</si>
  <si>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</si>
  <si>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</si>
  <si>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</si>
  <si>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</si>
  <si>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</si>
  <si>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</si>
  <si>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</si>
  <si>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</si>
  <si>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</si>
  <si>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</si>
  <si>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</si>
  <si>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</si>
  <si>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</si>
  <si>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</si>
  <si>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</si>
  <si>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</si>
  <si>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</si>
  <si>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</si>
  <si>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</si>
  <si>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</si>
  <si>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</si>
  <si>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</si>
  <si>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</si>
  <si>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</si>
  <si>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</si>
  <si>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</si>
  <si>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</si>
  <si>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</si>
  <si>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</si>
  <si>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</si>
  <si>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</si>
  <si>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</si>
  <si>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</si>
  <si>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</si>
  <si>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</si>
  <si>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</si>
  <si>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</si>
  <si>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</si>
  <si>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</si>
  <si>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</si>
  <si>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</si>
  <si>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</si>
  <si>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</si>
  <si>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</si>
  <si>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</si>
  <si>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</si>
  <si>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</si>
  <si>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</si>
  <si>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</si>
  <si>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Polgárőr egyesület támogatása</t>
  </si>
  <si>
    <t>Látássérült Klub támogatása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</si>
  <si>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</si>
  <si>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</si>
  <si>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</si>
  <si>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</si>
  <si>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</si>
  <si>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</si>
  <si>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</si>
  <si>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szakmai anyag beszerzés</t>
  </si>
  <si>
    <t>munkaruha</t>
  </si>
  <si>
    <t>tisztitószer beszerzése</t>
  </si>
  <si>
    <t>karbantartási, kisjavítási Szolgáltatási kiadások -festés</t>
  </si>
  <si>
    <t>megnevezése:  Iskolai intézményi étkeztetés</t>
  </si>
  <si>
    <t>részmunkaidős egyéb bérr.hat. alá tartózó étk.hozzájár.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</si>
  <si>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</si>
  <si>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</si>
  <si>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</si>
  <si>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</si>
  <si>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</si>
  <si>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</si>
  <si>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</si>
  <si>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</si>
  <si>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</si>
  <si>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</si>
  <si>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</si>
  <si>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</si>
  <si>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</si>
  <si>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</si>
  <si>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</si>
  <si>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</si>
  <si>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</si>
  <si>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</si>
  <si>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</si>
  <si>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</si>
  <si>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</si>
  <si>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</si>
  <si>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</si>
  <si>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</si>
  <si>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</si>
  <si>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</si>
  <si>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</si>
  <si>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</si>
  <si>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</si>
  <si>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</si>
  <si>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Egyéb működési célú támogatás Főzőverseny</t>
  </si>
  <si>
    <t>munkáltatói döntése alapján 12*36.200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</si>
  <si>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</si>
  <si>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</si>
  <si>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</si>
  <si>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 xml:space="preserve">rendezvények anyag ktg., </t>
  </si>
  <si>
    <t>Alpolgármester költségtérítése 12*20.196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</si>
  <si>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</si>
  <si>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</si>
  <si>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</si>
  <si>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</si>
  <si>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</si>
  <si>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</si>
  <si>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</si>
  <si>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</si>
  <si>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</si>
  <si>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</si>
  <si>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</si>
  <si>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</si>
  <si>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</si>
  <si>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</si>
  <si>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</si>
  <si>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</si>
  <si>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</si>
  <si>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</si>
  <si>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</si>
  <si>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</si>
  <si>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</si>
  <si>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</si>
  <si>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</si>
  <si>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</si>
  <si>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</si>
  <si>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</si>
  <si>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</si>
  <si>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</si>
  <si>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</si>
  <si>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</si>
  <si>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</si>
  <si>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</si>
  <si>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</si>
  <si>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</si>
  <si>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</si>
  <si>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</si>
  <si>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</si>
  <si>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</si>
  <si>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</si>
  <si>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</si>
  <si>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</si>
  <si>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</si>
  <si>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</si>
  <si>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</si>
  <si>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</si>
  <si>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</si>
  <si>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</si>
  <si>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</si>
  <si>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</si>
  <si>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</si>
  <si>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</si>
  <si>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</si>
  <si>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</si>
  <si>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</si>
  <si>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</si>
  <si>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</si>
  <si>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</si>
  <si>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</si>
  <si>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</si>
  <si>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</si>
  <si>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</si>
  <si>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</si>
  <si>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</si>
  <si>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</si>
  <si>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</si>
  <si>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</si>
  <si>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</si>
  <si>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</si>
  <si>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</si>
  <si>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</si>
  <si>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</si>
  <si>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</si>
  <si>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</si>
  <si>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</si>
  <si>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</si>
  <si>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</si>
  <si>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</si>
  <si>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</si>
  <si>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</si>
  <si>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</si>
  <si>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</si>
  <si>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</si>
  <si>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</si>
  <si>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</si>
  <si>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</si>
  <si>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</si>
  <si>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</si>
  <si>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</si>
  <si>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</si>
  <si>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</si>
  <si>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</si>
  <si>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</si>
  <si>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</si>
  <si>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</si>
  <si>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</si>
  <si>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</si>
  <si>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</si>
  <si>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</si>
  <si>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</si>
  <si>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</si>
  <si>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</si>
  <si>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</si>
  <si>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</si>
  <si>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</si>
  <si>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</si>
  <si>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</si>
  <si>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</si>
  <si>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</si>
  <si>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</si>
  <si>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</si>
  <si>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</si>
  <si>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</si>
  <si>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</si>
  <si>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</si>
  <si>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</si>
  <si>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</si>
  <si>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</si>
  <si>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</si>
  <si>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</si>
  <si>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</si>
  <si>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</si>
  <si>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</si>
  <si>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</si>
  <si>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</si>
  <si>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</si>
  <si>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</si>
  <si>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</si>
  <si>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</si>
  <si>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</si>
  <si>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</si>
  <si>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</si>
  <si>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</si>
  <si>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</si>
  <si>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</si>
  <si>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</si>
  <si>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</si>
  <si>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</si>
  <si>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</si>
  <si>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</si>
  <si>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</si>
  <si>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</si>
  <si>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</si>
  <si>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</si>
  <si>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</si>
  <si>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</si>
  <si>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</si>
  <si>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</si>
  <si>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</si>
  <si>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</si>
  <si>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</si>
  <si>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</si>
  <si>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</si>
  <si>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</si>
  <si>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</si>
  <si>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</si>
  <si>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</si>
  <si>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</si>
  <si>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</si>
  <si>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</si>
  <si>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</si>
  <si>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</si>
  <si>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</si>
  <si>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</si>
  <si>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</si>
  <si>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</si>
  <si>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</si>
  <si>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</si>
  <si>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</si>
  <si>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Német N.Egyesület támogatás</t>
  </si>
  <si>
    <t>Egyéb működési célú támogatás Padragi Bányász Férfi kórus</t>
  </si>
  <si>
    <t>Egyéb működési célú támogatás Pedagogus Női Kar Ajka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</si>
  <si>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</si>
  <si>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</si>
  <si>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</si>
  <si>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</si>
  <si>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</si>
  <si>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</si>
  <si>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</si>
  <si>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</si>
  <si>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</si>
  <si>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</si>
  <si>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</si>
  <si>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</si>
  <si>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</si>
  <si>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</si>
  <si>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</si>
  <si>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</si>
  <si>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</si>
  <si>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</si>
  <si>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</si>
  <si>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</si>
  <si>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</si>
  <si>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</si>
  <si>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</si>
  <si>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</si>
  <si>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</si>
  <si>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</si>
  <si>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</si>
  <si>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</si>
  <si>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</si>
  <si>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</si>
  <si>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</si>
  <si>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</si>
  <si>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</si>
  <si>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</si>
  <si>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</si>
  <si>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</si>
  <si>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</si>
  <si>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</si>
  <si>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</si>
  <si>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</si>
  <si>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</si>
  <si>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</si>
  <si>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</si>
  <si>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</si>
  <si>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</si>
  <si>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</si>
  <si>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</si>
  <si>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</si>
  <si>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</si>
  <si>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</si>
  <si>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</si>
  <si>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</si>
  <si>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</si>
  <si>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</si>
  <si>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</si>
  <si>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</si>
  <si>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</si>
  <si>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</si>
  <si>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</si>
  <si>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</si>
  <si>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</si>
  <si>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</si>
  <si>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</si>
  <si>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</si>
  <si>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</si>
  <si>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</si>
  <si>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</si>
  <si>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</si>
  <si>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</si>
  <si>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</si>
  <si>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</si>
  <si>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</si>
  <si>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</si>
  <si>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</si>
  <si>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</si>
  <si>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</si>
  <si>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</si>
  <si>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</si>
  <si>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</si>
  <si>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</si>
  <si>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</si>
  <si>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</si>
  <si>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</si>
  <si>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</si>
  <si>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</si>
  <si>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</si>
  <si>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</si>
  <si>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</si>
  <si>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</si>
  <si>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</si>
  <si>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</si>
  <si>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</si>
  <si>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</si>
  <si>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</si>
  <si>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</si>
  <si>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</si>
  <si>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</si>
  <si>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</si>
  <si>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</si>
  <si>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</si>
  <si>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</si>
  <si>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</si>
  <si>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</si>
  <si>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</si>
  <si>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</si>
  <si>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</si>
  <si>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</si>
  <si>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</si>
  <si>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</si>
  <si>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</si>
  <si>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</si>
  <si>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</si>
  <si>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</si>
  <si>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</si>
  <si>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</si>
  <si>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</si>
  <si>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</si>
  <si>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</si>
  <si>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</si>
  <si>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</si>
  <si>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</si>
  <si>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23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</si>
  <si>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</si>
  <si>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</si>
  <si>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</si>
  <si>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</si>
  <si>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</si>
  <si>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</si>
  <si>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</si>
  <si>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</si>
  <si>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</si>
  <si>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</si>
  <si>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</si>
  <si>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</si>
  <si>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</si>
  <si>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</si>
  <si>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</si>
  <si>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</si>
  <si>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</si>
  <si>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</si>
  <si>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</si>
  <si>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</si>
  <si>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</si>
  <si>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</si>
  <si>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</si>
  <si>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</si>
  <si>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</si>
  <si>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</si>
  <si>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</si>
  <si>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</si>
  <si>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</si>
  <si>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</si>
  <si>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</si>
  <si>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</si>
  <si>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</si>
  <si>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</si>
  <si>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</si>
  <si>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</si>
  <si>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</si>
  <si>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</si>
  <si>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</si>
  <si>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</si>
  <si>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</si>
  <si>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</si>
  <si>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</si>
  <si>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</si>
  <si>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</si>
  <si>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</si>
  <si>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</si>
  <si>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</si>
  <si>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</si>
  <si>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</si>
  <si>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</si>
  <si>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</si>
  <si>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</si>
  <si>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</si>
  <si>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</si>
  <si>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</si>
  <si>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</si>
  <si>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</si>
  <si>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</si>
  <si>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</si>
  <si>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</si>
  <si>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</si>
  <si>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</si>
  <si>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</si>
  <si>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</si>
  <si>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</si>
  <si>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</si>
  <si>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</si>
  <si>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</si>
  <si>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</si>
  <si>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</si>
  <si>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</si>
  <si>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</si>
  <si>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</si>
  <si>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</si>
  <si>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</si>
  <si>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</si>
  <si>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</si>
  <si>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</si>
  <si>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</si>
  <si>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</si>
  <si>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</si>
  <si>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</si>
  <si>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</si>
  <si>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</si>
  <si>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</si>
  <si>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</si>
  <si>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</si>
  <si>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</si>
  <si>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</si>
  <si>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</si>
  <si>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</si>
  <si>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</si>
  <si>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</si>
  <si>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</si>
  <si>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</si>
  <si>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</si>
  <si>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</si>
  <si>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</si>
  <si>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</si>
  <si>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</si>
  <si>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</si>
  <si>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</si>
  <si>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</si>
  <si>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</si>
  <si>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</si>
  <si>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</si>
  <si>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</si>
  <si>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</si>
  <si>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</si>
  <si>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</si>
  <si>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</si>
  <si>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</si>
  <si>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</si>
  <si>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</si>
  <si>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</si>
  <si>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</si>
  <si>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</si>
  <si>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</si>
  <si>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</si>
  <si>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</si>
  <si>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</si>
  <si>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</si>
  <si>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</si>
  <si>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</si>
  <si>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</si>
  <si>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</si>
  <si>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</si>
  <si>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</si>
  <si>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</si>
  <si>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</si>
  <si>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</si>
  <si>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</si>
  <si>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</si>
  <si>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</si>
  <si>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</si>
  <si>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</si>
  <si>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</si>
  <si>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</si>
  <si>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</si>
  <si>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</si>
  <si>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</si>
  <si>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</si>
  <si>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</si>
  <si>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</si>
  <si>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</si>
  <si>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</si>
  <si>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</si>
  <si>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</si>
  <si>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</si>
  <si>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</si>
  <si>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</si>
  <si>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</si>
  <si>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</si>
  <si>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</si>
  <si>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</si>
  <si>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</si>
  <si>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</si>
  <si>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</si>
  <si>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</si>
  <si>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</si>
  <si>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</si>
  <si>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</si>
  <si>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</si>
  <si>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</si>
  <si>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</si>
  <si>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</si>
  <si>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</si>
  <si>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</si>
  <si>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</si>
  <si>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</si>
  <si>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</si>
  <si>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</si>
  <si>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</si>
  <si>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</si>
  <si>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</si>
  <si>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</si>
  <si>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</si>
  <si>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</si>
  <si>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</si>
  <si>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</si>
  <si>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</si>
  <si>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</si>
  <si>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</si>
  <si>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</si>
  <si>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</si>
  <si>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</si>
  <si>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</si>
  <si>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</si>
  <si>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</si>
  <si>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</si>
  <si>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</si>
  <si>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</si>
  <si>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</si>
  <si>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</si>
  <si>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</si>
  <si>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</si>
  <si>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</si>
  <si>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</si>
  <si>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</si>
  <si>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</si>
  <si>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</si>
  <si>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</si>
  <si>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</si>
  <si>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</si>
  <si>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</si>
  <si>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</si>
  <si>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</si>
  <si>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</si>
  <si>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</si>
  <si>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</si>
  <si>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</si>
  <si>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</si>
  <si>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</si>
  <si>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</si>
  <si>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</si>
  <si>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</si>
  <si>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</si>
  <si>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</si>
  <si>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</si>
  <si>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</si>
  <si>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</si>
  <si>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</si>
  <si>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</si>
  <si>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</si>
  <si>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</si>
  <si>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</si>
  <si>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</si>
  <si>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</si>
  <si>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</si>
  <si>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</si>
  <si>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</si>
  <si>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</si>
  <si>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</si>
  <si>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</si>
  <si>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</si>
  <si>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</si>
  <si>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</si>
  <si>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</si>
  <si>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</si>
  <si>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</si>
  <si>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</si>
  <si>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</si>
  <si>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</si>
  <si>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</si>
  <si>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</si>
  <si>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</si>
  <si>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</si>
  <si>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</si>
  <si>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</si>
  <si>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</si>
  <si>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</si>
  <si>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</si>
  <si>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</si>
  <si>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</si>
  <si>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</si>
  <si>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</si>
  <si>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</si>
  <si>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</si>
  <si>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</si>
  <si>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</si>
  <si>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</si>
  <si>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</si>
  <si>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</si>
  <si>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</si>
  <si>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</si>
  <si>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</si>
  <si>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</si>
  <si>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</si>
  <si>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egyéb üzemeltetés, fenntartás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</si>
  <si>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</si>
  <si>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</si>
  <si>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</si>
  <si>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</si>
  <si>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</si>
  <si>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</si>
  <si>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</si>
  <si>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</si>
  <si>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</si>
  <si>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Vagyonkataszteri adatbeszerzés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</si>
  <si>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</si>
  <si>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</si>
  <si>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</si>
  <si>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</si>
  <si>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</si>
  <si>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</si>
  <si>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</si>
  <si>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</si>
  <si>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</si>
  <si>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</si>
  <si>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</si>
  <si>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</si>
  <si>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</si>
  <si>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</si>
  <si>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</si>
  <si>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</si>
  <si>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</si>
  <si>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</si>
  <si>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</si>
  <si>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</si>
  <si>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</si>
  <si>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</si>
  <si>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</si>
  <si>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</si>
  <si>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</si>
  <si>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</si>
  <si>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</si>
  <si>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</si>
  <si>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</si>
  <si>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</si>
  <si>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</si>
  <si>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</si>
  <si>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</si>
  <si>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</si>
  <si>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</si>
  <si>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</si>
  <si>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</si>
  <si>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</si>
  <si>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</si>
  <si>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</si>
  <si>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</si>
  <si>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</si>
  <si>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</si>
  <si>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</si>
  <si>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</si>
  <si>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</si>
  <si>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</si>
  <si>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</si>
  <si>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</si>
  <si>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</si>
  <si>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</si>
  <si>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</si>
  <si>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 xml:space="preserve"> Munkaad.terh.
Járulékok és szoc.hoz.jár.adó</t>
  </si>
  <si>
    <t xml:space="preserve"> Dologi kiadások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</si>
  <si>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</si>
  <si>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</si>
  <si>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</si>
  <si>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</si>
  <si>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</si>
  <si>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</si>
  <si>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</si>
  <si>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</si>
  <si>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011130. Önkormányzatok és önkormányzati hivatalok jogalk. és ált.ig.tev.</t>
  </si>
  <si>
    <t>Magyarpolány</t>
  </si>
  <si>
    <t>Kislőd</t>
  </si>
  <si>
    <t>Hivatal</t>
  </si>
  <si>
    <t>Céljuttatás,projekt prémium, helyettesítési díj</t>
  </si>
  <si>
    <t>Foglalkoztatottak személyi juttatásai (=01+…+10)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</si>
  <si>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</si>
  <si>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</si>
  <si>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</si>
  <si>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</si>
  <si>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</si>
  <si>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</si>
  <si>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</si>
  <si>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</si>
  <si>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</si>
  <si>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</si>
  <si>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</si>
  <si>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</si>
  <si>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</si>
  <si>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</si>
  <si>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</si>
  <si>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</si>
  <si>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</si>
  <si>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</si>
  <si>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</si>
  <si>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</si>
  <si>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</si>
  <si>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</si>
  <si>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</si>
  <si>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</si>
  <si>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</si>
  <si>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</si>
  <si>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</si>
  <si>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</si>
  <si>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</si>
  <si>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>Egyéb szolgáltatások (=38+39+40)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</si>
  <si>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</si>
  <si>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</si>
  <si>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</si>
  <si>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</si>
  <si>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 xml:space="preserve">Tartalék </t>
  </si>
  <si>
    <t>Költségvetési kiadások (=11+15+46+47+54)</t>
  </si>
  <si>
    <t>Irányító szervi támogatás</t>
  </si>
  <si>
    <t>Költségvetési bevétel (=56)</t>
  </si>
  <si>
    <t>Rovat-
szám</t>
  </si>
  <si>
    <t>K 2</t>
  </si>
  <si>
    <t>K 3</t>
  </si>
  <si>
    <t xml:space="preserve"> Munkaad.terh.
járulékok és szoc.hoz.jár.adó</t>
  </si>
  <si>
    <t>K 6</t>
  </si>
  <si>
    <t>Óvodapedagógusok, és az óv.ped.nevelő munkáját közvetlenül segítők bértámogatása
(2-6.sor)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</si>
  <si>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</si>
  <si>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</si>
  <si>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</si>
  <si>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NEVELÉS 
(2-12.sor)</t>
  </si>
  <si>
    <t>Óvodai gyermekétkeztetés normatív támogatása</t>
  </si>
  <si>
    <t>Térítési díjbevétel</t>
  </si>
  <si>
    <t>ÓVODAI GYERMEKÉTKEZTETÉS
(14-16.sor)</t>
  </si>
  <si>
    <t>IRÁNYÍTÓSZERVI TÁMOGATÁS
(13+14+18.sor)</t>
  </si>
  <si>
    <t>Saját bevétel--- tér.díjak   (15.sor)</t>
  </si>
  <si>
    <t>BEVÉTELEK ÖSSZESEN
(19+20.sor)</t>
  </si>
  <si>
    <t>KIADÁSOK ÖSSZESEN
(13+17+18.sor)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</si>
  <si>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</si>
  <si>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</si>
  <si>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</si>
  <si>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</si>
  <si>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</si>
  <si>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</si>
  <si>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</si>
  <si>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</si>
  <si>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</si>
  <si>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</si>
  <si>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</si>
  <si>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Óvodai nevelés,
ellátás szakmai
feladatai</t>
  </si>
  <si>
    <t>Óvodai nevelés,
ellátás működtetési
feladatai</t>
  </si>
  <si>
    <t>ÓVODAI 
NEVELÉS 
ÖSSZESEN</t>
  </si>
  <si>
    <t>GYERMEK-
ÉTKEZTETÉS</t>
  </si>
  <si>
    <t xml:space="preserve">Foglalkoztatottak személyi juttatásai </t>
  </si>
  <si>
    <t>(2-7.sor)</t>
  </si>
  <si>
    <t>Állományba nem tartozók megbízási díja</t>
  </si>
  <si>
    <t xml:space="preserve">Személyi juttatások  </t>
  </si>
  <si>
    <t>(7+8.sor)</t>
  </si>
  <si>
    <t xml:space="preserve">Munkaadókat terhelő járulékok és szociális hozzájárulási adó                                                          </t>
  </si>
  <si>
    <t xml:space="preserve">(10-12.sor)          </t>
  </si>
  <si>
    <t>gyógyszer</t>
  </si>
  <si>
    <t>könyv</t>
  </si>
  <si>
    <t>folyóirat</t>
  </si>
  <si>
    <t>szakmai anyagok(játékok, papírok, fogl.szük.anyagok)</t>
  </si>
  <si>
    <t xml:space="preserve">Szakmai anyagok beszerzése </t>
  </si>
  <si>
    <t>(14-17.sor)</t>
  </si>
  <si>
    <t>élelmiszer</t>
  </si>
  <si>
    <t>tisztítószerek</t>
  </si>
  <si>
    <t>karbantartási anyagok</t>
  </si>
  <si>
    <t xml:space="preserve">Üzemeltetési anyagok beszerzése </t>
  </si>
  <si>
    <t xml:space="preserve"> (20-23.sor)</t>
  </si>
  <si>
    <t xml:space="preserve">Készletbeszerzés </t>
  </si>
  <si>
    <t>(18+24.sor)</t>
  </si>
  <si>
    <t>telefon</t>
  </si>
  <si>
    <t>Kommunikációs szolgáltatások</t>
  </si>
  <si>
    <t xml:space="preserve"> (26-27.sor)</t>
  </si>
  <si>
    <t>gáz</t>
  </si>
  <si>
    <t>villany</t>
  </si>
  <si>
    <t>víz</t>
  </si>
  <si>
    <t xml:space="preserve"> (29+30.sor)</t>
  </si>
  <si>
    <t>Karbantartási, kisjavítási szolgáltatások (festés, kazánkarb. egyéb…)</t>
  </si>
  <si>
    <t>rovarírtás</t>
  </si>
  <si>
    <t xml:space="preserve"> (37-40.sor)</t>
  </si>
  <si>
    <t>Szolgáltatási kiadások                                                    (32-36.+41.sor)</t>
  </si>
  <si>
    <t xml:space="preserve"> (44.sor)</t>
  </si>
  <si>
    <t xml:space="preserve"> (53-55.sor)</t>
  </si>
  <si>
    <t>Költségvetési kiadások                                             (9+13+47+56.sor)</t>
  </si>
  <si>
    <t>megnevezése: civil szervezetek működési támogatása</t>
  </si>
  <si>
    <t>Vagyonkataszteri adatbeszerzés áfa</t>
  </si>
  <si>
    <t>Kormányzati funkció (szakfeladat) száma:  013350</t>
  </si>
  <si>
    <t>megnevezése: Önkormányzati vagyonnal való gazdálkodással kapcsolatos feladatok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</si>
  <si>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</si>
  <si>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</si>
  <si>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</si>
  <si>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</si>
  <si>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</si>
  <si>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</si>
  <si>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</si>
  <si>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Posta tetőcsere</t>
  </si>
  <si>
    <t>Felújítás áfa</t>
  </si>
  <si>
    <t>II.5.a.(1)</t>
  </si>
  <si>
    <t>2016. évben 8 hónapra óvodaped.elismert létszáma (4,9 fő)</t>
  </si>
  <si>
    <t>2016. évben 8 hónapra óv.ped.nevelő munkáját közvetlenül segítők száma (3,0 fő)</t>
  </si>
  <si>
    <t>2016. évben 4 hónapra óvodaped.elismert létszáma (5,3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</si>
  <si>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</si>
  <si>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</si>
  <si>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</si>
  <si>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</si>
  <si>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</si>
  <si>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</si>
  <si>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Szociális étkeztetés (38 fő)</t>
  </si>
  <si>
    <t>2016. évben 4 hónapra óvodaped.elismert létszáma (5,3fő) pótlólagos összeg</t>
  </si>
  <si>
    <t>III.3.d.(1)</t>
  </si>
  <si>
    <t>III.5.c-</t>
  </si>
  <si>
    <t>Rászoruló gyermekek szünidei étkeztetése</t>
  </si>
  <si>
    <t>2016. évi előirányzat</t>
  </si>
  <si>
    <t>2016. évi ei</t>
  </si>
  <si>
    <t>Egyéb dologi kiadások - partnerkapcsolatok</t>
  </si>
  <si>
    <t>közalkalmazott alapilletménye  12*154300</t>
  </si>
  <si>
    <t>közalk.étk.   12 hó*8.000</t>
  </si>
  <si>
    <t>Elmaradt 2015. évi átsorolás</t>
  </si>
  <si>
    <t>SE támogatás, sportöltöző önrész</t>
  </si>
  <si>
    <t>Teljes munkaidős egyéb bérrendszer hatálya alá tartozó</t>
  </si>
  <si>
    <t>Kormányzati funkció (szakfeladat) száma:  096015/562913</t>
  </si>
  <si>
    <t>Teljes munkaidős egyéb bérrendszer hatálya alá tartozó Erzsébet út</t>
  </si>
  <si>
    <t xml:space="preserve">teljes munkaidősegyéb bérr.hat. alá tartózó </t>
  </si>
  <si>
    <t>teljesmunkaidős egyéb bérr.hat. alá tartózó étk.hozzájár.</t>
  </si>
  <si>
    <t>Dologi kiadások  (1+2)</t>
  </si>
  <si>
    <t>közalkalmazott alapilletménye  12*129000</t>
  </si>
  <si>
    <t>Szociális ágazgati pótlék:12*9700</t>
  </si>
  <si>
    <t>szociális kiegészító pótlék:12*14298</t>
  </si>
  <si>
    <t>munkáltatói szja   1,19*0,15</t>
  </si>
  <si>
    <t>Munkaadói szja  1,19*0,15</t>
  </si>
  <si>
    <t>Beruházási ÁFA</t>
  </si>
  <si>
    <t>Állománybva nem tartozók megbízási díjai</t>
  </si>
  <si>
    <t>2016. évi Önkormányzati hivatal működésének támogatása
 ( 8,37 fő )</t>
  </si>
  <si>
    <t>Egzéb dologi kiadások - testvértelepülések partnerkapcsolat ápolás</t>
  </si>
  <si>
    <t xml:space="preserve"> EHO 1,19*0,14</t>
  </si>
  <si>
    <t>Házi
segítség-nyújtás</t>
  </si>
  <si>
    <t>K 1</t>
  </si>
  <si>
    <t>beruházás</t>
  </si>
  <si>
    <t>Települési támogatás</t>
  </si>
  <si>
    <t xml:space="preserve">ebből lakásfenntartásra </t>
  </si>
  <si>
    <t>ebből idősek támogatására</t>
  </si>
  <si>
    <t>ebből újszülöttek támogatása</t>
  </si>
  <si>
    <t>ebből beiskolázásra</t>
  </si>
  <si>
    <t>Polgármester tiszteletdíja   12*149.600</t>
  </si>
  <si>
    <t xml:space="preserve">Polgármester költségtérítés 12*22440 </t>
  </si>
  <si>
    <t xml:space="preserve">egyéb karb.anyag   </t>
  </si>
  <si>
    <t>karbantartás, kisjavítás, értékbecslés</t>
  </si>
  <si>
    <t xml:space="preserve">szakmai szolgáltatás </t>
  </si>
  <si>
    <t>ebből - Polány Hangja Vegyerskar</t>
  </si>
  <si>
    <t>eből -  - Rozmaring Nyugdíjas Klub</t>
  </si>
  <si>
    <t>ebből - - Polányi Fittness Csoport</t>
  </si>
  <si>
    <t>ebből - Német nemzetiségi Tánckar</t>
  </si>
  <si>
    <t xml:space="preserve">közalkalmazott  bankktg.tér </t>
  </si>
  <si>
    <t>Felesleges tárgyi eszköz értékesítés</t>
  </si>
  <si>
    <t xml:space="preserve">Települési önkormányzatok szociális feladatainak egyéb támogatása  </t>
  </si>
  <si>
    <t>Intézményi gyermekétkeztetés</t>
  </si>
  <si>
    <t xml:space="preserve"> int.gyermek-
étkeztetés</t>
  </si>
  <si>
    <t xml:space="preserve">Vagyoni típusú adók </t>
  </si>
  <si>
    <t>Zöldterületkezelés</t>
  </si>
  <si>
    <t>megnevezése: Családsegítő és gyermekjóléti szolgáltatások</t>
  </si>
  <si>
    <t>Műk.célú pénzeszköz átadás Herendi környéki Önkormányzatok Család- és Gyermekjóléti Szolgálatának</t>
  </si>
  <si>
    <t xml:space="preserve">2014. évi költségvetési maradvány -  Kislőd </t>
  </si>
  <si>
    <t>2014. évi költségvetési maradvány - Magyarpolány</t>
  </si>
  <si>
    <t>2015. évi bérkompenzáció - Kislőd</t>
  </si>
  <si>
    <t>2015. évi bérkompenzáció - Magyarpolány</t>
  </si>
  <si>
    <t xml:space="preserve">2016. évben 8 hónapra óvodaped.elismert létszáma </t>
  </si>
  <si>
    <t xml:space="preserve">2016. évben 8 hónapra óv.ped.nevelő munkáját közvetlenül segítők száma </t>
  </si>
  <si>
    <t>2016. évben 4 hónapra óvodaped.elismert létszáma</t>
  </si>
  <si>
    <t>2016. évben 4 hónapra óvodaped.elismert létszáma pótlólagos összeg</t>
  </si>
  <si>
    <t xml:space="preserve">2016. évben 4 hónapra óv.ped.nevelő munkáját közvetlenül segítők száma </t>
  </si>
  <si>
    <t>2016. évben 8 hónapra 1 gyermeknevelése a napi 8 órátnem éri el</t>
  </si>
  <si>
    <t xml:space="preserve">2016. évben 8 hónapra 1 gyermeknevelése a napi 8 órát eléri vagy meghaladja </t>
  </si>
  <si>
    <t xml:space="preserve">2016. évben 4 hónapra 1 gyermeknevelése a napi 8 órát eléri vagy meghaladja </t>
  </si>
  <si>
    <t>Eredeti
előirányzat
2016</t>
  </si>
  <si>
    <t>Önkormányzati hivatal működésének támogatása ( 8,37 fő )</t>
  </si>
  <si>
    <t>-</t>
  </si>
  <si>
    <t>Felújítási kiadások</t>
  </si>
  <si>
    <t>Magyarpolányért Nemzeti Örökségönk Egyesület</t>
  </si>
  <si>
    <t>Beruházás</t>
  </si>
  <si>
    <t>ÁHB megelőlegezések visszafizetése</t>
  </si>
  <si>
    <t>Eredeti EI</t>
  </si>
  <si>
    <t>Mód. I.</t>
  </si>
  <si>
    <t>Mód EI</t>
  </si>
  <si>
    <t>Munkaadó járulékok</t>
  </si>
  <si>
    <t>Informatikai eszköz beszerzés/világítás korszerűsítés</t>
  </si>
  <si>
    <t>Szellemi termékek beszerzése</t>
  </si>
  <si>
    <t>K561</t>
  </si>
  <si>
    <t>K563</t>
  </si>
  <si>
    <t>K567</t>
  </si>
  <si>
    <t>Egyéb gép, ber. Felszerelés</t>
  </si>
  <si>
    <t>Közvetített szolgáltatások bevételei</t>
  </si>
  <si>
    <t>Módosítás I.</t>
  </si>
  <si>
    <t>Módosított előirányzat</t>
  </si>
  <si>
    <t>Sorszám</t>
  </si>
  <si>
    <t>Szállítási szolgáltatás (úszásoktatás, kirándulás Nomádia)</t>
  </si>
  <si>
    <t>kötelező továbbképzés</t>
  </si>
  <si>
    <t>Dologi kiadások                                              (25+28+42+43+45.sor)</t>
  </si>
  <si>
    <t>kis értékű tárgyi eszköz</t>
  </si>
  <si>
    <t>beruházási ÁFA</t>
  </si>
  <si>
    <t>Irányító szervi támogatás( szociális tám terhére)</t>
  </si>
  <si>
    <t>Önkormánzatok kiegészítő támogatásai</t>
  </si>
  <si>
    <t>Elszámolásból származó bevételek</t>
  </si>
  <si>
    <t>B115</t>
  </si>
  <si>
    <t>Szociális ágazati és kiegészítő pótlék</t>
  </si>
  <si>
    <t>Finanszírozási bevételek (értékpapír beváltás)</t>
  </si>
  <si>
    <t xml:space="preserve">Finanszírozási bevételek </t>
  </si>
  <si>
    <t>Módosított EI</t>
  </si>
  <si>
    <t>pót. Ei</t>
  </si>
  <si>
    <t>lemondás</t>
  </si>
  <si>
    <t>pót Ei</t>
  </si>
  <si>
    <t>Pót Ei</t>
  </si>
  <si>
    <t>Kompenzáció</t>
  </si>
  <si>
    <t>2015. évi gyermekétk normatíva</t>
  </si>
  <si>
    <t>EHO</t>
  </si>
  <si>
    <t>SZJA</t>
  </si>
  <si>
    <t>Szakmai anyag</t>
  </si>
  <si>
    <t>egyéb üzemeltetési anyag beszerzése</t>
  </si>
  <si>
    <t>Üzemeltetési anyagok</t>
  </si>
  <si>
    <t>Bérlet és lising</t>
  </si>
  <si>
    <t>Veszprém m-i Önk Pály díj</t>
  </si>
  <si>
    <t>Módosít6ás I.</t>
  </si>
  <si>
    <t>Finanszírozási bevételek</t>
  </si>
  <si>
    <t>Települési önkormányzatok kiegészuítő támo9gatásai</t>
  </si>
  <si>
    <t>B812</t>
  </si>
  <si>
    <t>B841</t>
  </si>
  <si>
    <t xml:space="preserve">Közvetített szolgáltatások értéke </t>
  </si>
  <si>
    <t>MódosításI.</t>
  </si>
  <si>
    <t>2015. év előirányzat maradvány-Magyarpolány</t>
  </si>
  <si>
    <t>2015. év előirányzat maradvány- Kislőd</t>
  </si>
  <si>
    <t>Irányító szervi támogatás - 2015. évi EI maradvány - kötvállal terhelt</t>
  </si>
  <si>
    <t>Táncsdics u. aszfaltozása</t>
  </si>
  <si>
    <t>Felújítási  ÁFA</t>
  </si>
  <si>
    <t>2015. évi maradvány</t>
  </si>
  <si>
    <t>Közvatített szolgáltatűsok ellenértéke</t>
  </si>
  <si>
    <t>Munkaruha, szerszámok, vedőfelszerelések, védőital</t>
  </si>
  <si>
    <t>Működési célú előzetesen felszámított ÁFA</t>
  </si>
  <si>
    <t>Dologi kiadáso összesen</t>
  </si>
  <si>
    <t>közfogl.</t>
  </si>
  <si>
    <t xml:space="preserve">Gépek, berendezések felszerelések </t>
  </si>
  <si>
    <t>K112</t>
  </si>
  <si>
    <t>I. sz. Módosítás</t>
  </si>
  <si>
    <t>ebből  - Nemzetiségi dalkör</t>
  </si>
  <si>
    <t>Államháztartáson belüli megelőlegezések visszafizetése (tám előleg 201512)</t>
  </si>
  <si>
    <t>Állományba nem tartozók megbízási díjai</t>
  </si>
  <si>
    <t>Szochó adó</t>
  </si>
  <si>
    <t>Felújítás összesen</t>
  </si>
  <si>
    <t>Államháztartáson belüli megelőlegezések (átfutó)</t>
  </si>
  <si>
    <t>EÜ béremelés</t>
  </si>
  <si>
    <t>Államháztartáson belüli megelőlegezések (közfogl. Átfutó)</t>
  </si>
  <si>
    <t>Ingatlan vétel (lakótelkek kialakításához)</t>
  </si>
  <si>
    <t>Eredeti ÖSSZESEN</t>
  </si>
  <si>
    <t>ebből temetési támogatásra</t>
  </si>
  <si>
    <t>ebből karácsonyi ételcsomag a rázoruló gyermekek részére</t>
  </si>
  <si>
    <t xml:space="preserve">Értékpapír beváltás </t>
  </si>
  <si>
    <t>Szerzői jog díj(Artistjus ) (2015. évi rendezvények)</t>
  </si>
  <si>
    <t>Karbantartás (Sport i. és Petőfi u. új lámpate4st felszerelése</t>
  </si>
  <si>
    <t>Továbbszámlázva SE!</t>
  </si>
  <si>
    <t>Lejárt a kedvezményes időszak</t>
  </si>
  <si>
    <t>adatátviteli díj (internet előfizetés)</t>
  </si>
  <si>
    <t>Szellemi termékek (művház napelem tervei)</t>
  </si>
  <si>
    <t>,</t>
  </si>
  <si>
    <t>bérkompenzáció (12*15000)</t>
  </si>
  <si>
    <t xml:space="preserve">ebből rendkívüli települési támogatásra </t>
  </si>
  <si>
    <t>ÁHB megelőlegezések bevétele (átfuó)</t>
  </si>
  <si>
    <t>Módosítás I. összesen:</t>
  </si>
  <si>
    <t>MÓD. I.,</t>
  </si>
  <si>
    <t>bérlet és lizing</t>
  </si>
  <si>
    <t>Pótelőirányzatok, saját bevétel módosítás,</t>
  </si>
  <si>
    <t>Értékpapír (Kamatozó Kincstárjegy) vásárlás</t>
  </si>
  <si>
    <t>Kamatozó Kincstárjegy vásárlás</t>
  </si>
  <si>
    <t>Intézmény finanszírozás</t>
  </si>
  <si>
    <t>Finanszirozási kiadások összesen</t>
  </si>
  <si>
    <t>Módosított EI.</t>
  </si>
  <si>
    <t>AF</t>
  </si>
  <si>
    <t>AG</t>
  </si>
  <si>
    <t xml:space="preserve">Kis értékű tárgyi eszközök </t>
  </si>
  <si>
    <t>Berugházási ÁFA</t>
  </si>
  <si>
    <t>K513</t>
  </si>
  <si>
    <t>K912</t>
  </si>
  <si>
    <t>K941</t>
  </si>
  <si>
    <t>Óvodawi nvelés Mód</t>
  </si>
  <si>
    <t>Nemzeti-ségi
óvodai nevelés,
ellátás szakmai
feladatai</t>
  </si>
  <si>
    <t>B816</t>
  </si>
  <si>
    <t>Műv. Ház napelem pályázat tervek és megv, tanulmány</t>
  </si>
  <si>
    <t>Földvásárlás építési telek kialakításához</t>
  </si>
  <si>
    <t>Közfoglalkoztatási program kis értékű tárgyi eszközök</t>
  </si>
  <si>
    <t>Táncsics utca aszfaltozás</t>
  </si>
  <si>
    <t>Felújítási ÁFA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</si>
</sst>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00"/>
    <numFmt numFmtId="174" formatCode="\ ##########"/>
    <numFmt numFmtId="175" formatCode="0__"/>
    <numFmt numFmtId="176" formatCode="_-* #,##0.0\ _F_t_-;\-* #,##0.0\ _F_t_-;_-* &quot;-&quot;??\ _F_t_-;_-@_-"/>
    <numFmt numFmtId="177" formatCode="#,##0_ ;\-#,##0\ "/>
    <numFmt numFmtId="178" formatCode="0_ ;\-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2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2" fontId="2" fillId="32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3" fillId="0" borderId="10" xfId="43" applyNumberFormat="1" applyFont="1" applyBorder="1" applyAlignment="1">
      <alignment vertical="center"/>
    </xf>
    <xf numFmtId="172" fontId="2" fillId="32" borderId="10" xfId="42" applyNumberFormat="1" applyFont="1" applyFill="1" applyBorder="1" applyAlignment="1">
      <alignment/>
    </xf>
    <xf numFmtId="172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42" applyNumberFormat="1" applyFont="1" applyBorder="1" applyAlignment="1">
      <alignment horizontal="center"/>
    </xf>
    <xf numFmtId="172" fontId="0" fillId="0" borderId="10" xfId="42" applyNumberFormat="1" applyFont="1" applyFill="1" applyBorder="1" applyAlignment="1">
      <alignment horizontal="center"/>
    </xf>
    <xf numFmtId="172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/>
    </xf>
    <xf numFmtId="172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5" fillId="0" borderId="0" xfId="42" applyNumberFormat="1" applyFont="1" applyFill="1" applyBorder="1" applyAlignment="1">
      <alignment horizontal="left"/>
    </xf>
    <xf numFmtId="172" fontId="6" fillId="0" borderId="0" xfId="42" applyNumberFormat="1" applyFont="1" applyAlignment="1">
      <alignment horizontal="left"/>
    </xf>
    <xf numFmtId="172" fontId="5" fillId="0" borderId="10" xfId="42" applyNumberFormat="1" applyFont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72" fontId="5" fillId="0" borderId="10" xfId="4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3" fillId="0" borderId="10" xfId="42" applyNumberFormat="1" applyFont="1" applyFill="1" applyBorder="1" applyAlignment="1">
      <alignment horizontal="right" vertical="center"/>
    </xf>
    <xf numFmtId="172" fontId="7" fillId="32" borderId="10" xfId="43" applyNumberFormat="1" applyFont="1" applyFill="1" applyBorder="1" applyAlignment="1">
      <alignment vertical="center"/>
    </xf>
    <xf numFmtId="172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72" fontId="0" fillId="0" borderId="12" xfId="42" applyNumberFormat="1" applyFont="1" applyBorder="1" applyAlignment="1">
      <alignment horizontal="center"/>
    </xf>
    <xf numFmtId="172" fontId="2" fillId="32" borderId="12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172" fontId="13" fillId="0" borderId="15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3" fillId="0" borderId="10" xfId="44" applyNumberFormat="1" applyFont="1" applyFill="1" applyBorder="1" applyAlignment="1">
      <alignment horizontal="center" vertical="center" wrapText="1"/>
    </xf>
    <xf numFmtId="172" fontId="13" fillId="0" borderId="10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2" fontId="11" fillId="0" borderId="16" xfId="44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38" fontId="13" fillId="0" borderId="18" xfId="42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62">
      <alignment/>
      <protection/>
    </xf>
    <xf numFmtId="172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2" fontId="1" fillId="0" borderId="10" xfId="42" applyNumberFormat="1" applyFont="1" applyBorder="1" applyAlignment="1">
      <alignment horizontal="center"/>
    </xf>
    <xf numFmtId="0" fontId="15" fillId="0" borderId="10" xfId="62" applyFont="1" applyBorder="1">
      <alignment/>
      <protection/>
    </xf>
    <xf numFmtId="172" fontId="15" fillId="0" borderId="10" xfId="42" applyNumberFormat="1" applyFont="1" applyBorder="1" applyAlignment="1">
      <alignment/>
    </xf>
    <xf numFmtId="0" fontId="15" fillId="0" borderId="0" xfId="62" applyFont="1">
      <alignment/>
      <protection/>
    </xf>
    <xf numFmtId="172" fontId="1" fillId="0" borderId="0" xfId="42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18" fillId="0" borderId="10" xfId="42" applyNumberFormat="1" applyFont="1" applyBorder="1" applyAlignment="1">
      <alignment horizontal="center"/>
    </xf>
    <xf numFmtId="0" fontId="17" fillId="0" borderId="0" xfId="0" applyFont="1" applyAlignment="1">
      <alignment/>
    </xf>
    <xf numFmtId="172" fontId="17" fillId="0" borderId="10" xfId="42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172" fontId="18" fillId="0" borderId="10" xfId="42" applyNumberFormat="1" applyFont="1" applyBorder="1" applyAlignment="1">
      <alignment/>
    </xf>
    <xf numFmtId="172" fontId="17" fillId="0" borderId="10" xfId="42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172" fontId="17" fillId="0" borderId="10" xfId="42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38" fontId="21" fillId="0" borderId="10" xfId="40" applyNumberFormat="1" applyFont="1" applyFill="1" applyBorder="1" applyAlignment="1">
      <alignment vertical="center"/>
    </xf>
    <xf numFmtId="173" fontId="1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0" xfId="0" applyFont="1" applyFill="1" applyAlignment="1">
      <alignment/>
    </xf>
    <xf numFmtId="173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72" fontId="10" fillId="0" borderId="0" xfId="44" applyNumberFormat="1" applyFont="1" applyFill="1" applyAlignment="1">
      <alignment horizontal="right"/>
    </xf>
    <xf numFmtId="172" fontId="23" fillId="0" borderId="0" xfId="44" applyNumberFormat="1" applyFont="1" applyFill="1" applyAlignment="1">
      <alignment horizontal="center"/>
    </xf>
    <xf numFmtId="172" fontId="23" fillId="0" borderId="0" xfId="44" applyNumberFormat="1" applyFont="1" applyFill="1" applyAlignment="1">
      <alignment/>
    </xf>
    <xf numFmtId="172" fontId="23" fillId="0" borderId="0" xfId="44" applyNumberFormat="1" applyFont="1" applyFill="1" applyAlignment="1">
      <alignment horizontal="right"/>
    </xf>
    <xf numFmtId="0" fontId="23" fillId="0" borderId="0" xfId="62" applyFont="1" applyFill="1">
      <alignment/>
      <protection/>
    </xf>
    <xf numFmtId="0" fontId="24" fillId="0" borderId="0" xfId="62" applyFont="1" applyFill="1" applyAlignment="1">
      <alignment horizontal="center"/>
      <protection/>
    </xf>
    <xf numFmtId="172" fontId="23" fillId="0" borderId="10" xfId="44" applyNumberFormat="1" applyFont="1" applyFill="1" applyBorder="1" applyAlignment="1">
      <alignment horizontal="center" wrapText="1"/>
    </xf>
    <xf numFmtId="0" fontId="23" fillId="0" borderId="0" xfId="62" applyFont="1" applyFill="1" applyAlignment="1">
      <alignment horizontal="center"/>
      <protection/>
    </xf>
    <xf numFmtId="38" fontId="23" fillId="0" borderId="10" xfId="42" applyNumberFormat="1" applyFont="1" applyFill="1" applyBorder="1" applyAlignment="1">
      <alignment horizontal="center" vertical="center"/>
    </xf>
    <xf numFmtId="38" fontId="23" fillId="0" borderId="10" xfId="42" applyNumberFormat="1" applyFont="1" applyFill="1" applyBorder="1" applyAlignment="1">
      <alignment vertical="center"/>
    </xf>
    <xf numFmtId="38" fontId="24" fillId="0" borderId="10" xfId="42" applyNumberFormat="1" applyFont="1" applyFill="1" applyBorder="1" applyAlignment="1">
      <alignment horizontal="center" vertical="center"/>
    </xf>
    <xf numFmtId="38" fontId="24" fillId="0" borderId="10" xfId="42" applyNumberFormat="1" applyFont="1" applyFill="1" applyBorder="1" applyAlignment="1">
      <alignment vertical="center"/>
    </xf>
    <xf numFmtId="0" fontId="24" fillId="0" borderId="0" xfId="62" applyFont="1" applyFill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20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7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2" fontId="1" fillId="0" borderId="0" xfId="44" applyNumberFormat="1" applyFont="1" applyFill="1" applyAlignment="1">
      <alignment/>
    </xf>
    <xf numFmtId="172" fontId="15" fillId="0" borderId="10" xfId="44" applyNumberFormat="1" applyFont="1" applyFill="1" applyBorder="1" applyAlignment="1">
      <alignment horizontal="center"/>
    </xf>
    <xf numFmtId="172" fontId="1" fillId="0" borderId="10" xfId="44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left" vertical="center" wrapText="1"/>
    </xf>
    <xf numFmtId="3" fontId="13" fillId="0" borderId="21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174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 wrapText="1"/>
    </xf>
    <xf numFmtId="175" fontId="9" fillId="0" borderId="21" xfId="0" applyNumberFormat="1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174" fontId="14" fillId="0" borderId="21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 quotePrefix="1">
      <alignment horizontal="center" vertical="center"/>
    </xf>
    <xf numFmtId="173" fontId="14" fillId="0" borderId="21" xfId="0" applyNumberFormat="1" applyFont="1" applyFill="1" applyBorder="1" applyAlignment="1" quotePrefix="1">
      <alignment horizontal="center" vertical="center"/>
    </xf>
    <xf numFmtId="173" fontId="9" fillId="0" borderId="21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173" fontId="21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33" borderId="10" xfId="42" applyNumberFormat="1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1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7" fillId="0" borderId="14" xfId="0" applyFont="1" applyBorder="1" applyAlignment="1">
      <alignment horizontal="left"/>
    </xf>
    <xf numFmtId="1" fontId="21" fillId="0" borderId="23" xfId="0" applyNumberFormat="1" applyFont="1" applyFill="1" applyBorder="1" applyAlignment="1">
      <alignment horizontal="center" vertical="center"/>
    </xf>
    <xf numFmtId="172" fontId="1" fillId="0" borderId="10" xfId="44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172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38" fontId="22" fillId="34" borderId="10" xfId="4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2" fontId="0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38" fontId="12" fillId="0" borderId="21" xfId="45" applyNumberFormat="1" applyFont="1" applyFill="1" applyBorder="1" applyAlignment="1">
      <alignment horizontal="right" vertical="center"/>
    </xf>
    <xf numFmtId="38" fontId="13" fillId="0" borderId="21" xfId="45" applyNumberFormat="1" applyFont="1" applyFill="1" applyBorder="1" applyAlignment="1">
      <alignment horizontal="center" vertical="center" wrapText="1"/>
    </xf>
    <xf numFmtId="38" fontId="10" fillId="0" borderId="21" xfId="45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 wrapText="1"/>
    </xf>
    <xf numFmtId="172" fontId="10" fillId="0" borderId="28" xfId="44" applyNumberFormat="1" applyFont="1" applyFill="1" applyBorder="1" applyAlignment="1">
      <alignment horizontal="right"/>
    </xf>
    <xf numFmtId="172" fontId="24" fillId="0" borderId="15" xfId="44" applyNumberFormat="1" applyFont="1" applyFill="1" applyBorder="1" applyAlignment="1">
      <alignment horizontal="center"/>
    </xf>
    <xf numFmtId="38" fontId="10" fillId="0" borderId="16" xfId="42" applyNumberFormat="1" applyFont="1" applyFill="1" applyBorder="1" applyAlignment="1">
      <alignment horizontal="right" vertical="center"/>
    </xf>
    <xf numFmtId="38" fontId="12" fillId="0" borderId="12" xfId="42" applyNumberFormat="1" applyFont="1" applyFill="1" applyBorder="1" applyAlignment="1">
      <alignment horizontal="center" vertical="center"/>
    </xf>
    <xf numFmtId="38" fontId="24" fillId="0" borderId="12" xfId="42" applyNumberFormat="1" applyFont="1" applyFill="1" applyBorder="1" applyAlignment="1">
      <alignment vertical="center"/>
    </xf>
    <xf numFmtId="38" fontId="24" fillId="0" borderId="29" xfId="42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22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38" fontId="11" fillId="0" borderId="30" xfId="45" applyNumberFormat="1" applyFont="1" applyFill="1" applyBorder="1" applyAlignment="1">
      <alignment horizontal="center" vertical="center" wrapText="1"/>
    </xf>
    <xf numFmtId="38" fontId="12" fillId="0" borderId="14" xfId="45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8" fontId="12" fillId="0" borderId="10" xfId="0" applyNumberFormat="1" applyFont="1" applyFill="1" applyBorder="1" applyAlignment="1">
      <alignment vertical="center"/>
    </xf>
    <xf numFmtId="38" fontId="12" fillId="0" borderId="10" xfId="45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8" fontId="12" fillId="0" borderId="32" xfId="0" applyNumberFormat="1" applyFont="1" applyFill="1" applyBorder="1" applyAlignment="1">
      <alignment vertical="center"/>
    </xf>
    <xf numFmtId="0" fontId="12" fillId="0" borderId="33" xfId="0" applyFont="1" applyFill="1" applyBorder="1" applyAlignment="1" quotePrefix="1">
      <alignment horizontal="center" vertical="center"/>
    </xf>
    <xf numFmtId="0" fontId="0" fillId="0" borderId="11" xfId="0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1" xfId="42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72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72" fontId="13" fillId="0" borderId="34" xfId="44" applyNumberFormat="1" applyFont="1" applyFill="1" applyBorder="1" applyAlignment="1">
      <alignment horizontal="center"/>
    </xf>
    <xf numFmtId="172" fontId="13" fillId="0" borderId="13" xfId="44" applyNumberFormat="1" applyFont="1" applyFill="1" applyBorder="1" applyAlignment="1">
      <alignment horizontal="center" vertical="center" wrapText="1"/>
    </xf>
    <xf numFmtId="38" fontId="11" fillId="0" borderId="13" xfId="42" applyNumberFormat="1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72" fontId="13" fillId="0" borderId="36" xfId="44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38" fontId="13" fillId="0" borderId="13" xfId="42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172" fontId="13" fillId="0" borderId="37" xfId="44" applyNumberFormat="1" applyFont="1" applyFill="1" applyBorder="1" applyAlignment="1">
      <alignment horizontal="center"/>
    </xf>
    <xf numFmtId="38" fontId="13" fillId="0" borderId="36" xfId="42" applyNumberFormat="1" applyFont="1" applyFill="1" applyBorder="1" applyAlignment="1">
      <alignment vertical="center"/>
    </xf>
    <xf numFmtId="172" fontId="23" fillId="0" borderId="21" xfId="44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173" fontId="10" fillId="0" borderId="38" xfId="0" applyNumberFormat="1" applyFont="1" applyFill="1" applyBorder="1" applyAlignment="1">
      <alignment horizontal="center" vertical="center" wrapText="1"/>
    </xf>
    <xf numFmtId="16" fontId="10" fillId="0" borderId="22" xfId="0" applyNumberFormat="1" applyFont="1" applyFill="1" applyBorder="1" applyAlignment="1" quotePrefix="1">
      <alignment vertical="center"/>
    </xf>
    <xf numFmtId="0" fontId="12" fillId="0" borderId="22" xfId="0" applyFont="1" applyFill="1" applyBorder="1" applyAlignment="1" quotePrefix="1">
      <alignment vertical="center"/>
    </xf>
    <xf numFmtId="0" fontId="10" fillId="0" borderId="22" xfId="0" applyFont="1" applyFill="1" applyBorder="1" applyAlignment="1" quotePrefix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right"/>
    </xf>
    <xf numFmtId="0" fontId="10" fillId="0" borderId="22" xfId="0" applyFont="1" applyFill="1" applyBorder="1" applyAlignment="1" quotePrefix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38" fontId="12" fillId="0" borderId="18" xfId="45" applyNumberFormat="1" applyFont="1" applyFill="1" applyBorder="1" applyAlignment="1">
      <alignment horizontal="right" vertical="center"/>
    </xf>
    <xf numFmtId="38" fontId="12" fillId="0" borderId="40" xfId="45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3" fontId="23" fillId="0" borderId="10" xfId="62" applyNumberFormat="1" applyFont="1" applyFill="1" applyBorder="1" applyAlignment="1">
      <alignment horizontal="center" vertical="center"/>
      <protection/>
    </xf>
    <xf numFmtId="3" fontId="24" fillId="0" borderId="10" xfId="62" applyNumberFormat="1" applyFont="1" applyFill="1" applyBorder="1" applyAlignment="1">
      <alignment horizontal="center" vertical="center"/>
      <protection/>
    </xf>
    <xf numFmtId="3" fontId="24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174" fontId="24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3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72" fontId="25" fillId="0" borderId="11" xfId="40" applyNumberFormat="1" applyFont="1" applyFill="1" applyBorder="1" applyAlignment="1">
      <alignment horizontal="center" vertical="center" wrapText="1"/>
    </xf>
    <xf numFmtId="172" fontId="25" fillId="0" borderId="10" xfId="40" applyNumberFormat="1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2" fontId="24" fillId="0" borderId="21" xfId="40" applyNumberFormat="1" applyFont="1" applyFill="1" applyBorder="1" applyAlignment="1">
      <alignment horizontal="center" vertical="center" wrapText="1"/>
    </xf>
    <xf numFmtId="172" fontId="24" fillId="0" borderId="10" xfId="40" applyNumberFormat="1" applyFont="1" applyFill="1" applyBorder="1" applyAlignment="1">
      <alignment horizontal="center" vertical="center"/>
    </xf>
    <xf numFmtId="172" fontId="23" fillId="0" borderId="21" xfId="40" applyNumberFormat="1" applyFont="1" applyFill="1" applyBorder="1" applyAlignment="1">
      <alignment horizontal="right" vertical="center"/>
    </xf>
    <xf numFmtId="172" fontId="24" fillId="0" borderId="10" xfId="40" applyNumberFormat="1" applyFont="1" applyFill="1" applyBorder="1" applyAlignment="1">
      <alignment horizontal="right" vertical="center"/>
    </xf>
    <xf numFmtId="172" fontId="24" fillId="0" borderId="10" xfId="0" applyNumberFormat="1" applyFont="1" applyFill="1" applyBorder="1" applyAlignment="1">
      <alignment vertical="center"/>
    </xf>
    <xf numFmtId="172" fontId="24" fillId="0" borderId="21" xfId="40" applyNumberFormat="1" applyFont="1" applyFill="1" applyBorder="1" applyAlignment="1">
      <alignment horizontal="right" vertical="center"/>
    </xf>
    <xf numFmtId="1" fontId="24" fillId="0" borderId="25" xfId="0" applyNumberFormat="1" applyFont="1" applyFill="1" applyBorder="1" applyAlignment="1">
      <alignment horizontal="center" vertical="center"/>
    </xf>
    <xf numFmtId="172" fontId="66" fillId="0" borderId="21" xfId="40" applyNumberFormat="1" applyFont="1" applyFill="1" applyBorder="1" applyAlignment="1">
      <alignment horizontal="right" vertical="center"/>
    </xf>
    <xf numFmtId="172" fontId="25" fillId="0" borderId="21" xfId="40" applyNumberFormat="1" applyFont="1" applyFill="1" applyBorder="1" applyAlignment="1">
      <alignment horizontal="right" vertical="center"/>
    </xf>
    <xf numFmtId="172" fontId="23" fillId="0" borderId="10" xfId="4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38" fontId="22" fillId="0" borderId="10" xfId="4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right"/>
    </xf>
    <xf numFmtId="172" fontId="2" fillId="34" borderId="12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left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0" fillId="0" borderId="0" xfId="0" applyFill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0" fontId="24" fillId="0" borderId="10" xfId="62" applyFont="1" applyFill="1" applyBorder="1">
      <alignment/>
      <protection/>
    </xf>
    <xf numFmtId="0" fontId="12" fillId="0" borderId="10" xfId="62" applyFont="1" applyFill="1" applyBorder="1">
      <alignment/>
      <protection/>
    </xf>
    <xf numFmtId="172" fontId="24" fillId="0" borderId="30" xfId="44" applyNumberFormat="1" applyFont="1" applyFill="1" applyBorder="1" applyAlignment="1">
      <alignment horizontal="center"/>
    </xf>
    <xf numFmtId="172" fontId="23" fillId="0" borderId="10" xfId="44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vertical="center"/>
    </xf>
    <xf numFmtId="172" fontId="0" fillId="0" borderId="10" xfId="42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2" fontId="2" fillId="33" borderId="10" xfId="42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8" fontId="24" fillId="0" borderId="41" xfId="42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172" fontId="24" fillId="0" borderId="28" xfId="44" applyNumberFormat="1" applyFont="1" applyFill="1" applyBorder="1" applyAlignment="1">
      <alignment horizontal="center"/>
    </xf>
    <xf numFmtId="0" fontId="24" fillId="0" borderId="15" xfId="62" applyFont="1" applyFill="1" applyBorder="1" applyAlignment="1">
      <alignment horizontal="center"/>
      <protection/>
    </xf>
    <xf numFmtId="0" fontId="24" fillId="0" borderId="31" xfId="62" applyFont="1" applyFill="1" applyBorder="1" applyAlignment="1">
      <alignment horizontal="center"/>
      <protection/>
    </xf>
    <xf numFmtId="172" fontId="23" fillId="0" borderId="32" xfId="44" applyNumberFormat="1" applyFont="1" applyFill="1" applyBorder="1" applyAlignment="1">
      <alignment horizontal="center" vertical="center"/>
    </xf>
    <xf numFmtId="3" fontId="23" fillId="0" borderId="32" xfId="62" applyNumberFormat="1" applyFont="1" applyFill="1" applyBorder="1" applyAlignment="1">
      <alignment horizontal="center" vertical="center"/>
      <protection/>
    </xf>
    <xf numFmtId="3" fontId="24" fillId="0" borderId="32" xfId="62" applyNumberFormat="1" applyFont="1" applyFill="1" applyBorder="1" applyAlignment="1">
      <alignment horizontal="center" vertical="center"/>
      <protection/>
    </xf>
    <xf numFmtId="0" fontId="24" fillId="0" borderId="32" xfId="62" applyFont="1" applyFill="1" applyBorder="1">
      <alignment/>
      <protection/>
    </xf>
    <xf numFmtId="0" fontId="12" fillId="0" borderId="32" xfId="62" applyFont="1" applyFill="1" applyBorder="1">
      <alignment/>
      <protection/>
    </xf>
    <xf numFmtId="3" fontId="12" fillId="0" borderId="32" xfId="0" applyNumberFormat="1" applyFont="1" applyFill="1" applyBorder="1" applyAlignment="1">
      <alignment horizontal="center" vertic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left" vertical="center"/>
    </xf>
    <xf numFmtId="38" fontId="12" fillId="0" borderId="26" xfId="42" applyNumberFormat="1" applyFont="1" applyFill="1" applyBorder="1" applyAlignment="1">
      <alignment horizontal="right" vertical="center"/>
    </xf>
    <xf numFmtId="0" fontId="12" fillId="0" borderId="26" xfId="62" applyFont="1" applyFill="1" applyBorder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72" fontId="2" fillId="33" borderId="12" xfId="42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172" fontId="7" fillId="33" borderId="10" xfId="42" applyNumberFormat="1" applyFont="1" applyFill="1" applyBorder="1" applyAlignment="1">
      <alignment horizontal="right" vertical="center"/>
    </xf>
    <xf numFmtId="172" fontId="0" fillId="33" borderId="12" xfId="42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172" fontId="6" fillId="33" borderId="10" xfId="42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32" borderId="23" xfId="0" applyFill="1" applyBorder="1" applyAlignment="1">
      <alignment horizontal="center"/>
    </xf>
    <xf numFmtId="0" fontId="2" fillId="32" borderId="24" xfId="0" applyFont="1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2" fillId="34" borderId="24" xfId="0" applyFont="1" applyFill="1" applyBorder="1" applyAlignment="1">
      <alignment horizontal="left"/>
    </xf>
    <xf numFmtId="172" fontId="2" fillId="34" borderId="10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4" fillId="0" borderId="10" xfId="61" applyNumberFormat="1" applyFont="1" applyBorder="1" applyAlignment="1">
      <alignment horizontal="center" vertical="center"/>
      <protection/>
    </xf>
    <xf numFmtId="3" fontId="4" fillId="33" borderId="10" xfId="61" applyNumberFormat="1" applyFont="1" applyFill="1" applyBorder="1" applyAlignment="1">
      <alignment horizontal="center" vertical="center"/>
      <protection/>
    </xf>
    <xf numFmtId="3" fontId="4" fillId="0" borderId="10" xfId="61" applyNumberFormat="1" applyFont="1" applyFill="1" applyBorder="1" applyAlignment="1">
      <alignment horizontal="center" vertical="center"/>
      <protection/>
    </xf>
    <xf numFmtId="172" fontId="0" fillId="0" borderId="10" xfId="42" applyNumberFormat="1" applyFont="1" applyBorder="1" applyAlignment="1">
      <alignment horizontal="center"/>
    </xf>
    <xf numFmtId="172" fontId="0" fillId="33" borderId="10" xfId="42" applyNumberFormat="1" applyFont="1" applyFill="1" applyBorder="1" applyAlignment="1">
      <alignment horizontal="center"/>
    </xf>
    <xf numFmtId="172" fontId="0" fillId="33" borderId="10" xfId="42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172" fontId="2" fillId="32" borderId="10" xfId="42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3" fontId="2" fillId="0" borderId="0" xfId="42" applyNumberFormat="1" applyFont="1" applyAlignment="1">
      <alignment horizontal="center"/>
    </xf>
    <xf numFmtId="3" fontId="2" fillId="33" borderId="10" xfId="42" applyNumberFormat="1" applyFont="1" applyFill="1" applyBorder="1" applyAlignment="1">
      <alignment horizontal="center" vertical="center"/>
    </xf>
    <xf numFmtId="3" fontId="0" fillId="0" borderId="10" xfId="42" applyNumberFormat="1" applyFont="1" applyBorder="1" applyAlignment="1">
      <alignment horizontal="center"/>
    </xf>
    <xf numFmtId="3" fontId="2" fillId="32" borderId="11" xfId="42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 horizontal="center"/>
    </xf>
    <xf numFmtId="3" fontId="2" fillId="33" borderId="10" xfId="42" applyNumberFormat="1" applyFont="1" applyFill="1" applyBorder="1" applyAlignment="1">
      <alignment horizontal="center"/>
    </xf>
    <xf numFmtId="3" fontId="0" fillId="34" borderId="10" xfId="42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 horizontal="center"/>
    </xf>
    <xf numFmtId="3" fontId="2" fillId="34" borderId="10" xfId="42" applyNumberFormat="1" applyFont="1" applyFill="1" applyBorder="1" applyAlignment="1">
      <alignment horizontal="center"/>
    </xf>
    <xf numFmtId="3" fontId="0" fillId="32" borderId="10" xfId="42" applyNumberFormat="1" applyFont="1" applyFill="1" applyBorder="1" applyAlignment="1">
      <alignment horizontal="center"/>
    </xf>
    <xf numFmtId="3" fontId="7" fillId="32" borderId="10" xfId="42" applyNumberFormat="1" applyFont="1" applyFill="1" applyBorder="1" applyAlignment="1">
      <alignment horizontal="center" vertical="center"/>
    </xf>
    <xf numFmtId="3" fontId="0" fillId="33" borderId="10" xfId="42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26" fillId="0" borderId="18" xfId="0" applyNumberFormat="1" applyFont="1" applyBorder="1" applyAlignment="1">
      <alignment vertical="center"/>
    </xf>
    <xf numFmtId="3" fontId="12" fillId="0" borderId="4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172" fontId="23" fillId="0" borderId="10" xfId="4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24" fillId="0" borderId="31" xfId="44" applyNumberFormat="1" applyFont="1" applyFill="1" applyBorder="1" applyAlignment="1">
      <alignment horizontal="center"/>
    </xf>
    <xf numFmtId="38" fontId="23" fillId="0" borderId="32" xfId="42" applyNumberFormat="1" applyFont="1" applyFill="1" applyBorder="1" applyAlignment="1">
      <alignment vertical="center"/>
    </xf>
    <xf numFmtId="38" fontId="24" fillId="0" borderId="32" xfId="42" applyNumberFormat="1" applyFont="1" applyFill="1" applyBorder="1" applyAlignment="1">
      <alignment vertical="center"/>
    </xf>
    <xf numFmtId="38" fontId="10" fillId="0" borderId="44" xfId="42" applyNumberFormat="1" applyFont="1" applyFill="1" applyBorder="1" applyAlignment="1">
      <alignment horizontal="right" vertical="center"/>
    </xf>
    <xf numFmtId="172" fontId="23" fillId="0" borderId="16" xfId="44" applyNumberFormat="1" applyFont="1" applyFill="1" applyBorder="1" applyAlignment="1">
      <alignment horizontal="center" wrapText="1"/>
    </xf>
    <xf numFmtId="38" fontId="23" fillId="0" borderId="16" xfId="42" applyNumberFormat="1" applyFont="1" applyFill="1" applyBorder="1" applyAlignment="1">
      <alignment horizontal="center" vertical="center"/>
    </xf>
    <xf numFmtId="38" fontId="24" fillId="0" borderId="16" xfId="42" applyNumberFormat="1" applyFont="1" applyFill="1" applyBorder="1" applyAlignment="1">
      <alignment horizontal="center" vertical="center"/>
    </xf>
    <xf numFmtId="38" fontId="10" fillId="0" borderId="16" xfId="42" applyNumberFormat="1" applyFont="1" applyFill="1" applyBorder="1" applyAlignment="1">
      <alignment horizontal="center" vertical="center"/>
    </xf>
    <xf numFmtId="38" fontId="12" fillId="0" borderId="16" xfId="42" applyNumberFormat="1" applyFont="1" applyFill="1" applyBorder="1" applyAlignment="1">
      <alignment horizontal="center" vertical="center"/>
    </xf>
    <xf numFmtId="38" fontId="24" fillId="0" borderId="43" xfId="42" applyNumberFormat="1" applyFont="1" applyFill="1" applyBorder="1" applyAlignment="1">
      <alignment horizontal="center" vertical="center"/>
    </xf>
    <xf numFmtId="38" fontId="24" fillId="0" borderId="42" xfId="42" applyNumberFormat="1" applyFont="1" applyFill="1" applyBorder="1" applyAlignment="1">
      <alignment vertical="center"/>
    </xf>
    <xf numFmtId="38" fontId="12" fillId="0" borderId="45" xfId="42" applyNumberFormat="1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 wrapText="1"/>
    </xf>
    <xf numFmtId="38" fontId="24" fillId="0" borderId="47" xfId="42" applyNumberFormat="1" applyFont="1" applyFill="1" applyBorder="1" applyAlignment="1">
      <alignment vertical="center"/>
    </xf>
    <xf numFmtId="49" fontId="17" fillId="0" borderId="10" xfId="42" applyNumberFormat="1" applyFont="1" applyBorder="1" applyAlignment="1">
      <alignment horizontal="center"/>
    </xf>
    <xf numFmtId="172" fontId="13" fillId="0" borderId="48" xfId="44" applyNumberFormat="1" applyFont="1" applyFill="1" applyBorder="1" applyAlignment="1">
      <alignment horizontal="center" vertical="center" wrapText="1"/>
    </xf>
    <xf numFmtId="172" fontId="13" fillId="0" borderId="49" xfId="44" applyNumberFormat="1" applyFont="1" applyFill="1" applyBorder="1" applyAlignment="1">
      <alignment horizontal="center" vertical="center"/>
    </xf>
    <xf numFmtId="172" fontId="13" fillId="0" borderId="50" xfId="44" applyNumberFormat="1" applyFont="1" applyFill="1" applyBorder="1" applyAlignment="1">
      <alignment horizontal="center" vertical="center"/>
    </xf>
    <xf numFmtId="172" fontId="13" fillId="0" borderId="21" xfId="44" applyNumberFormat="1" applyFont="1" applyFill="1" applyBorder="1" applyAlignment="1">
      <alignment horizontal="center" vertical="center"/>
    </xf>
    <xf numFmtId="172" fontId="13" fillId="0" borderId="20" xfId="44" applyNumberFormat="1" applyFont="1" applyFill="1" applyBorder="1" applyAlignment="1">
      <alignment horizontal="center" vertical="center"/>
    </xf>
    <xf numFmtId="172" fontId="13" fillId="0" borderId="36" xfId="44" applyNumberFormat="1" applyFont="1" applyFill="1" applyBorder="1" applyAlignment="1">
      <alignment horizontal="center" vertical="center"/>
    </xf>
    <xf numFmtId="172" fontId="13" fillId="0" borderId="26" xfId="44" applyNumberFormat="1" applyFont="1" applyFill="1" applyBorder="1" applyAlignment="1">
      <alignment horizontal="center" vertical="center"/>
    </xf>
    <xf numFmtId="172" fontId="13" fillId="0" borderId="51" xfId="44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 vertical="center" wrapText="1"/>
    </xf>
    <xf numFmtId="173" fontId="14" fillId="0" borderId="19" xfId="0" applyNumberFormat="1" applyFont="1" applyFill="1" applyBorder="1" applyAlignment="1">
      <alignment horizontal="center" vertical="center" wrapText="1"/>
    </xf>
    <xf numFmtId="173" fontId="14" fillId="0" borderId="2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33" borderId="12" xfId="42" applyNumberFormat="1" applyFont="1" applyFill="1" applyBorder="1" applyAlignment="1">
      <alignment horizontal="center" vertical="center"/>
    </xf>
    <xf numFmtId="3" fontId="2" fillId="33" borderId="11" xfId="42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0" xfId="42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172" fontId="2" fillId="32" borderId="10" xfId="42" applyNumberFormat="1" applyFont="1" applyFill="1" applyBorder="1" applyAlignment="1">
      <alignment horizontal="center" vertical="center"/>
    </xf>
    <xf numFmtId="172" fontId="2" fillId="32" borderId="10" xfId="42" applyNumberFormat="1" applyFont="1" applyFill="1" applyBorder="1" applyAlignment="1">
      <alignment horizontal="right" vertical="center"/>
    </xf>
    <xf numFmtId="172" fontId="2" fillId="33" borderId="12" xfId="42" applyNumberFormat="1" applyFont="1" applyFill="1" applyBorder="1" applyAlignment="1">
      <alignment horizontal="right" vertical="center"/>
    </xf>
    <xf numFmtId="172" fontId="2" fillId="33" borderId="11" xfId="42" applyNumberFormat="1" applyFont="1" applyFill="1" applyBorder="1" applyAlignment="1">
      <alignment horizontal="right" vertical="center"/>
    </xf>
    <xf numFmtId="172" fontId="2" fillId="32" borderId="12" xfId="42" applyNumberFormat="1" applyFont="1" applyFill="1" applyBorder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2" fillId="32" borderId="12" xfId="42" applyNumberFormat="1" applyFont="1" applyFill="1" applyBorder="1" applyAlignment="1">
      <alignment horizontal="center" vertical="center"/>
    </xf>
    <xf numFmtId="3" fontId="2" fillId="32" borderId="11" xfId="42" applyNumberFormat="1" applyFont="1" applyFill="1" applyBorder="1" applyAlignment="1">
      <alignment horizontal="center" vertical="center"/>
    </xf>
    <xf numFmtId="172" fontId="0" fillId="33" borderId="12" xfId="42" applyNumberFormat="1" applyFont="1" applyFill="1" applyBorder="1" applyAlignment="1">
      <alignment horizontal="center" vertical="center"/>
    </xf>
    <xf numFmtId="172" fontId="0" fillId="33" borderId="11" xfId="42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172" fontId="2" fillId="32" borderId="12" xfId="42" applyNumberFormat="1" applyFont="1" applyFill="1" applyBorder="1" applyAlignment="1">
      <alignment horizontal="center" vertical="center"/>
    </xf>
    <xf numFmtId="172" fontId="2" fillId="32" borderId="11" xfId="42" applyNumberFormat="1" applyFont="1" applyFill="1" applyBorder="1" applyAlignment="1">
      <alignment horizontal="center" vertical="center"/>
    </xf>
    <xf numFmtId="172" fontId="2" fillId="33" borderId="12" xfId="42" applyNumberFormat="1" applyFont="1" applyFill="1" applyBorder="1" applyAlignment="1">
      <alignment horizontal="center" vertical="center"/>
    </xf>
    <xf numFmtId="172" fontId="2" fillId="33" borderId="11" xfId="42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172" fontId="7" fillId="33" borderId="10" xfId="42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23" xfId="43" applyNumberFormat="1" applyFont="1" applyFill="1" applyBorder="1" applyAlignment="1">
      <alignment horizontal="center" vertical="center"/>
    </xf>
    <xf numFmtId="172" fontId="7" fillId="32" borderId="24" xfId="43" applyNumberFormat="1" applyFont="1" applyFill="1" applyBorder="1" applyAlignment="1">
      <alignment horizontal="center" vertical="center"/>
    </xf>
    <xf numFmtId="172" fontId="7" fillId="32" borderId="25" xfId="43" applyNumberFormat="1" applyFont="1" applyFill="1" applyBorder="1" applyAlignment="1">
      <alignment horizontal="center" vertical="center"/>
    </xf>
    <xf numFmtId="172" fontId="7" fillId="32" borderId="26" xfId="43" applyNumberFormat="1" applyFont="1" applyFill="1" applyBorder="1" applyAlignment="1">
      <alignment horizontal="center" vertical="center"/>
    </xf>
    <xf numFmtId="172" fontId="7" fillId="32" borderId="27" xfId="43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3" fontId="2" fillId="33" borderId="10" xfId="42" applyNumberFormat="1" applyFont="1" applyFill="1" applyBorder="1" applyAlignment="1">
      <alignment horizontal="center" vertical="center"/>
    </xf>
    <xf numFmtId="3" fontId="7" fillId="32" borderId="10" xfId="42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38" fontId="24" fillId="0" borderId="0" xfId="42" applyNumberFormat="1" applyFont="1" applyFill="1" applyBorder="1" applyAlignment="1">
      <alignment horizontal="right" vertical="center"/>
    </xf>
    <xf numFmtId="172" fontId="23" fillId="0" borderId="10" xfId="44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32" xfId="0" applyFont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/>
    </xf>
    <xf numFmtId="174" fontId="24" fillId="0" borderId="21" xfId="0" applyNumberFormat="1" applyFont="1" applyFill="1" applyBorder="1" applyAlignment="1">
      <alignment horizontal="center" vertical="center"/>
    </xf>
    <xf numFmtId="174" fontId="24" fillId="0" borderId="20" xfId="0" applyNumberFormat="1" applyFont="1" applyFill="1" applyBorder="1" applyAlignment="1">
      <alignment horizontal="center" vertical="center"/>
    </xf>
    <xf numFmtId="174" fontId="24" fillId="0" borderId="13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173" fontId="24" fillId="0" borderId="0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right"/>
    </xf>
    <xf numFmtId="173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73" fontId="24" fillId="0" borderId="14" xfId="0" applyNumberFormat="1" applyFont="1" applyFill="1" applyBorder="1" applyAlignment="1">
      <alignment horizontal="center" vertical="center" wrapText="1"/>
    </xf>
    <xf numFmtId="173" fontId="24" fillId="0" borderId="24" xfId="0" applyNumberFormat="1" applyFont="1" applyFill="1" applyBorder="1" applyAlignment="1">
      <alignment horizontal="center" vertical="center" wrapText="1"/>
    </xf>
    <xf numFmtId="173" fontId="24" fillId="0" borderId="19" xfId="0" applyNumberFormat="1" applyFont="1" applyFill="1" applyBorder="1" applyAlignment="1">
      <alignment horizontal="center" vertical="center" wrapText="1"/>
    </xf>
    <xf numFmtId="173" fontId="24" fillId="0" borderId="54" xfId="0" applyNumberFormat="1" applyFont="1" applyFill="1" applyBorder="1" applyAlignment="1">
      <alignment horizontal="center" vertical="center" wrapText="1"/>
    </xf>
    <xf numFmtId="173" fontId="24" fillId="0" borderId="25" xfId="0" applyNumberFormat="1" applyFont="1" applyFill="1" applyBorder="1" applyAlignment="1">
      <alignment horizontal="center" vertical="center" wrapText="1"/>
    </xf>
    <xf numFmtId="173" fontId="24" fillId="0" borderId="27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.%20PARANCSIKONJA\2016.%20&#233;vi%20kv.%20tervez&#233;shez\Hivatal\El&#337;terjeszt&#233;s-hivatal%202016.&#233;vi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.%20PARANCSIKONJA\K&#246;lts&#233;gvet&#233;s%202016\&#211;voda%202016.&#233;vi%20K&#246;lts&#233;gvet&#233;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2">
        <row r="56">
          <cell r="D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9">
          <cell r="AX19">
            <v>475153</v>
          </cell>
        </row>
        <row r="53">
          <cell r="AX53">
            <v>6964433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7">
      <selection activeCell="J9" sqref="J9"/>
    </sheetView>
  </sheetViews>
  <sheetFormatPr defaultColWidth="9.00390625" defaultRowHeight="12.75"/>
  <cols>
    <col min="1" max="1" width="7.875" style="106" bestFit="1" customWidth="1"/>
    <col min="2" max="2" width="10.25390625" style="117" customWidth="1"/>
    <col min="3" max="3" width="59.875" style="106" customWidth="1"/>
    <col min="4" max="4" width="19.75390625" style="106" bestFit="1" customWidth="1"/>
    <col min="5" max="6" width="19.75390625" style="106" customWidth="1"/>
    <col min="7" max="7" width="11.875" style="117" bestFit="1" customWidth="1"/>
    <col min="8" max="8" width="49.875" style="106" customWidth="1"/>
    <col min="9" max="9" width="19.75390625" style="106" bestFit="1" customWidth="1"/>
    <col min="10" max="10" width="16.375" style="106" customWidth="1"/>
    <col min="11" max="11" width="19.00390625" style="106" customWidth="1"/>
    <col min="12" max="16384" width="9.125" style="106" customWidth="1"/>
  </cols>
  <sheetData>
    <row r="1" spans="1:11" s="117" customFormat="1" ht="15.75">
      <c r="A1" s="577" t="s">
        <v>346</v>
      </c>
      <c r="B1" s="105" t="s">
        <v>3</v>
      </c>
      <c r="C1" s="105" t="s">
        <v>154</v>
      </c>
      <c r="D1" s="105" t="s">
        <v>5</v>
      </c>
      <c r="E1" s="342" t="s">
        <v>6</v>
      </c>
      <c r="F1" s="352" t="s">
        <v>7</v>
      </c>
      <c r="G1" s="342" t="s">
        <v>326</v>
      </c>
      <c r="H1" s="105" t="s">
        <v>688</v>
      </c>
      <c r="I1" s="105" t="s">
        <v>689</v>
      </c>
      <c r="J1" s="348" t="s">
        <v>690</v>
      </c>
      <c r="K1" s="349" t="s">
        <v>691</v>
      </c>
    </row>
    <row r="2" spans="1:11" ht="40.5" customHeight="1">
      <c r="A2" s="578"/>
      <c r="B2" s="580" t="s">
        <v>327</v>
      </c>
      <c r="C2" s="581"/>
      <c r="D2" s="581"/>
      <c r="E2" s="581"/>
      <c r="F2" s="582"/>
      <c r="G2" s="583" t="s">
        <v>328</v>
      </c>
      <c r="H2" s="583"/>
      <c r="I2" s="583"/>
      <c r="J2" s="583"/>
      <c r="K2" s="584"/>
    </row>
    <row r="3" spans="1:11" s="109" customFormat="1" ht="35.25" customHeight="1">
      <c r="A3" s="579"/>
      <c r="B3" s="107" t="s">
        <v>329</v>
      </c>
      <c r="C3" s="108" t="s">
        <v>9</v>
      </c>
      <c r="D3" s="107" t="s">
        <v>330</v>
      </c>
      <c r="E3" s="343" t="s">
        <v>1031</v>
      </c>
      <c r="F3" s="347" t="s">
        <v>1017</v>
      </c>
      <c r="G3" s="343" t="s">
        <v>329</v>
      </c>
      <c r="H3" s="108" t="s">
        <v>9</v>
      </c>
      <c r="I3" s="108" t="s">
        <v>331</v>
      </c>
      <c r="J3" s="343" t="s">
        <v>1031</v>
      </c>
      <c r="K3" s="347" t="s">
        <v>1017</v>
      </c>
    </row>
    <row r="4" spans="1:11" ht="29.25" customHeight="1">
      <c r="A4" s="110">
        <v>1</v>
      </c>
      <c r="B4" s="108" t="s">
        <v>174</v>
      </c>
      <c r="C4" s="111" t="s">
        <v>173</v>
      </c>
      <c r="D4" s="112">
        <f>SUM('2.m'!E13:E13)</f>
        <v>61888711</v>
      </c>
      <c r="E4" s="344"/>
      <c r="F4" s="353">
        <f>SUM(D4:E4)</f>
        <v>61888711</v>
      </c>
      <c r="G4" s="350" t="s">
        <v>332</v>
      </c>
      <c r="H4" s="113" t="s">
        <v>333</v>
      </c>
      <c r="I4" s="112">
        <f>SUM('4.a.m'!AG26:AG26)</f>
        <v>14284953</v>
      </c>
      <c r="J4" s="538">
        <v>6749988</v>
      </c>
      <c r="K4" s="539">
        <f>SUM(I4:J4)</f>
        <v>21034941</v>
      </c>
    </row>
    <row r="5" spans="1:11" ht="29.25" customHeight="1">
      <c r="A5" s="110">
        <v>2</v>
      </c>
      <c r="B5" s="108" t="s">
        <v>189</v>
      </c>
      <c r="C5" s="111" t="s">
        <v>188</v>
      </c>
      <c r="D5" s="112">
        <f>SUM('2.m'!E26:E26)</f>
        <v>31626433</v>
      </c>
      <c r="E5" s="344">
        <f>'2.m'!F26</f>
        <v>1474600</v>
      </c>
      <c r="F5" s="353">
        <f aca="true" t="shared" si="0" ref="F5:F15">SUM(D5:E5)</f>
        <v>33101033</v>
      </c>
      <c r="G5" s="350" t="s">
        <v>334</v>
      </c>
      <c r="H5" s="113" t="s">
        <v>335</v>
      </c>
      <c r="I5" s="112">
        <f>SUM('4.a.m'!AG27:AG27)</f>
        <v>3454257</v>
      </c>
      <c r="J5" s="538">
        <v>1056425</v>
      </c>
      <c r="K5" s="539">
        <f aca="true" t="shared" si="1" ref="K5:K16">SUM(I5:J5)</f>
        <v>4510682</v>
      </c>
    </row>
    <row r="6" spans="1:11" ht="29.25" customHeight="1">
      <c r="A6" s="110">
        <v>3</v>
      </c>
      <c r="B6" s="108" t="s">
        <v>198</v>
      </c>
      <c r="C6" s="111" t="s">
        <v>197</v>
      </c>
      <c r="D6" s="112">
        <f>SUM('2.m'!E35:E35)</f>
        <v>28783147</v>
      </c>
      <c r="E6" s="344">
        <v>5188312</v>
      </c>
      <c r="F6" s="353">
        <f t="shared" si="0"/>
        <v>33971459</v>
      </c>
      <c r="G6" s="350" t="s">
        <v>336</v>
      </c>
      <c r="H6" s="113" t="s">
        <v>20</v>
      </c>
      <c r="I6" s="112">
        <f>SUM('4.a.m'!AG55:AG55)</f>
        <v>48299674</v>
      </c>
      <c r="J6" s="538">
        <v>5353603</v>
      </c>
      <c r="K6" s="539">
        <f t="shared" si="1"/>
        <v>53653277</v>
      </c>
    </row>
    <row r="7" spans="1:11" ht="29.25" customHeight="1">
      <c r="A7" s="110">
        <v>4</v>
      </c>
      <c r="B7" s="108" t="s">
        <v>201</v>
      </c>
      <c r="C7" s="111" t="s">
        <v>200</v>
      </c>
      <c r="D7" s="112">
        <f>SUM('2.m'!E36:E36)</f>
        <v>1467180</v>
      </c>
      <c r="E7" s="344"/>
      <c r="F7" s="353">
        <f t="shared" si="0"/>
        <v>1467180</v>
      </c>
      <c r="G7" s="350" t="s">
        <v>337</v>
      </c>
      <c r="H7" s="111" t="s">
        <v>103</v>
      </c>
      <c r="I7" s="112">
        <f>'3.m'!H32</f>
        <v>4615649</v>
      </c>
      <c r="J7" s="538">
        <v>-475367</v>
      </c>
      <c r="K7" s="539">
        <f t="shared" si="1"/>
        <v>4140282</v>
      </c>
    </row>
    <row r="8" spans="1:11" ht="29.25" customHeight="1">
      <c r="A8" s="110">
        <v>5</v>
      </c>
      <c r="B8" s="108" t="s">
        <v>1013</v>
      </c>
      <c r="C8" s="111" t="s">
        <v>1033</v>
      </c>
      <c r="D8" s="112"/>
      <c r="E8" s="344">
        <v>590390</v>
      </c>
      <c r="F8" s="353">
        <f t="shared" si="0"/>
        <v>590390</v>
      </c>
      <c r="G8" s="350" t="s">
        <v>338</v>
      </c>
      <c r="H8" s="112" t="s">
        <v>22</v>
      </c>
      <c r="I8" s="112">
        <f>'3.m'!I32</f>
        <v>102113519</v>
      </c>
      <c r="J8" s="538">
        <v>-22699986</v>
      </c>
      <c r="K8" s="539">
        <f t="shared" si="1"/>
        <v>79413533</v>
      </c>
    </row>
    <row r="9" spans="1:11" ht="29.25" customHeight="1">
      <c r="A9" s="110">
        <v>6</v>
      </c>
      <c r="B9" s="108" t="s">
        <v>204</v>
      </c>
      <c r="C9" s="111" t="s">
        <v>1012</v>
      </c>
      <c r="D9" s="112"/>
      <c r="E9" s="344">
        <v>1149326</v>
      </c>
      <c r="F9" s="353">
        <f t="shared" si="0"/>
        <v>1149326</v>
      </c>
      <c r="G9" s="350" t="s">
        <v>544</v>
      </c>
      <c r="H9" s="112" t="s">
        <v>664</v>
      </c>
      <c r="I9" s="112">
        <f>SUM('4.a.m'!AG85:AG85)</f>
        <v>1501140</v>
      </c>
      <c r="J9" s="538">
        <v>7486350</v>
      </c>
      <c r="K9" s="539">
        <f t="shared" si="1"/>
        <v>8987490</v>
      </c>
    </row>
    <row r="10" spans="1:11" ht="29.25" customHeight="1">
      <c r="A10" s="110">
        <v>7</v>
      </c>
      <c r="B10" s="108" t="s">
        <v>221</v>
      </c>
      <c r="C10" s="111" t="s">
        <v>220</v>
      </c>
      <c r="D10" s="112">
        <f>SUM('2.m'!E51:E51)</f>
        <v>6903184</v>
      </c>
      <c r="E10" s="344">
        <f>'2.m'!F51</f>
        <v>7617254</v>
      </c>
      <c r="F10" s="353">
        <f t="shared" si="0"/>
        <v>14520438</v>
      </c>
      <c r="G10" s="350" t="s">
        <v>339</v>
      </c>
      <c r="H10" s="112" t="s">
        <v>340</v>
      </c>
      <c r="I10" s="112">
        <f>SUM('4.a.m'!AG90:AG90)</f>
        <v>1000000</v>
      </c>
      <c r="J10" s="538">
        <v>1975358</v>
      </c>
      <c r="K10" s="539">
        <f t="shared" si="1"/>
        <v>2975358</v>
      </c>
    </row>
    <row r="11" spans="1:11" ht="29.25" customHeight="1">
      <c r="A11" s="110">
        <v>8</v>
      </c>
      <c r="B11" s="108" t="s">
        <v>227</v>
      </c>
      <c r="C11" s="111"/>
      <c r="D11" s="112">
        <f>SUM(D4:D10)</f>
        <v>130668655</v>
      </c>
      <c r="E11" s="112">
        <f>SUM(E4:E10)</f>
        <v>16019882</v>
      </c>
      <c r="F11" s="112">
        <f>SUM(F4:F10)</f>
        <v>146688537</v>
      </c>
      <c r="G11" s="350"/>
      <c r="H11" s="112"/>
      <c r="I11" s="112"/>
      <c r="J11" s="538"/>
      <c r="K11" s="539"/>
    </row>
    <row r="12" spans="1:11" ht="29.25" customHeight="1">
      <c r="A12" s="110">
        <v>9</v>
      </c>
      <c r="B12" s="108" t="s">
        <v>257</v>
      </c>
      <c r="C12" s="111" t="s">
        <v>968</v>
      </c>
      <c r="D12" s="112">
        <f>SUM('2.m'!E72:E72)</f>
        <v>5250500</v>
      </c>
      <c r="E12" s="344"/>
      <c r="F12" s="353">
        <f t="shared" si="0"/>
        <v>5250500</v>
      </c>
      <c r="G12" s="350" t="s">
        <v>341</v>
      </c>
      <c r="H12" s="112" t="s">
        <v>38</v>
      </c>
      <c r="I12" s="112">
        <f>SUM('4.a.m'!AG101:AG101)</f>
        <v>78687133</v>
      </c>
      <c r="J12" s="538">
        <v>56253271</v>
      </c>
      <c r="K12" s="539">
        <f t="shared" si="1"/>
        <v>134940404</v>
      </c>
    </row>
    <row r="13" spans="1:11" ht="29.25" customHeight="1">
      <c r="A13" s="110">
        <v>10</v>
      </c>
      <c r="B13" s="108" t="s">
        <v>273</v>
      </c>
      <c r="C13" s="111" t="s">
        <v>272</v>
      </c>
      <c r="D13" s="112">
        <f>SUM('2.m'!E83:E83)</f>
        <v>17866670</v>
      </c>
      <c r="E13" s="344"/>
      <c r="F13" s="353">
        <f t="shared" si="0"/>
        <v>17866670</v>
      </c>
      <c r="G13" s="350"/>
      <c r="H13" s="112"/>
      <c r="I13" s="112"/>
      <c r="J13" s="538"/>
      <c r="K13" s="539">
        <f t="shared" si="1"/>
        <v>0</v>
      </c>
    </row>
    <row r="14" spans="1:11" ht="29.25" customHeight="1">
      <c r="A14" s="110">
        <v>11</v>
      </c>
      <c r="B14" s="108" t="s">
        <v>284</v>
      </c>
      <c r="C14" s="111" t="s">
        <v>342</v>
      </c>
      <c r="D14" s="112">
        <f>SUM('2.m'!E91:E91)</f>
        <v>35170500</v>
      </c>
      <c r="E14" s="344">
        <v>-1195000</v>
      </c>
      <c r="F14" s="353">
        <f t="shared" si="0"/>
        <v>33975500</v>
      </c>
      <c r="G14" s="351"/>
      <c r="H14" s="346"/>
      <c r="I14" s="346"/>
      <c r="J14" s="538"/>
      <c r="K14" s="539">
        <f t="shared" si="1"/>
        <v>0</v>
      </c>
    </row>
    <row r="15" spans="1:11" ht="29.25" customHeight="1">
      <c r="A15" s="110">
        <v>12</v>
      </c>
      <c r="B15" s="108" t="s">
        <v>316</v>
      </c>
      <c r="C15" s="111" t="s">
        <v>1032</v>
      </c>
      <c r="D15" s="112">
        <f>SUM('2.m'!E108:E108)</f>
        <v>65000000</v>
      </c>
      <c r="E15" s="344">
        <f>'2.m'!F110</f>
        <v>40874760</v>
      </c>
      <c r="F15" s="353">
        <f t="shared" si="0"/>
        <v>105874760</v>
      </c>
      <c r="G15" s="351"/>
      <c r="H15" s="346"/>
      <c r="I15" s="346"/>
      <c r="J15" s="538"/>
      <c r="K15" s="539">
        <f t="shared" si="1"/>
        <v>0</v>
      </c>
    </row>
    <row r="16" spans="1:11" ht="47.25" customHeight="1" thickBot="1">
      <c r="A16" s="110">
        <v>13</v>
      </c>
      <c r="B16" s="114" t="s">
        <v>343</v>
      </c>
      <c r="C16" s="114" t="s">
        <v>344</v>
      </c>
      <c r="D16" s="115">
        <f>SUM(D11:D15)</f>
        <v>253956325</v>
      </c>
      <c r="E16" s="115">
        <f>SUM(E11:E15)</f>
        <v>55699642</v>
      </c>
      <c r="F16" s="115">
        <f>SUM(F11:F15)</f>
        <v>309655967</v>
      </c>
      <c r="G16" s="345" t="s">
        <v>665</v>
      </c>
      <c r="H16" s="116" t="s">
        <v>345</v>
      </c>
      <c r="I16" s="115">
        <f>SUM(I4:I13)</f>
        <v>253956325</v>
      </c>
      <c r="J16" s="540">
        <f>SUM(J4:J15)</f>
        <v>55699642</v>
      </c>
      <c r="K16" s="539">
        <f t="shared" si="1"/>
        <v>309655967</v>
      </c>
    </row>
  </sheetData>
  <sheetProtection/>
  <mergeCells count="3">
    <mergeCell ref="A1:A3"/>
    <mergeCell ref="B2:F2"/>
    <mergeCell ref="G2:K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52" r:id="rId1"/>
  <headerFooter>
    <oddHeader>&amp;LMAGYARPOLÁNY KÖZSÉG ÖNKORMÁNYZATA&amp;C2016. KÖLTSÉGVETÉS
BEVÉTELEK ÉS KIADÁSOK ALAKULÁSA&amp;R1. melléklet a 11/2016. (X. 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3"/>
  <sheetViews>
    <sheetView zoomScale="90" zoomScaleNormal="90" zoomScaleSheetLayoutView="75" workbookViewId="0" topLeftCell="B34">
      <selection activeCell="B47" sqref="B47"/>
    </sheetView>
  </sheetViews>
  <sheetFormatPr defaultColWidth="9.00390625" defaultRowHeight="12.75"/>
  <cols>
    <col min="1" max="1" width="7.125" style="171" customWidth="1"/>
    <col min="2" max="2" width="120.75390625" style="166" bestFit="1" customWidth="1"/>
    <col min="3" max="3" width="9.875" style="172" bestFit="1" customWidth="1"/>
    <col min="4" max="4" width="20.625" style="166" bestFit="1" customWidth="1"/>
    <col min="5" max="6" width="21.25390625" style="166" bestFit="1" customWidth="1"/>
    <col min="7" max="7" width="20.625" style="166" bestFit="1" customWidth="1"/>
    <col min="8" max="8" width="19.00390625" style="166" bestFit="1" customWidth="1"/>
    <col min="9" max="9" width="20.625" style="166" bestFit="1" customWidth="1"/>
    <col min="10" max="10" width="20.625" style="170" bestFit="1" customWidth="1"/>
    <col min="11" max="11" width="19.00390625" style="298" bestFit="1" customWidth="1"/>
    <col min="12" max="12" width="20.625" style="298" bestFit="1" customWidth="1"/>
    <col min="13" max="25" width="3.875" style="166" customWidth="1"/>
    <col min="26" max="26" width="3.75390625" style="166" customWidth="1"/>
    <col min="27" max="29" width="3.875" style="166" customWidth="1"/>
    <col min="30" max="30" width="1.625" style="166" customWidth="1"/>
    <col min="31" max="34" width="3.875" style="166" customWidth="1"/>
    <col min="35" max="41" width="3.875" style="170" customWidth="1"/>
    <col min="42" max="42" width="3.125" style="170" customWidth="1"/>
    <col min="43" max="46" width="3.875" style="170" customWidth="1"/>
    <col min="47" max="48" width="3.875" style="166" customWidth="1"/>
    <col min="49" max="16384" width="9.125" style="166" customWidth="1"/>
  </cols>
  <sheetData>
    <row r="1" spans="1:46" ht="25.5" customHeight="1">
      <c r="A1" s="683" t="s">
        <v>783</v>
      </c>
      <c r="B1" s="683"/>
      <c r="C1" s="683"/>
      <c r="D1" s="683"/>
      <c r="E1" s="683"/>
      <c r="F1" s="683"/>
      <c r="G1" s="683"/>
      <c r="H1" s="683"/>
      <c r="I1" s="683"/>
      <c r="J1" s="683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</row>
    <row r="2" spans="1:46" ht="15.75" customHeight="1">
      <c r="A2" s="684"/>
      <c r="B2" s="684"/>
      <c r="C2" s="684"/>
      <c r="D2" s="684"/>
      <c r="E2" s="684"/>
      <c r="F2" s="684"/>
      <c r="G2" s="684"/>
      <c r="H2" s="684"/>
      <c r="I2" s="684"/>
      <c r="J2" s="684"/>
      <c r="K2" s="297"/>
      <c r="L2" s="29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</row>
    <row r="3" spans="1:12" s="168" customFormat="1" ht="32.25" customHeight="1">
      <c r="A3" s="387"/>
      <c r="B3" s="391" t="s">
        <v>3</v>
      </c>
      <c r="C3" s="389" t="s">
        <v>154</v>
      </c>
      <c r="D3" s="388" t="s">
        <v>5</v>
      </c>
      <c r="E3" s="388" t="s">
        <v>6</v>
      </c>
      <c r="F3" s="388" t="s">
        <v>7</v>
      </c>
      <c r="G3" s="388" t="s">
        <v>326</v>
      </c>
      <c r="H3" s="388" t="s">
        <v>688</v>
      </c>
      <c r="I3" s="388" t="s">
        <v>689</v>
      </c>
      <c r="J3" s="388" t="s">
        <v>690</v>
      </c>
      <c r="K3" s="391" t="s">
        <v>691</v>
      </c>
      <c r="L3" s="391" t="s">
        <v>11</v>
      </c>
    </row>
    <row r="4" spans="1:46" ht="53.25" customHeight="1">
      <c r="A4" s="392" t="s">
        <v>346</v>
      </c>
      <c r="B4" s="393" t="s">
        <v>784</v>
      </c>
      <c r="C4" s="394" t="s">
        <v>155</v>
      </c>
      <c r="D4" s="395" t="s">
        <v>984</v>
      </c>
      <c r="E4" s="395" t="s">
        <v>992</v>
      </c>
      <c r="F4" s="395" t="s">
        <v>993</v>
      </c>
      <c r="G4" s="395" t="s">
        <v>984</v>
      </c>
      <c r="H4" s="395" t="s">
        <v>992</v>
      </c>
      <c r="I4" s="395" t="s">
        <v>993</v>
      </c>
      <c r="J4" s="395" t="s">
        <v>984</v>
      </c>
      <c r="K4" s="396" t="s">
        <v>992</v>
      </c>
      <c r="L4" s="396" t="s">
        <v>993</v>
      </c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</row>
    <row r="5" spans="1:46" ht="23.25" customHeight="1">
      <c r="A5" s="397">
        <v>1</v>
      </c>
      <c r="B5" s="376" t="s">
        <v>785</v>
      </c>
      <c r="C5" s="398"/>
      <c r="D5" s="399" t="s">
        <v>786</v>
      </c>
      <c r="E5" s="399" t="s">
        <v>786</v>
      </c>
      <c r="F5" s="399" t="s">
        <v>786</v>
      </c>
      <c r="G5" s="399" t="s">
        <v>787</v>
      </c>
      <c r="H5" s="399" t="s">
        <v>787</v>
      </c>
      <c r="I5" s="399" t="s">
        <v>787</v>
      </c>
      <c r="J5" s="400" t="s">
        <v>788</v>
      </c>
      <c r="K5" s="391" t="s">
        <v>788</v>
      </c>
      <c r="L5" s="391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</row>
    <row r="6" spans="1:46" ht="24" customHeight="1">
      <c r="A6" s="397">
        <v>2</v>
      </c>
      <c r="B6" s="385" t="s">
        <v>390</v>
      </c>
      <c r="C6" s="386" t="s">
        <v>391</v>
      </c>
      <c r="D6" s="401">
        <v>8024903</v>
      </c>
      <c r="E6" s="401">
        <v>1512000</v>
      </c>
      <c r="F6" s="401">
        <f aca="true" t="shared" si="0" ref="F6:F11">SUM(D6:E6)</f>
        <v>9536903</v>
      </c>
      <c r="G6" s="401">
        <v>8547462</v>
      </c>
      <c r="H6" s="401">
        <v>1217600</v>
      </c>
      <c r="I6" s="401">
        <f>SUM(G6:H6)</f>
        <v>9765062</v>
      </c>
      <c r="J6" s="402">
        <f>D6+G6</f>
        <v>16572365</v>
      </c>
      <c r="K6" s="403">
        <f>E6+H6</f>
        <v>2729600</v>
      </c>
      <c r="L6" s="403">
        <f>SUM(J6:K6)</f>
        <v>19301965</v>
      </c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</row>
    <row r="7" spans="1:46" ht="24" customHeight="1">
      <c r="A7" s="397">
        <v>4</v>
      </c>
      <c r="B7" s="384" t="s">
        <v>789</v>
      </c>
      <c r="C7" s="381" t="s">
        <v>397</v>
      </c>
      <c r="D7" s="401">
        <v>1193250</v>
      </c>
      <c r="E7" s="401"/>
      <c r="F7" s="401">
        <f t="shared" si="0"/>
        <v>1193250</v>
      </c>
      <c r="G7" s="401">
        <v>900000</v>
      </c>
      <c r="H7" s="401"/>
      <c r="I7" s="401">
        <f>SUM(G7:H7)</f>
        <v>900000</v>
      </c>
      <c r="J7" s="402">
        <f>D7+G7</f>
        <v>2093250</v>
      </c>
      <c r="K7" s="403">
        <f aca="true" t="shared" si="1" ref="K7:K60">E7+H7</f>
        <v>0</v>
      </c>
      <c r="L7" s="403">
        <f aca="true" t="shared" si="2" ref="L7:L60">SUM(J7:K7)</f>
        <v>2093250</v>
      </c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</row>
    <row r="8" spans="1:46" ht="24" customHeight="1">
      <c r="A8" s="397">
        <v>5</v>
      </c>
      <c r="B8" s="384" t="s">
        <v>407</v>
      </c>
      <c r="C8" s="381" t="s">
        <v>408</v>
      </c>
      <c r="D8" s="401">
        <v>434169</v>
      </c>
      <c r="E8" s="401">
        <v>111516</v>
      </c>
      <c r="F8" s="401">
        <f t="shared" si="0"/>
        <v>545685</v>
      </c>
      <c r="G8" s="401">
        <v>520408</v>
      </c>
      <c r="H8" s="401">
        <v>111516</v>
      </c>
      <c r="I8" s="401">
        <f>SUM(G8:H8)</f>
        <v>631924</v>
      </c>
      <c r="J8" s="402">
        <f>D8+G8</f>
        <v>954577</v>
      </c>
      <c r="K8" s="403">
        <f t="shared" si="1"/>
        <v>223032</v>
      </c>
      <c r="L8" s="403">
        <f t="shared" si="2"/>
        <v>1177609</v>
      </c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</row>
    <row r="9" spans="1:46" ht="24" customHeight="1">
      <c r="A9" s="397">
        <v>7</v>
      </c>
      <c r="B9" s="378" t="s">
        <v>412</v>
      </c>
      <c r="C9" s="381" t="s">
        <v>413</v>
      </c>
      <c r="D9" s="401">
        <v>135000</v>
      </c>
      <c r="E9" s="401">
        <v>23040</v>
      </c>
      <c r="F9" s="401">
        <f t="shared" si="0"/>
        <v>158040</v>
      </c>
      <c r="G9" s="401">
        <v>72450</v>
      </c>
      <c r="H9" s="401">
        <v>81872</v>
      </c>
      <c r="I9" s="401">
        <f>SUM(G9:H9)</f>
        <v>154322</v>
      </c>
      <c r="J9" s="402">
        <f>D9+G9</f>
        <v>207450</v>
      </c>
      <c r="K9" s="403">
        <f t="shared" si="1"/>
        <v>104912</v>
      </c>
      <c r="L9" s="403">
        <f t="shared" si="2"/>
        <v>312362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</row>
    <row r="10" spans="1:46" ht="24" customHeight="1">
      <c r="A10" s="397">
        <v>8</v>
      </c>
      <c r="B10" s="378" t="s">
        <v>414</v>
      </c>
      <c r="C10" s="381" t="s">
        <v>415</v>
      </c>
      <c r="D10" s="401">
        <v>217000</v>
      </c>
      <c r="E10" s="401">
        <v>9000</v>
      </c>
      <c r="F10" s="401">
        <f t="shared" si="0"/>
        <v>226000</v>
      </c>
      <c r="G10" s="401">
        <v>217000</v>
      </c>
      <c r="H10" s="401">
        <v>9000</v>
      </c>
      <c r="I10" s="401">
        <f>SUM(G10:H10)</f>
        <v>226000</v>
      </c>
      <c r="J10" s="402">
        <f>D10+G10</f>
        <v>434000</v>
      </c>
      <c r="K10" s="403">
        <f t="shared" si="1"/>
        <v>18000</v>
      </c>
      <c r="L10" s="403">
        <f t="shared" si="2"/>
        <v>452000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</row>
    <row r="11" spans="1:46" ht="24" customHeight="1">
      <c r="A11" s="397"/>
      <c r="B11" s="378" t="s">
        <v>423</v>
      </c>
      <c r="C11" s="381" t="s">
        <v>424</v>
      </c>
      <c r="D11" s="401"/>
      <c r="E11" s="401">
        <v>281490</v>
      </c>
      <c r="F11" s="401">
        <f t="shared" si="0"/>
        <v>281490</v>
      </c>
      <c r="G11" s="401"/>
      <c r="H11" s="401"/>
      <c r="I11" s="401"/>
      <c r="J11" s="402"/>
      <c r="K11" s="403">
        <f t="shared" si="1"/>
        <v>281490</v>
      </c>
      <c r="L11" s="403">
        <f>SUM(J11:K11)</f>
        <v>281490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</row>
    <row r="12" spans="1:46" ht="24" customHeight="1">
      <c r="A12" s="397">
        <v>9</v>
      </c>
      <c r="B12" s="383" t="s">
        <v>790</v>
      </c>
      <c r="C12" s="381" t="s">
        <v>426</v>
      </c>
      <c r="D12" s="404">
        <f aca="true" t="shared" si="3" ref="D12:I12">SUM(D6:D10)</f>
        <v>10004322</v>
      </c>
      <c r="E12" s="404">
        <f>SUM(E6:E11)</f>
        <v>1937046</v>
      </c>
      <c r="F12" s="404">
        <f>SUM(F6:F11)</f>
        <v>11941368</v>
      </c>
      <c r="G12" s="404">
        <f t="shared" si="3"/>
        <v>10257320</v>
      </c>
      <c r="H12" s="404">
        <f t="shared" si="3"/>
        <v>1419988</v>
      </c>
      <c r="I12" s="404">
        <f t="shared" si="3"/>
        <v>11677308</v>
      </c>
      <c r="J12" s="402">
        <f aca="true" t="shared" si="4" ref="J12:J41">D12+G12</f>
        <v>20261642</v>
      </c>
      <c r="K12" s="403">
        <f t="shared" si="1"/>
        <v>3357034</v>
      </c>
      <c r="L12" s="403">
        <f t="shared" si="2"/>
        <v>23618676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</row>
    <row r="13" spans="1:46" ht="24" customHeight="1">
      <c r="A13" s="397">
        <v>10</v>
      </c>
      <c r="B13" s="383" t="s">
        <v>942</v>
      </c>
      <c r="C13" s="381" t="s">
        <v>435</v>
      </c>
      <c r="D13" s="404">
        <v>1620000</v>
      </c>
      <c r="E13" s="404">
        <v>195000</v>
      </c>
      <c r="F13" s="404">
        <f>SUM(D13:E13)</f>
        <v>1815000</v>
      </c>
      <c r="G13" s="404"/>
      <c r="H13" s="404"/>
      <c r="I13" s="404"/>
      <c r="J13" s="402">
        <f t="shared" si="4"/>
        <v>1620000</v>
      </c>
      <c r="K13" s="403">
        <f t="shared" si="1"/>
        <v>195000</v>
      </c>
      <c r="L13" s="403">
        <f t="shared" si="2"/>
        <v>1815000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</row>
    <row r="14" spans="1:46" ht="24" customHeight="1">
      <c r="A14" s="397">
        <v>11</v>
      </c>
      <c r="B14" s="383" t="s">
        <v>791</v>
      </c>
      <c r="C14" s="381" t="s">
        <v>435</v>
      </c>
      <c r="D14" s="404">
        <f>SUM(D12:D13)</f>
        <v>11624322</v>
      </c>
      <c r="E14" s="404">
        <f>SUM(E12:E13)</f>
        <v>2132046</v>
      </c>
      <c r="F14" s="404">
        <f>SUM(F12:F13)</f>
        <v>13756368</v>
      </c>
      <c r="G14" s="404">
        <f>SUM(G12)</f>
        <v>10257320</v>
      </c>
      <c r="H14" s="404">
        <f>SUM(H12:H13)</f>
        <v>1419988</v>
      </c>
      <c r="I14" s="404">
        <f>SUM(I12:I13)</f>
        <v>11677308</v>
      </c>
      <c r="J14" s="402">
        <f t="shared" si="4"/>
        <v>21881642</v>
      </c>
      <c r="K14" s="403">
        <f t="shared" si="1"/>
        <v>3552034</v>
      </c>
      <c r="L14" s="403">
        <f t="shared" si="2"/>
        <v>25433676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</row>
    <row r="15" spans="1:12" s="168" customFormat="1" ht="24" customHeight="1">
      <c r="A15" s="397">
        <v>12</v>
      </c>
      <c r="B15" s="382" t="s">
        <v>792</v>
      </c>
      <c r="C15" s="380" t="s">
        <v>426</v>
      </c>
      <c r="D15" s="401">
        <v>2926301</v>
      </c>
      <c r="E15" s="401">
        <v>460890</v>
      </c>
      <c r="F15" s="401">
        <f>SUM(D15:E15)</f>
        <v>3387191</v>
      </c>
      <c r="G15" s="401">
        <v>2550815</v>
      </c>
      <c r="H15" s="401">
        <v>328752</v>
      </c>
      <c r="I15" s="401">
        <f>SUM(G15:H15)</f>
        <v>2879567</v>
      </c>
      <c r="J15" s="402">
        <f t="shared" si="4"/>
        <v>5477116</v>
      </c>
      <c r="K15" s="403">
        <f t="shared" si="1"/>
        <v>789642</v>
      </c>
      <c r="L15" s="403">
        <f t="shared" si="2"/>
        <v>6266758</v>
      </c>
    </row>
    <row r="16" spans="1:46" ht="27.75" customHeight="1">
      <c r="A16" s="397">
        <v>13</v>
      </c>
      <c r="B16" s="382" t="s">
        <v>793</v>
      </c>
      <c r="C16" s="380" t="s">
        <v>332</v>
      </c>
      <c r="D16" s="401">
        <v>72333</v>
      </c>
      <c r="E16" s="401">
        <v>18578</v>
      </c>
      <c r="F16" s="401">
        <f>SUM(D16:E16)</f>
        <v>90911</v>
      </c>
      <c r="G16" s="401">
        <v>86700</v>
      </c>
      <c r="H16" s="401">
        <v>18578</v>
      </c>
      <c r="I16" s="401">
        <f>SUM(G16:H16)</f>
        <v>105278</v>
      </c>
      <c r="J16" s="402">
        <f t="shared" si="4"/>
        <v>159033</v>
      </c>
      <c r="K16" s="403">
        <f t="shared" si="1"/>
        <v>37156</v>
      </c>
      <c r="L16" s="403">
        <f t="shared" si="2"/>
        <v>196189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</row>
    <row r="17" spans="1:12" s="170" customFormat="1" ht="24.75" customHeight="1">
      <c r="A17" s="397">
        <v>14</v>
      </c>
      <c r="B17" s="382" t="s">
        <v>794</v>
      </c>
      <c r="C17" s="381" t="s">
        <v>334</v>
      </c>
      <c r="D17" s="401">
        <v>77500</v>
      </c>
      <c r="E17" s="401">
        <v>19906</v>
      </c>
      <c r="F17" s="401">
        <f>SUM(D17:E17)</f>
        <v>97406</v>
      </c>
      <c r="G17" s="401">
        <v>92892</v>
      </c>
      <c r="H17" s="401">
        <v>19906</v>
      </c>
      <c r="I17" s="401">
        <f>SUM(G17:H17)</f>
        <v>112798</v>
      </c>
      <c r="J17" s="402">
        <f t="shared" si="4"/>
        <v>170392</v>
      </c>
      <c r="K17" s="403">
        <f t="shared" si="1"/>
        <v>39812</v>
      </c>
      <c r="L17" s="403">
        <f t="shared" si="2"/>
        <v>210204</v>
      </c>
    </row>
    <row r="18" spans="1:12" s="170" customFormat="1" ht="24.75" customHeight="1">
      <c r="A18" s="397">
        <v>15</v>
      </c>
      <c r="B18" s="379" t="s">
        <v>795</v>
      </c>
      <c r="C18" s="381" t="s">
        <v>334</v>
      </c>
      <c r="D18" s="404">
        <f>SUM(D15:D17)</f>
        <v>3076134</v>
      </c>
      <c r="E18" s="404">
        <f>SUM(E15:E17)</f>
        <v>499374</v>
      </c>
      <c r="F18" s="404">
        <f>SUM(F15:F17)</f>
        <v>3575508</v>
      </c>
      <c r="G18" s="404">
        <f>SUM(G15:G17)</f>
        <v>2730407</v>
      </c>
      <c r="H18" s="404">
        <f>SUM(H15:H17)</f>
        <v>367236</v>
      </c>
      <c r="I18" s="401">
        <f>SUM(G18:H18)</f>
        <v>3097643</v>
      </c>
      <c r="J18" s="402">
        <f t="shared" si="4"/>
        <v>5806541</v>
      </c>
      <c r="K18" s="403">
        <f t="shared" si="1"/>
        <v>866610</v>
      </c>
      <c r="L18" s="403">
        <f t="shared" si="2"/>
        <v>6673151</v>
      </c>
    </row>
    <row r="19" spans="1:12" s="170" customFormat="1" ht="24.75" customHeight="1">
      <c r="A19" s="397">
        <v>16</v>
      </c>
      <c r="B19" s="382" t="s">
        <v>796</v>
      </c>
      <c r="C19" s="381" t="s">
        <v>334</v>
      </c>
      <c r="D19" s="401">
        <v>40000</v>
      </c>
      <c r="E19" s="401"/>
      <c r="F19" s="401">
        <f>SUM(D19:E19)</f>
        <v>40000</v>
      </c>
      <c r="G19" s="401">
        <v>20000</v>
      </c>
      <c r="H19" s="401"/>
      <c r="I19" s="401">
        <f>SUM(G19:H19)</f>
        <v>20000</v>
      </c>
      <c r="J19" s="402">
        <f t="shared" si="4"/>
        <v>60000</v>
      </c>
      <c r="K19" s="403">
        <f t="shared" si="1"/>
        <v>0</v>
      </c>
      <c r="L19" s="403">
        <f t="shared" si="2"/>
        <v>60000</v>
      </c>
    </row>
    <row r="20" spans="1:12" s="170" customFormat="1" ht="27.75" customHeight="1">
      <c r="A20" s="397">
        <v>17</v>
      </c>
      <c r="B20" s="382" t="s">
        <v>797</v>
      </c>
      <c r="C20" s="380" t="s">
        <v>334</v>
      </c>
      <c r="D20" s="401">
        <v>25000</v>
      </c>
      <c r="E20" s="401"/>
      <c r="F20" s="401">
        <f aca="true" t="shared" si="5" ref="F20:F60">SUM(D20:E20)</f>
        <v>25000</v>
      </c>
      <c r="G20" s="401">
        <v>25000</v>
      </c>
      <c r="H20" s="401"/>
      <c r="I20" s="401">
        <f aca="true" t="shared" si="6" ref="I20:I60">SUM(G20:H20)</f>
        <v>25000</v>
      </c>
      <c r="J20" s="402">
        <f t="shared" si="4"/>
        <v>50000</v>
      </c>
      <c r="K20" s="403">
        <f t="shared" si="1"/>
        <v>0</v>
      </c>
      <c r="L20" s="403">
        <f t="shared" si="2"/>
        <v>50000</v>
      </c>
    </row>
    <row r="21" spans="1:46" ht="24.75" customHeight="1">
      <c r="A21" s="397">
        <v>18</v>
      </c>
      <c r="B21" s="382" t="s">
        <v>798</v>
      </c>
      <c r="C21" s="381" t="s">
        <v>439</v>
      </c>
      <c r="D21" s="401">
        <v>25000</v>
      </c>
      <c r="E21" s="401"/>
      <c r="F21" s="401">
        <f t="shared" si="5"/>
        <v>25000</v>
      </c>
      <c r="G21" s="401">
        <v>25000</v>
      </c>
      <c r="H21" s="401"/>
      <c r="I21" s="401">
        <f t="shared" si="6"/>
        <v>25000</v>
      </c>
      <c r="J21" s="402">
        <f t="shared" si="4"/>
        <v>50000</v>
      </c>
      <c r="K21" s="403">
        <f t="shared" si="1"/>
        <v>0</v>
      </c>
      <c r="L21" s="403">
        <f t="shared" si="2"/>
        <v>50000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</row>
    <row r="22" spans="1:46" ht="24.75" customHeight="1">
      <c r="A22" s="397">
        <v>19</v>
      </c>
      <c r="B22" s="382" t="s">
        <v>799</v>
      </c>
      <c r="C22" s="381" t="s">
        <v>441</v>
      </c>
      <c r="D22" s="401">
        <v>500000</v>
      </c>
      <c r="E22" s="401"/>
      <c r="F22" s="401">
        <f t="shared" si="5"/>
        <v>500000</v>
      </c>
      <c r="G22" s="401">
        <v>370000</v>
      </c>
      <c r="H22" s="401"/>
      <c r="I22" s="401">
        <f t="shared" si="6"/>
        <v>370000</v>
      </c>
      <c r="J22" s="402">
        <f t="shared" si="4"/>
        <v>870000</v>
      </c>
      <c r="K22" s="403">
        <f t="shared" si="1"/>
        <v>0</v>
      </c>
      <c r="L22" s="403">
        <f t="shared" si="2"/>
        <v>870000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</row>
    <row r="23" spans="1:46" ht="24.75" customHeight="1">
      <c r="A23" s="397">
        <v>20</v>
      </c>
      <c r="B23" s="382" t="s">
        <v>800</v>
      </c>
      <c r="C23" s="381" t="s">
        <v>439</v>
      </c>
      <c r="D23" s="401">
        <v>160000</v>
      </c>
      <c r="E23" s="401"/>
      <c r="F23" s="401">
        <f t="shared" si="5"/>
        <v>160000</v>
      </c>
      <c r="G23" s="401">
        <v>215000</v>
      </c>
      <c r="H23" s="401"/>
      <c r="I23" s="401">
        <f t="shared" si="6"/>
        <v>215000</v>
      </c>
      <c r="J23" s="402">
        <f t="shared" si="4"/>
        <v>375000</v>
      </c>
      <c r="K23" s="403">
        <f t="shared" si="1"/>
        <v>0</v>
      </c>
      <c r="L23" s="403">
        <f t="shared" si="2"/>
        <v>375000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</row>
    <row r="24" spans="1:46" ht="24.75" customHeight="1">
      <c r="A24" s="397">
        <v>21</v>
      </c>
      <c r="B24" s="379" t="s">
        <v>801</v>
      </c>
      <c r="C24" s="381" t="s">
        <v>441</v>
      </c>
      <c r="D24" s="404">
        <f>SUM(D19:D23)</f>
        <v>750000</v>
      </c>
      <c r="E24" s="404"/>
      <c r="F24" s="401">
        <f t="shared" si="5"/>
        <v>750000</v>
      </c>
      <c r="G24" s="404">
        <f>SUM(G19:G23)</f>
        <v>655000</v>
      </c>
      <c r="H24" s="401"/>
      <c r="I24" s="401">
        <f t="shared" si="6"/>
        <v>655000</v>
      </c>
      <c r="J24" s="402">
        <f t="shared" si="4"/>
        <v>1405000</v>
      </c>
      <c r="K24" s="403">
        <f t="shared" si="1"/>
        <v>0</v>
      </c>
      <c r="L24" s="403">
        <f t="shared" si="2"/>
        <v>1405000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</row>
    <row r="25" spans="1:46" ht="24.75" customHeight="1">
      <c r="A25" s="397">
        <v>22</v>
      </c>
      <c r="B25" s="382" t="s">
        <v>802</v>
      </c>
      <c r="C25" s="381" t="s">
        <v>439</v>
      </c>
      <c r="D25" s="401">
        <v>40000</v>
      </c>
      <c r="E25" s="401"/>
      <c r="F25" s="401">
        <f t="shared" si="5"/>
        <v>40000</v>
      </c>
      <c r="G25" s="401">
        <v>130000</v>
      </c>
      <c r="H25" s="401"/>
      <c r="I25" s="401">
        <f t="shared" si="6"/>
        <v>130000</v>
      </c>
      <c r="J25" s="402">
        <f t="shared" si="4"/>
        <v>170000</v>
      </c>
      <c r="K25" s="403">
        <f t="shared" si="1"/>
        <v>0</v>
      </c>
      <c r="L25" s="403">
        <f t="shared" si="2"/>
        <v>170000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</row>
    <row r="26" spans="1:46" ht="27.75" customHeight="1">
      <c r="A26" s="397">
        <v>23</v>
      </c>
      <c r="B26" s="382" t="s">
        <v>803</v>
      </c>
      <c r="C26" s="380" t="s">
        <v>446</v>
      </c>
      <c r="D26" s="401">
        <v>50000</v>
      </c>
      <c r="E26" s="401"/>
      <c r="F26" s="401">
        <f t="shared" si="5"/>
        <v>50000</v>
      </c>
      <c r="G26" s="401">
        <v>50000</v>
      </c>
      <c r="H26" s="401"/>
      <c r="I26" s="401">
        <f t="shared" si="6"/>
        <v>50000</v>
      </c>
      <c r="J26" s="402">
        <f t="shared" si="4"/>
        <v>100000</v>
      </c>
      <c r="K26" s="403">
        <f t="shared" si="1"/>
        <v>0</v>
      </c>
      <c r="L26" s="403">
        <f t="shared" si="2"/>
        <v>100000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</row>
    <row r="27" spans="1:46" ht="24.75" customHeight="1">
      <c r="A27" s="397">
        <v>24</v>
      </c>
      <c r="B27" s="382" t="s">
        <v>804</v>
      </c>
      <c r="C27" s="381" t="s">
        <v>448</v>
      </c>
      <c r="D27" s="401">
        <v>270000</v>
      </c>
      <c r="E27" s="401"/>
      <c r="F27" s="401">
        <f t="shared" si="5"/>
        <v>270000</v>
      </c>
      <c r="G27" s="401">
        <v>270000</v>
      </c>
      <c r="H27" s="401"/>
      <c r="I27" s="401">
        <f t="shared" si="6"/>
        <v>270000</v>
      </c>
      <c r="J27" s="402">
        <f t="shared" si="4"/>
        <v>540000</v>
      </c>
      <c r="K27" s="403">
        <f t="shared" si="1"/>
        <v>0</v>
      </c>
      <c r="L27" s="403">
        <f t="shared" si="2"/>
        <v>540000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</row>
    <row r="28" spans="1:46" ht="24.75" customHeight="1">
      <c r="A28" s="397">
        <v>25</v>
      </c>
      <c r="B28" s="382" t="s">
        <v>805</v>
      </c>
      <c r="C28" s="381" t="s">
        <v>448</v>
      </c>
      <c r="D28" s="401">
        <v>30000</v>
      </c>
      <c r="E28" s="401"/>
      <c r="F28" s="401">
        <f t="shared" si="5"/>
        <v>30000</v>
      </c>
      <c r="G28" s="401">
        <v>30000</v>
      </c>
      <c r="H28" s="401"/>
      <c r="I28" s="401">
        <f t="shared" si="6"/>
        <v>30000</v>
      </c>
      <c r="J28" s="402">
        <f t="shared" si="4"/>
        <v>60000</v>
      </c>
      <c r="K28" s="403">
        <f t="shared" si="1"/>
        <v>0</v>
      </c>
      <c r="L28" s="403">
        <f t="shared" si="2"/>
        <v>60000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</row>
    <row r="29" spans="1:46" ht="24.75" customHeight="1">
      <c r="A29" s="397">
        <v>26</v>
      </c>
      <c r="B29" s="382" t="s">
        <v>806</v>
      </c>
      <c r="C29" s="381" t="s">
        <v>448</v>
      </c>
      <c r="D29" s="401">
        <v>40000</v>
      </c>
      <c r="E29" s="401"/>
      <c r="F29" s="401">
        <f t="shared" si="5"/>
        <v>40000</v>
      </c>
      <c r="G29" s="401">
        <v>40000</v>
      </c>
      <c r="H29" s="401"/>
      <c r="I29" s="401">
        <f t="shared" si="6"/>
        <v>40000</v>
      </c>
      <c r="J29" s="402">
        <f t="shared" si="4"/>
        <v>80000</v>
      </c>
      <c r="K29" s="403">
        <f t="shared" si="1"/>
        <v>0</v>
      </c>
      <c r="L29" s="403">
        <f t="shared" si="2"/>
        <v>80000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</row>
    <row r="30" spans="1:46" ht="24.75" customHeight="1">
      <c r="A30" s="397">
        <v>27</v>
      </c>
      <c r="B30" s="382" t="s">
        <v>807</v>
      </c>
      <c r="C30" s="381" t="s">
        <v>448</v>
      </c>
      <c r="D30" s="401">
        <v>450000</v>
      </c>
      <c r="E30" s="401"/>
      <c r="F30" s="401">
        <f t="shared" si="5"/>
        <v>450000</v>
      </c>
      <c r="G30" s="401">
        <v>450000</v>
      </c>
      <c r="H30" s="401"/>
      <c r="I30" s="401">
        <f t="shared" si="6"/>
        <v>450000</v>
      </c>
      <c r="J30" s="402">
        <f t="shared" si="4"/>
        <v>900000</v>
      </c>
      <c r="K30" s="403">
        <f t="shared" si="1"/>
        <v>0</v>
      </c>
      <c r="L30" s="403">
        <f t="shared" si="2"/>
        <v>900000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</row>
    <row r="31" spans="1:46" ht="24.75" customHeight="1">
      <c r="A31" s="397">
        <v>28</v>
      </c>
      <c r="B31" s="382" t="s">
        <v>808</v>
      </c>
      <c r="C31" s="381" t="s">
        <v>448</v>
      </c>
      <c r="D31" s="401">
        <v>150000</v>
      </c>
      <c r="E31" s="401"/>
      <c r="F31" s="401">
        <f t="shared" si="5"/>
        <v>150000</v>
      </c>
      <c r="G31" s="401">
        <v>150000</v>
      </c>
      <c r="H31" s="401"/>
      <c r="I31" s="401">
        <f t="shared" si="6"/>
        <v>150000</v>
      </c>
      <c r="J31" s="402">
        <f t="shared" si="4"/>
        <v>300000</v>
      </c>
      <c r="K31" s="403">
        <f t="shared" si="1"/>
        <v>0</v>
      </c>
      <c r="L31" s="403">
        <f t="shared" si="2"/>
        <v>300000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</row>
    <row r="32" spans="1:46" ht="24.75" customHeight="1">
      <c r="A32" s="397">
        <v>29</v>
      </c>
      <c r="B32" s="379" t="s">
        <v>809</v>
      </c>
      <c r="C32" s="381" t="s">
        <v>448</v>
      </c>
      <c r="D32" s="404">
        <f>SUM(D25:D31)</f>
        <v>1030000</v>
      </c>
      <c r="E32" s="404">
        <f>SUM(E25:E31)</f>
        <v>0</v>
      </c>
      <c r="F32" s="401">
        <f t="shared" si="5"/>
        <v>1030000</v>
      </c>
      <c r="G32" s="404">
        <f>SUM(G25:G31)</f>
        <v>1120000</v>
      </c>
      <c r="H32" s="401"/>
      <c r="I32" s="401">
        <f t="shared" si="6"/>
        <v>1120000</v>
      </c>
      <c r="J32" s="402">
        <f t="shared" si="4"/>
        <v>2150000</v>
      </c>
      <c r="K32" s="403">
        <f t="shared" si="1"/>
        <v>0</v>
      </c>
      <c r="L32" s="403">
        <f t="shared" si="2"/>
        <v>2150000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</row>
    <row r="33" spans="1:46" ht="24.75" customHeight="1">
      <c r="A33" s="397">
        <v>30</v>
      </c>
      <c r="B33" s="379" t="s">
        <v>810</v>
      </c>
      <c r="C33" s="381" t="s">
        <v>448</v>
      </c>
      <c r="D33" s="404">
        <v>300</v>
      </c>
      <c r="E33" s="404">
        <v>300000</v>
      </c>
      <c r="F33" s="401">
        <f t="shared" si="5"/>
        <v>300300</v>
      </c>
      <c r="G33" s="404">
        <v>170</v>
      </c>
      <c r="H33" s="401">
        <v>170000</v>
      </c>
      <c r="I33" s="401">
        <f t="shared" si="6"/>
        <v>170170</v>
      </c>
      <c r="J33" s="402">
        <f t="shared" si="4"/>
        <v>470</v>
      </c>
      <c r="K33" s="403">
        <f t="shared" si="1"/>
        <v>470000</v>
      </c>
      <c r="L33" s="403">
        <f t="shared" si="2"/>
        <v>470470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</row>
    <row r="34" spans="1:46" ht="27.75" customHeight="1">
      <c r="A34" s="397">
        <v>31</v>
      </c>
      <c r="B34" s="379" t="s">
        <v>811</v>
      </c>
      <c r="C34" s="380" t="s">
        <v>448</v>
      </c>
      <c r="D34" s="404">
        <f>SUM(D32+D33)</f>
        <v>1030300</v>
      </c>
      <c r="E34" s="404">
        <f>SUM(E32+E33)</f>
        <v>300000</v>
      </c>
      <c r="F34" s="401">
        <f t="shared" si="5"/>
        <v>1330300</v>
      </c>
      <c r="G34" s="404">
        <f>SUM(G32+G33)</f>
        <v>1120170</v>
      </c>
      <c r="H34" s="401">
        <f>SUM(H32:H33)</f>
        <v>170000</v>
      </c>
      <c r="I34" s="401">
        <f t="shared" si="6"/>
        <v>1290170</v>
      </c>
      <c r="J34" s="402">
        <f t="shared" si="4"/>
        <v>2150470</v>
      </c>
      <c r="K34" s="403">
        <f t="shared" si="1"/>
        <v>470000</v>
      </c>
      <c r="L34" s="403">
        <f t="shared" si="2"/>
        <v>2620470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</row>
    <row r="35" spans="1:46" ht="27.75" customHeight="1">
      <c r="A35" s="397">
        <v>32</v>
      </c>
      <c r="B35" s="382" t="s">
        <v>812</v>
      </c>
      <c r="C35" s="380" t="s">
        <v>450</v>
      </c>
      <c r="D35" s="401">
        <v>450000</v>
      </c>
      <c r="E35" s="401"/>
      <c r="F35" s="401">
        <f t="shared" si="5"/>
        <v>450000</v>
      </c>
      <c r="G35" s="401">
        <v>950000</v>
      </c>
      <c r="H35" s="401"/>
      <c r="I35" s="401">
        <f t="shared" si="6"/>
        <v>950000</v>
      </c>
      <c r="J35" s="402">
        <f t="shared" si="4"/>
        <v>1400000</v>
      </c>
      <c r="K35" s="403">
        <f t="shared" si="1"/>
        <v>0</v>
      </c>
      <c r="L35" s="403">
        <f t="shared" si="2"/>
        <v>1400000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</row>
    <row r="36" spans="1:46" ht="27.75" customHeight="1">
      <c r="A36" s="397">
        <v>33</v>
      </c>
      <c r="B36" s="382" t="s">
        <v>813</v>
      </c>
      <c r="C36" s="380" t="s">
        <v>452</v>
      </c>
      <c r="D36" s="401">
        <v>190000</v>
      </c>
      <c r="E36" s="401"/>
      <c r="F36" s="401">
        <f t="shared" si="5"/>
        <v>190000</v>
      </c>
      <c r="G36" s="401">
        <v>300000</v>
      </c>
      <c r="H36" s="401"/>
      <c r="I36" s="401">
        <f t="shared" si="6"/>
        <v>300000</v>
      </c>
      <c r="J36" s="402">
        <f t="shared" si="4"/>
        <v>490000</v>
      </c>
      <c r="K36" s="403">
        <f t="shared" si="1"/>
        <v>0</v>
      </c>
      <c r="L36" s="403">
        <f t="shared" si="2"/>
        <v>490000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</row>
    <row r="37" spans="1:46" ht="24.75" customHeight="1">
      <c r="A37" s="397">
        <v>34</v>
      </c>
      <c r="B37" s="382" t="s">
        <v>814</v>
      </c>
      <c r="C37" s="381" t="s">
        <v>454</v>
      </c>
      <c r="D37" s="401">
        <v>25000</v>
      </c>
      <c r="E37" s="401"/>
      <c r="F37" s="401">
        <f t="shared" si="5"/>
        <v>25000</v>
      </c>
      <c r="G37" s="401">
        <v>0</v>
      </c>
      <c r="H37" s="401"/>
      <c r="I37" s="401">
        <f t="shared" si="6"/>
        <v>0</v>
      </c>
      <c r="J37" s="402">
        <f t="shared" si="4"/>
        <v>25000</v>
      </c>
      <c r="K37" s="403">
        <f t="shared" si="1"/>
        <v>0</v>
      </c>
      <c r="L37" s="403">
        <f t="shared" si="2"/>
        <v>25000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</row>
    <row r="38" spans="1:46" ht="24.75" customHeight="1">
      <c r="A38" s="397">
        <v>35</v>
      </c>
      <c r="B38" s="379" t="s">
        <v>815</v>
      </c>
      <c r="C38" s="381" t="s">
        <v>454</v>
      </c>
      <c r="D38" s="404">
        <f>SUM(D35:D37)</f>
        <v>665000</v>
      </c>
      <c r="E38" s="404"/>
      <c r="F38" s="401">
        <f t="shared" si="5"/>
        <v>665000</v>
      </c>
      <c r="G38" s="404">
        <f>SUM(G35:G37)</f>
        <v>1250000</v>
      </c>
      <c r="H38" s="401"/>
      <c r="I38" s="401">
        <f t="shared" si="6"/>
        <v>1250000</v>
      </c>
      <c r="J38" s="402">
        <f t="shared" si="4"/>
        <v>1915000</v>
      </c>
      <c r="K38" s="403">
        <f t="shared" si="1"/>
        <v>0</v>
      </c>
      <c r="L38" s="403">
        <f t="shared" si="2"/>
        <v>1915000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</row>
    <row r="39" spans="1:46" ht="24.75" customHeight="1">
      <c r="A39" s="397">
        <v>36</v>
      </c>
      <c r="B39" s="379" t="s">
        <v>816</v>
      </c>
      <c r="C39" s="381" t="s">
        <v>454</v>
      </c>
      <c r="D39" s="404">
        <v>250000</v>
      </c>
      <c r="E39" s="404"/>
      <c r="F39" s="401">
        <f t="shared" si="5"/>
        <v>250000</v>
      </c>
      <c r="G39" s="404">
        <v>250000</v>
      </c>
      <c r="H39" s="401"/>
      <c r="I39" s="401">
        <f t="shared" si="6"/>
        <v>250000</v>
      </c>
      <c r="J39" s="402">
        <f t="shared" si="4"/>
        <v>500000</v>
      </c>
      <c r="K39" s="403">
        <f t="shared" si="1"/>
        <v>0</v>
      </c>
      <c r="L39" s="403">
        <f t="shared" si="2"/>
        <v>500000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</row>
    <row r="40" spans="1:46" ht="27.75" customHeight="1">
      <c r="A40" s="397">
        <v>37</v>
      </c>
      <c r="B40" s="379" t="s">
        <v>817</v>
      </c>
      <c r="C40" s="380" t="s">
        <v>454</v>
      </c>
      <c r="D40" s="404">
        <v>600000</v>
      </c>
      <c r="E40" s="404">
        <v>-200000</v>
      </c>
      <c r="F40" s="401">
        <f t="shared" si="5"/>
        <v>400000</v>
      </c>
      <c r="G40" s="404">
        <v>200000</v>
      </c>
      <c r="H40" s="401"/>
      <c r="I40" s="401">
        <f t="shared" si="6"/>
        <v>200000</v>
      </c>
      <c r="J40" s="402">
        <f t="shared" si="4"/>
        <v>800000</v>
      </c>
      <c r="K40" s="403">
        <f t="shared" si="1"/>
        <v>-200000</v>
      </c>
      <c r="L40" s="403">
        <f t="shared" si="2"/>
        <v>600000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</row>
    <row r="41" spans="1:12" s="170" customFormat="1" ht="27.75" customHeight="1">
      <c r="A41" s="397">
        <v>38</v>
      </c>
      <c r="B41" s="382" t="s">
        <v>818</v>
      </c>
      <c r="C41" s="380" t="s">
        <v>460</v>
      </c>
      <c r="D41" s="401">
        <v>200000</v>
      </c>
      <c r="E41" s="401"/>
      <c r="F41" s="401">
        <f t="shared" si="5"/>
        <v>200000</v>
      </c>
      <c r="G41" s="401">
        <v>200000</v>
      </c>
      <c r="H41" s="401"/>
      <c r="I41" s="401">
        <f t="shared" si="6"/>
        <v>200000</v>
      </c>
      <c r="J41" s="402">
        <f t="shared" si="4"/>
        <v>400000</v>
      </c>
      <c r="K41" s="403">
        <f t="shared" si="1"/>
        <v>0</v>
      </c>
      <c r="L41" s="403">
        <f t="shared" si="2"/>
        <v>400000</v>
      </c>
    </row>
    <row r="42" spans="1:12" s="170" customFormat="1" ht="27.75" customHeight="1">
      <c r="A42" s="397"/>
      <c r="B42" s="382" t="s">
        <v>461</v>
      </c>
      <c r="C42" s="380" t="s">
        <v>462</v>
      </c>
      <c r="D42" s="401"/>
      <c r="E42" s="401">
        <v>900000</v>
      </c>
      <c r="F42" s="401">
        <f t="shared" si="5"/>
        <v>900000</v>
      </c>
      <c r="G42" s="401"/>
      <c r="H42" s="401"/>
      <c r="I42" s="401"/>
      <c r="J42" s="402"/>
      <c r="K42" s="403"/>
      <c r="L42" s="403"/>
    </row>
    <row r="43" spans="1:46" ht="27.75" customHeight="1">
      <c r="A43" s="397">
        <v>39</v>
      </c>
      <c r="B43" s="382" t="s">
        <v>819</v>
      </c>
      <c r="C43" s="380" t="s">
        <v>464</v>
      </c>
      <c r="D43" s="401">
        <v>45000</v>
      </c>
      <c r="E43" s="401"/>
      <c r="F43" s="401">
        <f t="shared" si="5"/>
        <v>45000</v>
      </c>
      <c r="G43" s="401">
        <v>40000</v>
      </c>
      <c r="H43" s="401"/>
      <c r="I43" s="401">
        <f t="shared" si="6"/>
        <v>40000</v>
      </c>
      <c r="J43" s="402">
        <f aca="true" t="shared" si="7" ref="J43:J60">D43+G43</f>
        <v>85000</v>
      </c>
      <c r="K43" s="403">
        <f t="shared" si="1"/>
        <v>0</v>
      </c>
      <c r="L43" s="403">
        <f t="shared" si="2"/>
        <v>85000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</row>
    <row r="44" spans="1:46" ht="24.75" customHeight="1">
      <c r="A44" s="397">
        <v>40</v>
      </c>
      <c r="B44" s="382" t="s">
        <v>16</v>
      </c>
      <c r="C44" s="380" t="s">
        <v>466</v>
      </c>
      <c r="D44" s="401">
        <v>100000</v>
      </c>
      <c r="E44" s="401"/>
      <c r="F44" s="401">
        <f t="shared" si="5"/>
        <v>100000</v>
      </c>
      <c r="G44" s="401">
        <v>100000</v>
      </c>
      <c r="H44" s="401"/>
      <c r="I44" s="401">
        <f t="shared" si="6"/>
        <v>100000</v>
      </c>
      <c r="J44" s="402">
        <f t="shared" si="7"/>
        <v>200000</v>
      </c>
      <c r="K44" s="403">
        <f t="shared" si="1"/>
        <v>0</v>
      </c>
      <c r="L44" s="403">
        <f t="shared" si="2"/>
        <v>200000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</row>
    <row r="45" spans="1:46" ht="24.75" customHeight="1">
      <c r="A45" s="397">
        <v>41</v>
      </c>
      <c r="B45" s="379" t="s">
        <v>820</v>
      </c>
      <c r="C45" s="380" t="s">
        <v>466</v>
      </c>
      <c r="D45" s="404">
        <f>SUM(D41:D44)</f>
        <v>345000</v>
      </c>
      <c r="E45" s="404">
        <f>SUM(E41:E44)</f>
        <v>900000</v>
      </c>
      <c r="F45" s="401">
        <f t="shared" si="5"/>
        <v>1245000</v>
      </c>
      <c r="G45" s="404">
        <f>SUM(G41:G44)</f>
        <v>340000</v>
      </c>
      <c r="H45" s="401"/>
      <c r="I45" s="401">
        <f t="shared" si="6"/>
        <v>340000</v>
      </c>
      <c r="J45" s="402">
        <f t="shared" si="7"/>
        <v>685000</v>
      </c>
      <c r="K45" s="403">
        <f t="shared" si="1"/>
        <v>900000</v>
      </c>
      <c r="L45" s="403">
        <f t="shared" si="2"/>
        <v>1585000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</row>
    <row r="46" spans="1:46" ht="24.75" customHeight="1">
      <c r="A46" s="397">
        <v>42</v>
      </c>
      <c r="B46" s="379" t="s">
        <v>821</v>
      </c>
      <c r="C46" s="380" t="s">
        <v>466</v>
      </c>
      <c r="D46" s="404">
        <f>SUM(D38+D39+D45+D40)</f>
        <v>1860000</v>
      </c>
      <c r="E46" s="404">
        <f>SUM(E38+E39+E45+E40)</f>
        <v>700000</v>
      </c>
      <c r="F46" s="401">
        <f t="shared" si="5"/>
        <v>2560000</v>
      </c>
      <c r="G46" s="404">
        <f>SUM(G38+G39+G45+G40)</f>
        <v>2040000</v>
      </c>
      <c r="H46" s="401"/>
      <c r="I46" s="401">
        <f t="shared" si="6"/>
        <v>2040000</v>
      </c>
      <c r="J46" s="402">
        <f t="shared" si="7"/>
        <v>3900000</v>
      </c>
      <c r="K46" s="402">
        <f>E46+H46</f>
        <v>700000</v>
      </c>
      <c r="L46" s="403">
        <f t="shared" si="2"/>
        <v>4600000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</row>
    <row r="47" spans="1:46" ht="27.75" customHeight="1">
      <c r="A47" s="397">
        <v>43</v>
      </c>
      <c r="B47" s="379" t="s">
        <v>822</v>
      </c>
      <c r="C47" s="380" t="s">
        <v>466</v>
      </c>
      <c r="D47" s="404">
        <v>400000</v>
      </c>
      <c r="E47" s="404"/>
      <c r="F47" s="401">
        <f t="shared" si="5"/>
        <v>400000</v>
      </c>
      <c r="G47" s="404">
        <v>400000</v>
      </c>
      <c r="H47" s="401"/>
      <c r="I47" s="401">
        <f t="shared" si="6"/>
        <v>400000</v>
      </c>
      <c r="J47" s="402">
        <f t="shared" si="7"/>
        <v>800000</v>
      </c>
      <c r="K47" s="403">
        <f t="shared" si="1"/>
        <v>0</v>
      </c>
      <c r="L47" s="403">
        <f t="shared" si="2"/>
        <v>800000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</row>
    <row r="48" spans="1:12" s="170" customFormat="1" ht="27.75" customHeight="1">
      <c r="A48" s="397">
        <v>44</v>
      </c>
      <c r="B48" s="378" t="s">
        <v>475</v>
      </c>
      <c r="C48" s="380" t="s">
        <v>468</v>
      </c>
      <c r="D48" s="401">
        <v>740000</v>
      </c>
      <c r="E48" s="401"/>
      <c r="F48" s="401">
        <f t="shared" si="5"/>
        <v>740000</v>
      </c>
      <c r="G48" s="401">
        <v>895000</v>
      </c>
      <c r="H48" s="401"/>
      <c r="I48" s="401">
        <f t="shared" si="6"/>
        <v>895000</v>
      </c>
      <c r="J48" s="402">
        <f t="shared" si="7"/>
        <v>1635000</v>
      </c>
      <c r="K48" s="403">
        <f t="shared" si="1"/>
        <v>0</v>
      </c>
      <c r="L48" s="403">
        <f t="shared" si="2"/>
        <v>1635000</v>
      </c>
    </row>
    <row r="49" spans="1:46" ht="27.75" customHeight="1">
      <c r="A49" s="397">
        <v>45</v>
      </c>
      <c r="B49" s="379" t="s">
        <v>823</v>
      </c>
      <c r="C49" s="380" t="s">
        <v>474</v>
      </c>
      <c r="D49" s="404">
        <f>SUM(D48:D48)</f>
        <v>740000</v>
      </c>
      <c r="E49" s="404"/>
      <c r="F49" s="401">
        <f t="shared" si="5"/>
        <v>740000</v>
      </c>
      <c r="G49" s="404">
        <f>SUM(G48:G48)</f>
        <v>895000</v>
      </c>
      <c r="H49" s="401"/>
      <c r="I49" s="401">
        <f t="shared" si="6"/>
        <v>895000</v>
      </c>
      <c r="J49" s="402">
        <f t="shared" si="7"/>
        <v>1635000</v>
      </c>
      <c r="K49" s="403">
        <f t="shared" si="1"/>
        <v>0</v>
      </c>
      <c r="L49" s="403">
        <f t="shared" si="2"/>
        <v>1635000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</row>
    <row r="50" spans="1:12" s="170" customFormat="1" ht="24.75" customHeight="1">
      <c r="A50" s="405">
        <v>46</v>
      </c>
      <c r="B50" s="379" t="s">
        <v>824</v>
      </c>
      <c r="C50" s="380" t="s">
        <v>476</v>
      </c>
      <c r="D50" s="404">
        <f>SUM(D24+D34+D46+D47+D49)</f>
        <v>4780300</v>
      </c>
      <c r="E50" s="404">
        <f>SUM(E24+E34+E46+E47+E49)</f>
        <v>1000000</v>
      </c>
      <c r="F50" s="404">
        <f t="shared" si="5"/>
        <v>5780300</v>
      </c>
      <c r="G50" s="404">
        <f>SUM(G24+G34+G46+G47+G49)</f>
        <v>5110170</v>
      </c>
      <c r="H50" s="404">
        <f>SUM(H24+H34+H46+H47+H49)</f>
        <v>170000</v>
      </c>
      <c r="I50" s="404">
        <f t="shared" si="6"/>
        <v>5280170</v>
      </c>
      <c r="J50" s="402">
        <f t="shared" si="7"/>
        <v>9890470</v>
      </c>
      <c r="K50" s="402">
        <f>E50+H50</f>
        <v>1170000</v>
      </c>
      <c r="L50" s="403">
        <f t="shared" si="2"/>
        <v>11060470</v>
      </c>
    </row>
    <row r="51" spans="1:12" s="170" customFormat="1" ht="27.75" customHeight="1">
      <c r="A51" s="405">
        <v>47</v>
      </c>
      <c r="B51" s="379" t="s">
        <v>825</v>
      </c>
      <c r="C51" s="380" t="s">
        <v>486</v>
      </c>
      <c r="D51" s="404">
        <v>986044</v>
      </c>
      <c r="E51" s="404">
        <v>-986044</v>
      </c>
      <c r="F51" s="406">
        <f>SUM(D51:E51)</f>
        <v>0</v>
      </c>
      <c r="G51" s="404">
        <v>1668903</v>
      </c>
      <c r="H51" s="404">
        <v>-1617568</v>
      </c>
      <c r="I51" s="404">
        <f t="shared" si="6"/>
        <v>51335</v>
      </c>
      <c r="J51" s="402">
        <f t="shared" si="7"/>
        <v>2654947</v>
      </c>
      <c r="K51" s="403">
        <f t="shared" si="1"/>
        <v>-2603612</v>
      </c>
      <c r="L51" s="403">
        <f t="shared" si="2"/>
        <v>51335</v>
      </c>
    </row>
    <row r="52" spans="1:12" s="170" customFormat="1" ht="27.75" customHeight="1">
      <c r="A52" s="405">
        <v>48</v>
      </c>
      <c r="B52" s="378" t="s">
        <v>996</v>
      </c>
      <c r="C52" s="377" t="s">
        <v>997</v>
      </c>
      <c r="D52" s="404"/>
      <c r="E52" s="404"/>
      <c r="F52" s="407"/>
      <c r="G52" s="404"/>
      <c r="H52" s="401">
        <v>58200</v>
      </c>
      <c r="I52" s="404">
        <f>SUM(G52:H52)</f>
        <v>58200</v>
      </c>
      <c r="J52" s="402">
        <f t="shared" si="7"/>
        <v>0</v>
      </c>
      <c r="K52" s="403">
        <f t="shared" si="1"/>
        <v>58200</v>
      </c>
      <c r="L52" s="403">
        <f t="shared" si="2"/>
        <v>58200</v>
      </c>
    </row>
    <row r="53" spans="1:46" ht="27.75" customHeight="1">
      <c r="A53" s="405">
        <v>49</v>
      </c>
      <c r="B53" s="378" t="s">
        <v>995</v>
      </c>
      <c r="C53" s="380" t="s">
        <v>998</v>
      </c>
      <c r="D53" s="401"/>
      <c r="E53" s="401">
        <v>90472</v>
      </c>
      <c r="F53" s="408">
        <f t="shared" si="5"/>
        <v>90472</v>
      </c>
      <c r="G53" s="409"/>
      <c r="H53" s="410">
        <v>173376</v>
      </c>
      <c r="I53" s="410">
        <f>SUM(G53:H53)</f>
        <v>173376</v>
      </c>
      <c r="J53" s="402">
        <f t="shared" si="7"/>
        <v>0</v>
      </c>
      <c r="K53" s="403">
        <f t="shared" si="1"/>
        <v>263848</v>
      </c>
      <c r="L53" s="403">
        <f t="shared" si="2"/>
        <v>263848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</row>
    <row r="54" spans="1:46" ht="27.75" customHeight="1">
      <c r="A54" s="405">
        <v>50</v>
      </c>
      <c r="B54" s="378" t="s">
        <v>1000</v>
      </c>
      <c r="C54" s="380" t="s">
        <v>998</v>
      </c>
      <c r="D54" s="401"/>
      <c r="E54" s="401">
        <v>37396</v>
      </c>
      <c r="F54" s="401">
        <f>SUM(D54:E54)</f>
        <v>37396</v>
      </c>
      <c r="G54" s="401">
        <v>551181</v>
      </c>
      <c r="H54" s="401"/>
      <c r="I54" s="401">
        <f>SUM(G54:H54)</f>
        <v>551181</v>
      </c>
      <c r="J54" s="402">
        <f t="shared" si="7"/>
        <v>551181</v>
      </c>
      <c r="K54" s="403">
        <f t="shared" si="1"/>
        <v>37396</v>
      </c>
      <c r="L54" s="403">
        <f>SUM(J54:K54)</f>
        <v>588577</v>
      </c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</row>
    <row r="55" spans="1:46" ht="24.75" customHeight="1">
      <c r="A55" s="405">
        <v>51</v>
      </c>
      <c r="B55" s="378" t="s">
        <v>941</v>
      </c>
      <c r="C55" s="381" t="s">
        <v>999</v>
      </c>
      <c r="D55" s="401"/>
      <c r="E55" s="401">
        <v>34524</v>
      </c>
      <c r="F55" s="401">
        <f t="shared" si="5"/>
        <v>34524</v>
      </c>
      <c r="G55" s="401">
        <v>148819</v>
      </c>
      <c r="H55" s="401"/>
      <c r="I55" s="401">
        <f t="shared" si="6"/>
        <v>148819</v>
      </c>
      <c r="J55" s="402">
        <f t="shared" si="7"/>
        <v>148819</v>
      </c>
      <c r="K55" s="403">
        <f t="shared" si="1"/>
        <v>34524</v>
      </c>
      <c r="L55" s="403">
        <f t="shared" si="2"/>
        <v>183343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</row>
    <row r="56" spans="1:12" s="170" customFormat="1" ht="24.75" customHeight="1">
      <c r="A56" s="405">
        <v>52</v>
      </c>
      <c r="B56" s="379" t="s">
        <v>664</v>
      </c>
      <c r="C56" s="380" t="s">
        <v>530</v>
      </c>
      <c r="D56" s="404">
        <f>SUM(D53:D55)</f>
        <v>0</v>
      </c>
      <c r="E56" s="404">
        <f>SUM(E53:E55)</f>
        <v>162392</v>
      </c>
      <c r="F56" s="404">
        <f t="shared" si="5"/>
        <v>162392</v>
      </c>
      <c r="G56" s="404">
        <f>SUM(G54:G55)</f>
        <v>700000</v>
      </c>
      <c r="H56" s="404">
        <f>SUM(H52:H55)</f>
        <v>231576</v>
      </c>
      <c r="I56" s="404">
        <f t="shared" si="6"/>
        <v>931576</v>
      </c>
      <c r="J56" s="402">
        <f t="shared" si="7"/>
        <v>700000</v>
      </c>
      <c r="K56" s="403">
        <f t="shared" si="1"/>
        <v>393968</v>
      </c>
      <c r="L56" s="403">
        <f t="shared" si="2"/>
        <v>1093968</v>
      </c>
    </row>
    <row r="57" spans="1:12" s="170" customFormat="1" ht="24.75" customHeight="1">
      <c r="A57" s="405">
        <v>53</v>
      </c>
      <c r="B57" s="411" t="s">
        <v>826</v>
      </c>
      <c r="C57" s="380" t="s">
        <v>530</v>
      </c>
      <c r="D57" s="404">
        <f>SUM(D14+D18+D50+D56+D51)</f>
        <v>20466800</v>
      </c>
      <c r="E57" s="404">
        <f>SUM(E14+E18+E50+E56+E51)</f>
        <v>2807768</v>
      </c>
      <c r="F57" s="404">
        <f>SUM(F14+F18+F50+F56+F51)</f>
        <v>23274568</v>
      </c>
      <c r="G57" s="404">
        <f>SUM(G14+G18+G50+G56+G51)</f>
        <v>20466800</v>
      </c>
      <c r="H57" s="404">
        <f>SUM(H14+H18+H50+H56+H51)</f>
        <v>571232</v>
      </c>
      <c r="I57" s="404">
        <f t="shared" si="6"/>
        <v>21038032</v>
      </c>
      <c r="J57" s="402">
        <f t="shared" si="7"/>
        <v>40933600</v>
      </c>
      <c r="K57" s="403">
        <f t="shared" si="1"/>
        <v>3379000</v>
      </c>
      <c r="L57" s="403">
        <f t="shared" si="2"/>
        <v>44312600</v>
      </c>
    </row>
    <row r="58" spans="1:46" ht="27.75" customHeight="1">
      <c r="A58" s="405">
        <v>54</v>
      </c>
      <c r="B58" s="378" t="s">
        <v>827</v>
      </c>
      <c r="C58" s="380" t="s">
        <v>544</v>
      </c>
      <c r="D58" s="401">
        <v>20466800</v>
      </c>
      <c r="E58" s="401">
        <v>1509500</v>
      </c>
      <c r="F58" s="401">
        <f>SUM(D58:E58)</f>
        <v>21976300</v>
      </c>
      <c r="G58" s="401">
        <v>20466800</v>
      </c>
      <c r="H58" s="401">
        <f>I58-G58</f>
        <v>969500</v>
      </c>
      <c r="I58" s="401">
        <v>21436300</v>
      </c>
      <c r="J58" s="402">
        <f t="shared" si="7"/>
        <v>40933600</v>
      </c>
      <c r="K58" s="403">
        <f t="shared" si="1"/>
        <v>2479000</v>
      </c>
      <c r="L58" s="403">
        <f t="shared" si="2"/>
        <v>43412600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</row>
    <row r="59" spans="1:46" ht="27.75" customHeight="1">
      <c r="A59" s="405">
        <v>55</v>
      </c>
      <c r="B59" s="378" t="s">
        <v>1001</v>
      </c>
      <c r="C59" s="377"/>
      <c r="D59" s="401"/>
      <c r="E59" s="401">
        <v>900000</v>
      </c>
      <c r="F59" s="401">
        <f>SUM(D59:E59)</f>
        <v>900000</v>
      </c>
      <c r="G59" s="401"/>
      <c r="H59" s="401"/>
      <c r="I59" s="401"/>
      <c r="J59" s="402">
        <f t="shared" si="7"/>
        <v>0</v>
      </c>
      <c r="K59" s="403">
        <f t="shared" si="1"/>
        <v>900000</v>
      </c>
      <c r="L59" s="403">
        <f t="shared" si="2"/>
        <v>900000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</row>
    <row r="60" spans="1:12" s="170" customFormat="1" ht="27.75" customHeight="1">
      <c r="A60" s="405">
        <v>56</v>
      </c>
      <c r="B60" s="411" t="s">
        <v>828</v>
      </c>
      <c r="C60" s="377" t="s">
        <v>573</v>
      </c>
      <c r="D60" s="404">
        <f>SUM(D58:D58)</f>
        <v>20466800</v>
      </c>
      <c r="E60" s="404">
        <f>SUM(E58:E59)</f>
        <v>2409500</v>
      </c>
      <c r="F60" s="404">
        <f t="shared" si="5"/>
        <v>22876300</v>
      </c>
      <c r="G60" s="404">
        <f>SUM(G58:G58)</f>
        <v>20466800</v>
      </c>
      <c r="H60" s="404">
        <f>SUM(H58)</f>
        <v>969500</v>
      </c>
      <c r="I60" s="404">
        <f t="shared" si="6"/>
        <v>21436300</v>
      </c>
      <c r="J60" s="402">
        <f t="shared" si="7"/>
        <v>40933600</v>
      </c>
      <c r="K60" s="403">
        <f t="shared" si="1"/>
        <v>3379000</v>
      </c>
      <c r="L60" s="403">
        <f t="shared" si="2"/>
        <v>44312600</v>
      </c>
    </row>
    <row r="61" spans="1:46" ht="27.75" customHeight="1">
      <c r="A61" s="283"/>
      <c r="B61" s="254"/>
      <c r="C61" s="294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</row>
    <row r="62" spans="1:12" s="170" customFormat="1" ht="27.75" customHeight="1">
      <c r="A62" s="254"/>
      <c r="B62" s="166"/>
      <c r="C62" s="169"/>
      <c r="K62" s="298"/>
      <c r="L62" s="298"/>
    </row>
    <row r="63" spans="3:42" ht="15.75">
      <c r="C63" s="293"/>
      <c r="AM63" s="167"/>
      <c r="AN63" s="167"/>
      <c r="AO63" s="167"/>
      <c r="AP63" s="167"/>
    </row>
  </sheetData>
  <sheetProtection/>
  <mergeCells count="2">
    <mergeCell ref="A1:J1"/>
    <mergeCell ref="A2:J2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landscape" paperSize="8" scale="39" r:id="rId1"/>
  <headerFooter alignWithMargins="0">
    <oddHeader>&amp;LMAGYARPOLÁNYI KÖZÖS
ÖNKORMÁNYZATI HIVATAL&amp;C2016. ÉVI KÖLTSÉGVETÉS&amp;R7.c. melléklet a 11/2016. (X. 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workbookViewId="0" topLeftCell="U1">
      <selection activeCell="AC6" sqref="AC6"/>
    </sheetView>
  </sheetViews>
  <sheetFormatPr defaultColWidth="9.00390625" defaultRowHeight="12.75"/>
  <cols>
    <col min="1" max="1" width="7.75390625" style="173" bestFit="1" customWidth="1"/>
    <col min="2" max="2" width="9.875" style="174" bestFit="1" customWidth="1"/>
    <col min="3" max="3" width="64.75390625" style="175" customWidth="1"/>
    <col min="4" max="4" width="21.875" style="175" bestFit="1" customWidth="1"/>
    <col min="5" max="6" width="21.875" style="175" customWidth="1"/>
    <col min="7" max="7" width="9.875" style="174" bestFit="1" customWidth="1"/>
    <col min="8" max="8" width="47.125" style="175" customWidth="1"/>
    <col min="9" max="9" width="21.875" style="175" bestFit="1" customWidth="1"/>
    <col min="10" max="10" width="20.375" style="177" customWidth="1"/>
    <col min="11" max="11" width="19.625" style="177" bestFit="1" customWidth="1"/>
    <col min="12" max="16384" width="9.125" style="177" customWidth="1"/>
  </cols>
  <sheetData>
    <row r="1" ht="18.75" thickBot="1">
      <c r="I1" s="176"/>
    </row>
    <row r="2" spans="1:11" s="178" customFormat="1" ht="18">
      <c r="A2" s="307"/>
      <c r="B2" s="308" t="s">
        <v>3</v>
      </c>
      <c r="C2" s="433" t="s">
        <v>4</v>
      </c>
      <c r="D2" s="308" t="s">
        <v>5</v>
      </c>
      <c r="E2" s="308" t="s">
        <v>6</v>
      </c>
      <c r="F2" s="562" t="s">
        <v>7</v>
      </c>
      <c r="G2" s="449" t="s">
        <v>326</v>
      </c>
      <c r="H2" s="308" t="s">
        <v>688</v>
      </c>
      <c r="I2" s="308" t="s">
        <v>689</v>
      </c>
      <c r="J2" s="450" t="s">
        <v>690</v>
      </c>
      <c r="K2" s="451" t="s">
        <v>691</v>
      </c>
    </row>
    <row r="3" spans="1:11" s="180" customFormat="1" ht="36">
      <c r="A3" s="309"/>
      <c r="B3" s="179" t="s">
        <v>829</v>
      </c>
      <c r="C3" s="354" t="s">
        <v>327</v>
      </c>
      <c r="D3" s="559" t="s">
        <v>991</v>
      </c>
      <c r="E3" s="434" t="s">
        <v>1002</v>
      </c>
      <c r="F3" s="452" t="s">
        <v>1017</v>
      </c>
      <c r="G3" s="566" t="s">
        <v>829</v>
      </c>
      <c r="H3" s="687" t="s">
        <v>328</v>
      </c>
      <c r="I3" s="687"/>
      <c r="J3" s="434" t="s">
        <v>1037</v>
      </c>
      <c r="K3" s="452" t="s">
        <v>1017</v>
      </c>
    </row>
    <row r="4" spans="1:11" ht="37.5" customHeight="1">
      <c r="A4" s="309">
        <v>1</v>
      </c>
      <c r="B4" s="181"/>
      <c r="C4" s="556" t="s">
        <v>976</v>
      </c>
      <c r="D4" s="182">
        <v>14072800</v>
      </c>
      <c r="E4" s="182"/>
      <c r="F4" s="563">
        <f>SUM(D4:E4)</f>
        <v>14072800</v>
      </c>
      <c r="G4" s="567" t="s">
        <v>947</v>
      </c>
      <c r="H4" s="560" t="s">
        <v>333</v>
      </c>
      <c r="I4" s="182">
        <v>22218846</v>
      </c>
      <c r="J4" s="435">
        <v>234300</v>
      </c>
      <c r="K4" s="453">
        <f aca="true" t="shared" si="0" ref="K4:K14">SUM(I4:J4)</f>
        <v>22453146</v>
      </c>
    </row>
    <row r="5" spans="1:11" ht="37.5" customHeight="1">
      <c r="A5" s="309">
        <v>2</v>
      </c>
      <c r="B5" s="181"/>
      <c r="C5" s="556" t="s">
        <v>977</v>
      </c>
      <c r="D5" s="182">
        <v>3600000</v>
      </c>
      <c r="E5" s="182"/>
      <c r="F5" s="563">
        <f aca="true" t="shared" si="1" ref="F5:F15">SUM(D5:E5)</f>
        <v>3600000</v>
      </c>
      <c r="G5" s="567" t="s">
        <v>830</v>
      </c>
      <c r="H5" s="560" t="s">
        <v>832</v>
      </c>
      <c r="I5" s="182">
        <v>5959673</v>
      </c>
      <c r="J5" s="435">
        <v>63261</v>
      </c>
      <c r="K5" s="453">
        <f t="shared" si="0"/>
        <v>6022934</v>
      </c>
    </row>
    <row r="6" spans="1:11" ht="37.5" customHeight="1">
      <c r="A6" s="309">
        <v>3</v>
      </c>
      <c r="B6" s="181"/>
      <c r="C6" s="556" t="s">
        <v>978</v>
      </c>
      <c r="D6" s="182">
        <v>7610800</v>
      </c>
      <c r="E6" s="182">
        <v>861600</v>
      </c>
      <c r="F6" s="563">
        <f t="shared" si="1"/>
        <v>8472400</v>
      </c>
      <c r="G6" s="567" t="s">
        <v>831</v>
      </c>
      <c r="H6" s="560" t="s">
        <v>776</v>
      </c>
      <c r="I6" s="182">
        <v>2525038</v>
      </c>
      <c r="J6" s="435">
        <v>428822</v>
      </c>
      <c r="K6" s="453">
        <f t="shared" si="0"/>
        <v>2953860</v>
      </c>
    </row>
    <row r="7" spans="1:11" ht="30">
      <c r="A7" s="309">
        <v>4</v>
      </c>
      <c r="B7" s="181"/>
      <c r="C7" s="556" t="s">
        <v>979</v>
      </c>
      <c r="D7" s="182">
        <v>185500</v>
      </c>
      <c r="E7" s="182">
        <v>21000</v>
      </c>
      <c r="F7" s="563">
        <f t="shared" si="1"/>
        <v>206500</v>
      </c>
      <c r="G7" s="567" t="s">
        <v>833</v>
      </c>
      <c r="H7" s="560" t="s">
        <v>664</v>
      </c>
      <c r="I7" s="182"/>
      <c r="J7" s="368">
        <f>'8.c.m'!AR57</f>
        <v>692150</v>
      </c>
      <c r="K7" s="453">
        <f t="shared" si="0"/>
        <v>692150</v>
      </c>
    </row>
    <row r="8" spans="1:11" ht="30">
      <c r="A8" s="309">
        <v>5</v>
      </c>
      <c r="B8" s="181"/>
      <c r="C8" s="556" t="s">
        <v>980</v>
      </c>
      <c r="D8" s="182">
        <v>1800000</v>
      </c>
      <c r="E8" s="182"/>
      <c r="F8" s="563">
        <f t="shared" si="1"/>
        <v>1800000</v>
      </c>
      <c r="G8" s="567"/>
      <c r="H8" s="182"/>
      <c r="I8" s="182"/>
      <c r="J8" s="368"/>
      <c r="K8" s="453">
        <f t="shared" si="0"/>
        <v>0</v>
      </c>
    </row>
    <row r="9" spans="1:11" ht="54">
      <c r="A9" s="309">
        <v>6</v>
      </c>
      <c r="B9" s="183"/>
      <c r="C9" s="383" t="s">
        <v>834</v>
      </c>
      <c r="D9" s="184">
        <f>SUM(D4:D8)</f>
        <v>27269100</v>
      </c>
      <c r="E9" s="184">
        <f>SUM(E4:E8)</f>
        <v>882600</v>
      </c>
      <c r="F9" s="563">
        <f t="shared" si="1"/>
        <v>28151700</v>
      </c>
      <c r="G9" s="568"/>
      <c r="H9" s="186" t="s">
        <v>838</v>
      </c>
      <c r="I9" s="184">
        <f>SUM(I4:I8)</f>
        <v>30703557</v>
      </c>
      <c r="J9" s="369">
        <f>SUM(J4:J8)</f>
        <v>1418533</v>
      </c>
      <c r="K9" s="453">
        <f t="shared" si="0"/>
        <v>32122090</v>
      </c>
    </row>
    <row r="10" spans="1:11" ht="30">
      <c r="A10" s="309">
        <v>7</v>
      </c>
      <c r="B10" s="181"/>
      <c r="C10" s="556" t="s">
        <v>981</v>
      </c>
      <c r="D10" s="182"/>
      <c r="E10" s="182"/>
      <c r="F10" s="563">
        <f t="shared" si="1"/>
        <v>0</v>
      </c>
      <c r="G10" s="567" t="s">
        <v>947</v>
      </c>
      <c r="H10" s="561" t="s">
        <v>333</v>
      </c>
      <c r="I10" s="182">
        <v>1745620</v>
      </c>
      <c r="J10" s="369"/>
      <c r="K10" s="454">
        <f t="shared" si="0"/>
        <v>1745620</v>
      </c>
    </row>
    <row r="11" spans="1:11" ht="30">
      <c r="A11" s="309">
        <v>8</v>
      </c>
      <c r="B11" s="181"/>
      <c r="C11" s="556" t="s">
        <v>982</v>
      </c>
      <c r="D11" s="182">
        <v>2560000</v>
      </c>
      <c r="E11" s="182">
        <v>53333</v>
      </c>
      <c r="F11" s="563">
        <f t="shared" si="1"/>
        <v>2613333</v>
      </c>
      <c r="G11" s="567" t="s">
        <v>830</v>
      </c>
      <c r="H11" s="561" t="s">
        <v>775</v>
      </c>
      <c r="I11" s="182">
        <f>SUM('[2]2.b.m.'!AX19:BA19)</f>
        <v>475153</v>
      </c>
      <c r="J11" s="370"/>
      <c r="K11" s="454">
        <f t="shared" si="0"/>
        <v>475153</v>
      </c>
    </row>
    <row r="12" spans="1:11" ht="30">
      <c r="A12" s="309">
        <v>9</v>
      </c>
      <c r="B12" s="181"/>
      <c r="C12" s="556" t="s">
        <v>983</v>
      </c>
      <c r="D12" s="182">
        <v>1413333</v>
      </c>
      <c r="E12" s="182">
        <v>186667</v>
      </c>
      <c r="F12" s="563">
        <f t="shared" si="1"/>
        <v>1600000</v>
      </c>
      <c r="G12" s="567" t="s">
        <v>831</v>
      </c>
      <c r="H12" s="561" t="s">
        <v>776</v>
      </c>
      <c r="I12" s="182">
        <f>SUM('[2]2.b.m.'!AX53:BA53)</f>
        <v>6964433</v>
      </c>
      <c r="J12" s="371">
        <v>632600</v>
      </c>
      <c r="K12" s="454">
        <f t="shared" si="0"/>
        <v>7597033</v>
      </c>
    </row>
    <row r="13" spans="1:11" s="185" customFormat="1" ht="35.25" customHeight="1">
      <c r="A13" s="309">
        <v>10</v>
      </c>
      <c r="B13" s="183"/>
      <c r="C13" s="383" t="s">
        <v>835</v>
      </c>
      <c r="D13" s="184">
        <f>SUM(D10:D12)</f>
        <v>3973333</v>
      </c>
      <c r="E13" s="184">
        <f>SUM(E10:E12)</f>
        <v>240000</v>
      </c>
      <c r="F13" s="563">
        <f t="shared" si="1"/>
        <v>4213333</v>
      </c>
      <c r="G13" s="567" t="s">
        <v>833</v>
      </c>
      <c r="H13" s="561" t="s">
        <v>948</v>
      </c>
      <c r="I13" s="182">
        <v>25400</v>
      </c>
      <c r="J13" s="371"/>
      <c r="K13" s="454">
        <f t="shared" si="0"/>
        <v>25400</v>
      </c>
    </row>
    <row r="14" spans="1:11" s="185" customFormat="1" ht="36">
      <c r="A14" s="309">
        <v>11</v>
      </c>
      <c r="B14" s="181"/>
      <c r="C14" s="556" t="s">
        <v>836</v>
      </c>
      <c r="D14" s="182">
        <v>384000</v>
      </c>
      <c r="E14" s="182">
        <v>352000</v>
      </c>
      <c r="F14" s="563">
        <f t="shared" si="1"/>
        <v>736000</v>
      </c>
      <c r="G14" s="567"/>
      <c r="H14" s="186" t="s">
        <v>841</v>
      </c>
      <c r="I14" s="184">
        <f>SUM(I10:I13)</f>
        <v>9210606</v>
      </c>
      <c r="J14" s="371">
        <f>SUM(J10:J13)</f>
        <v>632600</v>
      </c>
      <c r="K14" s="454">
        <f t="shared" si="0"/>
        <v>9843206</v>
      </c>
    </row>
    <row r="15" spans="1:39" s="188" customFormat="1" ht="64.5" customHeight="1">
      <c r="A15" s="309">
        <v>12</v>
      </c>
      <c r="B15" s="183"/>
      <c r="C15" s="379" t="s">
        <v>837</v>
      </c>
      <c r="D15" s="184">
        <f>SUM(D9+D13+D14)</f>
        <v>31626433</v>
      </c>
      <c r="E15" s="184">
        <f>SUM(E9+E13+E14)</f>
        <v>1474600</v>
      </c>
      <c r="F15" s="563">
        <f t="shared" si="1"/>
        <v>33101033</v>
      </c>
      <c r="G15" s="568"/>
      <c r="H15" s="431"/>
      <c r="I15" s="431"/>
      <c r="J15" s="431"/>
      <c r="K15" s="455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685"/>
      <c r="AG15" s="685"/>
      <c r="AH15" s="685"/>
      <c r="AI15" s="685"/>
      <c r="AJ15" s="686"/>
      <c r="AK15" s="686"/>
      <c r="AL15" s="686"/>
      <c r="AM15" s="686"/>
    </row>
    <row r="16" spans="1:39" s="193" customFormat="1" ht="38.25" customHeight="1">
      <c r="A16" s="309">
        <v>13</v>
      </c>
      <c r="B16" s="189"/>
      <c r="C16" s="556" t="s">
        <v>839</v>
      </c>
      <c r="D16" s="182">
        <v>5466322</v>
      </c>
      <c r="E16" s="182">
        <v>146890</v>
      </c>
      <c r="F16" s="563">
        <f>SUM(D16:E16)</f>
        <v>5613212</v>
      </c>
      <c r="G16" s="569"/>
      <c r="H16" s="432"/>
      <c r="I16" s="432"/>
      <c r="J16" s="432"/>
      <c r="K16" s="456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1"/>
      <c r="AG16" s="191"/>
      <c r="AH16" s="191"/>
      <c r="AI16" s="191"/>
      <c r="AJ16" s="192"/>
      <c r="AK16" s="192"/>
      <c r="AL16" s="192"/>
      <c r="AM16" s="192"/>
    </row>
    <row r="17" spans="1:39" s="193" customFormat="1" ht="38.25" customHeight="1">
      <c r="A17" s="309">
        <v>14</v>
      </c>
      <c r="B17" s="189"/>
      <c r="C17" s="556" t="s">
        <v>840</v>
      </c>
      <c r="D17" s="182">
        <v>2160630</v>
      </c>
      <c r="E17" s="182">
        <v>-847042</v>
      </c>
      <c r="F17" s="563">
        <f>SUM(D17:E17)</f>
        <v>1313588</v>
      </c>
      <c r="G17" s="569"/>
      <c r="H17" s="432"/>
      <c r="I17" s="432"/>
      <c r="J17" s="432"/>
      <c r="K17" s="456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1"/>
      <c r="AG17" s="191"/>
      <c r="AH17" s="191"/>
      <c r="AI17" s="191"/>
      <c r="AJ17" s="192"/>
      <c r="AK17" s="192"/>
      <c r="AL17" s="192"/>
      <c r="AM17" s="192"/>
    </row>
    <row r="18" spans="1:39" s="193" customFormat="1" ht="36">
      <c r="A18" s="309">
        <v>17</v>
      </c>
      <c r="B18" s="183"/>
      <c r="C18" s="379" t="s">
        <v>841</v>
      </c>
      <c r="D18" s="184">
        <f>SUM(D16:D17)</f>
        <v>7626952</v>
      </c>
      <c r="E18" s="184">
        <f>SUM(E16:E17)</f>
        <v>-700152</v>
      </c>
      <c r="F18" s="564">
        <f>SUM(F16:F17)</f>
        <v>6926800</v>
      </c>
      <c r="G18" s="568"/>
      <c r="H18" s="432"/>
      <c r="I18" s="432"/>
      <c r="J18" s="371"/>
      <c r="K18" s="457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1"/>
      <c r="AG18" s="191"/>
      <c r="AH18" s="191"/>
      <c r="AI18" s="191"/>
      <c r="AJ18" s="192"/>
      <c r="AK18" s="192"/>
      <c r="AL18" s="192"/>
      <c r="AM18" s="192"/>
    </row>
    <row r="19" spans="1:39" s="193" customFormat="1" ht="36">
      <c r="A19" s="309">
        <v>18</v>
      </c>
      <c r="B19" s="194"/>
      <c r="C19" s="379" t="s">
        <v>1010</v>
      </c>
      <c r="D19" s="184">
        <v>660778</v>
      </c>
      <c r="E19" s="184">
        <v>623685</v>
      </c>
      <c r="F19" s="564">
        <f>SUM(D19:E19)</f>
        <v>1284463</v>
      </c>
      <c r="G19" s="570"/>
      <c r="H19" s="217"/>
      <c r="I19" s="184"/>
      <c r="J19" s="371"/>
      <c r="K19" s="457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1"/>
      <c r="AG19" s="191"/>
      <c r="AH19" s="191"/>
      <c r="AI19" s="191"/>
      <c r="AJ19" s="192"/>
      <c r="AK19" s="192"/>
      <c r="AL19" s="192"/>
      <c r="AM19" s="192"/>
    </row>
    <row r="20" spans="1:39" s="463" customFormat="1" ht="36">
      <c r="A20" s="309">
        <v>19</v>
      </c>
      <c r="B20" s="195"/>
      <c r="C20" s="379" t="s">
        <v>1040</v>
      </c>
      <c r="D20" s="184"/>
      <c r="E20" s="184">
        <v>653000</v>
      </c>
      <c r="F20" s="564">
        <f>SUM(E20)</f>
        <v>653000</v>
      </c>
      <c r="G20" s="570"/>
      <c r="H20" s="217"/>
      <c r="I20" s="184"/>
      <c r="J20" s="371"/>
      <c r="K20" s="457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1"/>
      <c r="AG20" s="461"/>
      <c r="AH20" s="461"/>
      <c r="AI20" s="461"/>
      <c r="AJ20" s="462"/>
      <c r="AK20" s="462"/>
      <c r="AL20" s="462"/>
      <c r="AM20" s="462"/>
    </row>
    <row r="21" spans="1:39" s="193" customFormat="1" ht="43.5" customHeight="1">
      <c r="A21" s="309">
        <v>20</v>
      </c>
      <c r="B21" s="195" t="s">
        <v>1093</v>
      </c>
      <c r="C21" s="557" t="s">
        <v>842</v>
      </c>
      <c r="D21" s="184">
        <f>D15+D16+D19</f>
        <v>37753533</v>
      </c>
      <c r="E21" s="184">
        <f>E15+E16+E19+E20</f>
        <v>2898175</v>
      </c>
      <c r="F21" s="564">
        <f>SUM(D21:E21)</f>
        <v>40651708</v>
      </c>
      <c r="G21" s="570"/>
      <c r="H21" s="217"/>
      <c r="I21" s="184"/>
      <c r="J21" s="371"/>
      <c r="K21" s="457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1"/>
      <c r="AG21" s="191"/>
      <c r="AH21" s="191"/>
      <c r="AI21" s="191"/>
      <c r="AJ21" s="192"/>
      <c r="AK21" s="192"/>
      <c r="AL21" s="192"/>
      <c r="AM21" s="192"/>
    </row>
    <row r="22" spans="1:39" s="188" customFormat="1" ht="64.5" customHeight="1" thickBot="1">
      <c r="A22" s="309">
        <v>21</v>
      </c>
      <c r="B22" s="310" t="s">
        <v>281</v>
      </c>
      <c r="C22" s="558" t="s">
        <v>843</v>
      </c>
      <c r="D22" s="311">
        <f>SUM(D17)</f>
        <v>2160630</v>
      </c>
      <c r="E22" s="311">
        <v>-847042</v>
      </c>
      <c r="F22" s="572">
        <f>SUM(D22:E22)</f>
        <v>1313588</v>
      </c>
      <c r="G22" s="573"/>
      <c r="H22" s="555"/>
      <c r="I22" s="311"/>
      <c r="J22" s="448"/>
      <c r="K22" s="458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685"/>
      <c r="AG22" s="685"/>
      <c r="AH22" s="685"/>
      <c r="AI22" s="685"/>
      <c r="AJ22" s="686"/>
      <c r="AK22" s="686"/>
      <c r="AL22" s="686"/>
      <c r="AM22" s="686"/>
    </row>
    <row r="23" spans="1:11" ht="36.75" thickBot="1">
      <c r="A23" s="565">
        <v>22</v>
      </c>
      <c r="B23" s="571" t="s">
        <v>4</v>
      </c>
      <c r="C23" s="574" t="s">
        <v>844</v>
      </c>
      <c r="D23" s="312">
        <f>SUM(D21:D22)</f>
        <v>39914163</v>
      </c>
      <c r="E23" s="312">
        <f>SUM(E21:E22)</f>
        <v>2051133</v>
      </c>
      <c r="F23" s="575">
        <f>SUM(F21:F22)</f>
        <v>41965296</v>
      </c>
      <c r="G23" s="571" t="s">
        <v>11</v>
      </c>
      <c r="H23" s="459" t="s">
        <v>845</v>
      </c>
      <c r="I23" s="447">
        <f>SUM(I9+I14+I19)</f>
        <v>39914163</v>
      </c>
      <c r="J23" s="447">
        <f>SUM(J9+J14+J19)</f>
        <v>2051133</v>
      </c>
      <c r="K23" s="447">
        <f>SUM(K9+K14+K19)</f>
        <v>41965296</v>
      </c>
    </row>
  </sheetData>
  <sheetProtection/>
  <mergeCells count="5">
    <mergeCell ref="AF22:AI22"/>
    <mergeCell ref="AJ22:AM22"/>
    <mergeCell ref="H3:I3"/>
    <mergeCell ref="AF15:AI15"/>
    <mergeCell ref="AJ15:A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  <headerFooter>
    <oddHeader>&amp;LMagyarpolányi Óvoda és Egységes Óvoda-bölcsőde&amp;C2016. ÉVI KÖLTSÉGVETÉS
BEVÉTELEK ÉS KIADÁSOK ALAKULÁSA&amp;R8.a. melléklet a 11/2016. (X. 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5" sqref="F5"/>
    </sheetView>
  </sheetViews>
  <sheetFormatPr defaultColWidth="9.00390625" defaultRowHeight="12.75"/>
  <cols>
    <col min="1" max="1" width="9.125" style="38" customWidth="1"/>
    <col min="2" max="2" width="13.875" style="38" customWidth="1"/>
    <col min="3" max="3" width="56.75390625" style="38" customWidth="1"/>
    <col min="4" max="8" width="26.00390625" style="38" customWidth="1"/>
    <col min="9" max="16384" width="9.125" style="38" customWidth="1"/>
  </cols>
  <sheetData>
    <row r="1" spans="1:8" ht="12.75">
      <c r="A1" s="146"/>
      <c r="B1" s="151"/>
      <c r="C1" s="146"/>
      <c r="D1" s="146"/>
      <c r="E1" s="146"/>
      <c r="F1" s="146"/>
      <c r="G1" s="146"/>
      <c r="H1" s="146"/>
    </row>
    <row r="2" spans="1:8" ht="12.75">
      <c r="A2" s="153"/>
      <c r="B2" s="147" t="s">
        <v>3</v>
      </c>
      <c r="C2" s="147" t="s">
        <v>154</v>
      </c>
      <c r="D2" s="147" t="s">
        <v>5</v>
      </c>
      <c r="E2" s="147" t="s">
        <v>6</v>
      </c>
      <c r="F2" s="147" t="s">
        <v>7</v>
      </c>
      <c r="G2" s="147" t="s">
        <v>326</v>
      </c>
      <c r="H2" s="147" t="s">
        <v>688</v>
      </c>
    </row>
    <row r="3" spans="1:8" ht="76.5">
      <c r="A3" s="148">
        <v>1</v>
      </c>
      <c r="B3" s="149" t="s">
        <v>723</v>
      </c>
      <c r="C3" s="149" t="s">
        <v>724</v>
      </c>
      <c r="D3" s="149" t="s">
        <v>725</v>
      </c>
      <c r="E3" s="149" t="s">
        <v>726</v>
      </c>
      <c r="F3" s="149" t="s">
        <v>777</v>
      </c>
      <c r="G3" s="149" t="s">
        <v>728</v>
      </c>
      <c r="H3" s="149" t="s">
        <v>779</v>
      </c>
    </row>
    <row r="4" spans="1:8" ht="49.5" customHeight="1">
      <c r="A4" s="148">
        <v>2</v>
      </c>
      <c r="B4" s="155" t="s">
        <v>846</v>
      </c>
      <c r="C4" s="196" t="s">
        <v>847</v>
      </c>
      <c r="D4" s="437">
        <f aca="true" t="shared" si="0" ref="D4:D9">E4+F4+G4+H4</f>
        <v>18541555</v>
      </c>
      <c r="E4" s="437">
        <v>14401966</v>
      </c>
      <c r="F4" s="437">
        <v>3868139</v>
      </c>
      <c r="G4" s="437">
        <v>271450</v>
      </c>
      <c r="H4" s="437"/>
    </row>
    <row r="5" spans="1:8" ht="49.5" customHeight="1">
      <c r="A5" s="148">
        <v>3</v>
      </c>
      <c r="B5" s="155" t="s">
        <v>848</v>
      </c>
      <c r="C5" s="196" t="s">
        <v>849</v>
      </c>
      <c r="D5" s="437">
        <f t="shared" si="0"/>
        <v>2200888</v>
      </c>
      <c r="E5" s="437"/>
      <c r="F5" s="437"/>
      <c r="G5" s="437">
        <v>2200888</v>
      </c>
      <c r="H5" s="437"/>
    </row>
    <row r="6" spans="1:8" ht="49.5" customHeight="1">
      <c r="A6" s="148">
        <v>4</v>
      </c>
      <c r="B6" s="155" t="s">
        <v>850</v>
      </c>
      <c r="C6" s="196" t="s">
        <v>851</v>
      </c>
      <c r="D6" s="437">
        <f t="shared" si="0"/>
        <v>9961114</v>
      </c>
      <c r="E6" s="437">
        <v>7816880</v>
      </c>
      <c r="F6" s="437">
        <v>2091534</v>
      </c>
      <c r="G6" s="437">
        <v>52700</v>
      </c>
      <c r="H6" s="437"/>
    </row>
    <row r="7" spans="1:8" ht="49.5" customHeight="1">
      <c r="A7" s="148">
        <v>5</v>
      </c>
      <c r="B7" s="155" t="s">
        <v>852</v>
      </c>
      <c r="C7" s="196" t="s">
        <v>853</v>
      </c>
      <c r="D7" s="437">
        <f t="shared" si="0"/>
        <v>9210606</v>
      </c>
      <c r="E7" s="437">
        <v>1745620</v>
      </c>
      <c r="F7" s="437">
        <v>475153</v>
      </c>
      <c r="G7" s="437">
        <v>6964433</v>
      </c>
      <c r="H7" s="437">
        <v>25400</v>
      </c>
    </row>
    <row r="8" spans="1:8" ht="49.5" customHeight="1">
      <c r="A8" s="148">
        <v>6</v>
      </c>
      <c r="B8" s="676" t="s">
        <v>782</v>
      </c>
      <c r="C8" s="676"/>
      <c r="D8" s="436">
        <f t="shared" si="0"/>
        <v>39914163</v>
      </c>
      <c r="E8" s="436">
        <f>SUM(E4:E7)</f>
        <v>23964466</v>
      </c>
      <c r="F8" s="436">
        <f>SUM(F4:F7)</f>
        <v>6434826</v>
      </c>
      <c r="G8" s="436">
        <f>SUM(G4:G7)</f>
        <v>9489471</v>
      </c>
      <c r="H8" s="436">
        <f>SUM(H4:H7)</f>
        <v>25400</v>
      </c>
    </row>
    <row r="9" spans="1:8" ht="49.5" customHeight="1">
      <c r="A9" s="148">
        <v>7</v>
      </c>
      <c r="B9" s="438" t="s">
        <v>1051</v>
      </c>
      <c r="C9" s="439"/>
      <c r="D9" s="430">
        <f t="shared" si="0"/>
        <v>2051133</v>
      </c>
      <c r="E9" s="299">
        <v>234300</v>
      </c>
      <c r="F9" s="341">
        <v>63261</v>
      </c>
      <c r="G9" s="341">
        <v>1061422</v>
      </c>
      <c r="H9" s="341">
        <v>692150</v>
      </c>
    </row>
    <row r="10" spans="1:8" s="429" customFormat="1" ht="38.25" customHeight="1">
      <c r="A10" s="148">
        <v>8</v>
      </c>
      <c r="B10" s="676" t="s">
        <v>782</v>
      </c>
      <c r="C10" s="676"/>
      <c r="D10" s="390">
        <f>SUM(D8:D9)</f>
        <v>41965296</v>
      </c>
      <c r="E10" s="390">
        <f>SUM(E8:E9)</f>
        <v>24198766</v>
      </c>
      <c r="F10" s="390">
        <f>SUM(F8:F9)</f>
        <v>6498087</v>
      </c>
      <c r="G10" s="390">
        <f>SUM(G8:G9)</f>
        <v>10550893</v>
      </c>
      <c r="H10" s="390">
        <f>SUM(H8:H9)</f>
        <v>717550</v>
      </c>
    </row>
    <row r="11" ht="38.25" customHeight="1"/>
  </sheetData>
  <sheetProtection/>
  <mergeCells count="2"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&amp;LMagyarpolányiÓvoda és Egységes Óvoda-bölcsőde&amp;C2016. ÉVI KÖLTSÉGVETÉS
KIADÁSOK&amp;R8.b. melléklet a 11/2016. (X. 18.)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5"/>
  <sheetViews>
    <sheetView workbookViewId="0" topLeftCell="AN1">
      <selection activeCell="AN5" sqref="AN5:AP5"/>
    </sheetView>
  </sheetViews>
  <sheetFormatPr defaultColWidth="9.00390625" defaultRowHeight="12.75"/>
  <cols>
    <col min="1" max="2" width="2.75390625" style="203" customWidth="1"/>
    <col min="3" max="3" width="2.75390625" style="208" customWidth="1"/>
    <col min="4" max="28" width="2.75390625" style="197" customWidth="1"/>
    <col min="29" max="29" width="16.125" style="209" bestFit="1" customWidth="1"/>
    <col min="30" max="30" width="2.75390625" style="210" customWidth="1"/>
    <col min="31" max="33" width="2.75390625" style="90" customWidth="1"/>
    <col min="34" max="35" width="16.125" style="91" customWidth="1"/>
    <col min="36" max="37" width="15.25390625" style="91" customWidth="1"/>
    <col min="38" max="39" width="16.375" style="91" customWidth="1"/>
    <col min="40" max="40" width="16.00390625" style="118" customWidth="1"/>
    <col min="41" max="42" width="16.125" style="91" customWidth="1"/>
    <col min="43" max="43" width="18.25390625" style="118" customWidth="1"/>
    <col min="44" max="44" width="15.625" style="427" customWidth="1"/>
    <col min="45" max="45" width="16.875" style="426" customWidth="1"/>
    <col min="46" max="46" width="11.375" style="0" bestFit="1" customWidth="1"/>
    <col min="47" max="47" width="9.625" style="197" bestFit="1" customWidth="1"/>
    <col min="48" max="48" width="11.375" style="197" bestFit="1" customWidth="1"/>
    <col min="49" max="49" width="14.00390625" style="197" bestFit="1" customWidth="1"/>
    <col min="50" max="50" width="11.375" style="197" bestFit="1" customWidth="1"/>
    <col min="51" max="51" width="15.75390625" style="197" bestFit="1" customWidth="1"/>
    <col min="52" max="16384" width="9.125" style="197" customWidth="1"/>
  </cols>
  <sheetData>
    <row r="1" spans="1:43" ht="25.5" customHeight="1">
      <c r="A1" s="743" t="s">
        <v>783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743"/>
      <c r="AP1" s="743"/>
      <c r="AQ1" s="743"/>
    </row>
    <row r="2" spans="1:43" ht="15.75" customHeight="1" thickBo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  <c r="AK2" s="744"/>
      <c r="AL2" s="744"/>
      <c r="AM2" s="744"/>
      <c r="AN2" s="744"/>
      <c r="AO2" s="744"/>
      <c r="AP2" s="744"/>
      <c r="AQ2" s="744"/>
    </row>
    <row r="3" spans="1:51" ht="34.5" customHeight="1">
      <c r="A3" s="745"/>
      <c r="B3" s="746"/>
      <c r="C3" s="700" t="s">
        <v>3</v>
      </c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2"/>
      <c r="AD3" s="747" t="s">
        <v>154</v>
      </c>
      <c r="AE3" s="748"/>
      <c r="AF3" s="748"/>
      <c r="AG3" s="748"/>
      <c r="AH3" s="545" t="s">
        <v>5</v>
      </c>
      <c r="AI3" s="545" t="s">
        <v>6</v>
      </c>
      <c r="AJ3" s="545" t="s">
        <v>7</v>
      </c>
      <c r="AK3" s="545" t="s">
        <v>326</v>
      </c>
      <c r="AL3" s="545" t="s">
        <v>688</v>
      </c>
      <c r="AM3" s="545" t="s">
        <v>689</v>
      </c>
      <c r="AN3" s="545" t="s">
        <v>690</v>
      </c>
      <c r="AO3" s="545" t="s">
        <v>691</v>
      </c>
      <c r="AP3" s="545" t="s">
        <v>11</v>
      </c>
      <c r="AQ3" s="545" t="s">
        <v>692</v>
      </c>
      <c r="AR3" s="545" t="s">
        <v>693</v>
      </c>
      <c r="AS3" s="545" t="s">
        <v>694</v>
      </c>
      <c r="AT3" s="546" t="s">
        <v>695</v>
      </c>
      <c r="AU3" s="545" t="s">
        <v>696</v>
      </c>
      <c r="AV3" s="545" t="s">
        <v>697</v>
      </c>
      <c r="AW3" s="545" t="s">
        <v>698</v>
      </c>
      <c r="AX3" s="547" t="s">
        <v>699</v>
      </c>
      <c r="AY3" s="548" t="s">
        <v>700</v>
      </c>
    </row>
    <row r="4" spans="1:51" ht="34.5" customHeight="1">
      <c r="A4" s="752" t="s">
        <v>346</v>
      </c>
      <c r="B4" s="753"/>
      <c r="C4" s="720" t="s">
        <v>9</v>
      </c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2"/>
      <c r="AD4" s="729" t="s">
        <v>155</v>
      </c>
      <c r="AE4" s="730"/>
      <c r="AF4" s="730"/>
      <c r="AG4" s="731"/>
      <c r="AH4" s="738" t="s">
        <v>347</v>
      </c>
      <c r="AI4" s="739"/>
      <c r="AJ4" s="739"/>
      <c r="AK4" s="739"/>
      <c r="AL4" s="739"/>
      <c r="AM4" s="739"/>
      <c r="AN4" s="739"/>
      <c r="AO4" s="739"/>
      <c r="AP4" s="739"/>
      <c r="AQ4" s="739"/>
      <c r="AR4" s="739"/>
      <c r="AS4" s="739"/>
      <c r="AT4" s="739"/>
      <c r="AU4" s="739"/>
      <c r="AV4" s="739"/>
      <c r="AW4" s="740"/>
      <c r="AX4" s="688" t="s">
        <v>992</v>
      </c>
      <c r="AY4" s="689" t="s">
        <v>1017</v>
      </c>
    </row>
    <row r="5" spans="1:51" ht="38.25" customHeight="1">
      <c r="A5" s="754"/>
      <c r="B5" s="755"/>
      <c r="C5" s="723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5"/>
      <c r="AD5" s="732"/>
      <c r="AE5" s="733"/>
      <c r="AF5" s="733"/>
      <c r="AG5" s="734"/>
      <c r="AH5" s="690" t="s">
        <v>854</v>
      </c>
      <c r="AI5" s="598"/>
      <c r="AJ5" s="691"/>
      <c r="AK5" s="690" t="s">
        <v>855</v>
      </c>
      <c r="AL5" s="598"/>
      <c r="AM5" s="691"/>
      <c r="AN5" s="692" t="s">
        <v>856</v>
      </c>
      <c r="AO5" s="693"/>
      <c r="AP5" s="694"/>
      <c r="AQ5" s="695" t="s">
        <v>859</v>
      </c>
      <c r="AR5" s="695" t="s">
        <v>1091</v>
      </c>
      <c r="AS5" s="695" t="s">
        <v>993</v>
      </c>
      <c r="AT5" s="697" t="s">
        <v>852</v>
      </c>
      <c r="AU5" s="698"/>
      <c r="AV5" s="699"/>
      <c r="AW5" s="695" t="s">
        <v>1061</v>
      </c>
      <c r="AX5" s="688"/>
      <c r="AY5" s="689"/>
    </row>
    <row r="6" spans="1:51" ht="148.5" customHeight="1">
      <c r="A6" s="756"/>
      <c r="B6" s="757"/>
      <c r="C6" s="726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8"/>
      <c r="AD6" s="735"/>
      <c r="AE6" s="736"/>
      <c r="AF6" s="736"/>
      <c r="AG6" s="737"/>
      <c r="AH6" s="367" t="s">
        <v>857</v>
      </c>
      <c r="AI6" s="367" t="s">
        <v>992</v>
      </c>
      <c r="AJ6" s="367" t="s">
        <v>993</v>
      </c>
      <c r="AK6" s="367" t="s">
        <v>858</v>
      </c>
      <c r="AL6" s="367" t="s">
        <v>992</v>
      </c>
      <c r="AM6" s="367" t="s">
        <v>993</v>
      </c>
      <c r="AN6" s="367" t="s">
        <v>1092</v>
      </c>
      <c r="AO6" s="367" t="s">
        <v>992</v>
      </c>
      <c r="AP6" s="367" t="s">
        <v>993</v>
      </c>
      <c r="AQ6" s="696"/>
      <c r="AR6" s="696"/>
      <c r="AS6" s="696"/>
      <c r="AT6" s="367" t="s">
        <v>860</v>
      </c>
      <c r="AU6" s="367" t="s">
        <v>992</v>
      </c>
      <c r="AV6" s="367" t="s">
        <v>993</v>
      </c>
      <c r="AW6" s="696"/>
      <c r="AX6" s="688"/>
      <c r="AY6" s="689"/>
    </row>
    <row r="7" spans="1:51" ht="22.5" customHeight="1">
      <c r="A7" s="709">
        <v>1</v>
      </c>
      <c r="B7" s="709"/>
      <c r="C7" s="741" t="s">
        <v>390</v>
      </c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198"/>
      <c r="AD7" s="749" t="s">
        <v>391</v>
      </c>
      <c r="AE7" s="750"/>
      <c r="AF7" s="750"/>
      <c r="AG7" s="751"/>
      <c r="AH7" s="372">
        <v>13303856</v>
      </c>
      <c r="AI7" s="372">
        <v>64800</v>
      </c>
      <c r="AJ7" s="373">
        <f>SUM(AH7:AI7)</f>
        <v>13368656</v>
      </c>
      <c r="AK7" s="372">
        <v>0</v>
      </c>
      <c r="AL7" s="372">
        <v>0</v>
      </c>
      <c r="AM7" s="373">
        <f>SUM(AK7:AL7)</f>
        <v>0</v>
      </c>
      <c r="AN7" s="372">
        <v>7405368</v>
      </c>
      <c r="AO7" s="372">
        <v>169500</v>
      </c>
      <c r="AP7" s="373">
        <f>SUM(AN7:AO7)</f>
        <v>7574868</v>
      </c>
      <c r="AQ7" s="373">
        <f>AH7+AK7+AN7</f>
        <v>20709224</v>
      </c>
      <c r="AR7" s="373">
        <f>AI7+AL7+AO7</f>
        <v>234300</v>
      </c>
      <c r="AS7" s="373">
        <f>SUM(AQ7:AR7)</f>
        <v>20943524</v>
      </c>
      <c r="AT7" s="372">
        <v>1350000</v>
      </c>
      <c r="AU7" s="372"/>
      <c r="AV7" s="373">
        <f>SUM(AT7:AU7)</f>
        <v>1350000</v>
      </c>
      <c r="AW7" s="373">
        <f aca="true" t="shared" si="0" ref="AW7:AW23">AQ7+AT7</f>
        <v>22059224</v>
      </c>
      <c r="AX7" s="375">
        <f aca="true" t="shared" si="1" ref="AX7:AX23">AI7+AL7+AO7+AU7</f>
        <v>234300</v>
      </c>
      <c r="AY7" s="549">
        <f>SUM(AW7:AX7)</f>
        <v>22293524</v>
      </c>
    </row>
    <row r="8" spans="1:51" ht="22.5" customHeight="1">
      <c r="A8" s="709">
        <v>2</v>
      </c>
      <c r="B8" s="709"/>
      <c r="C8" s="741" t="s">
        <v>396</v>
      </c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198"/>
      <c r="AD8" s="710" t="s">
        <v>397</v>
      </c>
      <c r="AE8" s="710"/>
      <c r="AF8" s="710"/>
      <c r="AG8" s="710"/>
      <c r="AH8" s="372"/>
      <c r="AI8" s="372"/>
      <c r="AJ8" s="373">
        <f aca="true" t="shared" si="2" ref="AJ8:AJ58">SUM(AH8:AI8)</f>
        <v>0</v>
      </c>
      <c r="AK8" s="372"/>
      <c r="AL8" s="372"/>
      <c r="AM8" s="373">
        <f aca="true" t="shared" si="3" ref="AM8:AM58">SUM(AK8:AL8)</f>
        <v>0</v>
      </c>
      <c r="AN8" s="372"/>
      <c r="AO8" s="372"/>
      <c r="AP8" s="373">
        <f aca="true" t="shared" si="4" ref="AP8:AP58">SUM(AN8:AO8)</f>
        <v>0</v>
      </c>
      <c r="AQ8" s="373">
        <f aca="true" t="shared" si="5" ref="AQ8:AR23">AH8+AK8+AN8</f>
        <v>0</v>
      </c>
      <c r="AR8" s="373">
        <f t="shared" si="5"/>
        <v>0</v>
      </c>
      <c r="AS8" s="373">
        <f aca="true" t="shared" si="6" ref="AS8:AS58">SUM(AQ8:AR8)</f>
        <v>0</v>
      </c>
      <c r="AT8" s="372"/>
      <c r="AU8" s="372"/>
      <c r="AV8" s="373">
        <f aca="true" t="shared" si="7" ref="AV8:AV58">SUM(AT8:AU8)</f>
        <v>0</v>
      </c>
      <c r="AW8" s="373">
        <f t="shared" si="0"/>
        <v>0</v>
      </c>
      <c r="AX8" s="375">
        <f t="shared" si="1"/>
        <v>0</v>
      </c>
      <c r="AY8" s="549">
        <f aca="true" t="shared" si="8" ref="AY8:AY57">SUM(AW8:AX8)</f>
        <v>0</v>
      </c>
    </row>
    <row r="9" spans="1:51" ht="22.5" customHeight="1">
      <c r="A9" s="709">
        <v>3</v>
      </c>
      <c r="B9" s="709"/>
      <c r="C9" s="718" t="s">
        <v>399</v>
      </c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199"/>
      <c r="AD9" s="710" t="s">
        <v>400</v>
      </c>
      <c r="AE9" s="710"/>
      <c r="AF9" s="710"/>
      <c r="AG9" s="710"/>
      <c r="AH9" s="372">
        <v>155566</v>
      </c>
      <c r="AI9" s="372"/>
      <c r="AJ9" s="373">
        <f t="shared" si="2"/>
        <v>155566</v>
      </c>
      <c r="AK9" s="372"/>
      <c r="AL9" s="372"/>
      <c r="AM9" s="373">
        <f t="shared" si="3"/>
        <v>0</v>
      </c>
      <c r="AN9" s="372">
        <v>96644</v>
      </c>
      <c r="AO9" s="372"/>
      <c r="AP9" s="373">
        <f t="shared" si="4"/>
        <v>96644</v>
      </c>
      <c r="AQ9" s="373">
        <f t="shared" si="5"/>
        <v>252210</v>
      </c>
      <c r="AR9" s="373">
        <f t="shared" si="5"/>
        <v>0</v>
      </c>
      <c r="AS9" s="373">
        <f t="shared" si="6"/>
        <v>252210</v>
      </c>
      <c r="AT9" s="372">
        <v>17620</v>
      </c>
      <c r="AU9" s="372"/>
      <c r="AV9" s="373">
        <f t="shared" si="7"/>
        <v>17620</v>
      </c>
      <c r="AW9" s="373">
        <f t="shared" si="0"/>
        <v>269830</v>
      </c>
      <c r="AX9" s="375">
        <f t="shared" si="1"/>
        <v>0</v>
      </c>
      <c r="AY9" s="549">
        <f t="shared" si="8"/>
        <v>269830</v>
      </c>
    </row>
    <row r="10" spans="1:51" ht="22.5" customHeight="1">
      <c r="A10" s="709">
        <v>4</v>
      </c>
      <c r="B10" s="709"/>
      <c r="C10" s="718" t="s">
        <v>407</v>
      </c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199"/>
      <c r="AD10" s="710" t="s">
        <v>408</v>
      </c>
      <c r="AE10" s="710"/>
      <c r="AF10" s="710"/>
      <c r="AG10" s="710"/>
      <c r="AH10" s="372">
        <v>480000</v>
      </c>
      <c r="AI10" s="372"/>
      <c r="AJ10" s="373">
        <f t="shared" si="2"/>
        <v>480000</v>
      </c>
      <c r="AK10" s="372"/>
      <c r="AL10" s="372"/>
      <c r="AM10" s="373">
        <f t="shared" si="3"/>
        <v>0</v>
      </c>
      <c r="AN10" s="372">
        <v>192000</v>
      </c>
      <c r="AO10" s="372"/>
      <c r="AP10" s="373">
        <f t="shared" si="4"/>
        <v>192000</v>
      </c>
      <c r="AQ10" s="373">
        <f t="shared" si="5"/>
        <v>672000</v>
      </c>
      <c r="AR10" s="373">
        <f t="shared" si="5"/>
        <v>0</v>
      </c>
      <c r="AS10" s="373">
        <f t="shared" si="6"/>
        <v>672000</v>
      </c>
      <c r="AT10" s="372">
        <v>96000</v>
      </c>
      <c r="AU10" s="372"/>
      <c r="AV10" s="373">
        <f t="shared" si="7"/>
        <v>96000</v>
      </c>
      <c r="AW10" s="373">
        <f t="shared" si="0"/>
        <v>768000</v>
      </c>
      <c r="AX10" s="375">
        <f t="shared" si="1"/>
        <v>0</v>
      </c>
      <c r="AY10" s="549">
        <f t="shared" si="8"/>
        <v>768000</v>
      </c>
    </row>
    <row r="11" spans="1:51" ht="22.5" customHeight="1">
      <c r="A11" s="709">
        <v>5</v>
      </c>
      <c r="B11" s="709"/>
      <c r="C11" s="705" t="s">
        <v>412</v>
      </c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199"/>
      <c r="AD11" s="710" t="s">
        <v>413</v>
      </c>
      <c r="AE11" s="710"/>
      <c r="AF11" s="710"/>
      <c r="AG11" s="710"/>
      <c r="AH11" s="372">
        <v>146544</v>
      </c>
      <c r="AI11" s="372"/>
      <c r="AJ11" s="373">
        <f t="shared" si="2"/>
        <v>146544</v>
      </c>
      <c r="AK11" s="372"/>
      <c r="AL11" s="372"/>
      <c r="AM11" s="373">
        <f t="shared" si="3"/>
        <v>0</v>
      </c>
      <c r="AN11" s="372">
        <v>98868</v>
      </c>
      <c r="AO11" s="372"/>
      <c r="AP11" s="373">
        <f t="shared" si="4"/>
        <v>98868</v>
      </c>
      <c r="AQ11" s="373">
        <f t="shared" si="5"/>
        <v>245412</v>
      </c>
      <c r="AR11" s="373">
        <f t="shared" si="5"/>
        <v>0</v>
      </c>
      <c r="AS11" s="373">
        <f t="shared" si="6"/>
        <v>245412</v>
      </c>
      <c r="AT11" s="372"/>
      <c r="AU11" s="372"/>
      <c r="AV11" s="373">
        <f t="shared" si="7"/>
        <v>0</v>
      </c>
      <c r="AW11" s="373">
        <f t="shared" si="0"/>
        <v>245412</v>
      </c>
      <c r="AX11" s="375">
        <f t="shared" si="1"/>
        <v>0</v>
      </c>
      <c r="AY11" s="549">
        <f t="shared" si="8"/>
        <v>245412</v>
      </c>
    </row>
    <row r="12" spans="1:51" ht="22.5" customHeight="1">
      <c r="A12" s="709">
        <v>6</v>
      </c>
      <c r="B12" s="709"/>
      <c r="C12" s="705" t="s">
        <v>414</v>
      </c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199"/>
      <c r="AD12" s="710" t="s">
        <v>415</v>
      </c>
      <c r="AE12" s="710"/>
      <c r="AF12" s="710"/>
      <c r="AG12" s="710"/>
      <c r="AH12" s="372">
        <v>60000</v>
      </c>
      <c r="AI12" s="372"/>
      <c r="AJ12" s="373">
        <f t="shared" si="2"/>
        <v>60000</v>
      </c>
      <c r="AK12" s="372"/>
      <c r="AL12" s="372"/>
      <c r="AM12" s="373">
        <f t="shared" si="3"/>
        <v>0</v>
      </c>
      <c r="AN12" s="372">
        <v>24000</v>
      </c>
      <c r="AO12" s="372"/>
      <c r="AP12" s="373">
        <f t="shared" si="4"/>
        <v>24000</v>
      </c>
      <c r="AQ12" s="373">
        <f t="shared" si="5"/>
        <v>84000</v>
      </c>
      <c r="AR12" s="373">
        <f t="shared" si="5"/>
        <v>0</v>
      </c>
      <c r="AS12" s="373">
        <f t="shared" si="6"/>
        <v>84000</v>
      </c>
      <c r="AT12" s="372">
        <v>12000</v>
      </c>
      <c r="AU12" s="372"/>
      <c r="AV12" s="373">
        <f t="shared" si="7"/>
        <v>12000</v>
      </c>
      <c r="AW12" s="373">
        <f t="shared" si="0"/>
        <v>96000</v>
      </c>
      <c r="AX12" s="375">
        <f t="shared" si="1"/>
        <v>0</v>
      </c>
      <c r="AY12" s="549">
        <f t="shared" si="8"/>
        <v>96000</v>
      </c>
    </row>
    <row r="13" spans="1:51" s="201" customFormat="1" ht="39.75" customHeight="1">
      <c r="A13" s="709">
        <v>7</v>
      </c>
      <c r="B13" s="709"/>
      <c r="C13" s="716" t="s">
        <v>861</v>
      </c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200" t="s">
        <v>862</v>
      </c>
      <c r="AD13" s="708" t="s">
        <v>426</v>
      </c>
      <c r="AE13" s="708"/>
      <c r="AF13" s="708"/>
      <c r="AG13" s="708"/>
      <c r="AH13" s="373">
        <f>SUM(AH7:AH12)</f>
        <v>14145966</v>
      </c>
      <c r="AI13" s="373">
        <f>SUM(AI7:AI12)</f>
        <v>64800</v>
      </c>
      <c r="AJ13" s="373">
        <f t="shared" si="2"/>
        <v>14210766</v>
      </c>
      <c r="AK13" s="373">
        <f>SUM(AK7:AK12)</f>
        <v>0</v>
      </c>
      <c r="AL13" s="373"/>
      <c r="AM13" s="373">
        <f t="shared" si="3"/>
        <v>0</v>
      </c>
      <c r="AN13" s="373">
        <f>SUM(AN7:AN12)</f>
        <v>7816880</v>
      </c>
      <c r="AO13" s="373">
        <f>SUM(AO7:AO12)</f>
        <v>169500</v>
      </c>
      <c r="AP13" s="373">
        <f t="shared" si="4"/>
        <v>7986380</v>
      </c>
      <c r="AQ13" s="373">
        <f t="shared" si="5"/>
        <v>21962846</v>
      </c>
      <c r="AR13" s="373">
        <f t="shared" si="5"/>
        <v>234300</v>
      </c>
      <c r="AS13" s="373">
        <f t="shared" si="6"/>
        <v>22197146</v>
      </c>
      <c r="AT13" s="373">
        <f>SUM(AT7:AT12)</f>
        <v>1475620</v>
      </c>
      <c r="AU13" s="373"/>
      <c r="AV13" s="373">
        <f t="shared" si="7"/>
        <v>1475620</v>
      </c>
      <c r="AW13" s="373">
        <f t="shared" si="0"/>
        <v>23438466</v>
      </c>
      <c r="AX13" s="375">
        <f t="shared" si="1"/>
        <v>234300</v>
      </c>
      <c r="AY13" s="549">
        <f t="shared" si="8"/>
        <v>23672766</v>
      </c>
    </row>
    <row r="14" spans="1:51" ht="22.5" customHeight="1">
      <c r="A14" s="709">
        <v>8</v>
      </c>
      <c r="B14" s="709"/>
      <c r="C14" s="705" t="s">
        <v>863</v>
      </c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199"/>
      <c r="AD14" s="710" t="s">
        <v>1050</v>
      </c>
      <c r="AE14" s="710"/>
      <c r="AF14" s="710"/>
      <c r="AG14" s="710"/>
      <c r="AH14" s="372">
        <v>256000</v>
      </c>
      <c r="AI14" s="372"/>
      <c r="AJ14" s="373">
        <f t="shared" si="2"/>
        <v>256000</v>
      </c>
      <c r="AK14" s="372"/>
      <c r="AL14" s="372"/>
      <c r="AM14" s="373">
        <f t="shared" si="3"/>
        <v>0</v>
      </c>
      <c r="AN14" s="372"/>
      <c r="AO14" s="372"/>
      <c r="AP14" s="373">
        <f t="shared" si="4"/>
        <v>0</v>
      </c>
      <c r="AQ14" s="373">
        <f t="shared" si="5"/>
        <v>256000</v>
      </c>
      <c r="AR14" s="373">
        <f t="shared" si="5"/>
        <v>0</v>
      </c>
      <c r="AS14" s="373">
        <f t="shared" si="6"/>
        <v>256000</v>
      </c>
      <c r="AT14" s="372">
        <v>270000</v>
      </c>
      <c r="AU14" s="372"/>
      <c r="AV14" s="373">
        <f t="shared" si="7"/>
        <v>270000</v>
      </c>
      <c r="AW14" s="373">
        <f t="shared" si="0"/>
        <v>526000</v>
      </c>
      <c r="AX14" s="375">
        <f t="shared" si="1"/>
        <v>0</v>
      </c>
      <c r="AY14" s="549">
        <f t="shared" si="8"/>
        <v>526000</v>
      </c>
    </row>
    <row r="15" spans="1:51" ht="36" customHeight="1">
      <c r="A15" s="709">
        <v>9</v>
      </c>
      <c r="B15" s="709"/>
      <c r="C15" s="716" t="s">
        <v>864</v>
      </c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200" t="s">
        <v>865</v>
      </c>
      <c r="AD15" s="708" t="s">
        <v>332</v>
      </c>
      <c r="AE15" s="708"/>
      <c r="AF15" s="708"/>
      <c r="AG15" s="708"/>
      <c r="AH15" s="373">
        <f aca="true" t="shared" si="9" ref="AH15:AY15">SUM(AH13:AH14)</f>
        <v>14401966</v>
      </c>
      <c r="AI15" s="373">
        <f t="shared" si="9"/>
        <v>64800</v>
      </c>
      <c r="AJ15" s="373">
        <f t="shared" si="2"/>
        <v>14466766</v>
      </c>
      <c r="AK15" s="373">
        <f t="shared" si="9"/>
        <v>0</v>
      </c>
      <c r="AL15" s="373">
        <f t="shared" si="9"/>
        <v>0</v>
      </c>
      <c r="AM15" s="373">
        <f t="shared" si="3"/>
        <v>0</v>
      </c>
      <c r="AN15" s="373">
        <f t="shared" si="9"/>
        <v>7816880</v>
      </c>
      <c r="AO15" s="373">
        <f t="shared" si="9"/>
        <v>169500</v>
      </c>
      <c r="AP15" s="373">
        <f t="shared" si="4"/>
        <v>7986380</v>
      </c>
      <c r="AQ15" s="373">
        <f t="shared" si="5"/>
        <v>22218846</v>
      </c>
      <c r="AR15" s="373">
        <f t="shared" si="5"/>
        <v>234300</v>
      </c>
      <c r="AS15" s="373">
        <f t="shared" si="6"/>
        <v>22453146</v>
      </c>
      <c r="AT15" s="373">
        <f t="shared" si="9"/>
        <v>1745620</v>
      </c>
      <c r="AU15" s="373">
        <f t="shared" si="9"/>
        <v>0</v>
      </c>
      <c r="AV15" s="373">
        <f t="shared" si="7"/>
        <v>1745620</v>
      </c>
      <c r="AW15" s="373">
        <f t="shared" si="0"/>
        <v>23964466</v>
      </c>
      <c r="AX15" s="375">
        <f t="shared" si="1"/>
        <v>234300</v>
      </c>
      <c r="AY15" s="550">
        <f t="shared" si="9"/>
        <v>24198766</v>
      </c>
    </row>
    <row r="16" spans="1:51" ht="22.5" customHeight="1">
      <c r="A16" s="709">
        <v>10</v>
      </c>
      <c r="B16" s="709"/>
      <c r="C16" s="705" t="s">
        <v>792</v>
      </c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706"/>
      <c r="Z16" s="706"/>
      <c r="AA16" s="706"/>
      <c r="AB16" s="706"/>
      <c r="AC16" s="707"/>
      <c r="AD16" s="710" t="s">
        <v>334</v>
      </c>
      <c r="AE16" s="710"/>
      <c r="AF16" s="710"/>
      <c r="AG16" s="710"/>
      <c r="AH16" s="372">
        <v>3703163</v>
      </c>
      <c r="AI16" s="372">
        <v>17496</v>
      </c>
      <c r="AJ16" s="373">
        <f t="shared" si="2"/>
        <v>3720659</v>
      </c>
      <c r="AK16" s="372">
        <f>AK7*0.27</f>
        <v>0</v>
      </c>
      <c r="AL16" s="372"/>
      <c r="AM16" s="373">
        <f t="shared" si="3"/>
        <v>0</v>
      </c>
      <c r="AN16" s="372">
        <v>2025544</v>
      </c>
      <c r="AO16" s="372">
        <v>45765</v>
      </c>
      <c r="AP16" s="373">
        <f t="shared" si="4"/>
        <v>2071309</v>
      </c>
      <c r="AQ16" s="373">
        <f t="shared" si="5"/>
        <v>5728707</v>
      </c>
      <c r="AR16" s="373">
        <f t="shared" si="5"/>
        <v>63261</v>
      </c>
      <c r="AS16" s="373">
        <f t="shared" si="6"/>
        <v>5791968</v>
      </c>
      <c r="AT16" s="372">
        <v>442157</v>
      </c>
      <c r="AU16" s="372"/>
      <c r="AV16" s="373">
        <f t="shared" si="7"/>
        <v>442157</v>
      </c>
      <c r="AW16" s="373">
        <f t="shared" si="0"/>
        <v>6170864</v>
      </c>
      <c r="AX16" s="375">
        <f t="shared" si="1"/>
        <v>63261</v>
      </c>
      <c r="AY16" s="549">
        <f t="shared" si="8"/>
        <v>6234125</v>
      </c>
    </row>
    <row r="17" spans="1:51" ht="22.5" customHeight="1">
      <c r="A17" s="709">
        <v>11</v>
      </c>
      <c r="B17" s="709"/>
      <c r="C17" s="705" t="s">
        <v>793</v>
      </c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7"/>
      <c r="AD17" s="710" t="s">
        <v>334</v>
      </c>
      <c r="AE17" s="710"/>
      <c r="AF17" s="710"/>
      <c r="AG17" s="710"/>
      <c r="AH17" s="372">
        <f>(AH10*1.18)*0.14</f>
        <v>79296.00000000001</v>
      </c>
      <c r="AI17" s="372"/>
      <c r="AJ17" s="373">
        <f t="shared" si="2"/>
        <v>79296.00000000001</v>
      </c>
      <c r="AK17" s="372">
        <f>(AK10*1.18)*0.14</f>
        <v>0</v>
      </c>
      <c r="AL17" s="372"/>
      <c r="AM17" s="373">
        <f t="shared" si="3"/>
        <v>0</v>
      </c>
      <c r="AN17" s="372">
        <f>(AN10*1.18)*0.14</f>
        <v>31718.4</v>
      </c>
      <c r="AO17" s="372"/>
      <c r="AP17" s="373">
        <f t="shared" si="4"/>
        <v>31718.4</v>
      </c>
      <c r="AQ17" s="373">
        <f t="shared" si="5"/>
        <v>111014.40000000002</v>
      </c>
      <c r="AR17" s="373">
        <f t="shared" si="5"/>
        <v>0</v>
      </c>
      <c r="AS17" s="373">
        <f t="shared" si="6"/>
        <v>111014.40000000002</v>
      </c>
      <c r="AT17" s="372">
        <v>15860</v>
      </c>
      <c r="AU17" s="372"/>
      <c r="AV17" s="373">
        <f t="shared" si="7"/>
        <v>15860</v>
      </c>
      <c r="AW17" s="373">
        <f t="shared" si="0"/>
        <v>126874.40000000002</v>
      </c>
      <c r="AX17" s="375">
        <f t="shared" si="1"/>
        <v>0</v>
      </c>
      <c r="AY17" s="549">
        <f t="shared" si="8"/>
        <v>126874.40000000002</v>
      </c>
    </row>
    <row r="18" spans="1:51" ht="22.5" customHeight="1">
      <c r="A18" s="709">
        <v>12</v>
      </c>
      <c r="B18" s="709"/>
      <c r="C18" s="705" t="s">
        <v>794</v>
      </c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7"/>
      <c r="AD18" s="710" t="s">
        <v>334</v>
      </c>
      <c r="AE18" s="710"/>
      <c r="AF18" s="710"/>
      <c r="AG18" s="710"/>
      <c r="AH18" s="372">
        <f>(AH10*1.19)*0.15</f>
        <v>85680</v>
      </c>
      <c r="AI18" s="372"/>
      <c r="AJ18" s="373">
        <f t="shared" si="2"/>
        <v>85680</v>
      </c>
      <c r="AK18" s="372"/>
      <c r="AL18" s="372"/>
      <c r="AM18" s="373">
        <f t="shared" si="3"/>
        <v>0</v>
      </c>
      <c r="AN18" s="372">
        <f>(AN10*1.19)*0.15</f>
        <v>34272</v>
      </c>
      <c r="AO18" s="372"/>
      <c r="AP18" s="373">
        <f t="shared" si="4"/>
        <v>34272</v>
      </c>
      <c r="AQ18" s="373">
        <f t="shared" si="5"/>
        <v>119952</v>
      </c>
      <c r="AR18" s="373">
        <f t="shared" si="5"/>
        <v>0</v>
      </c>
      <c r="AS18" s="373">
        <f t="shared" si="6"/>
        <v>119952</v>
      </c>
      <c r="AT18" s="372">
        <f>(AT10*1.19)*0.15</f>
        <v>17136</v>
      </c>
      <c r="AU18" s="372"/>
      <c r="AV18" s="373">
        <f t="shared" si="7"/>
        <v>17136</v>
      </c>
      <c r="AW18" s="373">
        <f t="shared" si="0"/>
        <v>137088</v>
      </c>
      <c r="AX18" s="375">
        <f t="shared" si="1"/>
        <v>0</v>
      </c>
      <c r="AY18" s="549">
        <f t="shared" si="8"/>
        <v>137088</v>
      </c>
    </row>
    <row r="19" spans="1:51" s="202" customFormat="1" ht="37.5" customHeight="1">
      <c r="A19" s="709">
        <v>13</v>
      </c>
      <c r="B19" s="709"/>
      <c r="C19" s="703" t="s">
        <v>866</v>
      </c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200" t="s">
        <v>867</v>
      </c>
      <c r="AD19" s="708" t="s">
        <v>334</v>
      </c>
      <c r="AE19" s="708"/>
      <c r="AF19" s="708"/>
      <c r="AG19" s="708"/>
      <c r="AH19" s="373">
        <f>SUM(AH16:AH18)</f>
        <v>3868139</v>
      </c>
      <c r="AI19" s="373">
        <f>SUM(AI16:AI18)</f>
        <v>17496</v>
      </c>
      <c r="AJ19" s="373">
        <f t="shared" si="2"/>
        <v>3885635</v>
      </c>
      <c r="AK19" s="373">
        <f>SUM(AK16:AK18)</f>
        <v>0</v>
      </c>
      <c r="AL19" s="373"/>
      <c r="AM19" s="373">
        <f t="shared" si="3"/>
        <v>0</v>
      </c>
      <c r="AN19" s="373">
        <f>SUM(AN16:AN18)</f>
        <v>2091534.4</v>
      </c>
      <c r="AO19" s="373">
        <f>SUM(AO16:AO18)</f>
        <v>45765</v>
      </c>
      <c r="AP19" s="373">
        <f t="shared" si="4"/>
        <v>2137299.4</v>
      </c>
      <c r="AQ19" s="373">
        <f t="shared" si="5"/>
        <v>5959673.4</v>
      </c>
      <c r="AR19" s="373">
        <f t="shared" si="5"/>
        <v>63261</v>
      </c>
      <c r="AS19" s="373">
        <f t="shared" si="6"/>
        <v>6022934.4</v>
      </c>
      <c r="AT19" s="373">
        <f>SUM(AT16:AT18)</f>
        <v>475153</v>
      </c>
      <c r="AU19" s="373"/>
      <c r="AV19" s="373">
        <f t="shared" si="7"/>
        <v>475153</v>
      </c>
      <c r="AW19" s="373">
        <f t="shared" si="0"/>
        <v>6434826.4</v>
      </c>
      <c r="AX19" s="375">
        <f t="shared" si="1"/>
        <v>63261</v>
      </c>
      <c r="AY19" s="549">
        <f t="shared" si="8"/>
        <v>6498087.4</v>
      </c>
    </row>
    <row r="20" spans="1:51" ht="22.5" customHeight="1">
      <c r="A20" s="709">
        <v>14</v>
      </c>
      <c r="B20" s="709"/>
      <c r="C20" s="714" t="s">
        <v>868</v>
      </c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199"/>
      <c r="AD20" s="710" t="s">
        <v>439</v>
      </c>
      <c r="AE20" s="710"/>
      <c r="AF20" s="710"/>
      <c r="AG20" s="710"/>
      <c r="AH20" s="372"/>
      <c r="AI20" s="372"/>
      <c r="AJ20" s="373">
        <f t="shared" si="2"/>
        <v>0</v>
      </c>
      <c r="AK20" s="372">
        <v>10000</v>
      </c>
      <c r="AL20" s="372"/>
      <c r="AM20" s="373">
        <f t="shared" si="3"/>
        <v>10000</v>
      </c>
      <c r="AN20" s="372"/>
      <c r="AO20" s="372"/>
      <c r="AP20" s="373">
        <f t="shared" si="4"/>
        <v>0</v>
      </c>
      <c r="AQ20" s="373">
        <f t="shared" si="5"/>
        <v>10000</v>
      </c>
      <c r="AR20" s="373">
        <f t="shared" si="5"/>
        <v>0</v>
      </c>
      <c r="AS20" s="373">
        <f t="shared" si="6"/>
        <v>10000</v>
      </c>
      <c r="AT20" s="372"/>
      <c r="AU20" s="372"/>
      <c r="AV20" s="373">
        <f t="shared" si="7"/>
        <v>0</v>
      </c>
      <c r="AW20" s="373">
        <f t="shared" si="0"/>
        <v>10000</v>
      </c>
      <c r="AX20" s="375">
        <f t="shared" si="1"/>
        <v>0</v>
      </c>
      <c r="AY20" s="549">
        <f t="shared" si="8"/>
        <v>10000</v>
      </c>
    </row>
    <row r="21" spans="1:51" ht="22.5" customHeight="1">
      <c r="A21" s="709">
        <v>15</v>
      </c>
      <c r="B21" s="709"/>
      <c r="C21" s="714" t="s">
        <v>869</v>
      </c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199"/>
      <c r="AD21" s="710" t="s">
        <v>439</v>
      </c>
      <c r="AE21" s="710"/>
      <c r="AF21" s="710"/>
      <c r="AG21" s="710"/>
      <c r="AH21" s="372"/>
      <c r="AI21" s="372"/>
      <c r="AJ21" s="373">
        <f t="shared" si="2"/>
        <v>0</v>
      </c>
      <c r="AK21" s="372">
        <v>55000</v>
      </c>
      <c r="AL21" s="372"/>
      <c r="AM21" s="373">
        <f t="shared" si="3"/>
        <v>55000</v>
      </c>
      <c r="AN21" s="372"/>
      <c r="AO21" s="372"/>
      <c r="AP21" s="373">
        <f t="shared" si="4"/>
        <v>0</v>
      </c>
      <c r="AQ21" s="373">
        <f t="shared" si="5"/>
        <v>55000</v>
      </c>
      <c r="AR21" s="373">
        <f t="shared" si="5"/>
        <v>0</v>
      </c>
      <c r="AS21" s="373">
        <f t="shared" si="6"/>
        <v>55000</v>
      </c>
      <c r="AT21" s="372"/>
      <c r="AU21" s="372"/>
      <c r="AV21" s="373">
        <f t="shared" si="7"/>
        <v>0</v>
      </c>
      <c r="AW21" s="373">
        <f t="shared" si="0"/>
        <v>55000</v>
      </c>
      <c r="AX21" s="375">
        <f t="shared" si="1"/>
        <v>0</v>
      </c>
      <c r="AY21" s="549">
        <f t="shared" si="8"/>
        <v>55000</v>
      </c>
    </row>
    <row r="22" spans="1:51" ht="22.5" customHeight="1">
      <c r="A22" s="709">
        <v>16</v>
      </c>
      <c r="B22" s="709"/>
      <c r="C22" s="714" t="s">
        <v>870</v>
      </c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199"/>
      <c r="AD22" s="710" t="s">
        <v>439</v>
      </c>
      <c r="AE22" s="710"/>
      <c r="AF22" s="710"/>
      <c r="AG22" s="710"/>
      <c r="AH22" s="372"/>
      <c r="AI22" s="372"/>
      <c r="AJ22" s="373">
        <f t="shared" si="2"/>
        <v>0</v>
      </c>
      <c r="AK22" s="372">
        <v>25000</v>
      </c>
      <c r="AL22" s="372">
        <v>5000</v>
      </c>
      <c r="AM22" s="373">
        <f t="shared" si="3"/>
        <v>30000</v>
      </c>
      <c r="AN22" s="372"/>
      <c r="AO22" s="372"/>
      <c r="AP22" s="373">
        <f t="shared" si="4"/>
        <v>0</v>
      </c>
      <c r="AQ22" s="373">
        <f t="shared" si="5"/>
        <v>25000</v>
      </c>
      <c r="AR22" s="373">
        <f t="shared" si="5"/>
        <v>5000</v>
      </c>
      <c r="AS22" s="373">
        <f t="shared" si="6"/>
        <v>30000</v>
      </c>
      <c r="AT22" s="372"/>
      <c r="AU22" s="372"/>
      <c r="AV22" s="373">
        <f t="shared" si="7"/>
        <v>0</v>
      </c>
      <c r="AW22" s="373">
        <f t="shared" si="0"/>
        <v>25000</v>
      </c>
      <c r="AX22" s="375">
        <f t="shared" si="1"/>
        <v>5000</v>
      </c>
      <c r="AY22" s="549">
        <f t="shared" si="8"/>
        <v>30000</v>
      </c>
    </row>
    <row r="23" spans="1:51" ht="22.5" customHeight="1">
      <c r="A23" s="709">
        <v>17</v>
      </c>
      <c r="B23" s="709"/>
      <c r="C23" s="714" t="s">
        <v>871</v>
      </c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199"/>
      <c r="AD23" s="710" t="s">
        <v>439</v>
      </c>
      <c r="AE23" s="710"/>
      <c r="AF23" s="710"/>
      <c r="AG23" s="710"/>
      <c r="AH23" s="372"/>
      <c r="AI23" s="372"/>
      <c r="AJ23" s="373">
        <f t="shared" si="2"/>
        <v>0</v>
      </c>
      <c r="AK23" s="372">
        <v>180000</v>
      </c>
      <c r="AL23" s="372">
        <v>43560</v>
      </c>
      <c r="AM23" s="373">
        <f t="shared" si="3"/>
        <v>223560</v>
      </c>
      <c r="AN23" s="372"/>
      <c r="AO23" s="372"/>
      <c r="AP23" s="373">
        <f t="shared" si="4"/>
        <v>0</v>
      </c>
      <c r="AQ23" s="373">
        <f t="shared" si="5"/>
        <v>180000</v>
      </c>
      <c r="AR23" s="373">
        <f t="shared" si="5"/>
        <v>43560</v>
      </c>
      <c r="AS23" s="373">
        <f t="shared" si="6"/>
        <v>223560</v>
      </c>
      <c r="AT23" s="372">
        <v>130000</v>
      </c>
      <c r="AU23" s="372"/>
      <c r="AV23" s="373">
        <f t="shared" si="7"/>
        <v>130000</v>
      </c>
      <c r="AW23" s="373">
        <f t="shared" si="0"/>
        <v>310000</v>
      </c>
      <c r="AX23" s="375">
        <f t="shared" si="1"/>
        <v>43560</v>
      </c>
      <c r="AY23" s="549">
        <f t="shared" si="8"/>
        <v>353560</v>
      </c>
    </row>
    <row r="24" spans="1:51" ht="45" customHeight="1">
      <c r="A24" s="709">
        <v>18</v>
      </c>
      <c r="B24" s="709"/>
      <c r="C24" s="705" t="s">
        <v>872</v>
      </c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199" t="s">
        <v>873</v>
      </c>
      <c r="AD24" s="710" t="s">
        <v>439</v>
      </c>
      <c r="AE24" s="710"/>
      <c r="AF24" s="710"/>
      <c r="AG24" s="710"/>
      <c r="AH24" s="372">
        <f aca="true" t="shared" si="10" ref="AH24:AY24">SUM(AH20:AH23)</f>
        <v>0</v>
      </c>
      <c r="AI24" s="372">
        <f t="shared" si="10"/>
        <v>0</v>
      </c>
      <c r="AJ24" s="373">
        <f t="shared" si="2"/>
        <v>0</v>
      </c>
      <c r="AK24" s="372">
        <f t="shared" si="10"/>
        <v>270000</v>
      </c>
      <c r="AL24" s="372">
        <f t="shared" si="10"/>
        <v>48560</v>
      </c>
      <c r="AM24" s="373">
        <f t="shared" si="3"/>
        <v>318560</v>
      </c>
      <c r="AN24" s="372">
        <f t="shared" si="10"/>
        <v>0</v>
      </c>
      <c r="AO24" s="372">
        <f t="shared" si="10"/>
        <v>0</v>
      </c>
      <c r="AP24" s="373">
        <f t="shared" si="4"/>
        <v>0</v>
      </c>
      <c r="AQ24" s="372">
        <f t="shared" si="10"/>
        <v>270000</v>
      </c>
      <c r="AR24" s="373">
        <f aca="true" t="shared" si="11" ref="AR24:AR58">AI24+AL24+AO24</f>
        <v>48560</v>
      </c>
      <c r="AS24" s="373">
        <f t="shared" si="6"/>
        <v>318560</v>
      </c>
      <c r="AT24" s="372">
        <f t="shared" si="10"/>
        <v>130000</v>
      </c>
      <c r="AU24" s="372">
        <f t="shared" si="10"/>
        <v>0</v>
      </c>
      <c r="AV24" s="373">
        <f t="shared" si="7"/>
        <v>130000</v>
      </c>
      <c r="AW24" s="372">
        <f t="shared" si="10"/>
        <v>400000</v>
      </c>
      <c r="AX24" s="372">
        <f t="shared" si="10"/>
        <v>48560</v>
      </c>
      <c r="AY24" s="551">
        <f t="shared" si="10"/>
        <v>448560</v>
      </c>
    </row>
    <row r="25" spans="1:51" ht="22.5" customHeight="1">
      <c r="A25" s="709">
        <v>19</v>
      </c>
      <c r="B25" s="709"/>
      <c r="C25" s="714" t="s">
        <v>874</v>
      </c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199"/>
      <c r="AD25" s="710" t="s">
        <v>441</v>
      </c>
      <c r="AE25" s="710"/>
      <c r="AF25" s="710"/>
      <c r="AG25" s="710"/>
      <c r="AH25" s="372"/>
      <c r="AI25" s="372"/>
      <c r="AJ25" s="373">
        <f t="shared" si="2"/>
        <v>0</v>
      </c>
      <c r="AK25" s="372"/>
      <c r="AL25" s="372"/>
      <c r="AM25" s="373">
        <f t="shared" si="3"/>
        <v>0</v>
      </c>
      <c r="AN25" s="372"/>
      <c r="AO25" s="372"/>
      <c r="AP25" s="373">
        <f t="shared" si="4"/>
        <v>0</v>
      </c>
      <c r="AQ25" s="373">
        <f>AH25+AK25+AN25</f>
        <v>0</v>
      </c>
      <c r="AR25" s="373">
        <f t="shared" si="11"/>
        <v>0</v>
      </c>
      <c r="AS25" s="373">
        <f t="shared" si="6"/>
        <v>0</v>
      </c>
      <c r="AT25" s="372">
        <v>1132354</v>
      </c>
      <c r="AU25" s="372">
        <v>150000</v>
      </c>
      <c r="AV25" s="373">
        <f t="shared" si="7"/>
        <v>1282354</v>
      </c>
      <c r="AW25" s="373">
        <f>AQ25+AT25</f>
        <v>1132354</v>
      </c>
      <c r="AX25" s="375">
        <f>AI25+AL25+AO25+AU25</f>
        <v>150000</v>
      </c>
      <c r="AY25" s="549">
        <f t="shared" si="8"/>
        <v>1282354</v>
      </c>
    </row>
    <row r="26" spans="1:51" ht="22.5" customHeight="1">
      <c r="A26" s="709">
        <v>20</v>
      </c>
      <c r="B26" s="709"/>
      <c r="C26" s="714" t="s">
        <v>81</v>
      </c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199"/>
      <c r="AD26" s="710" t="s">
        <v>441</v>
      </c>
      <c r="AE26" s="710"/>
      <c r="AF26" s="710"/>
      <c r="AG26" s="710"/>
      <c r="AH26" s="372"/>
      <c r="AI26" s="372"/>
      <c r="AJ26" s="373">
        <f t="shared" si="2"/>
        <v>0</v>
      </c>
      <c r="AK26" s="372">
        <v>50000</v>
      </c>
      <c r="AL26" s="372">
        <v>50000</v>
      </c>
      <c r="AM26" s="373">
        <f t="shared" si="3"/>
        <v>100000</v>
      </c>
      <c r="AN26" s="372"/>
      <c r="AO26" s="372"/>
      <c r="AP26" s="373">
        <f t="shared" si="4"/>
        <v>0</v>
      </c>
      <c r="AQ26" s="373">
        <f>AH26+AK26+AN26</f>
        <v>50000</v>
      </c>
      <c r="AR26" s="373">
        <f t="shared" si="11"/>
        <v>50000</v>
      </c>
      <c r="AS26" s="373">
        <f t="shared" si="6"/>
        <v>100000</v>
      </c>
      <c r="AT26" s="372">
        <v>2000</v>
      </c>
      <c r="AU26" s="372"/>
      <c r="AV26" s="373">
        <f t="shared" si="7"/>
        <v>2000</v>
      </c>
      <c r="AW26" s="373">
        <f>AQ26+AT26</f>
        <v>52000</v>
      </c>
      <c r="AX26" s="375">
        <f>AI26+AL26+AO26+AU26</f>
        <v>50000</v>
      </c>
      <c r="AY26" s="549">
        <f t="shared" si="8"/>
        <v>102000</v>
      </c>
    </row>
    <row r="27" spans="1:51" ht="22.5" customHeight="1">
      <c r="A27" s="709">
        <v>21</v>
      </c>
      <c r="B27" s="709"/>
      <c r="C27" s="714" t="s">
        <v>108</v>
      </c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199"/>
      <c r="AD27" s="710" t="s">
        <v>441</v>
      </c>
      <c r="AE27" s="710"/>
      <c r="AF27" s="710"/>
      <c r="AG27" s="710"/>
      <c r="AH27" s="372">
        <v>78740</v>
      </c>
      <c r="AI27" s="372"/>
      <c r="AJ27" s="373">
        <f t="shared" si="2"/>
        <v>78740</v>
      </c>
      <c r="AK27" s="372"/>
      <c r="AL27" s="372"/>
      <c r="AM27" s="373">
        <f t="shared" si="3"/>
        <v>0</v>
      </c>
      <c r="AN27" s="372">
        <v>31496</v>
      </c>
      <c r="AO27" s="372"/>
      <c r="AP27" s="373">
        <f t="shared" si="4"/>
        <v>31496</v>
      </c>
      <c r="AQ27" s="373">
        <f>AH27+AK27+AN27</f>
        <v>110236</v>
      </c>
      <c r="AR27" s="373">
        <f t="shared" si="11"/>
        <v>0</v>
      </c>
      <c r="AS27" s="373">
        <f t="shared" si="6"/>
        <v>110236</v>
      </c>
      <c r="AT27" s="372">
        <v>15748</v>
      </c>
      <c r="AU27" s="372"/>
      <c r="AV27" s="373">
        <f t="shared" si="7"/>
        <v>15748</v>
      </c>
      <c r="AW27" s="373">
        <f>AQ27+AT27</f>
        <v>125984</v>
      </c>
      <c r="AX27" s="375">
        <f>AI27+AL27+AO27+AU27</f>
        <v>0</v>
      </c>
      <c r="AY27" s="549">
        <f t="shared" si="8"/>
        <v>125984</v>
      </c>
    </row>
    <row r="28" spans="1:51" ht="22.5" customHeight="1">
      <c r="A28" s="709">
        <v>22</v>
      </c>
      <c r="B28" s="709"/>
      <c r="C28" s="714" t="s">
        <v>875</v>
      </c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199"/>
      <c r="AD28" s="710" t="s">
        <v>441</v>
      </c>
      <c r="AE28" s="710"/>
      <c r="AF28" s="710"/>
      <c r="AG28" s="710"/>
      <c r="AH28" s="372"/>
      <c r="AI28" s="372"/>
      <c r="AJ28" s="373">
        <f t="shared" si="2"/>
        <v>0</v>
      </c>
      <c r="AK28" s="372">
        <v>80000</v>
      </c>
      <c r="AL28" s="372">
        <v>50000</v>
      </c>
      <c r="AM28" s="373">
        <f t="shared" si="3"/>
        <v>130000</v>
      </c>
      <c r="AN28" s="372"/>
      <c r="AO28" s="372"/>
      <c r="AP28" s="373">
        <f t="shared" si="4"/>
        <v>0</v>
      </c>
      <c r="AQ28" s="373">
        <f>AH28+AK28+AN28</f>
        <v>80000</v>
      </c>
      <c r="AR28" s="373">
        <f t="shared" si="11"/>
        <v>50000</v>
      </c>
      <c r="AS28" s="373">
        <f t="shared" si="6"/>
        <v>130000</v>
      </c>
      <c r="AT28" s="372">
        <v>150000</v>
      </c>
      <c r="AU28" s="372"/>
      <c r="AV28" s="373">
        <f t="shared" si="7"/>
        <v>150000</v>
      </c>
      <c r="AW28" s="373">
        <f>AQ28+AT28</f>
        <v>230000</v>
      </c>
      <c r="AX28" s="375">
        <f>AI28+AL28+AO28+AU28</f>
        <v>50000</v>
      </c>
      <c r="AY28" s="549">
        <f t="shared" si="8"/>
        <v>280000</v>
      </c>
    </row>
    <row r="29" spans="1:51" ht="22.5" customHeight="1">
      <c r="A29" s="709">
        <v>23</v>
      </c>
      <c r="B29" s="709"/>
      <c r="C29" s="714" t="s">
        <v>876</v>
      </c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5"/>
      <c r="X29" s="715"/>
      <c r="Y29" s="715"/>
      <c r="Z29" s="715"/>
      <c r="AA29" s="715"/>
      <c r="AB29" s="715"/>
      <c r="AC29" s="199"/>
      <c r="AD29" s="710" t="s">
        <v>441</v>
      </c>
      <c r="AE29" s="710"/>
      <c r="AF29" s="710"/>
      <c r="AG29" s="710"/>
      <c r="AH29" s="372"/>
      <c r="AI29" s="372"/>
      <c r="AJ29" s="373">
        <f t="shared" si="2"/>
        <v>0</v>
      </c>
      <c r="AK29" s="372">
        <v>50000</v>
      </c>
      <c r="AL29" s="372"/>
      <c r="AM29" s="373">
        <f t="shared" si="3"/>
        <v>50000</v>
      </c>
      <c r="AN29" s="372"/>
      <c r="AO29" s="372"/>
      <c r="AP29" s="373">
        <f t="shared" si="4"/>
        <v>0</v>
      </c>
      <c r="AQ29" s="373">
        <f>AH29+AK29+AN29</f>
        <v>50000</v>
      </c>
      <c r="AR29" s="373">
        <f t="shared" si="11"/>
        <v>0</v>
      </c>
      <c r="AS29" s="373">
        <f t="shared" si="6"/>
        <v>50000</v>
      </c>
      <c r="AT29" s="372"/>
      <c r="AU29" s="372"/>
      <c r="AV29" s="373">
        <f t="shared" si="7"/>
        <v>0</v>
      </c>
      <c r="AW29" s="373">
        <f>AQ29+AT29</f>
        <v>50000</v>
      </c>
      <c r="AX29" s="375">
        <f>AI29+AL29+AO29+AU29</f>
        <v>0</v>
      </c>
      <c r="AY29" s="549">
        <f t="shared" si="8"/>
        <v>50000</v>
      </c>
    </row>
    <row r="30" spans="1:51" ht="34.5" customHeight="1">
      <c r="A30" s="709">
        <v>24</v>
      </c>
      <c r="B30" s="709"/>
      <c r="C30" s="705" t="s">
        <v>877</v>
      </c>
      <c r="D30" s="706"/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  <c r="AA30" s="706"/>
      <c r="AB30" s="706"/>
      <c r="AC30" s="199" t="s">
        <v>878</v>
      </c>
      <c r="AD30" s="710" t="s">
        <v>441</v>
      </c>
      <c r="AE30" s="710"/>
      <c r="AF30" s="710"/>
      <c r="AG30" s="710"/>
      <c r="AH30" s="372">
        <f>SUM(AH25:AH29)</f>
        <v>78740</v>
      </c>
      <c r="AI30" s="372">
        <f aca="true" t="shared" si="12" ref="AI30:AY30">SUM(AI25:AI29)</f>
        <v>0</v>
      </c>
      <c r="AJ30" s="373">
        <f t="shared" si="2"/>
        <v>78740</v>
      </c>
      <c r="AK30" s="372">
        <f t="shared" si="12"/>
        <v>180000</v>
      </c>
      <c r="AL30" s="372">
        <f t="shared" si="12"/>
        <v>100000</v>
      </c>
      <c r="AM30" s="373">
        <f t="shared" si="3"/>
        <v>280000</v>
      </c>
      <c r="AN30" s="372">
        <f t="shared" si="12"/>
        <v>31496</v>
      </c>
      <c r="AO30" s="372">
        <f t="shared" si="12"/>
        <v>0</v>
      </c>
      <c r="AP30" s="373">
        <f t="shared" si="4"/>
        <v>31496</v>
      </c>
      <c r="AQ30" s="372">
        <f t="shared" si="12"/>
        <v>290236</v>
      </c>
      <c r="AR30" s="373">
        <f t="shared" si="11"/>
        <v>100000</v>
      </c>
      <c r="AS30" s="373">
        <f t="shared" si="6"/>
        <v>390236</v>
      </c>
      <c r="AT30" s="372">
        <f t="shared" si="12"/>
        <v>1300102</v>
      </c>
      <c r="AU30" s="372">
        <f t="shared" si="12"/>
        <v>150000</v>
      </c>
      <c r="AV30" s="373">
        <f t="shared" si="7"/>
        <v>1450102</v>
      </c>
      <c r="AW30" s="372">
        <f t="shared" si="12"/>
        <v>1590338</v>
      </c>
      <c r="AX30" s="372">
        <f t="shared" si="12"/>
        <v>250000</v>
      </c>
      <c r="AY30" s="551">
        <f t="shared" si="12"/>
        <v>1840338</v>
      </c>
    </row>
    <row r="31" spans="1:51" ht="36.75" customHeight="1">
      <c r="A31" s="709">
        <v>25</v>
      </c>
      <c r="B31" s="709"/>
      <c r="C31" s="703" t="s">
        <v>879</v>
      </c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704"/>
      <c r="Y31" s="704"/>
      <c r="Z31" s="704"/>
      <c r="AA31" s="704"/>
      <c r="AB31" s="704"/>
      <c r="AC31" s="200" t="s">
        <v>880</v>
      </c>
      <c r="AD31" s="708" t="s">
        <v>446</v>
      </c>
      <c r="AE31" s="708"/>
      <c r="AF31" s="708"/>
      <c r="AG31" s="708"/>
      <c r="AH31" s="373">
        <f>SUM(AH24+AH30)</f>
        <v>78740</v>
      </c>
      <c r="AI31" s="373">
        <f aca="true" t="shared" si="13" ref="AI31:AY31">SUM(AI24+AI30)</f>
        <v>0</v>
      </c>
      <c r="AJ31" s="373">
        <f t="shared" si="2"/>
        <v>78740</v>
      </c>
      <c r="AK31" s="373">
        <f t="shared" si="13"/>
        <v>450000</v>
      </c>
      <c r="AL31" s="373">
        <f t="shared" si="13"/>
        <v>148560</v>
      </c>
      <c r="AM31" s="373">
        <f t="shared" si="3"/>
        <v>598560</v>
      </c>
      <c r="AN31" s="373">
        <f t="shared" si="13"/>
        <v>31496</v>
      </c>
      <c r="AO31" s="373">
        <f t="shared" si="13"/>
        <v>0</v>
      </c>
      <c r="AP31" s="373">
        <f t="shared" si="4"/>
        <v>31496</v>
      </c>
      <c r="AQ31" s="373">
        <f t="shared" si="13"/>
        <v>560236</v>
      </c>
      <c r="AR31" s="373">
        <f t="shared" si="11"/>
        <v>148560</v>
      </c>
      <c r="AS31" s="373">
        <f t="shared" si="6"/>
        <v>708796</v>
      </c>
      <c r="AT31" s="373">
        <f t="shared" si="13"/>
        <v>1430102</v>
      </c>
      <c r="AU31" s="373">
        <f t="shared" si="13"/>
        <v>150000</v>
      </c>
      <c r="AV31" s="373">
        <f t="shared" si="7"/>
        <v>1580102</v>
      </c>
      <c r="AW31" s="373">
        <f t="shared" si="13"/>
        <v>1990338</v>
      </c>
      <c r="AX31" s="373">
        <f t="shared" si="13"/>
        <v>298560</v>
      </c>
      <c r="AY31" s="550">
        <f t="shared" si="13"/>
        <v>2288898</v>
      </c>
    </row>
    <row r="32" spans="1:51" ht="22.5" customHeight="1">
      <c r="A32" s="709">
        <v>26</v>
      </c>
      <c r="B32" s="709"/>
      <c r="C32" s="714" t="s">
        <v>802</v>
      </c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5"/>
      <c r="Y32" s="715"/>
      <c r="Z32" s="715"/>
      <c r="AA32" s="715"/>
      <c r="AB32" s="715"/>
      <c r="AC32" s="199"/>
      <c r="AD32" s="710" t="s">
        <v>448</v>
      </c>
      <c r="AE32" s="710"/>
      <c r="AF32" s="710"/>
      <c r="AG32" s="710"/>
      <c r="AH32" s="372"/>
      <c r="AI32" s="372"/>
      <c r="AJ32" s="373">
        <f t="shared" si="2"/>
        <v>0</v>
      </c>
      <c r="AK32" s="372">
        <v>25000</v>
      </c>
      <c r="AL32" s="372"/>
      <c r="AM32" s="373">
        <f t="shared" si="3"/>
        <v>25000</v>
      </c>
      <c r="AN32" s="372"/>
      <c r="AO32" s="372"/>
      <c r="AP32" s="373">
        <f t="shared" si="4"/>
        <v>0</v>
      </c>
      <c r="AQ32" s="373">
        <f aca="true" t="shared" si="14" ref="AQ32:AQ48">AH32+AK32+AN32</f>
        <v>25000</v>
      </c>
      <c r="AR32" s="373">
        <f t="shared" si="11"/>
        <v>0</v>
      </c>
      <c r="AS32" s="373">
        <f t="shared" si="6"/>
        <v>25000</v>
      </c>
      <c r="AT32" s="372"/>
      <c r="AU32" s="372"/>
      <c r="AV32" s="373">
        <f t="shared" si="7"/>
        <v>0</v>
      </c>
      <c r="AW32" s="373">
        <f aca="true" t="shared" si="15" ref="AW32:AW48">AQ32+AT32</f>
        <v>25000</v>
      </c>
      <c r="AX32" s="375">
        <f aca="true" t="shared" si="16" ref="AX32:AX48">AI32+AL32+AO32+AU32</f>
        <v>0</v>
      </c>
      <c r="AY32" s="549">
        <f t="shared" si="8"/>
        <v>25000</v>
      </c>
    </row>
    <row r="33" spans="1:51" ht="22.5" customHeight="1">
      <c r="A33" s="709">
        <v>27</v>
      </c>
      <c r="B33" s="709"/>
      <c r="C33" s="714" t="s">
        <v>881</v>
      </c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5"/>
      <c r="AA33" s="715"/>
      <c r="AB33" s="715"/>
      <c r="AC33" s="199"/>
      <c r="AD33" s="710" t="s">
        <v>450</v>
      </c>
      <c r="AE33" s="710"/>
      <c r="AF33" s="710"/>
      <c r="AG33" s="710"/>
      <c r="AH33" s="372"/>
      <c r="AI33" s="372"/>
      <c r="AJ33" s="373">
        <f t="shared" si="2"/>
        <v>0</v>
      </c>
      <c r="AK33" s="372">
        <v>100000</v>
      </c>
      <c r="AL33" s="372"/>
      <c r="AM33" s="373">
        <f t="shared" si="3"/>
        <v>100000</v>
      </c>
      <c r="AN33" s="372"/>
      <c r="AO33" s="372"/>
      <c r="AP33" s="373">
        <f t="shared" si="4"/>
        <v>0</v>
      </c>
      <c r="AQ33" s="373">
        <f t="shared" si="14"/>
        <v>100000</v>
      </c>
      <c r="AR33" s="373">
        <f t="shared" si="11"/>
        <v>0</v>
      </c>
      <c r="AS33" s="373">
        <f t="shared" si="6"/>
        <v>100000</v>
      </c>
      <c r="AT33" s="372"/>
      <c r="AU33" s="372"/>
      <c r="AV33" s="373">
        <f t="shared" si="7"/>
        <v>0</v>
      </c>
      <c r="AW33" s="373">
        <f t="shared" si="15"/>
        <v>100000</v>
      </c>
      <c r="AX33" s="375">
        <f t="shared" si="16"/>
        <v>0</v>
      </c>
      <c r="AY33" s="549">
        <f t="shared" si="8"/>
        <v>100000</v>
      </c>
    </row>
    <row r="34" spans="1:51" ht="19.5" customHeight="1">
      <c r="A34" s="709">
        <v>28</v>
      </c>
      <c r="B34" s="709"/>
      <c r="C34" s="703" t="s">
        <v>882</v>
      </c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  <c r="AC34" s="200" t="s">
        <v>883</v>
      </c>
      <c r="AD34" s="708" t="s">
        <v>452</v>
      </c>
      <c r="AE34" s="708"/>
      <c r="AF34" s="708"/>
      <c r="AG34" s="708"/>
      <c r="AH34" s="373">
        <f>SUM(AH32:AH33)</f>
        <v>0</v>
      </c>
      <c r="AI34" s="373"/>
      <c r="AJ34" s="373">
        <f t="shared" si="2"/>
        <v>0</v>
      </c>
      <c r="AK34" s="373">
        <f>SUM(AK32:AK33)</f>
        <v>125000</v>
      </c>
      <c r="AL34" s="373"/>
      <c r="AM34" s="373">
        <f t="shared" si="3"/>
        <v>125000</v>
      </c>
      <c r="AN34" s="373">
        <f>SUM(AN32:AN33)</f>
        <v>0</v>
      </c>
      <c r="AO34" s="373"/>
      <c r="AP34" s="373">
        <f t="shared" si="4"/>
        <v>0</v>
      </c>
      <c r="AQ34" s="373">
        <f t="shared" si="14"/>
        <v>125000</v>
      </c>
      <c r="AR34" s="373">
        <f t="shared" si="11"/>
        <v>0</v>
      </c>
      <c r="AS34" s="373">
        <f t="shared" si="6"/>
        <v>125000</v>
      </c>
      <c r="AT34" s="373">
        <f>SUM(AT32:AT33)</f>
        <v>0</v>
      </c>
      <c r="AU34" s="373"/>
      <c r="AV34" s="373">
        <f t="shared" si="7"/>
        <v>0</v>
      </c>
      <c r="AW34" s="373">
        <f t="shared" si="15"/>
        <v>125000</v>
      </c>
      <c r="AX34" s="375">
        <f t="shared" si="16"/>
        <v>0</v>
      </c>
      <c r="AY34" s="549">
        <f t="shared" si="8"/>
        <v>125000</v>
      </c>
    </row>
    <row r="35" spans="1:51" ht="22.5" customHeight="1">
      <c r="A35" s="709">
        <v>29</v>
      </c>
      <c r="B35" s="709"/>
      <c r="C35" s="714" t="s">
        <v>884</v>
      </c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5"/>
      <c r="Y35" s="715"/>
      <c r="Z35" s="715"/>
      <c r="AA35" s="715"/>
      <c r="AB35" s="715"/>
      <c r="AC35" s="199"/>
      <c r="AD35" s="710" t="s">
        <v>454</v>
      </c>
      <c r="AE35" s="710"/>
      <c r="AF35" s="710"/>
      <c r="AG35" s="710"/>
      <c r="AH35" s="372"/>
      <c r="AI35" s="372"/>
      <c r="AJ35" s="373">
        <f t="shared" si="2"/>
        <v>0</v>
      </c>
      <c r="AK35" s="372">
        <v>300000</v>
      </c>
      <c r="AL35" s="372"/>
      <c r="AM35" s="373">
        <f t="shared" si="3"/>
        <v>300000</v>
      </c>
      <c r="AN35" s="372"/>
      <c r="AO35" s="372"/>
      <c r="AP35" s="373">
        <f t="shared" si="4"/>
        <v>0</v>
      </c>
      <c r="AQ35" s="373">
        <f t="shared" si="14"/>
        <v>300000</v>
      </c>
      <c r="AR35" s="373">
        <f t="shared" si="11"/>
        <v>0</v>
      </c>
      <c r="AS35" s="373">
        <f t="shared" si="6"/>
        <v>300000</v>
      </c>
      <c r="AT35" s="372">
        <v>30000</v>
      </c>
      <c r="AU35" s="372"/>
      <c r="AV35" s="373">
        <f t="shared" si="7"/>
        <v>30000</v>
      </c>
      <c r="AW35" s="373">
        <f t="shared" si="15"/>
        <v>330000</v>
      </c>
      <c r="AX35" s="375">
        <f t="shared" si="16"/>
        <v>0</v>
      </c>
      <c r="AY35" s="549">
        <f t="shared" si="8"/>
        <v>330000</v>
      </c>
    </row>
    <row r="36" spans="1:51" ht="22.5" customHeight="1">
      <c r="A36" s="709">
        <v>30</v>
      </c>
      <c r="B36" s="709"/>
      <c r="C36" s="714" t="s">
        <v>885</v>
      </c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715"/>
      <c r="U36" s="715"/>
      <c r="V36" s="715"/>
      <c r="W36" s="715"/>
      <c r="X36" s="715"/>
      <c r="Y36" s="715"/>
      <c r="Z36" s="715"/>
      <c r="AA36" s="715"/>
      <c r="AB36" s="715"/>
      <c r="AC36" s="199"/>
      <c r="AD36" s="710" t="s">
        <v>454</v>
      </c>
      <c r="AE36" s="710"/>
      <c r="AF36" s="710"/>
      <c r="AG36" s="710"/>
      <c r="AH36" s="372"/>
      <c r="AI36" s="372"/>
      <c r="AJ36" s="373">
        <f t="shared" si="2"/>
        <v>0</v>
      </c>
      <c r="AK36" s="372">
        <v>185000</v>
      </c>
      <c r="AL36" s="372"/>
      <c r="AM36" s="373">
        <f t="shared" si="3"/>
        <v>185000</v>
      </c>
      <c r="AN36" s="372"/>
      <c r="AO36" s="372"/>
      <c r="AP36" s="373">
        <f t="shared" si="4"/>
        <v>0</v>
      </c>
      <c r="AQ36" s="373">
        <f t="shared" si="14"/>
        <v>185000</v>
      </c>
      <c r="AR36" s="373">
        <f t="shared" si="11"/>
        <v>0</v>
      </c>
      <c r="AS36" s="373">
        <f t="shared" si="6"/>
        <v>185000</v>
      </c>
      <c r="AT36" s="372">
        <v>15000</v>
      </c>
      <c r="AU36" s="372"/>
      <c r="AV36" s="373">
        <f t="shared" si="7"/>
        <v>15000</v>
      </c>
      <c r="AW36" s="373">
        <f t="shared" si="15"/>
        <v>200000</v>
      </c>
      <c r="AX36" s="375">
        <f t="shared" si="16"/>
        <v>0</v>
      </c>
      <c r="AY36" s="549">
        <f t="shared" si="8"/>
        <v>200000</v>
      </c>
    </row>
    <row r="37" spans="1:51" ht="22.5" customHeight="1">
      <c r="A37" s="709">
        <v>31</v>
      </c>
      <c r="B37" s="709"/>
      <c r="C37" s="714" t="s">
        <v>886</v>
      </c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5"/>
      <c r="X37" s="715"/>
      <c r="Y37" s="715"/>
      <c r="Z37" s="715"/>
      <c r="AA37" s="715"/>
      <c r="AB37" s="715"/>
      <c r="AC37" s="199"/>
      <c r="AD37" s="710" t="s">
        <v>454</v>
      </c>
      <c r="AE37" s="710"/>
      <c r="AF37" s="710"/>
      <c r="AG37" s="710"/>
      <c r="AH37" s="372"/>
      <c r="AI37" s="372"/>
      <c r="AJ37" s="373">
        <f t="shared" si="2"/>
        <v>0</v>
      </c>
      <c r="AK37" s="372">
        <v>100000</v>
      </c>
      <c r="AL37" s="372"/>
      <c r="AM37" s="373">
        <f t="shared" si="3"/>
        <v>100000</v>
      </c>
      <c r="AN37" s="372"/>
      <c r="AO37" s="372"/>
      <c r="AP37" s="373">
        <f t="shared" si="4"/>
        <v>0</v>
      </c>
      <c r="AQ37" s="373">
        <f t="shared" si="14"/>
        <v>100000</v>
      </c>
      <c r="AR37" s="373">
        <f t="shared" si="11"/>
        <v>0</v>
      </c>
      <c r="AS37" s="373">
        <f t="shared" si="6"/>
        <v>100000</v>
      </c>
      <c r="AT37" s="372">
        <v>60000</v>
      </c>
      <c r="AU37" s="372"/>
      <c r="AV37" s="373">
        <f t="shared" si="7"/>
        <v>60000</v>
      </c>
      <c r="AW37" s="373">
        <f t="shared" si="15"/>
        <v>160000</v>
      </c>
      <c r="AX37" s="375">
        <f t="shared" si="16"/>
        <v>0</v>
      </c>
      <c r="AY37" s="549">
        <f t="shared" si="8"/>
        <v>160000</v>
      </c>
    </row>
    <row r="38" spans="1:51" ht="22.5" customHeight="1">
      <c r="A38" s="709">
        <v>32</v>
      </c>
      <c r="B38" s="709"/>
      <c r="C38" s="705" t="s">
        <v>453</v>
      </c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199" t="s">
        <v>887</v>
      </c>
      <c r="AD38" s="710" t="s">
        <v>454</v>
      </c>
      <c r="AE38" s="710"/>
      <c r="AF38" s="710"/>
      <c r="AG38" s="710"/>
      <c r="AH38" s="372">
        <f>SUM(AH35:AH37)</f>
        <v>0</v>
      </c>
      <c r="AI38" s="372"/>
      <c r="AJ38" s="373">
        <f t="shared" si="2"/>
        <v>0</v>
      </c>
      <c r="AK38" s="372">
        <f>SUM(AK35:AK37)</f>
        <v>585000</v>
      </c>
      <c r="AL38" s="372"/>
      <c r="AM38" s="373">
        <f t="shared" si="3"/>
        <v>585000</v>
      </c>
      <c r="AN38" s="372">
        <f>SUM(AN35:AN37)</f>
        <v>0</v>
      </c>
      <c r="AO38" s="372"/>
      <c r="AP38" s="373">
        <f t="shared" si="4"/>
        <v>0</v>
      </c>
      <c r="AQ38" s="373">
        <f t="shared" si="14"/>
        <v>585000</v>
      </c>
      <c r="AR38" s="373">
        <f t="shared" si="11"/>
        <v>0</v>
      </c>
      <c r="AS38" s="373">
        <f t="shared" si="6"/>
        <v>585000</v>
      </c>
      <c r="AT38" s="372">
        <f>SUM(AT35:AT37)</f>
        <v>105000</v>
      </c>
      <c r="AU38" s="372"/>
      <c r="AV38" s="373">
        <f t="shared" si="7"/>
        <v>105000</v>
      </c>
      <c r="AW38" s="373">
        <f t="shared" si="15"/>
        <v>690000</v>
      </c>
      <c r="AX38" s="375">
        <f t="shared" si="16"/>
        <v>0</v>
      </c>
      <c r="AY38" s="549">
        <f t="shared" si="8"/>
        <v>690000</v>
      </c>
    </row>
    <row r="39" spans="1:51" ht="22.5" customHeight="1">
      <c r="A39" s="709">
        <v>33</v>
      </c>
      <c r="B39" s="709"/>
      <c r="C39" s="705" t="s">
        <v>455</v>
      </c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6"/>
      <c r="AB39" s="706"/>
      <c r="AC39" s="199"/>
      <c r="AD39" s="710" t="s">
        <v>456</v>
      </c>
      <c r="AE39" s="710"/>
      <c r="AF39" s="710"/>
      <c r="AG39" s="710"/>
      <c r="AH39" s="372">
        <f>SUM(AH36:AH38)</f>
        <v>0</v>
      </c>
      <c r="AI39" s="372"/>
      <c r="AJ39" s="373">
        <f t="shared" si="2"/>
        <v>0</v>
      </c>
      <c r="AK39" s="372">
        <v>0</v>
      </c>
      <c r="AL39" s="372"/>
      <c r="AM39" s="373">
        <f t="shared" si="3"/>
        <v>0</v>
      </c>
      <c r="AN39" s="372">
        <f>SUM(AN36:AN38)</f>
        <v>0</v>
      </c>
      <c r="AO39" s="372"/>
      <c r="AP39" s="373">
        <f t="shared" si="4"/>
        <v>0</v>
      </c>
      <c r="AQ39" s="373">
        <f t="shared" si="14"/>
        <v>0</v>
      </c>
      <c r="AR39" s="373">
        <f t="shared" si="11"/>
        <v>0</v>
      </c>
      <c r="AS39" s="373">
        <f t="shared" si="6"/>
        <v>0</v>
      </c>
      <c r="AT39" s="372">
        <v>3194125</v>
      </c>
      <c r="AU39" s="372">
        <v>380000</v>
      </c>
      <c r="AV39" s="373">
        <f t="shared" si="7"/>
        <v>3574125</v>
      </c>
      <c r="AW39" s="373">
        <f t="shared" si="15"/>
        <v>3194125</v>
      </c>
      <c r="AX39" s="375">
        <f t="shared" si="16"/>
        <v>380000</v>
      </c>
      <c r="AY39" s="549">
        <f t="shared" si="8"/>
        <v>3574125</v>
      </c>
    </row>
    <row r="40" spans="1:51" ht="38.25" customHeight="1">
      <c r="A40" s="709">
        <v>34</v>
      </c>
      <c r="B40" s="709"/>
      <c r="C40" s="705" t="s">
        <v>888</v>
      </c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6"/>
      <c r="Z40" s="706"/>
      <c r="AA40" s="706"/>
      <c r="AB40" s="706"/>
      <c r="AC40" s="199"/>
      <c r="AD40" s="710" t="s">
        <v>460</v>
      </c>
      <c r="AE40" s="710"/>
      <c r="AF40" s="710"/>
      <c r="AG40" s="710"/>
      <c r="AH40" s="372"/>
      <c r="AI40" s="372"/>
      <c r="AJ40" s="373">
        <f t="shared" si="2"/>
        <v>0</v>
      </c>
      <c r="AK40" s="372">
        <v>150000</v>
      </c>
      <c r="AL40" s="372">
        <v>150000</v>
      </c>
      <c r="AM40" s="373">
        <f t="shared" si="3"/>
        <v>300000</v>
      </c>
      <c r="AN40" s="372"/>
      <c r="AO40" s="372"/>
      <c r="AP40" s="373">
        <f t="shared" si="4"/>
        <v>0</v>
      </c>
      <c r="AQ40" s="373">
        <f t="shared" si="14"/>
        <v>150000</v>
      </c>
      <c r="AR40" s="373">
        <f t="shared" si="11"/>
        <v>150000</v>
      </c>
      <c r="AS40" s="373">
        <f t="shared" si="6"/>
        <v>300000</v>
      </c>
      <c r="AT40" s="372">
        <v>10000</v>
      </c>
      <c r="AU40" s="372"/>
      <c r="AV40" s="373">
        <f t="shared" si="7"/>
        <v>10000</v>
      </c>
      <c r="AW40" s="373">
        <f t="shared" si="15"/>
        <v>160000</v>
      </c>
      <c r="AX40" s="375">
        <f t="shared" si="16"/>
        <v>150000</v>
      </c>
      <c r="AY40" s="549">
        <f t="shared" si="8"/>
        <v>310000</v>
      </c>
    </row>
    <row r="41" spans="1:51" ht="22.5" customHeight="1">
      <c r="A41" s="709">
        <v>35</v>
      </c>
      <c r="B41" s="709"/>
      <c r="C41" s="705" t="s">
        <v>1005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706"/>
      <c r="Z41" s="706"/>
      <c r="AA41" s="706"/>
      <c r="AB41" s="706"/>
      <c r="AC41" s="199"/>
      <c r="AD41" s="710" t="s">
        <v>462</v>
      </c>
      <c r="AE41" s="710"/>
      <c r="AF41" s="710"/>
      <c r="AG41" s="710"/>
      <c r="AH41" s="372"/>
      <c r="AI41" s="372"/>
      <c r="AJ41" s="373">
        <f t="shared" si="2"/>
        <v>0</v>
      </c>
      <c r="AK41" s="372">
        <v>98100</v>
      </c>
      <c r="AL41" s="372">
        <v>11000</v>
      </c>
      <c r="AM41" s="373">
        <f t="shared" si="3"/>
        <v>109100</v>
      </c>
      <c r="AN41" s="372"/>
      <c r="AO41" s="372"/>
      <c r="AP41" s="373">
        <f t="shared" si="4"/>
        <v>0</v>
      </c>
      <c r="AQ41" s="373">
        <f t="shared" si="14"/>
        <v>98100</v>
      </c>
      <c r="AR41" s="373">
        <f t="shared" si="11"/>
        <v>11000</v>
      </c>
      <c r="AS41" s="373">
        <f t="shared" si="6"/>
        <v>109100</v>
      </c>
      <c r="AT41" s="372"/>
      <c r="AU41" s="372"/>
      <c r="AV41" s="373">
        <f t="shared" si="7"/>
        <v>0</v>
      </c>
      <c r="AW41" s="373">
        <f t="shared" si="15"/>
        <v>98100</v>
      </c>
      <c r="AX41" s="375">
        <f t="shared" si="16"/>
        <v>11000</v>
      </c>
      <c r="AY41" s="549">
        <f t="shared" si="8"/>
        <v>109100</v>
      </c>
    </row>
    <row r="42" spans="1:51" ht="22.5" customHeight="1">
      <c r="A42" s="709">
        <v>36</v>
      </c>
      <c r="B42" s="709"/>
      <c r="C42" s="705" t="s">
        <v>463</v>
      </c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706"/>
      <c r="W42" s="706"/>
      <c r="X42" s="706"/>
      <c r="Y42" s="706"/>
      <c r="Z42" s="706"/>
      <c r="AA42" s="706"/>
      <c r="AB42" s="706"/>
      <c r="AC42" s="198"/>
      <c r="AD42" s="710" t="s">
        <v>464</v>
      </c>
      <c r="AE42" s="710"/>
      <c r="AF42" s="710"/>
      <c r="AG42" s="710"/>
      <c r="AH42" s="372"/>
      <c r="AI42" s="372"/>
      <c r="AJ42" s="373">
        <f t="shared" si="2"/>
        <v>0</v>
      </c>
      <c r="AK42" s="372"/>
      <c r="AL42" s="372"/>
      <c r="AM42" s="373">
        <f t="shared" si="3"/>
        <v>0</v>
      </c>
      <c r="AN42" s="372"/>
      <c r="AO42" s="372"/>
      <c r="AP42" s="373">
        <f t="shared" si="4"/>
        <v>0</v>
      </c>
      <c r="AQ42" s="373">
        <f t="shared" si="14"/>
        <v>0</v>
      </c>
      <c r="AR42" s="373">
        <f t="shared" si="11"/>
        <v>0</v>
      </c>
      <c r="AS42" s="373">
        <f t="shared" si="6"/>
        <v>0</v>
      </c>
      <c r="AT42" s="372"/>
      <c r="AU42" s="372"/>
      <c r="AV42" s="373">
        <f t="shared" si="7"/>
        <v>0</v>
      </c>
      <c r="AW42" s="373">
        <f t="shared" si="15"/>
        <v>0</v>
      </c>
      <c r="AX42" s="375">
        <f t="shared" si="16"/>
        <v>0</v>
      </c>
      <c r="AY42" s="549">
        <f t="shared" si="8"/>
        <v>0</v>
      </c>
    </row>
    <row r="43" spans="1:51" ht="22.5" customHeight="1">
      <c r="A43" s="709">
        <v>37</v>
      </c>
      <c r="B43" s="709"/>
      <c r="C43" s="714" t="s">
        <v>16</v>
      </c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715"/>
      <c r="Z43" s="715"/>
      <c r="AA43" s="715"/>
      <c r="AB43" s="715"/>
      <c r="AC43" s="199"/>
      <c r="AD43" s="710" t="s">
        <v>466</v>
      </c>
      <c r="AE43" s="710"/>
      <c r="AF43" s="710"/>
      <c r="AG43" s="710"/>
      <c r="AH43" s="372"/>
      <c r="AI43" s="372"/>
      <c r="AJ43" s="373">
        <f t="shared" si="2"/>
        <v>0</v>
      </c>
      <c r="AK43" s="372">
        <v>70000</v>
      </c>
      <c r="AL43" s="372">
        <v>40000</v>
      </c>
      <c r="AM43" s="373">
        <f t="shared" si="3"/>
        <v>110000</v>
      </c>
      <c r="AN43" s="372"/>
      <c r="AO43" s="372"/>
      <c r="AP43" s="373">
        <f t="shared" si="4"/>
        <v>0</v>
      </c>
      <c r="AQ43" s="373">
        <f t="shared" si="14"/>
        <v>70000</v>
      </c>
      <c r="AR43" s="373">
        <f t="shared" si="11"/>
        <v>40000</v>
      </c>
      <c r="AS43" s="373">
        <f t="shared" si="6"/>
        <v>110000</v>
      </c>
      <c r="AT43" s="372"/>
      <c r="AU43" s="372"/>
      <c r="AV43" s="373">
        <f t="shared" si="7"/>
        <v>0</v>
      </c>
      <c r="AW43" s="373">
        <f t="shared" si="15"/>
        <v>70000</v>
      </c>
      <c r="AX43" s="375">
        <f t="shared" si="16"/>
        <v>40000</v>
      </c>
      <c r="AY43" s="549">
        <f t="shared" si="8"/>
        <v>110000</v>
      </c>
    </row>
    <row r="44" spans="1:51" ht="22.5" customHeight="1">
      <c r="A44" s="709">
        <v>38</v>
      </c>
      <c r="B44" s="709"/>
      <c r="C44" s="714" t="s">
        <v>15</v>
      </c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715"/>
      <c r="Z44" s="715"/>
      <c r="AA44" s="715"/>
      <c r="AB44" s="715"/>
      <c r="AC44" s="199"/>
      <c r="AD44" s="710" t="s">
        <v>466</v>
      </c>
      <c r="AE44" s="710"/>
      <c r="AF44" s="710"/>
      <c r="AG44" s="710"/>
      <c r="AH44" s="372">
        <v>35000</v>
      </c>
      <c r="AI44" s="372"/>
      <c r="AJ44" s="373">
        <f t="shared" si="2"/>
        <v>35000</v>
      </c>
      <c r="AK44" s="372">
        <v>5000</v>
      </c>
      <c r="AL44" s="372"/>
      <c r="AM44" s="373">
        <f t="shared" si="3"/>
        <v>5000</v>
      </c>
      <c r="AN44" s="372">
        <v>10000</v>
      </c>
      <c r="AO44" s="372"/>
      <c r="AP44" s="373">
        <f t="shared" si="4"/>
        <v>10000</v>
      </c>
      <c r="AQ44" s="373">
        <f t="shared" si="14"/>
        <v>50000</v>
      </c>
      <c r="AR44" s="373">
        <f t="shared" si="11"/>
        <v>0</v>
      </c>
      <c r="AS44" s="373">
        <f t="shared" si="6"/>
        <v>50000</v>
      </c>
      <c r="AT44" s="372">
        <v>5000</v>
      </c>
      <c r="AU44" s="372"/>
      <c r="AV44" s="373">
        <f t="shared" si="7"/>
        <v>5000</v>
      </c>
      <c r="AW44" s="373">
        <f t="shared" si="15"/>
        <v>55000</v>
      </c>
      <c r="AX44" s="375">
        <f t="shared" si="16"/>
        <v>0</v>
      </c>
      <c r="AY44" s="549">
        <f t="shared" si="8"/>
        <v>55000</v>
      </c>
    </row>
    <row r="45" spans="1:51" ht="22.5" customHeight="1">
      <c r="A45" s="709">
        <v>39</v>
      </c>
      <c r="B45" s="709"/>
      <c r="C45" s="714" t="s">
        <v>889</v>
      </c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199"/>
      <c r="AD45" s="710" t="s">
        <v>466</v>
      </c>
      <c r="AE45" s="710"/>
      <c r="AF45" s="710"/>
      <c r="AG45" s="710"/>
      <c r="AH45" s="372"/>
      <c r="AI45" s="372"/>
      <c r="AJ45" s="373">
        <f t="shared" si="2"/>
        <v>0</v>
      </c>
      <c r="AK45" s="372">
        <v>30000</v>
      </c>
      <c r="AL45" s="372"/>
      <c r="AM45" s="373">
        <f t="shared" si="3"/>
        <v>30000</v>
      </c>
      <c r="AN45" s="372"/>
      <c r="AO45" s="372"/>
      <c r="AP45" s="373">
        <f t="shared" si="4"/>
        <v>0</v>
      </c>
      <c r="AQ45" s="373">
        <f t="shared" si="14"/>
        <v>30000</v>
      </c>
      <c r="AR45" s="373">
        <f t="shared" si="11"/>
        <v>0</v>
      </c>
      <c r="AS45" s="373">
        <f t="shared" si="6"/>
        <v>30000</v>
      </c>
      <c r="AT45" s="372">
        <v>30000</v>
      </c>
      <c r="AU45" s="372"/>
      <c r="AV45" s="373">
        <f t="shared" si="7"/>
        <v>30000</v>
      </c>
      <c r="AW45" s="373">
        <f t="shared" si="15"/>
        <v>60000</v>
      </c>
      <c r="AX45" s="375">
        <f t="shared" si="16"/>
        <v>0</v>
      </c>
      <c r="AY45" s="549">
        <f t="shared" si="8"/>
        <v>60000</v>
      </c>
    </row>
    <row r="46" spans="1:51" ht="22.5" customHeight="1">
      <c r="A46" s="709">
        <v>40</v>
      </c>
      <c r="B46" s="709"/>
      <c r="C46" s="714" t="s">
        <v>31</v>
      </c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715"/>
      <c r="AC46" s="199"/>
      <c r="AD46" s="710" t="s">
        <v>466</v>
      </c>
      <c r="AE46" s="710"/>
      <c r="AF46" s="710"/>
      <c r="AG46" s="710"/>
      <c r="AH46" s="372"/>
      <c r="AI46" s="372"/>
      <c r="AJ46" s="373">
        <f t="shared" si="2"/>
        <v>0</v>
      </c>
      <c r="AK46" s="372">
        <v>20000</v>
      </c>
      <c r="AL46" s="372"/>
      <c r="AM46" s="373">
        <f t="shared" si="3"/>
        <v>20000</v>
      </c>
      <c r="AN46" s="372"/>
      <c r="AO46" s="372"/>
      <c r="AP46" s="373">
        <f t="shared" si="4"/>
        <v>0</v>
      </c>
      <c r="AQ46" s="373">
        <f t="shared" si="14"/>
        <v>20000</v>
      </c>
      <c r="AR46" s="373">
        <f t="shared" si="11"/>
        <v>0</v>
      </c>
      <c r="AS46" s="373">
        <f t="shared" si="6"/>
        <v>20000</v>
      </c>
      <c r="AT46" s="372">
        <v>5000</v>
      </c>
      <c r="AU46" s="372"/>
      <c r="AV46" s="373">
        <f t="shared" si="7"/>
        <v>5000</v>
      </c>
      <c r="AW46" s="373">
        <f t="shared" si="15"/>
        <v>25000</v>
      </c>
      <c r="AX46" s="375">
        <f t="shared" si="16"/>
        <v>0</v>
      </c>
      <c r="AY46" s="549">
        <f t="shared" si="8"/>
        <v>25000</v>
      </c>
    </row>
    <row r="47" spans="1:51" ht="22.5" customHeight="1">
      <c r="A47" s="709">
        <v>41</v>
      </c>
      <c r="B47" s="709"/>
      <c r="C47" s="714" t="s">
        <v>1006</v>
      </c>
      <c r="D47" s="715"/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/>
      <c r="X47" s="715"/>
      <c r="Y47" s="715"/>
      <c r="Z47" s="715"/>
      <c r="AA47" s="715"/>
      <c r="AB47" s="715"/>
      <c r="AC47" s="306"/>
      <c r="AD47" s="710" t="s">
        <v>466</v>
      </c>
      <c r="AE47" s="710"/>
      <c r="AF47" s="710"/>
      <c r="AG47" s="710"/>
      <c r="AH47" s="372">
        <v>100000</v>
      </c>
      <c r="AI47" s="372"/>
      <c r="AJ47" s="373">
        <f t="shared" si="2"/>
        <v>100000</v>
      </c>
      <c r="AK47" s="374"/>
      <c r="AL47" s="374"/>
      <c r="AM47" s="373">
        <f t="shared" si="3"/>
        <v>0</v>
      </c>
      <c r="AN47" s="374"/>
      <c r="AO47" s="374"/>
      <c r="AP47" s="373">
        <f t="shared" si="4"/>
        <v>0</v>
      </c>
      <c r="AQ47" s="373">
        <f t="shared" si="14"/>
        <v>100000</v>
      </c>
      <c r="AR47" s="373">
        <f t="shared" si="11"/>
        <v>0</v>
      </c>
      <c r="AS47" s="373">
        <f t="shared" si="6"/>
        <v>100000</v>
      </c>
      <c r="AT47" s="374"/>
      <c r="AU47" s="374"/>
      <c r="AV47" s="373">
        <f t="shared" si="7"/>
        <v>0</v>
      </c>
      <c r="AW47" s="373">
        <f t="shared" si="15"/>
        <v>100000</v>
      </c>
      <c r="AX47" s="375">
        <f t="shared" si="16"/>
        <v>0</v>
      </c>
      <c r="AY47" s="549">
        <f t="shared" si="8"/>
        <v>100000</v>
      </c>
    </row>
    <row r="48" spans="1:51" ht="27" customHeight="1">
      <c r="A48" s="709">
        <v>42</v>
      </c>
      <c r="B48" s="709"/>
      <c r="C48" s="705" t="s">
        <v>465</v>
      </c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6"/>
      <c r="S48" s="706"/>
      <c r="T48" s="706"/>
      <c r="U48" s="706"/>
      <c r="V48" s="706"/>
      <c r="W48" s="706"/>
      <c r="X48" s="706"/>
      <c r="Y48" s="706"/>
      <c r="Z48" s="706"/>
      <c r="AA48" s="706"/>
      <c r="AB48" s="706"/>
      <c r="AC48" s="199" t="s">
        <v>890</v>
      </c>
      <c r="AD48" s="710" t="s">
        <v>466</v>
      </c>
      <c r="AE48" s="710"/>
      <c r="AF48" s="710"/>
      <c r="AG48" s="710"/>
      <c r="AH48" s="372">
        <v>135000</v>
      </c>
      <c r="AI48" s="372"/>
      <c r="AJ48" s="373">
        <f t="shared" si="2"/>
        <v>135000</v>
      </c>
      <c r="AK48" s="372">
        <f>SUM(AK43:AK46)</f>
        <v>125000</v>
      </c>
      <c r="AL48" s="372">
        <f>SUM(AL43:AL47)</f>
        <v>40000</v>
      </c>
      <c r="AM48" s="373">
        <f t="shared" si="3"/>
        <v>165000</v>
      </c>
      <c r="AN48" s="372">
        <f>SUM(AN43:AN46)</f>
        <v>10000</v>
      </c>
      <c r="AO48" s="372"/>
      <c r="AP48" s="373">
        <f t="shared" si="4"/>
        <v>10000</v>
      </c>
      <c r="AQ48" s="373">
        <f t="shared" si="14"/>
        <v>270000</v>
      </c>
      <c r="AR48" s="373">
        <f t="shared" si="11"/>
        <v>40000</v>
      </c>
      <c r="AS48" s="373">
        <f t="shared" si="6"/>
        <v>310000</v>
      </c>
      <c r="AT48" s="372">
        <f>SUM(AT44:AT47)</f>
        <v>40000</v>
      </c>
      <c r="AU48" s="372"/>
      <c r="AV48" s="373">
        <f t="shared" si="7"/>
        <v>40000</v>
      </c>
      <c r="AW48" s="373">
        <f t="shared" si="15"/>
        <v>310000</v>
      </c>
      <c r="AX48" s="375">
        <f t="shared" si="16"/>
        <v>40000</v>
      </c>
      <c r="AY48" s="549">
        <f t="shared" si="8"/>
        <v>350000</v>
      </c>
    </row>
    <row r="49" spans="1:51" ht="30" customHeight="1">
      <c r="A49" s="709">
        <v>43</v>
      </c>
      <c r="B49" s="709"/>
      <c r="C49" s="700" t="s">
        <v>891</v>
      </c>
      <c r="D49" s="701"/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  <c r="Q49" s="701"/>
      <c r="R49" s="701"/>
      <c r="S49" s="701"/>
      <c r="T49" s="701"/>
      <c r="U49" s="701"/>
      <c r="V49" s="701"/>
      <c r="W49" s="701"/>
      <c r="X49" s="701"/>
      <c r="Y49" s="701"/>
      <c r="Z49" s="701"/>
      <c r="AA49" s="701"/>
      <c r="AB49" s="701"/>
      <c r="AC49" s="702"/>
      <c r="AD49" s="708" t="s">
        <v>468</v>
      </c>
      <c r="AE49" s="708"/>
      <c r="AF49" s="708"/>
      <c r="AG49" s="708"/>
      <c r="AH49" s="373">
        <f>SUM(AH38+AH40+AH41+AH42+AH48+AH39)</f>
        <v>135000</v>
      </c>
      <c r="AI49" s="373">
        <f aca="true" t="shared" si="17" ref="AI49:AQ49">SUM(AI38+AI40+AI41+AI42+AI48+AI39)</f>
        <v>0</v>
      </c>
      <c r="AJ49" s="373">
        <f t="shared" si="2"/>
        <v>135000</v>
      </c>
      <c r="AK49" s="373">
        <f t="shared" si="17"/>
        <v>958100</v>
      </c>
      <c r="AL49" s="373">
        <f t="shared" si="17"/>
        <v>201000</v>
      </c>
      <c r="AM49" s="373">
        <f t="shared" si="3"/>
        <v>1159100</v>
      </c>
      <c r="AN49" s="373">
        <f t="shared" si="17"/>
        <v>10000</v>
      </c>
      <c r="AO49" s="373">
        <f t="shared" si="17"/>
        <v>0</v>
      </c>
      <c r="AP49" s="373">
        <f t="shared" si="4"/>
        <v>10000</v>
      </c>
      <c r="AQ49" s="373">
        <f t="shared" si="17"/>
        <v>1103100</v>
      </c>
      <c r="AR49" s="373">
        <f t="shared" si="11"/>
        <v>201000</v>
      </c>
      <c r="AS49" s="373">
        <f t="shared" si="6"/>
        <v>1304100</v>
      </c>
      <c r="AT49" s="373">
        <f aca="true" t="shared" si="18" ref="AT49:AY49">SUM(AT38+AT40+AT41+AT42+AT48+AT39)</f>
        <v>3349125</v>
      </c>
      <c r="AU49" s="373">
        <f t="shared" si="18"/>
        <v>380000</v>
      </c>
      <c r="AV49" s="373">
        <f t="shared" si="7"/>
        <v>3729125</v>
      </c>
      <c r="AW49" s="373">
        <f t="shared" si="18"/>
        <v>4452225</v>
      </c>
      <c r="AX49" s="373">
        <f t="shared" si="18"/>
        <v>581000</v>
      </c>
      <c r="AY49" s="550">
        <f t="shared" si="18"/>
        <v>5033225</v>
      </c>
    </row>
    <row r="50" spans="1:51" ht="22.5" customHeight="1">
      <c r="A50" s="709">
        <v>44</v>
      </c>
      <c r="B50" s="709"/>
      <c r="C50" s="703" t="s">
        <v>822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4"/>
      <c r="AA50" s="704"/>
      <c r="AB50" s="704"/>
      <c r="AC50" s="200"/>
      <c r="AD50" s="708" t="s">
        <v>474</v>
      </c>
      <c r="AE50" s="708"/>
      <c r="AF50" s="708"/>
      <c r="AG50" s="708"/>
      <c r="AH50" s="373">
        <v>0</v>
      </c>
      <c r="AI50" s="373"/>
      <c r="AJ50" s="373">
        <f t="shared" si="2"/>
        <v>0</v>
      </c>
      <c r="AK50" s="373">
        <v>50000</v>
      </c>
      <c r="AL50" s="373"/>
      <c r="AM50" s="373">
        <f t="shared" si="3"/>
        <v>50000</v>
      </c>
      <c r="AN50" s="373">
        <v>0</v>
      </c>
      <c r="AO50" s="373"/>
      <c r="AP50" s="373">
        <f t="shared" si="4"/>
        <v>0</v>
      </c>
      <c r="AQ50" s="373">
        <f aca="true" t="shared" si="19" ref="AQ50:AQ58">AH50+AK50+AN50</f>
        <v>50000</v>
      </c>
      <c r="AR50" s="373">
        <f t="shared" si="11"/>
        <v>0</v>
      </c>
      <c r="AS50" s="373">
        <f t="shared" si="6"/>
        <v>50000</v>
      </c>
      <c r="AT50" s="373">
        <v>0</v>
      </c>
      <c r="AU50" s="373"/>
      <c r="AV50" s="373">
        <f t="shared" si="7"/>
        <v>0</v>
      </c>
      <c r="AW50" s="373">
        <f aca="true" t="shared" si="20" ref="AW50:AW58">AQ50+AT50</f>
        <v>50000</v>
      </c>
      <c r="AX50" s="375">
        <f>AI50+AL50+AO50+AU50</f>
        <v>0</v>
      </c>
      <c r="AY50" s="549">
        <f t="shared" si="8"/>
        <v>50000</v>
      </c>
    </row>
    <row r="51" spans="1:51" ht="34.5" customHeight="1">
      <c r="A51" s="709">
        <v>45</v>
      </c>
      <c r="B51" s="709"/>
      <c r="C51" s="705" t="s">
        <v>475</v>
      </c>
      <c r="D51" s="706"/>
      <c r="E51" s="706"/>
      <c r="F51" s="706"/>
      <c r="G51" s="706"/>
      <c r="H51" s="706"/>
      <c r="I51" s="706"/>
      <c r="J51" s="706"/>
      <c r="K51" s="706"/>
      <c r="L51" s="706"/>
      <c r="M51" s="706"/>
      <c r="N51" s="706"/>
      <c r="O51" s="706"/>
      <c r="P51" s="706"/>
      <c r="Q51" s="706"/>
      <c r="R51" s="706"/>
      <c r="S51" s="706"/>
      <c r="T51" s="706"/>
      <c r="U51" s="706"/>
      <c r="V51" s="706"/>
      <c r="W51" s="706"/>
      <c r="X51" s="706"/>
      <c r="Y51" s="706"/>
      <c r="Z51" s="706"/>
      <c r="AA51" s="706"/>
      <c r="AB51" s="706"/>
      <c r="AC51" s="707"/>
      <c r="AD51" s="710" t="s">
        <v>476</v>
      </c>
      <c r="AE51" s="710"/>
      <c r="AF51" s="710"/>
      <c r="AG51" s="710"/>
      <c r="AH51" s="372">
        <f>SUM(AH31+AH34+AH38+AH39+AH40+AH46+AH49)*0.27</f>
        <v>57709.8</v>
      </c>
      <c r="AI51" s="372"/>
      <c r="AJ51" s="373">
        <f t="shared" si="2"/>
        <v>57709.8</v>
      </c>
      <c r="AK51" s="372">
        <v>617788</v>
      </c>
      <c r="AL51" s="372">
        <v>79262</v>
      </c>
      <c r="AM51" s="373">
        <f t="shared" si="3"/>
        <v>697050</v>
      </c>
      <c r="AN51" s="372">
        <f>SUM(AN31+AN34+AN38+AN39+AN40+AN46+AN49)*0.27</f>
        <v>11203.92</v>
      </c>
      <c r="AO51" s="372"/>
      <c r="AP51" s="373">
        <f t="shared" si="4"/>
        <v>11203.92</v>
      </c>
      <c r="AQ51" s="373">
        <f t="shared" si="19"/>
        <v>686701.7200000001</v>
      </c>
      <c r="AR51" s="373">
        <f t="shared" si="11"/>
        <v>79262</v>
      </c>
      <c r="AS51" s="373">
        <f t="shared" si="6"/>
        <v>765963.7200000001</v>
      </c>
      <c r="AT51" s="372">
        <v>2185206</v>
      </c>
      <c r="AU51" s="372">
        <v>102600</v>
      </c>
      <c r="AV51" s="373">
        <f t="shared" si="7"/>
        <v>2287806</v>
      </c>
      <c r="AW51" s="373">
        <f t="shared" si="20"/>
        <v>2871907.72</v>
      </c>
      <c r="AX51" s="375">
        <f>AI51+AL51+AO51+AU51</f>
        <v>181862</v>
      </c>
      <c r="AY51" s="549">
        <f t="shared" si="8"/>
        <v>3053769.72</v>
      </c>
    </row>
    <row r="52" spans="1:51" ht="46.5" customHeight="1">
      <c r="A52" s="709">
        <v>46</v>
      </c>
      <c r="B52" s="709"/>
      <c r="C52" s="703" t="s">
        <v>19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200" t="s">
        <v>892</v>
      </c>
      <c r="AD52" s="708" t="s">
        <v>486</v>
      </c>
      <c r="AE52" s="708"/>
      <c r="AF52" s="708"/>
      <c r="AG52" s="708"/>
      <c r="AH52" s="373">
        <f>SUM(AH51:AH51)</f>
        <v>57709.8</v>
      </c>
      <c r="AI52" s="373"/>
      <c r="AJ52" s="373">
        <f t="shared" si="2"/>
        <v>57709.8</v>
      </c>
      <c r="AK52" s="373">
        <f>SUM(AK51:AK51)</f>
        <v>617788</v>
      </c>
      <c r="AL52" s="373">
        <f>SUM(AL51)</f>
        <v>79262</v>
      </c>
      <c r="AM52" s="373">
        <f t="shared" si="3"/>
        <v>697050</v>
      </c>
      <c r="AN52" s="373">
        <f>SUM(AN51:AN51)</f>
        <v>11203.92</v>
      </c>
      <c r="AO52" s="373"/>
      <c r="AP52" s="373">
        <f t="shared" si="4"/>
        <v>11203.92</v>
      </c>
      <c r="AQ52" s="373">
        <f t="shared" si="19"/>
        <v>686701.7200000001</v>
      </c>
      <c r="AR52" s="373">
        <f t="shared" si="11"/>
        <v>79262</v>
      </c>
      <c r="AS52" s="373">
        <f t="shared" si="6"/>
        <v>765963.7200000001</v>
      </c>
      <c r="AT52" s="373">
        <f>SUM(AT51:AT51)</f>
        <v>2185206</v>
      </c>
      <c r="AU52" s="373">
        <f>SUM(AU51)</f>
        <v>102600</v>
      </c>
      <c r="AV52" s="373">
        <f t="shared" si="7"/>
        <v>2287806</v>
      </c>
      <c r="AW52" s="373">
        <f t="shared" si="20"/>
        <v>2871907.72</v>
      </c>
      <c r="AX52" s="375">
        <f>SUM(AX51)</f>
        <v>181862</v>
      </c>
      <c r="AY52" s="549">
        <f t="shared" si="8"/>
        <v>3053769.72</v>
      </c>
    </row>
    <row r="53" spans="1:51" ht="22.5" customHeight="1">
      <c r="A53" s="709">
        <v>47</v>
      </c>
      <c r="B53" s="709"/>
      <c r="C53" s="700" t="s">
        <v>1007</v>
      </c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1"/>
      <c r="AB53" s="701"/>
      <c r="AC53" s="702"/>
      <c r="AD53" s="708" t="s">
        <v>336</v>
      </c>
      <c r="AE53" s="708"/>
      <c r="AF53" s="708"/>
      <c r="AG53" s="708"/>
      <c r="AH53" s="373">
        <f aca="true" t="shared" si="21" ref="AH53:AO53">SUM(AH31+AH34+AH49+AH50+AH52)</f>
        <v>271449.8</v>
      </c>
      <c r="AI53" s="373">
        <f t="shared" si="21"/>
        <v>0</v>
      </c>
      <c r="AJ53" s="373">
        <f t="shared" si="2"/>
        <v>271449.8</v>
      </c>
      <c r="AK53" s="373">
        <f t="shared" si="21"/>
        <v>2200888</v>
      </c>
      <c r="AL53" s="373">
        <f t="shared" si="21"/>
        <v>428822</v>
      </c>
      <c r="AM53" s="373">
        <f t="shared" si="3"/>
        <v>2629710</v>
      </c>
      <c r="AN53" s="373">
        <f t="shared" si="21"/>
        <v>52699.92</v>
      </c>
      <c r="AO53" s="373">
        <f t="shared" si="21"/>
        <v>0</v>
      </c>
      <c r="AP53" s="373">
        <f t="shared" si="4"/>
        <v>52699.92</v>
      </c>
      <c r="AQ53" s="373">
        <f t="shared" si="19"/>
        <v>2525037.7199999997</v>
      </c>
      <c r="AR53" s="373">
        <f t="shared" si="11"/>
        <v>428822</v>
      </c>
      <c r="AS53" s="373">
        <f t="shared" si="6"/>
        <v>2953859.7199999997</v>
      </c>
      <c r="AT53" s="373">
        <f>SUM(AT31+AT34+AT49+AT50+AT52)</f>
        <v>6964433</v>
      </c>
      <c r="AU53" s="373">
        <f>SUM(AU31+AU34+AU49+AU50+AU52)</f>
        <v>632600</v>
      </c>
      <c r="AV53" s="373">
        <f t="shared" si="7"/>
        <v>7597033</v>
      </c>
      <c r="AW53" s="373">
        <f t="shared" si="20"/>
        <v>9489470.719999999</v>
      </c>
      <c r="AX53" s="375">
        <f>AI53+AL53+AO53+AU53</f>
        <v>1061422</v>
      </c>
      <c r="AY53" s="549">
        <f>SUM(AW53:AX53)</f>
        <v>10550892.719999999</v>
      </c>
    </row>
    <row r="54" spans="1:51" ht="22.5" customHeight="1">
      <c r="A54" s="709">
        <v>48</v>
      </c>
      <c r="B54" s="709"/>
      <c r="C54" s="705" t="s">
        <v>1008</v>
      </c>
      <c r="D54" s="706"/>
      <c r="E54" s="706"/>
      <c r="F54" s="706"/>
      <c r="G54" s="706"/>
      <c r="H54" s="706"/>
      <c r="I54" s="706"/>
      <c r="J54" s="706"/>
      <c r="K54" s="706"/>
      <c r="L54" s="706"/>
      <c r="M54" s="706"/>
      <c r="N54" s="706"/>
      <c r="O54" s="706"/>
      <c r="P54" s="706"/>
      <c r="Q54" s="706"/>
      <c r="R54" s="706"/>
      <c r="S54" s="706"/>
      <c r="T54" s="706"/>
      <c r="U54" s="706"/>
      <c r="V54" s="706"/>
      <c r="W54" s="706"/>
      <c r="X54" s="706"/>
      <c r="Y54" s="706"/>
      <c r="Z54" s="706"/>
      <c r="AA54" s="706"/>
      <c r="AB54" s="706"/>
      <c r="AC54" s="199"/>
      <c r="AD54" s="710" t="s">
        <v>530</v>
      </c>
      <c r="AE54" s="710"/>
      <c r="AF54" s="710"/>
      <c r="AG54" s="710"/>
      <c r="AH54" s="372"/>
      <c r="AI54" s="372"/>
      <c r="AJ54" s="373">
        <f t="shared" si="2"/>
        <v>0</v>
      </c>
      <c r="AK54" s="372"/>
      <c r="AL54" s="372">
        <v>180000</v>
      </c>
      <c r="AM54" s="373">
        <f t="shared" si="3"/>
        <v>180000</v>
      </c>
      <c r="AN54" s="372"/>
      <c r="AO54" s="372"/>
      <c r="AP54" s="373">
        <f t="shared" si="4"/>
        <v>0</v>
      </c>
      <c r="AQ54" s="373">
        <f t="shared" si="19"/>
        <v>0</v>
      </c>
      <c r="AR54" s="373">
        <f t="shared" si="11"/>
        <v>180000</v>
      </c>
      <c r="AS54" s="373">
        <f t="shared" si="6"/>
        <v>180000</v>
      </c>
      <c r="AT54" s="372">
        <v>20000</v>
      </c>
      <c r="AU54" s="372"/>
      <c r="AV54" s="373">
        <f t="shared" si="7"/>
        <v>20000</v>
      </c>
      <c r="AW54" s="373">
        <f t="shared" si="20"/>
        <v>20000</v>
      </c>
      <c r="AX54" s="375">
        <f>AI54+AL54+AO54+AU54</f>
        <v>180000</v>
      </c>
      <c r="AY54" s="549">
        <f t="shared" si="8"/>
        <v>200000</v>
      </c>
    </row>
    <row r="55" spans="1:51" ht="22.5" customHeight="1">
      <c r="A55" s="709">
        <v>49</v>
      </c>
      <c r="B55" s="709"/>
      <c r="C55" s="705" t="s">
        <v>1049</v>
      </c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706"/>
      <c r="V55" s="706"/>
      <c r="W55" s="706"/>
      <c r="X55" s="706"/>
      <c r="Y55" s="706"/>
      <c r="Z55" s="706"/>
      <c r="AA55" s="706"/>
      <c r="AB55" s="706"/>
      <c r="AC55" s="199"/>
      <c r="AD55" s="710" t="s">
        <v>536</v>
      </c>
      <c r="AE55" s="710"/>
      <c r="AF55" s="710"/>
      <c r="AG55" s="710"/>
      <c r="AH55" s="372"/>
      <c r="AI55" s="372"/>
      <c r="AJ55" s="373">
        <f t="shared" si="2"/>
        <v>0</v>
      </c>
      <c r="AK55" s="372"/>
      <c r="AL55" s="372">
        <v>365000</v>
      </c>
      <c r="AM55" s="373">
        <f t="shared" si="3"/>
        <v>365000</v>
      </c>
      <c r="AN55" s="372"/>
      <c r="AO55" s="372"/>
      <c r="AP55" s="373">
        <f t="shared" si="4"/>
        <v>0</v>
      </c>
      <c r="AQ55" s="373">
        <f t="shared" si="19"/>
        <v>0</v>
      </c>
      <c r="AR55" s="373">
        <f t="shared" si="11"/>
        <v>365000</v>
      </c>
      <c r="AS55" s="373">
        <f t="shared" si="6"/>
        <v>365000</v>
      </c>
      <c r="AT55" s="372"/>
      <c r="AU55" s="372"/>
      <c r="AV55" s="373">
        <f t="shared" si="7"/>
        <v>0</v>
      </c>
      <c r="AW55" s="373">
        <f t="shared" si="20"/>
        <v>0</v>
      </c>
      <c r="AX55" s="375">
        <f>AI55+AL55+AO55+AU55</f>
        <v>365000</v>
      </c>
      <c r="AY55" s="549">
        <f t="shared" si="8"/>
        <v>365000</v>
      </c>
    </row>
    <row r="56" spans="1:51" ht="36.75" customHeight="1">
      <c r="A56" s="709">
        <v>50</v>
      </c>
      <c r="B56" s="709"/>
      <c r="C56" s="705" t="s">
        <v>1009</v>
      </c>
      <c r="D56" s="706"/>
      <c r="E56" s="706"/>
      <c r="F56" s="706"/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Q56" s="706"/>
      <c r="R56" s="706"/>
      <c r="S56" s="706"/>
      <c r="T56" s="706"/>
      <c r="U56" s="706"/>
      <c r="V56" s="706"/>
      <c r="W56" s="706"/>
      <c r="X56" s="706"/>
      <c r="Y56" s="706"/>
      <c r="Z56" s="706"/>
      <c r="AA56" s="706"/>
      <c r="AB56" s="706"/>
      <c r="AC56" s="199"/>
      <c r="AD56" s="710" t="s">
        <v>542</v>
      </c>
      <c r="AE56" s="710"/>
      <c r="AF56" s="710"/>
      <c r="AG56" s="710"/>
      <c r="AH56" s="372"/>
      <c r="AI56" s="372"/>
      <c r="AJ56" s="373">
        <f t="shared" si="2"/>
        <v>0</v>
      </c>
      <c r="AK56" s="372"/>
      <c r="AL56" s="372">
        <v>147150</v>
      </c>
      <c r="AM56" s="373">
        <f t="shared" si="3"/>
        <v>147150</v>
      </c>
      <c r="AN56" s="372"/>
      <c r="AO56" s="372"/>
      <c r="AP56" s="373">
        <f t="shared" si="4"/>
        <v>0</v>
      </c>
      <c r="AQ56" s="373">
        <f t="shared" si="19"/>
        <v>0</v>
      </c>
      <c r="AR56" s="373">
        <f t="shared" si="11"/>
        <v>147150</v>
      </c>
      <c r="AS56" s="373">
        <f t="shared" si="6"/>
        <v>147150</v>
      </c>
      <c r="AT56" s="372">
        <v>5400</v>
      </c>
      <c r="AU56" s="372"/>
      <c r="AV56" s="373">
        <f t="shared" si="7"/>
        <v>5400</v>
      </c>
      <c r="AW56" s="373">
        <f t="shared" si="20"/>
        <v>5400</v>
      </c>
      <c r="AX56" s="375">
        <v>147150</v>
      </c>
      <c r="AY56" s="549">
        <f t="shared" si="8"/>
        <v>152550</v>
      </c>
    </row>
    <row r="57" spans="1:51" s="202" customFormat="1" ht="42.75" customHeight="1">
      <c r="A57" s="709">
        <v>51</v>
      </c>
      <c r="B57" s="709"/>
      <c r="C57" s="703" t="s">
        <v>664</v>
      </c>
      <c r="D57" s="704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200" t="s">
        <v>893</v>
      </c>
      <c r="AD57" s="708" t="s">
        <v>544</v>
      </c>
      <c r="AE57" s="708"/>
      <c r="AF57" s="708"/>
      <c r="AG57" s="708"/>
      <c r="AH57" s="372"/>
      <c r="AI57" s="372"/>
      <c r="AJ57" s="373">
        <f t="shared" si="2"/>
        <v>0</v>
      </c>
      <c r="AK57" s="372">
        <f>SUM(AK54:AK56)</f>
        <v>0</v>
      </c>
      <c r="AL57" s="372">
        <f>SUM(AL54:AL56)</f>
        <v>692150</v>
      </c>
      <c r="AM57" s="373">
        <f t="shared" si="3"/>
        <v>692150</v>
      </c>
      <c r="AN57" s="372"/>
      <c r="AO57" s="372"/>
      <c r="AP57" s="373">
        <f t="shared" si="4"/>
        <v>0</v>
      </c>
      <c r="AQ57" s="373">
        <f t="shared" si="19"/>
        <v>0</v>
      </c>
      <c r="AR57" s="373">
        <f t="shared" si="11"/>
        <v>692150</v>
      </c>
      <c r="AS57" s="373">
        <f t="shared" si="6"/>
        <v>692150</v>
      </c>
      <c r="AT57" s="372">
        <f>SUM(AT54:AT56)</f>
        <v>25400</v>
      </c>
      <c r="AU57" s="372"/>
      <c r="AV57" s="373">
        <f t="shared" si="7"/>
        <v>25400</v>
      </c>
      <c r="AW57" s="373">
        <f t="shared" si="20"/>
        <v>25400</v>
      </c>
      <c r="AX57" s="375">
        <f>AI57+AL57+AO57+AU57</f>
        <v>692150</v>
      </c>
      <c r="AY57" s="549">
        <f t="shared" si="8"/>
        <v>717550</v>
      </c>
    </row>
    <row r="58" spans="1:51" ht="18.75" thickBot="1">
      <c r="A58" s="709">
        <v>52</v>
      </c>
      <c r="B58" s="709"/>
      <c r="C58" s="700" t="s">
        <v>894</v>
      </c>
      <c r="D58" s="701"/>
      <c r="E58" s="701"/>
      <c r="F58" s="701"/>
      <c r="G58" s="701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2"/>
      <c r="AD58" s="711" t="s">
        <v>573</v>
      </c>
      <c r="AE58" s="712"/>
      <c r="AF58" s="712"/>
      <c r="AG58" s="713"/>
      <c r="AH58" s="552">
        <f>SUM(AH15+AH19+AH53+AH57)</f>
        <v>18541554.8</v>
      </c>
      <c r="AI58" s="552">
        <f aca="true" t="shared" si="22" ref="AI58:AY58">SUM(AI15+AI19+AI53+AI57)</f>
        <v>82296</v>
      </c>
      <c r="AJ58" s="552">
        <f t="shared" si="2"/>
        <v>18623850.8</v>
      </c>
      <c r="AK58" s="552">
        <f t="shared" si="22"/>
        <v>2200888</v>
      </c>
      <c r="AL58" s="552">
        <f t="shared" si="22"/>
        <v>1120972</v>
      </c>
      <c r="AM58" s="552">
        <f t="shared" si="3"/>
        <v>3321860</v>
      </c>
      <c r="AN58" s="552">
        <f t="shared" si="22"/>
        <v>9961114.32</v>
      </c>
      <c r="AO58" s="552">
        <f t="shared" si="22"/>
        <v>215265</v>
      </c>
      <c r="AP58" s="552">
        <f t="shared" si="4"/>
        <v>10176379.32</v>
      </c>
      <c r="AQ58" s="552">
        <f t="shared" si="19"/>
        <v>30703557.12</v>
      </c>
      <c r="AR58" s="552">
        <f t="shared" si="11"/>
        <v>1418533</v>
      </c>
      <c r="AS58" s="552">
        <f t="shared" si="6"/>
        <v>32122090.12</v>
      </c>
      <c r="AT58" s="552">
        <f t="shared" si="22"/>
        <v>9210606</v>
      </c>
      <c r="AU58" s="552">
        <f t="shared" si="22"/>
        <v>632600</v>
      </c>
      <c r="AV58" s="552">
        <f t="shared" si="7"/>
        <v>9843206</v>
      </c>
      <c r="AW58" s="552">
        <f t="shared" si="20"/>
        <v>39914163.120000005</v>
      </c>
      <c r="AX58" s="553">
        <f>AI58+AL58+AO58+AU58</f>
        <v>2051133</v>
      </c>
      <c r="AY58" s="554">
        <f t="shared" si="22"/>
        <v>41965296.12</v>
      </c>
    </row>
    <row r="59" spans="3:44" ht="18">
      <c r="C59" s="204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6"/>
      <c r="AD59" s="207"/>
      <c r="AE59" s="314"/>
      <c r="AF59" s="314"/>
      <c r="AG59" s="314"/>
      <c r="AR59" s="428"/>
    </row>
    <row r="60" spans="3:33" ht="18">
      <c r="C60" s="204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6"/>
      <c r="AD60" s="207"/>
      <c r="AE60" s="314"/>
      <c r="AF60" s="314"/>
      <c r="AG60" s="314"/>
    </row>
    <row r="61" spans="3:33" ht="18">
      <c r="C61" s="204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6"/>
      <c r="AD61" s="207"/>
      <c r="AE61" s="314"/>
      <c r="AF61" s="314"/>
      <c r="AG61" s="314"/>
    </row>
    <row r="62" spans="3:33" ht="18">
      <c r="C62" s="204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6"/>
      <c r="AD62" s="207"/>
      <c r="AE62" s="314"/>
      <c r="AF62" s="314"/>
      <c r="AG62" s="314"/>
    </row>
    <row r="63" spans="3:33" ht="18">
      <c r="C63" s="204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6"/>
      <c r="AD63" s="207"/>
      <c r="AE63" s="314"/>
      <c r="AF63" s="314"/>
      <c r="AG63" s="314"/>
    </row>
    <row r="64" spans="30:33" ht="18">
      <c r="AD64" s="207"/>
      <c r="AE64" s="314"/>
      <c r="AF64" s="314"/>
      <c r="AG64" s="314"/>
    </row>
    <row r="65" spans="30:33" ht="18">
      <c r="AD65" s="207"/>
      <c r="AE65" s="314"/>
      <c r="AF65" s="314"/>
      <c r="AG65" s="314"/>
    </row>
  </sheetData>
  <sheetProtection/>
  <mergeCells count="175">
    <mergeCell ref="A1:AQ1"/>
    <mergeCell ref="A2:AQ2"/>
    <mergeCell ref="A3:B3"/>
    <mergeCell ref="C3:AC3"/>
    <mergeCell ref="AD3:AG3"/>
    <mergeCell ref="A7:B7"/>
    <mergeCell ref="C7:AB7"/>
    <mergeCell ref="AD7:AG7"/>
    <mergeCell ref="AQ5:AQ6"/>
    <mergeCell ref="A4:B6"/>
    <mergeCell ref="C4:AC6"/>
    <mergeCell ref="AD4:AG6"/>
    <mergeCell ref="AH4:AW4"/>
    <mergeCell ref="A8:B8"/>
    <mergeCell ref="C8:AB8"/>
    <mergeCell ref="AD8:AG8"/>
    <mergeCell ref="A9:B9"/>
    <mergeCell ref="C9:AB9"/>
    <mergeCell ref="AD9:AG9"/>
    <mergeCell ref="C11:AB11"/>
    <mergeCell ref="AD11:AG11"/>
    <mergeCell ref="A10:B10"/>
    <mergeCell ref="C10:AB10"/>
    <mergeCell ref="AD10:AG10"/>
    <mergeCell ref="A12:B12"/>
    <mergeCell ref="C12:AB12"/>
    <mergeCell ref="AD12:AG12"/>
    <mergeCell ref="A11:B11"/>
    <mergeCell ref="A13:B13"/>
    <mergeCell ref="C13:AB13"/>
    <mergeCell ref="AD13:AG13"/>
    <mergeCell ref="A15:B15"/>
    <mergeCell ref="C15:AB15"/>
    <mergeCell ref="AD15:AG15"/>
    <mergeCell ref="A14:B14"/>
    <mergeCell ref="C14:AB14"/>
    <mergeCell ref="AD14:AG14"/>
    <mergeCell ref="A16:B16"/>
    <mergeCell ref="C16:AC16"/>
    <mergeCell ref="AD16:AG16"/>
    <mergeCell ref="A17:B17"/>
    <mergeCell ref="C17:AC17"/>
    <mergeCell ref="AD17:AG17"/>
    <mergeCell ref="A19:B19"/>
    <mergeCell ref="C19:AB19"/>
    <mergeCell ref="AD19:AG19"/>
    <mergeCell ref="A18:B18"/>
    <mergeCell ref="C18:AC18"/>
    <mergeCell ref="AD18:AG18"/>
    <mergeCell ref="A20:B20"/>
    <mergeCell ref="C20:AB20"/>
    <mergeCell ref="AD20:AG20"/>
    <mergeCell ref="A21:B21"/>
    <mergeCell ref="C21:AB21"/>
    <mergeCell ref="AD21:AG21"/>
    <mergeCell ref="C23:AB23"/>
    <mergeCell ref="AD23:AG23"/>
    <mergeCell ref="A22:B22"/>
    <mergeCell ref="C22:AB22"/>
    <mergeCell ref="AD22:AG22"/>
    <mergeCell ref="A24:B24"/>
    <mergeCell ref="C24:AB24"/>
    <mergeCell ref="AD24:AG24"/>
    <mergeCell ref="A23:B23"/>
    <mergeCell ref="A25:B25"/>
    <mergeCell ref="C25:AB25"/>
    <mergeCell ref="AD25:AG25"/>
    <mergeCell ref="A27:B27"/>
    <mergeCell ref="C27:AB27"/>
    <mergeCell ref="AD27:AG27"/>
    <mergeCell ref="A26:B26"/>
    <mergeCell ref="C26:AB26"/>
    <mergeCell ref="AD26:AG26"/>
    <mergeCell ref="A28:B28"/>
    <mergeCell ref="C28:AB28"/>
    <mergeCell ref="AD28:AG28"/>
    <mergeCell ref="A29:B29"/>
    <mergeCell ref="C29:AB29"/>
    <mergeCell ref="AD29:AG29"/>
    <mergeCell ref="A31:B31"/>
    <mergeCell ref="C31:AB31"/>
    <mergeCell ref="AD31:AG31"/>
    <mergeCell ref="A30:B30"/>
    <mergeCell ref="C30:AB30"/>
    <mergeCell ref="AD30:AG30"/>
    <mergeCell ref="A32:B32"/>
    <mergeCell ref="C32:AB32"/>
    <mergeCell ref="AD32:AG32"/>
    <mergeCell ref="A33:B33"/>
    <mergeCell ref="C33:AB33"/>
    <mergeCell ref="AD33:AG33"/>
    <mergeCell ref="A35:B35"/>
    <mergeCell ref="C35:AB35"/>
    <mergeCell ref="AD35:AG35"/>
    <mergeCell ref="A34:B34"/>
    <mergeCell ref="C34:AB34"/>
    <mergeCell ref="AD34:AG34"/>
    <mergeCell ref="A36:B36"/>
    <mergeCell ref="C36:AB36"/>
    <mergeCell ref="AD36:AG36"/>
    <mergeCell ref="A37:B37"/>
    <mergeCell ref="C37:AB37"/>
    <mergeCell ref="AD37:AG37"/>
    <mergeCell ref="C39:AB39"/>
    <mergeCell ref="AD39:AG39"/>
    <mergeCell ref="A38:B38"/>
    <mergeCell ref="C38:AB38"/>
    <mergeCell ref="AD38:AG38"/>
    <mergeCell ref="A40:B40"/>
    <mergeCell ref="C40:AB40"/>
    <mergeCell ref="AD40:AG40"/>
    <mergeCell ref="A39:B39"/>
    <mergeCell ref="A41:B41"/>
    <mergeCell ref="C41:AB41"/>
    <mergeCell ref="AD41:AG41"/>
    <mergeCell ref="A43:B43"/>
    <mergeCell ref="C43:AB43"/>
    <mergeCell ref="AD43:AG43"/>
    <mergeCell ref="A42:B42"/>
    <mergeCell ref="C42:AB42"/>
    <mergeCell ref="AD42:AG42"/>
    <mergeCell ref="A44:B44"/>
    <mergeCell ref="C44:AB44"/>
    <mergeCell ref="AD44:AG44"/>
    <mergeCell ref="A45:B45"/>
    <mergeCell ref="C45:AB45"/>
    <mergeCell ref="AD45:AG45"/>
    <mergeCell ref="AD47:AG47"/>
    <mergeCell ref="A46:B46"/>
    <mergeCell ref="C46:AB46"/>
    <mergeCell ref="AD46:AG46"/>
    <mergeCell ref="A48:B48"/>
    <mergeCell ref="AD48:AG48"/>
    <mergeCell ref="A47:B47"/>
    <mergeCell ref="C47:AB47"/>
    <mergeCell ref="C48:AB48"/>
    <mergeCell ref="A49:B49"/>
    <mergeCell ref="AD49:AG49"/>
    <mergeCell ref="A50:B50"/>
    <mergeCell ref="AD50:AG50"/>
    <mergeCell ref="A52:B52"/>
    <mergeCell ref="C53:AC53"/>
    <mergeCell ref="A51:B51"/>
    <mergeCell ref="AD51:AG51"/>
    <mergeCell ref="A53:B53"/>
    <mergeCell ref="AD53:AG53"/>
    <mergeCell ref="A57:B57"/>
    <mergeCell ref="AD57:AG57"/>
    <mergeCell ref="C57:AB57"/>
    <mergeCell ref="C54:AB54"/>
    <mergeCell ref="AD54:AG54"/>
    <mergeCell ref="A58:B58"/>
    <mergeCell ref="C58:AC58"/>
    <mergeCell ref="AD58:AG58"/>
    <mergeCell ref="A55:B55"/>
    <mergeCell ref="C55:AB55"/>
    <mergeCell ref="C49:AC49"/>
    <mergeCell ref="C50:AB50"/>
    <mergeCell ref="C51:AC51"/>
    <mergeCell ref="C52:AB52"/>
    <mergeCell ref="AD52:AG52"/>
    <mergeCell ref="A56:B56"/>
    <mergeCell ref="AD55:AG55"/>
    <mergeCell ref="A54:B54"/>
    <mergeCell ref="C56:AB56"/>
    <mergeCell ref="AD56:AG56"/>
    <mergeCell ref="AX4:AX6"/>
    <mergeCell ref="AY4:AY6"/>
    <mergeCell ref="AH5:AJ5"/>
    <mergeCell ref="AK5:AM5"/>
    <mergeCell ref="AN5:AP5"/>
    <mergeCell ref="AR5:AR6"/>
    <mergeCell ref="AS5:AS6"/>
    <mergeCell ref="AT5:AV5"/>
    <mergeCell ref="AW5:A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  <headerFooter>
    <oddHeader>&amp;LMagyarpolányi Óvoda és Egységes Óvoda-bölcsőde&amp;C2016. ÉVI KÖLTSÉGVETÉS&amp;R8.c. melléklet a 11/2016. (X. 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zoomScaleSheetLayoutView="100" workbookViewId="0" topLeftCell="B84">
      <selection activeCell="F36" sqref="F36"/>
    </sheetView>
  </sheetViews>
  <sheetFormatPr defaultColWidth="2.75390625" defaultRowHeight="12.75"/>
  <cols>
    <col min="1" max="1" width="5.75390625" style="90" bestFit="1" customWidth="1"/>
    <col min="2" max="2" width="9.75390625" style="93" bestFit="1" customWidth="1"/>
    <col min="3" max="3" width="81.25390625" style="94" customWidth="1"/>
    <col min="4" max="4" width="8.375" style="91" bestFit="1" customWidth="1"/>
    <col min="5" max="5" width="19.75390625" style="95" bestFit="1" customWidth="1"/>
    <col min="6" max="6" width="15.75390625" style="315" customWidth="1"/>
    <col min="7" max="7" width="16.75390625" style="314" bestFit="1" customWidth="1"/>
    <col min="8" max="8" width="3.75390625" style="90" customWidth="1"/>
    <col min="9" max="218" width="9.125" style="91" customWidth="1"/>
    <col min="219" max="219" width="2.75390625" style="91" customWidth="1"/>
    <col min="220" max="220" width="3.125" style="91" customWidth="1"/>
    <col min="221" max="221" width="2.75390625" style="91" customWidth="1"/>
    <col min="222" max="222" width="6.875" style="91" customWidth="1"/>
    <col min="223" max="16384" width="2.75390625" style="91" customWidth="1"/>
  </cols>
  <sheetData>
    <row r="1" spans="1:5" ht="15.75" thickBot="1">
      <c r="A1" s="594"/>
      <c r="B1" s="594"/>
      <c r="C1" s="594"/>
      <c r="D1" s="594"/>
      <c r="E1" s="247"/>
    </row>
    <row r="2" spans="1:8" ht="27" customHeight="1">
      <c r="A2" s="356"/>
      <c r="B2" s="595" t="s">
        <v>3</v>
      </c>
      <c r="C2" s="596"/>
      <c r="D2" s="248" t="s">
        <v>154</v>
      </c>
      <c r="E2" s="319" t="s">
        <v>5</v>
      </c>
      <c r="F2" s="325" t="s">
        <v>6</v>
      </c>
      <c r="G2" s="326" t="s">
        <v>7</v>
      </c>
      <c r="H2" s="91"/>
    </row>
    <row r="3" spans="1:8" ht="39" customHeight="1">
      <c r="A3" s="249">
        <v>1</v>
      </c>
      <c r="B3" s="597" t="s">
        <v>9</v>
      </c>
      <c r="C3" s="598"/>
      <c r="D3" s="217" t="s">
        <v>155</v>
      </c>
      <c r="E3" s="304" t="s">
        <v>923</v>
      </c>
      <c r="F3" s="321" t="s">
        <v>1002</v>
      </c>
      <c r="G3" s="327" t="s">
        <v>1017</v>
      </c>
      <c r="H3" s="91"/>
    </row>
    <row r="4" spans="1:8" ht="15" customHeight="1">
      <c r="A4" s="249">
        <v>2</v>
      </c>
      <c r="B4" s="357" t="s">
        <v>156</v>
      </c>
      <c r="C4" s="216" t="s">
        <v>985</v>
      </c>
      <c r="D4" s="215"/>
      <c r="E4" s="305">
        <v>38334600</v>
      </c>
      <c r="F4" s="321"/>
      <c r="G4" s="328">
        <f>SUM(E4:F4)</f>
        <v>38334600</v>
      </c>
      <c r="H4" s="91"/>
    </row>
    <row r="5" spans="1:8" ht="15" customHeight="1">
      <c r="A5" s="249">
        <v>3</v>
      </c>
      <c r="B5" s="357" t="s">
        <v>157</v>
      </c>
      <c r="C5" s="216" t="s">
        <v>674</v>
      </c>
      <c r="D5" s="215"/>
      <c r="E5" s="305">
        <v>8784170</v>
      </c>
      <c r="F5" s="321"/>
      <c r="G5" s="328">
        <f aca="true" t="shared" si="0" ref="G5:G68">SUM(E5:F5)</f>
        <v>8784170</v>
      </c>
      <c r="H5" s="91"/>
    </row>
    <row r="6" spans="1:8" ht="15" customHeight="1">
      <c r="A6" s="249">
        <v>4</v>
      </c>
      <c r="B6" s="357" t="s">
        <v>158</v>
      </c>
      <c r="C6" s="216" t="s">
        <v>159</v>
      </c>
      <c r="D6" s="215"/>
      <c r="E6" s="305">
        <v>2785270</v>
      </c>
      <c r="F6" s="321"/>
      <c r="G6" s="328">
        <f t="shared" si="0"/>
        <v>2785270</v>
      </c>
      <c r="H6" s="91"/>
    </row>
    <row r="7" spans="1:8" ht="15" customHeight="1">
      <c r="A7" s="249">
        <v>5</v>
      </c>
      <c r="B7" s="357" t="s">
        <v>160</v>
      </c>
      <c r="C7" s="216" t="s">
        <v>161</v>
      </c>
      <c r="D7" s="215"/>
      <c r="E7" s="305">
        <v>4064000</v>
      </c>
      <c r="F7" s="321"/>
      <c r="G7" s="328">
        <f t="shared" si="0"/>
        <v>4064000</v>
      </c>
      <c r="H7" s="91"/>
    </row>
    <row r="8" spans="1:8" ht="15" customHeight="1">
      <c r="A8" s="249">
        <v>6</v>
      </c>
      <c r="B8" s="357" t="s">
        <v>162</v>
      </c>
      <c r="C8" s="216" t="s">
        <v>163</v>
      </c>
      <c r="D8" s="215"/>
      <c r="E8" s="305">
        <v>414000</v>
      </c>
      <c r="F8" s="321"/>
      <c r="G8" s="328">
        <f t="shared" si="0"/>
        <v>414000</v>
      </c>
      <c r="H8" s="91"/>
    </row>
    <row r="9" spans="1:8" ht="15" customHeight="1">
      <c r="A9" s="249">
        <v>7</v>
      </c>
      <c r="B9" s="357" t="s">
        <v>164</v>
      </c>
      <c r="C9" s="216" t="s">
        <v>165</v>
      </c>
      <c r="D9" s="215"/>
      <c r="E9" s="305">
        <v>1520900</v>
      </c>
      <c r="F9" s="321"/>
      <c r="G9" s="328">
        <f t="shared" si="0"/>
        <v>1520900</v>
      </c>
      <c r="H9" s="91"/>
    </row>
    <row r="10" spans="1:8" ht="15" customHeight="1">
      <c r="A10" s="249">
        <v>8</v>
      </c>
      <c r="B10" s="357" t="s">
        <v>166</v>
      </c>
      <c r="C10" s="216" t="s">
        <v>167</v>
      </c>
      <c r="D10" s="215"/>
      <c r="E10" s="305">
        <v>6000000</v>
      </c>
      <c r="F10" s="321"/>
      <c r="G10" s="328">
        <f t="shared" si="0"/>
        <v>6000000</v>
      </c>
      <c r="H10" s="91"/>
    </row>
    <row r="11" spans="1:8" ht="15" customHeight="1">
      <c r="A11" s="249">
        <v>9</v>
      </c>
      <c r="B11" s="357" t="s">
        <v>168</v>
      </c>
      <c r="C11" s="216" t="s">
        <v>169</v>
      </c>
      <c r="D11" s="215"/>
      <c r="E11" s="305">
        <v>697500</v>
      </c>
      <c r="F11" s="321"/>
      <c r="G11" s="328">
        <f t="shared" si="0"/>
        <v>697500</v>
      </c>
      <c r="H11" s="91"/>
    </row>
    <row r="12" spans="1:8" ht="15" customHeight="1">
      <c r="A12" s="249">
        <v>10</v>
      </c>
      <c r="B12" s="357" t="s">
        <v>170</v>
      </c>
      <c r="C12" s="216" t="s">
        <v>171</v>
      </c>
      <c r="D12" s="215"/>
      <c r="E12" s="305">
        <v>8072441</v>
      </c>
      <c r="F12" s="321"/>
      <c r="G12" s="328">
        <f t="shared" si="0"/>
        <v>8072441</v>
      </c>
      <c r="H12" s="91"/>
    </row>
    <row r="13" spans="1:7" s="118" customFormat="1" ht="30.75" customHeight="1">
      <c r="A13" s="313">
        <v>11</v>
      </c>
      <c r="B13" s="358" t="s">
        <v>172</v>
      </c>
      <c r="C13" s="218" t="s">
        <v>667</v>
      </c>
      <c r="D13" s="219" t="s">
        <v>174</v>
      </c>
      <c r="E13" s="303">
        <f>SUM(E4+E5+E10+E11+E12)</f>
        <v>61888711</v>
      </c>
      <c r="F13" s="322"/>
      <c r="G13" s="329">
        <f t="shared" si="0"/>
        <v>61888711</v>
      </c>
    </row>
    <row r="14" spans="1:8" ht="30" customHeight="1">
      <c r="A14" s="249">
        <v>12</v>
      </c>
      <c r="B14" s="358" t="s">
        <v>175</v>
      </c>
      <c r="C14" s="218" t="s">
        <v>668</v>
      </c>
      <c r="D14" s="219"/>
      <c r="E14" s="303">
        <f>SUM(E15:E19)</f>
        <v>27269100</v>
      </c>
      <c r="F14" s="321"/>
      <c r="G14" s="328">
        <f t="shared" si="0"/>
        <v>27269100</v>
      </c>
      <c r="H14" s="91"/>
    </row>
    <row r="15" spans="1:8" ht="15" customHeight="1">
      <c r="A15" s="249">
        <v>13</v>
      </c>
      <c r="B15" s="359" t="s">
        <v>176</v>
      </c>
      <c r="C15" s="216" t="s">
        <v>909</v>
      </c>
      <c r="D15" s="215"/>
      <c r="E15" s="305">
        <v>14072800</v>
      </c>
      <c r="F15" s="321"/>
      <c r="G15" s="328">
        <f t="shared" si="0"/>
        <v>14072800</v>
      </c>
      <c r="H15" s="91"/>
    </row>
    <row r="16" spans="1:8" ht="15" customHeight="1">
      <c r="A16" s="249">
        <v>14</v>
      </c>
      <c r="B16" s="359" t="s">
        <v>177</v>
      </c>
      <c r="C16" s="216" t="s">
        <v>910</v>
      </c>
      <c r="D16" s="215"/>
      <c r="E16" s="305">
        <v>3600000</v>
      </c>
      <c r="F16" s="321"/>
      <c r="G16" s="328">
        <f t="shared" si="0"/>
        <v>3600000</v>
      </c>
      <c r="H16" s="91"/>
    </row>
    <row r="17" spans="1:8" ht="15" customHeight="1">
      <c r="A17" s="249">
        <v>15</v>
      </c>
      <c r="B17" s="359" t="s">
        <v>178</v>
      </c>
      <c r="C17" s="216" t="s">
        <v>911</v>
      </c>
      <c r="D17" s="215"/>
      <c r="E17" s="305">
        <v>7610800</v>
      </c>
      <c r="F17" s="321">
        <v>861600</v>
      </c>
      <c r="G17" s="328">
        <f t="shared" si="0"/>
        <v>8472400</v>
      </c>
      <c r="H17" s="91"/>
    </row>
    <row r="18" spans="1:8" ht="15" customHeight="1">
      <c r="A18" s="249">
        <v>16</v>
      </c>
      <c r="B18" s="359" t="s">
        <v>179</v>
      </c>
      <c r="C18" s="216" t="s">
        <v>919</v>
      </c>
      <c r="D18" s="215"/>
      <c r="E18" s="305">
        <v>185500</v>
      </c>
      <c r="F18" s="321">
        <v>21000</v>
      </c>
      <c r="G18" s="328">
        <f t="shared" si="0"/>
        <v>206500</v>
      </c>
      <c r="H18" s="91"/>
    </row>
    <row r="19" spans="1:8" ht="15" customHeight="1">
      <c r="A19" s="249">
        <v>17</v>
      </c>
      <c r="B19" s="359" t="s">
        <v>180</v>
      </c>
      <c r="C19" s="216" t="s">
        <v>912</v>
      </c>
      <c r="D19" s="215"/>
      <c r="E19" s="305">
        <v>1800000</v>
      </c>
      <c r="F19" s="321"/>
      <c r="G19" s="328">
        <f t="shared" si="0"/>
        <v>1800000</v>
      </c>
      <c r="H19" s="91"/>
    </row>
    <row r="20" spans="1:8" ht="29.25" customHeight="1">
      <c r="A20" s="249">
        <v>18</v>
      </c>
      <c r="B20" s="358" t="s">
        <v>181</v>
      </c>
      <c r="C20" s="218" t="s">
        <v>669</v>
      </c>
      <c r="D20" s="219"/>
      <c r="E20" s="303">
        <f>E22+E23</f>
        <v>3973333</v>
      </c>
      <c r="F20" s="321">
        <f>SUM(F15:F19)</f>
        <v>882600</v>
      </c>
      <c r="G20" s="328">
        <f t="shared" si="0"/>
        <v>4855933</v>
      </c>
      <c r="H20" s="91"/>
    </row>
    <row r="21" spans="1:8" ht="15" customHeight="1">
      <c r="A21" s="249">
        <v>19</v>
      </c>
      <c r="B21" s="359" t="s">
        <v>182</v>
      </c>
      <c r="C21" s="216" t="s">
        <v>913</v>
      </c>
      <c r="D21" s="215"/>
      <c r="E21" s="305"/>
      <c r="F21" s="321"/>
      <c r="G21" s="328">
        <f t="shared" si="0"/>
        <v>0</v>
      </c>
      <c r="H21" s="91"/>
    </row>
    <row r="22" spans="1:8" ht="15" customHeight="1">
      <c r="A22" s="249">
        <v>20</v>
      </c>
      <c r="B22" s="359" t="s">
        <v>183</v>
      </c>
      <c r="C22" s="216" t="s">
        <v>914</v>
      </c>
      <c r="D22" s="215"/>
      <c r="E22" s="305">
        <v>2560000</v>
      </c>
      <c r="F22" s="321">
        <v>53333</v>
      </c>
      <c r="G22" s="328">
        <f t="shared" si="0"/>
        <v>2613333</v>
      </c>
      <c r="H22" s="91"/>
    </row>
    <row r="23" spans="1:8" ht="15" customHeight="1">
      <c r="A23" s="249">
        <v>21</v>
      </c>
      <c r="B23" s="359" t="s">
        <v>184</v>
      </c>
      <c r="C23" s="216" t="s">
        <v>915</v>
      </c>
      <c r="D23" s="215"/>
      <c r="E23" s="305">
        <v>1413333</v>
      </c>
      <c r="F23" s="321">
        <v>186667</v>
      </c>
      <c r="G23" s="328">
        <f t="shared" si="0"/>
        <v>1600000</v>
      </c>
      <c r="H23" s="91"/>
    </row>
    <row r="24" spans="1:8" ht="15">
      <c r="A24" s="249"/>
      <c r="B24" s="359" t="s">
        <v>908</v>
      </c>
      <c r="C24" s="216" t="s">
        <v>916</v>
      </c>
      <c r="D24" s="215"/>
      <c r="E24" s="305">
        <v>384000</v>
      </c>
      <c r="F24" s="321">
        <v>352000</v>
      </c>
      <c r="G24" s="328">
        <f t="shared" si="0"/>
        <v>736000</v>
      </c>
      <c r="H24" s="91"/>
    </row>
    <row r="25" spans="1:8" ht="33.75" customHeight="1">
      <c r="A25" s="249">
        <v>22</v>
      </c>
      <c r="B25" s="358" t="s">
        <v>185</v>
      </c>
      <c r="C25" s="218" t="s">
        <v>186</v>
      </c>
      <c r="D25" s="219"/>
      <c r="E25" s="303">
        <f>E24</f>
        <v>384000</v>
      </c>
      <c r="F25" s="321">
        <f>SUM(F22:F24)</f>
        <v>592000</v>
      </c>
      <c r="G25" s="328">
        <f t="shared" si="0"/>
        <v>976000</v>
      </c>
      <c r="H25" s="91"/>
    </row>
    <row r="26" spans="1:9" s="118" customFormat="1" ht="30" customHeight="1">
      <c r="A26" s="313">
        <v>23</v>
      </c>
      <c r="B26" s="358" t="s">
        <v>187</v>
      </c>
      <c r="C26" s="218" t="s">
        <v>670</v>
      </c>
      <c r="D26" s="219" t="s">
        <v>189</v>
      </c>
      <c r="E26" s="303">
        <f>SUM(E14+E20+E25)</f>
        <v>31626433</v>
      </c>
      <c r="F26" s="322">
        <f>F20+F25</f>
        <v>1474600</v>
      </c>
      <c r="G26" s="329">
        <f t="shared" si="0"/>
        <v>33101033</v>
      </c>
      <c r="I26" s="118" t="s">
        <v>1018</v>
      </c>
    </row>
    <row r="27" spans="1:8" ht="15" customHeight="1">
      <c r="A27" s="249">
        <v>24</v>
      </c>
      <c r="B27" s="359" t="s">
        <v>190</v>
      </c>
      <c r="C27" s="216" t="s">
        <v>965</v>
      </c>
      <c r="D27" s="215"/>
      <c r="E27" s="305">
        <v>7435732</v>
      </c>
      <c r="F27" s="321"/>
      <c r="G27" s="328">
        <f t="shared" si="0"/>
        <v>7435732</v>
      </c>
      <c r="H27" s="91"/>
    </row>
    <row r="28" spans="1:9" ht="15" customHeight="1">
      <c r="A28" s="249"/>
      <c r="B28" s="359" t="s">
        <v>917</v>
      </c>
      <c r="C28" s="216" t="s">
        <v>918</v>
      </c>
      <c r="D28" s="215"/>
      <c r="E28" s="305">
        <v>2103680</v>
      </c>
      <c r="F28" s="321">
        <v>-166080</v>
      </c>
      <c r="G28" s="328">
        <f t="shared" si="0"/>
        <v>1937600</v>
      </c>
      <c r="H28" s="91"/>
      <c r="I28" s="91" t="s">
        <v>1019</v>
      </c>
    </row>
    <row r="29" spans="1:8" ht="15" customHeight="1">
      <c r="A29" s="249"/>
      <c r="B29" s="359" t="s">
        <v>920</v>
      </c>
      <c r="C29" s="216" t="s">
        <v>769</v>
      </c>
      <c r="D29" s="215"/>
      <c r="E29" s="305">
        <v>1305000</v>
      </c>
      <c r="F29" s="321"/>
      <c r="G29" s="328">
        <f t="shared" si="0"/>
        <v>1305000</v>
      </c>
      <c r="H29" s="91"/>
    </row>
    <row r="30" spans="1:8" ht="15" customHeight="1">
      <c r="A30" s="249">
        <v>27</v>
      </c>
      <c r="B30" s="359" t="s">
        <v>191</v>
      </c>
      <c r="C30" s="216" t="s">
        <v>682</v>
      </c>
      <c r="D30" s="215"/>
      <c r="E30" s="305">
        <f>SUM(E31:E32)</f>
        <v>17475325</v>
      </c>
      <c r="F30" s="321">
        <f>F31+F32</f>
        <v>4977516</v>
      </c>
      <c r="G30" s="328">
        <f t="shared" si="0"/>
        <v>22452841</v>
      </c>
      <c r="H30" s="91"/>
    </row>
    <row r="31" spans="1:9" ht="15" customHeight="1">
      <c r="A31" s="249">
        <v>28</v>
      </c>
      <c r="B31" s="359" t="s">
        <v>192</v>
      </c>
      <c r="C31" s="216" t="s">
        <v>193</v>
      </c>
      <c r="D31" s="215"/>
      <c r="E31" s="305">
        <v>9269760</v>
      </c>
      <c r="F31" s="321">
        <v>32640</v>
      </c>
      <c r="G31" s="328">
        <f t="shared" si="0"/>
        <v>9302400</v>
      </c>
      <c r="H31" s="91"/>
      <c r="I31" s="91" t="s">
        <v>1020</v>
      </c>
    </row>
    <row r="32" spans="1:9" ht="15" customHeight="1">
      <c r="A32" s="249">
        <v>29</v>
      </c>
      <c r="B32" s="359" t="s">
        <v>194</v>
      </c>
      <c r="C32" s="216" t="s">
        <v>195</v>
      </c>
      <c r="D32" s="215"/>
      <c r="E32" s="305">
        <v>8205565</v>
      </c>
      <c r="F32" s="321">
        <v>4944876</v>
      </c>
      <c r="G32" s="328">
        <f t="shared" si="0"/>
        <v>13150441</v>
      </c>
      <c r="H32" s="91"/>
      <c r="I32" s="91" t="s">
        <v>1020</v>
      </c>
    </row>
    <row r="33" spans="1:8" ht="15" customHeight="1">
      <c r="A33" s="249"/>
      <c r="B33" s="359" t="s">
        <v>921</v>
      </c>
      <c r="C33" s="216" t="s">
        <v>922</v>
      </c>
      <c r="D33" s="215"/>
      <c r="E33" s="305">
        <v>463410</v>
      </c>
      <c r="F33" s="321"/>
      <c r="G33" s="328">
        <f t="shared" si="0"/>
        <v>463410</v>
      </c>
      <c r="H33" s="91"/>
    </row>
    <row r="34" spans="1:9" ht="15" customHeight="1">
      <c r="A34" s="249"/>
      <c r="B34" s="359"/>
      <c r="C34" s="216" t="s">
        <v>1014</v>
      </c>
      <c r="D34" s="215"/>
      <c r="E34" s="305"/>
      <c r="F34" s="321">
        <v>376876</v>
      </c>
      <c r="G34" s="328">
        <f t="shared" si="0"/>
        <v>376876</v>
      </c>
      <c r="H34" s="91"/>
      <c r="I34" s="91" t="s">
        <v>1021</v>
      </c>
    </row>
    <row r="35" spans="1:7" s="118" customFormat="1" ht="30.75" customHeight="1">
      <c r="A35" s="313">
        <v>30</v>
      </c>
      <c r="B35" s="358" t="s">
        <v>196</v>
      </c>
      <c r="C35" s="218" t="s">
        <v>671</v>
      </c>
      <c r="D35" s="219" t="s">
        <v>198</v>
      </c>
      <c r="E35" s="303">
        <f>E27+E28+E29+E30+E33</f>
        <v>28783147</v>
      </c>
      <c r="F35" s="303">
        <f>F27+F28+F29+F30+F33+F34</f>
        <v>5188312</v>
      </c>
      <c r="G35" s="329">
        <f t="shared" si="0"/>
        <v>33971459</v>
      </c>
    </row>
    <row r="36" spans="1:7" s="118" customFormat="1" ht="32.25" customHeight="1">
      <c r="A36" s="313">
        <v>31</v>
      </c>
      <c r="B36" s="358" t="s">
        <v>199</v>
      </c>
      <c r="C36" s="218" t="s">
        <v>200</v>
      </c>
      <c r="D36" s="219" t="s">
        <v>201</v>
      </c>
      <c r="E36" s="303">
        <v>1467180</v>
      </c>
      <c r="F36" s="424"/>
      <c r="G36" s="329">
        <f t="shared" si="0"/>
        <v>1467180</v>
      </c>
    </row>
    <row r="37" spans="1:7" s="92" customFormat="1" ht="28.5" customHeight="1" hidden="1">
      <c r="A37" s="249">
        <v>32</v>
      </c>
      <c r="B37" s="358" t="s">
        <v>202</v>
      </c>
      <c r="C37" s="218" t="s">
        <v>203</v>
      </c>
      <c r="D37" s="219" t="s">
        <v>204</v>
      </c>
      <c r="E37" s="303">
        <v>0</v>
      </c>
      <c r="F37" s="423"/>
      <c r="G37" s="328">
        <f t="shared" si="0"/>
        <v>0</v>
      </c>
    </row>
    <row r="38" spans="1:9" s="316" customFormat="1" ht="28.5" customHeight="1">
      <c r="A38" s="313">
        <v>32</v>
      </c>
      <c r="B38" s="358" t="s">
        <v>702</v>
      </c>
      <c r="C38" s="302" t="s">
        <v>1011</v>
      </c>
      <c r="D38" s="219" t="s">
        <v>1013</v>
      </c>
      <c r="E38" s="303"/>
      <c r="F38" s="424">
        <v>590390</v>
      </c>
      <c r="G38" s="329">
        <f t="shared" si="0"/>
        <v>590390</v>
      </c>
      <c r="I38" s="316" t="s">
        <v>1022</v>
      </c>
    </row>
    <row r="39" spans="1:9" s="316" customFormat="1" ht="28.5" customHeight="1">
      <c r="A39" s="313"/>
      <c r="B39" s="358" t="s">
        <v>202</v>
      </c>
      <c r="C39" s="302" t="s">
        <v>1012</v>
      </c>
      <c r="D39" s="219" t="s">
        <v>204</v>
      </c>
      <c r="E39" s="303"/>
      <c r="F39" s="424">
        <v>1149326</v>
      </c>
      <c r="G39" s="329">
        <f t="shared" si="0"/>
        <v>1149326</v>
      </c>
      <c r="I39" s="316" t="s">
        <v>1023</v>
      </c>
    </row>
    <row r="40" spans="1:7" s="92" customFormat="1" ht="30.75" customHeight="1">
      <c r="A40" s="249">
        <v>33</v>
      </c>
      <c r="B40" s="592" t="s">
        <v>683</v>
      </c>
      <c r="C40" s="593"/>
      <c r="D40" s="219" t="s">
        <v>205</v>
      </c>
      <c r="E40" s="303">
        <f>SUM(E13+E26+E35+E36+E37)</f>
        <v>123765471</v>
      </c>
      <c r="F40" s="324">
        <f>SUM(F13+F26+F35+F36+F37+F38+F39)</f>
        <v>8402628</v>
      </c>
      <c r="G40" s="329">
        <f t="shared" si="0"/>
        <v>132168099</v>
      </c>
    </row>
    <row r="41" spans="1:8" ht="27.75" customHeight="1" hidden="1">
      <c r="A41" s="249">
        <v>35</v>
      </c>
      <c r="B41" s="592" t="s">
        <v>206</v>
      </c>
      <c r="C41" s="593"/>
      <c r="D41" s="219" t="s">
        <v>207</v>
      </c>
      <c r="E41" s="303"/>
      <c r="F41" s="321"/>
      <c r="G41" s="328">
        <f t="shared" si="0"/>
        <v>0</v>
      </c>
      <c r="H41" s="91"/>
    </row>
    <row r="42" spans="1:8" ht="27.75" customHeight="1" hidden="1">
      <c r="A42" s="249">
        <v>36</v>
      </c>
      <c r="B42" s="592" t="s">
        <v>208</v>
      </c>
      <c r="C42" s="593"/>
      <c r="D42" s="219" t="s">
        <v>209</v>
      </c>
      <c r="E42" s="303"/>
      <c r="F42" s="321"/>
      <c r="G42" s="328">
        <f t="shared" si="0"/>
        <v>0</v>
      </c>
      <c r="H42" s="91"/>
    </row>
    <row r="43" spans="1:8" ht="27.75" customHeight="1" hidden="1">
      <c r="A43" s="249">
        <v>37</v>
      </c>
      <c r="B43" s="592" t="s">
        <v>210</v>
      </c>
      <c r="C43" s="593"/>
      <c r="D43" s="219" t="s">
        <v>211</v>
      </c>
      <c r="E43" s="303"/>
      <c r="F43" s="321"/>
      <c r="G43" s="328">
        <f t="shared" si="0"/>
        <v>0</v>
      </c>
      <c r="H43" s="91"/>
    </row>
    <row r="44" spans="1:8" ht="27.75" customHeight="1" hidden="1">
      <c r="A44" s="249">
        <v>38</v>
      </c>
      <c r="B44" s="592" t="s">
        <v>212</v>
      </c>
      <c r="C44" s="593"/>
      <c r="D44" s="219" t="s">
        <v>213</v>
      </c>
      <c r="E44" s="303" t="e">
        <f>SUM(#REF!)/1000</f>
        <v>#REF!</v>
      </c>
      <c r="F44" s="321"/>
      <c r="G44" s="328" t="e">
        <f t="shared" si="0"/>
        <v>#REF!</v>
      </c>
      <c r="H44" s="91"/>
    </row>
    <row r="45" spans="1:8" ht="27.75" customHeight="1" hidden="1">
      <c r="A45" s="249">
        <v>39</v>
      </c>
      <c r="B45" s="590" t="s">
        <v>214</v>
      </c>
      <c r="C45" s="591"/>
      <c r="D45" s="215"/>
      <c r="E45" s="303"/>
      <c r="F45" s="321"/>
      <c r="G45" s="328">
        <f t="shared" si="0"/>
        <v>0</v>
      </c>
      <c r="H45" s="91"/>
    </row>
    <row r="46" spans="1:8" ht="27.75" customHeight="1" hidden="1">
      <c r="A46" s="249">
        <v>40</v>
      </c>
      <c r="B46" s="590" t="s">
        <v>215</v>
      </c>
      <c r="C46" s="591"/>
      <c r="D46" s="215"/>
      <c r="E46" s="303"/>
      <c r="F46" s="321"/>
      <c r="G46" s="328">
        <f t="shared" si="0"/>
        <v>0</v>
      </c>
      <c r="H46" s="91"/>
    </row>
    <row r="47" spans="1:8" ht="27.75" customHeight="1" hidden="1">
      <c r="A47" s="249">
        <v>41</v>
      </c>
      <c r="B47" s="590" t="s">
        <v>216</v>
      </c>
      <c r="C47" s="591"/>
      <c r="D47" s="215"/>
      <c r="E47" s="303"/>
      <c r="F47" s="321"/>
      <c r="G47" s="328">
        <f t="shared" si="0"/>
        <v>0</v>
      </c>
      <c r="H47" s="91"/>
    </row>
    <row r="48" spans="1:8" ht="27.75" customHeight="1" hidden="1">
      <c r="A48" s="249">
        <v>42</v>
      </c>
      <c r="B48" s="590" t="s">
        <v>217</v>
      </c>
      <c r="C48" s="591"/>
      <c r="D48" s="215"/>
      <c r="E48" s="303"/>
      <c r="F48" s="321"/>
      <c r="G48" s="328">
        <f t="shared" si="0"/>
        <v>0</v>
      </c>
      <c r="H48" s="91"/>
    </row>
    <row r="49" spans="1:8" ht="27.75" customHeight="1" hidden="1">
      <c r="A49" s="249">
        <v>43</v>
      </c>
      <c r="B49" s="590" t="s">
        <v>218</v>
      </c>
      <c r="C49" s="591"/>
      <c r="D49" s="215"/>
      <c r="E49" s="303"/>
      <c r="F49" s="321"/>
      <c r="G49" s="328">
        <f t="shared" si="0"/>
        <v>0</v>
      </c>
      <c r="H49" s="91"/>
    </row>
    <row r="50" spans="1:8" ht="27.75" customHeight="1" hidden="1">
      <c r="A50" s="249">
        <v>44</v>
      </c>
      <c r="B50" s="590" t="s">
        <v>219</v>
      </c>
      <c r="C50" s="591"/>
      <c r="D50" s="215"/>
      <c r="E50" s="303"/>
      <c r="F50" s="321"/>
      <c r="G50" s="328">
        <f t="shared" si="0"/>
        <v>0</v>
      </c>
      <c r="H50" s="91"/>
    </row>
    <row r="51" spans="1:7" s="118" customFormat="1" ht="27.75" customHeight="1">
      <c r="A51" s="313">
        <v>34</v>
      </c>
      <c r="B51" s="592" t="s">
        <v>672</v>
      </c>
      <c r="C51" s="593"/>
      <c r="D51" s="219" t="s">
        <v>221</v>
      </c>
      <c r="E51" s="303">
        <f>SUM(E52:E54)</f>
        <v>6903184</v>
      </c>
      <c r="F51" s="323">
        <f>F52+F53+F54</f>
        <v>7617254</v>
      </c>
      <c r="G51" s="329">
        <f>SUM(E51:F51)</f>
        <v>14520438</v>
      </c>
    </row>
    <row r="52" spans="1:9" ht="15">
      <c r="A52" s="249">
        <v>35</v>
      </c>
      <c r="B52" s="360" t="s">
        <v>222</v>
      </c>
      <c r="C52" s="216" t="s">
        <v>223</v>
      </c>
      <c r="D52" s="215"/>
      <c r="E52" s="305">
        <v>4070800</v>
      </c>
      <c r="F52" s="423">
        <v>327900</v>
      </c>
      <c r="G52" s="328">
        <f t="shared" si="0"/>
        <v>4398700</v>
      </c>
      <c r="H52" s="91"/>
      <c r="I52" s="91" t="s">
        <v>1058</v>
      </c>
    </row>
    <row r="53" spans="1:8" ht="15">
      <c r="A53" s="249">
        <v>36</v>
      </c>
      <c r="B53" s="360" t="s">
        <v>222</v>
      </c>
      <c r="C53" s="216" t="s">
        <v>128</v>
      </c>
      <c r="D53" s="215"/>
      <c r="E53" s="305">
        <v>276000</v>
      </c>
      <c r="F53" s="321"/>
      <c r="G53" s="328">
        <f t="shared" si="0"/>
        <v>276000</v>
      </c>
      <c r="H53" s="91"/>
    </row>
    <row r="54" spans="1:9" ht="15">
      <c r="A54" s="249">
        <v>37</v>
      </c>
      <c r="B54" s="360"/>
      <c r="C54" s="216" t="s">
        <v>224</v>
      </c>
      <c r="D54" s="215"/>
      <c r="E54" s="305">
        <v>2556384</v>
      </c>
      <c r="F54" s="423">
        <v>7289354</v>
      </c>
      <c r="G54" s="328">
        <f t="shared" si="0"/>
        <v>9845738</v>
      </c>
      <c r="H54" s="91"/>
      <c r="I54" s="91" t="s">
        <v>1048</v>
      </c>
    </row>
    <row r="55" spans="1:8" ht="15.75" customHeight="1" hidden="1">
      <c r="A55" s="249">
        <v>49</v>
      </c>
      <c r="B55" s="590" t="s">
        <v>217</v>
      </c>
      <c r="C55" s="591"/>
      <c r="D55" s="215"/>
      <c r="E55" s="303"/>
      <c r="F55" s="321"/>
      <c r="G55" s="328">
        <f t="shared" si="0"/>
        <v>0</v>
      </c>
      <c r="H55" s="91"/>
    </row>
    <row r="56" spans="1:8" ht="15.75" customHeight="1" hidden="1">
      <c r="A56" s="250" t="s">
        <v>225</v>
      </c>
      <c r="B56" s="590" t="s">
        <v>218</v>
      </c>
      <c r="C56" s="591"/>
      <c r="D56" s="215"/>
      <c r="E56" s="303"/>
      <c r="F56" s="321"/>
      <c r="G56" s="328">
        <f t="shared" si="0"/>
        <v>0</v>
      </c>
      <c r="H56" s="91"/>
    </row>
    <row r="57" spans="1:8" ht="15.75" customHeight="1" hidden="1">
      <c r="A57" s="249" t="s">
        <v>226</v>
      </c>
      <c r="B57" s="590" t="s">
        <v>219</v>
      </c>
      <c r="C57" s="591"/>
      <c r="D57" s="215"/>
      <c r="E57" s="303"/>
      <c r="F57" s="321"/>
      <c r="G57" s="328">
        <f t="shared" si="0"/>
        <v>0</v>
      </c>
      <c r="H57" s="91"/>
    </row>
    <row r="58" spans="1:7" s="118" customFormat="1" ht="30.75" customHeight="1">
      <c r="A58" s="317">
        <v>38</v>
      </c>
      <c r="B58" s="592" t="s">
        <v>673</v>
      </c>
      <c r="C58" s="593"/>
      <c r="D58" s="219" t="s">
        <v>227</v>
      </c>
      <c r="E58" s="303">
        <f>SUM(E40+E51)</f>
        <v>130668655</v>
      </c>
      <c r="F58" s="324">
        <f>SUM(F40+F51)</f>
        <v>16019882</v>
      </c>
      <c r="G58" s="329">
        <f t="shared" si="0"/>
        <v>146688537</v>
      </c>
    </row>
    <row r="59" spans="1:8" ht="12.75" customHeight="1" hidden="1">
      <c r="A59" s="250">
        <v>43</v>
      </c>
      <c r="B59" s="361"/>
      <c r="C59" s="216" t="s">
        <v>228</v>
      </c>
      <c r="D59" s="215" t="s">
        <v>229</v>
      </c>
      <c r="E59" s="303" t="e">
        <f>SUM(#REF!)</f>
        <v>#REF!</v>
      </c>
      <c r="F59" s="321"/>
      <c r="G59" s="328" t="e">
        <f t="shared" si="0"/>
        <v>#REF!</v>
      </c>
      <c r="H59" s="91"/>
    </row>
    <row r="60" spans="1:8" ht="12.75" customHeight="1" hidden="1">
      <c r="A60" s="249" t="s">
        <v>230</v>
      </c>
      <c r="B60" s="362"/>
      <c r="C60" s="216" t="s">
        <v>231</v>
      </c>
      <c r="D60" s="215" t="s">
        <v>232</v>
      </c>
      <c r="E60" s="303" t="e">
        <f>SUM(#REF!)</f>
        <v>#REF!</v>
      </c>
      <c r="F60" s="321"/>
      <c r="G60" s="328" t="e">
        <f t="shared" si="0"/>
        <v>#REF!</v>
      </c>
      <c r="H60" s="91"/>
    </row>
    <row r="61" spans="1:8" ht="12.75" customHeight="1" hidden="1">
      <c r="A61" s="250" t="s">
        <v>233</v>
      </c>
      <c r="B61" s="362"/>
      <c r="C61" s="216" t="s">
        <v>234</v>
      </c>
      <c r="D61" s="215" t="s">
        <v>235</v>
      </c>
      <c r="E61" s="303" t="e">
        <f>SUM(#REF!)</f>
        <v>#REF!</v>
      </c>
      <c r="F61" s="321"/>
      <c r="G61" s="328" t="e">
        <f t="shared" si="0"/>
        <v>#REF!</v>
      </c>
      <c r="H61" s="91"/>
    </row>
    <row r="62" spans="1:8" ht="12.75" customHeight="1" hidden="1">
      <c r="A62" s="249">
        <v>45</v>
      </c>
      <c r="B62" s="362"/>
      <c r="C62" s="216" t="s">
        <v>236</v>
      </c>
      <c r="D62" s="215" t="s">
        <v>237</v>
      </c>
      <c r="E62" s="303" t="e">
        <f>SUM(#REF!)</f>
        <v>#REF!</v>
      </c>
      <c r="F62" s="321"/>
      <c r="G62" s="328" t="e">
        <f t="shared" si="0"/>
        <v>#REF!</v>
      </c>
      <c r="H62" s="91"/>
    </row>
    <row r="63" spans="1:8" ht="12.75" customHeight="1" hidden="1">
      <c r="A63" s="250" t="s">
        <v>238</v>
      </c>
      <c r="B63" s="362"/>
      <c r="C63" s="216" t="s">
        <v>239</v>
      </c>
      <c r="D63" s="215" t="s">
        <v>240</v>
      </c>
      <c r="E63" s="303" t="e">
        <f>SUM(#REF!)</f>
        <v>#REF!</v>
      </c>
      <c r="F63" s="321"/>
      <c r="G63" s="328" t="e">
        <f t="shared" si="0"/>
        <v>#REF!</v>
      </c>
      <c r="H63" s="91"/>
    </row>
    <row r="64" spans="1:8" ht="15.75" customHeight="1" hidden="1">
      <c r="A64" s="249">
        <v>36</v>
      </c>
      <c r="B64" s="592" t="s">
        <v>241</v>
      </c>
      <c r="C64" s="593"/>
      <c r="D64" s="219" t="s">
        <v>242</v>
      </c>
      <c r="E64" s="303">
        <v>0</v>
      </c>
      <c r="F64" s="321"/>
      <c r="G64" s="328">
        <f t="shared" si="0"/>
        <v>0</v>
      </c>
      <c r="H64" s="91"/>
    </row>
    <row r="65" spans="1:8" ht="12.75" customHeight="1" hidden="1">
      <c r="A65" s="250" t="s">
        <v>243</v>
      </c>
      <c r="B65" s="362"/>
      <c r="C65" s="220" t="s">
        <v>244</v>
      </c>
      <c r="D65" s="215" t="s">
        <v>245</v>
      </c>
      <c r="E65" s="303" t="e">
        <f>SUM(#REF!)</f>
        <v>#REF!</v>
      </c>
      <c r="F65" s="321"/>
      <c r="G65" s="328" t="e">
        <f t="shared" si="0"/>
        <v>#REF!</v>
      </c>
      <c r="H65" s="91"/>
    </row>
    <row r="66" spans="1:8" ht="12.75" customHeight="1" hidden="1">
      <c r="A66" s="249" t="s">
        <v>246</v>
      </c>
      <c r="B66" s="362"/>
      <c r="C66" s="220" t="s">
        <v>247</v>
      </c>
      <c r="D66" s="215" t="s">
        <v>248</v>
      </c>
      <c r="E66" s="303" t="e">
        <f>SUM(#REF!)</f>
        <v>#REF!</v>
      </c>
      <c r="F66" s="321"/>
      <c r="G66" s="328" t="e">
        <f t="shared" si="0"/>
        <v>#REF!</v>
      </c>
      <c r="H66" s="91"/>
    </row>
    <row r="67" spans="1:8" ht="12.75" customHeight="1" hidden="1">
      <c r="A67" s="250" t="s">
        <v>249</v>
      </c>
      <c r="B67" s="362"/>
      <c r="C67" s="216" t="s">
        <v>250</v>
      </c>
      <c r="D67" s="215" t="s">
        <v>251</v>
      </c>
      <c r="E67" s="303" t="e">
        <f>SUM(#REF!)</f>
        <v>#REF!</v>
      </c>
      <c r="F67" s="321"/>
      <c r="G67" s="328" t="e">
        <f t="shared" si="0"/>
        <v>#REF!</v>
      </c>
      <c r="H67" s="91"/>
    </row>
    <row r="68" spans="1:7" s="94" customFormat="1" ht="12.75" customHeight="1" hidden="1">
      <c r="A68" s="249">
        <v>54</v>
      </c>
      <c r="B68" s="362"/>
      <c r="C68" s="216" t="s">
        <v>252</v>
      </c>
      <c r="D68" s="215" t="s">
        <v>253</v>
      </c>
      <c r="E68" s="303" t="e">
        <f>SUM(#REF!)</f>
        <v>#REF!</v>
      </c>
      <c r="F68" s="321"/>
      <c r="G68" s="328" t="e">
        <f t="shared" si="0"/>
        <v>#REF!</v>
      </c>
    </row>
    <row r="69" spans="1:8" ht="12.75" customHeight="1" hidden="1">
      <c r="A69" s="250" t="s">
        <v>254</v>
      </c>
      <c r="B69" s="362"/>
      <c r="C69" s="216" t="s">
        <v>255</v>
      </c>
      <c r="D69" s="215" t="s">
        <v>256</v>
      </c>
      <c r="E69" s="303" t="e">
        <f>SUM(#REF!)</f>
        <v>#REF!</v>
      </c>
      <c r="F69" s="321"/>
      <c r="G69" s="328" t="e">
        <f aca="true" t="shared" si="1" ref="G69:G108">SUM(E69:F69)</f>
        <v>#REF!</v>
      </c>
      <c r="H69" s="91"/>
    </row>
    <row r="70" spans="1:8" ht="15" customHeight="1">
      <c r="A70" s="250">
        <v>39</v>
      </c>
      <c r="B70" s="362"/>
      <c r="C70" s="216" t="s">
        <v>258</v>
      </c>
      <c r="D70" s="215"/>
      <c r="E70" s="305">
        <v>171000</v>
      </c>
      <c r="F70" s="321"/>
      <c r="G70" s="328">
        <f t="shared" si="1"/>
        <v>171000</v>
      </c>
      <c r="H70" s="91"/>
    </row>
    <row r="71" spans="1:8" ht="15" customHeight="1">
      <c r="A71" s="249">
        <v>40</v>
      </c>
      <c r="B71" s="362"/>
      <c r="C71" s="216" t="s">
        <v>259</v>
      </c>
      <c r="D71" s="215"/>
      <c r="E71" s="305">
        <v>5079500</v>
      </c>
      <c r="F71" s="321"/>
      <c r="G71" s="328">
        <f t="shared" si="1"/>
        <v>5079500</v>
      </c>
      <c r="H71" s="91"/>
    </row>
    <row r="72" spans="1:7" s="118" customFormat="1" ht="17.25" customHeight="1">
      <c r="A72" s="317">
        <v>41</v>
      </c>
      <c r="B72" s="592" t="s">
        <v>675</v>
      </c>
      <c r="C72" s="593"/>
      <c r="D72" s="219" t="s">
        <v>257</v>
      </c>
      <c r="E72" s="303">
        <f>SUM(E70:E71)</f>
        <v>5250500</v>
      </c>
      <c r="F72" s="322"/>
      <c r="G72" s="329">
        <f t="shared" si="1"/>
        <v>5250500</v>
      </c>
    </row>
    <row r="73" spans="1:8" ht="15.75" customHeight="1">
      <c r="A73" s="249">
        <v>42</v>
      </c>
      <c r="B73" s="362"/>
      <c r="C73" s="216" t="s">
        <v>684</v>
      </c>
      <c r="D73" s="219" t="s">
        <v>260</v>
      </c>
      <c r="E73" s="303">
        <f>SUM(E74)</f>
        <v>12500000</v>
      </c>
      <c r="F73" s="321"/>
      <c r="G73" s="328">
        <f t="shared" si="1"/>
        <v>12500000</v>
      </c>
      <c r="H73" s="91"/>
    </row>
    <row r="74" spans="1:8" ht="15" customHeight="1">
      <c r="A74" s="250">
        <v>43</v>
      </c>
      <c r="B74" s="362"/>
      <c r="C74" s="220" t="s">
        <v>261</v>
      </c>
      <c r="D74" s="215"/>
      <c r="E74" s="305">
        <v>12500000</v>
      </c>
      <c r="F74" s="321"/>
      <c r="G74" s="328">
        <f t="shared" si="1"/>
        <v>12500000</v>
      </c>
      <c r="H74" s="91"/>
    </row>
    <row r="75" spans="1:8" ht="12.75" customHeight="1" hidden="1">
      <c r="A75" s="249">
        <v>44</v>
      </c>
      <c r="B75" s="362"/>
      <c r="C75" s="216" t="s">
        <v>262</v>
      </c>
      <c r="D75" s="215"/>
      <c r="E75" s="303" t="e">
        <f>SUM(#REF!)/1000</f>
        <v>#REF!</v>
      </c>
      <c r="F75" s="321"/>
      <c r="G75" s="328" t="e">
        <f t="shared" si="1"/>
        <v>#REF!</v>
      </c>
      <c r="H75" s="91"/>
    </row>
    <row r="76" spans="1:8" ht="12.75" customHeight="1" hidden="1">
      <c r="A76" s="250">
        <v>45</v>
      </c>
      <c r="B76" s="362"/>
      <c r="C76" s="216" t="s">
        <v>263</v>
      </c>
      <c r="D76" s="215" t="s">
        <v>264</v>
      </c>
      <c r="E76" s="303" t="e">
        <f>SUM(#REF!)/1000</f>
        <v>#REF!</v>
      </c>
      <c r="F76" s="321"/>
      <c r="G76" s="328" t="e">
        <f t="shared" si="1"/>
        <v>#REF!</v>
      </c>
      <c r="H76" s="91"/>
    </row>
    <row r="77" spans="1:8" ht="12.75" customHeight="1" hidden="1">
      <c r="A77" s="249">
        <v>46</v>
      </c>
      <c r="B77" s="362"/>
      <c r="C77" s="216" t="s">
        <v>265</v>
      </c>
      <c r="D77" s="215" t="s">
        <v>266</v>
      </c>
      <c r="E77" s="303" t="e">
        <f>SUM(#REF!)/1000</f>
        <v>#REF!</v>
      </c>
      <c r="F77" s="321"/>
      <c r="G77" s="328" t="e">
        <f t="shared" si="1"/>
        <v>#REF!</v>
      </c>
      <c r="H77" s="91"/>
    </row>
    <row r="78" spans="1:8" ht="15.75" customHeight="1">
      <c r="A78" s="250">
        <v>44</v>
      </c>
      <c r="B78" s="362"/>
      <c r="C78" s="216" t="s">
        <v>685</v>
      </c>
      <c r="D78" s="219" t="s">
        <v>267</v>
      </c>
      <c r="E78" s="303">
        <f>SUM(E79)</f>
        <v>4377000</v>
      </c>
      <c r="F78" s="321"/>
      <c r="G78" s="328">
        <f t="shared" si="1"/>
        <v>4377000</v>
      </c>
      <c r="H78" s="91"/>
    </row>
    <row r="79" spans="1:8" ht="15" customHeight="1">
      <c r="A79" s="249">
        <v>45</v>
      </c>
      <c r="B79" s="362"/>
      <c r="C79" s="220" t="s">
        <v>268</v>
      </c>
      <c r="D79" s="215"/>
      <c r="E79" s="305">
        <v>4377000</v>
      </c>
      <c r="F79" s="321"/>
      <c r="G79" s="328">
        <f t="shared" si="1"/>
        <v>4377000</v>
      </c>
      <c r="H79" s="91"/>
    </row>
    <row r="80" spans="1:8" ht="15.75" customHeight="1">
      <c r="A80" s="250">
        <v>46</v>
      </c>
      <c r="B80" s="362"/>
      <c r="C80" s="216" t="s">
        <v>676</v>
      </c>
      <c r="D80" s="219" t="s">
        <v>269</v>
      </c>
      <c r="E80" s="303">
        <f>SUM(E81:E82)</f>
        <v>989670</v>
      </c>
      <c r="F80" s="321"/>
      <c r="G80" s="328">
        <f t="shared" si="1"/>
        <v>989670</v>
      </c>
      <c r="H80" s="91"/>
    </row>
    <row r="81" spans="1:8" ht="15" customHeight="1">
      <c r="A81" s="249">
        <v>47</v>
      </c>
      <c r="B81" s="362"/>
      <c r="C81" s="220" t="s">
        <v>270</v>
      </c>
      <c r="D81" s="215"/>
      <c r="E81" s="305">
        <v>618000</v>
      </c>
      <c r="F81" s="321"/>
      <c r="G81" s="328">
        <f t="shared" si="1"/>
        <v>618000</v>
      </c>
      <c r="H81" s="91"/>
    </row>
    <row r="82" spans="1:8" ht="15" customHeight="1">
      <c r="A82" s="250">
        <v>48</v>
      </c>
      <c r="B82" s="362"/>
      <c r="C82" s="220" t="s">
        <v>271</v>
      </c>
      <c r="D82" s="215"/>
      <c r="E82" s="305">
        <v>371670</v>
      </c>
      <c r="F82" s="321"/>
      <c r="G82" s="328">
        <f t="shared" si="1"/>
        <v>371670</v>
      </c>
      <c r="H82" s="91"/>
    </row>
    <row r="83" spans="1:7" s="118" customFormat="1" ht="15.75" customHeight="1">
      <c r="A83" s="313">
        <v>49</v>
      </c>
      <c r="B83" s="592" t="s">
        <v>677</v>
      </c>
      <c r="C83" s="593"/>
      <c r="D83" s="219" t="s">
        <v>273</v>
      </c>
      <c r="E83" s="303">
        <f>SUM(E73+E78+E80)</f>
        <v>17866670</v>
      </c>
      <c r="F83" s="322"/>
      <c r="G83" s="329">
        <f t="shared" si="1"/>
        <v>17866670</v>
      </c>
    </row>
    <row r="84" spans="1:7" s="118" customFormat="1" ht="30.75" customHeight="1">
      <c r="A84" s="317">
        <v>50</v>
      </c>
      <c r="B84" s="592" t="s">
        <v>678</v>
      </c>
      <c r="C84" s="593"/>
      <c r="D84" s="219" t="s">
        <v>274</v>
      </c>
      <c r="E84" s="303">
        <f>E72+E83</f>
        <v>23117170</v>
      </c>
      <c r="F84" s="322"/>
      <c r="G84" s="329">
        <f t="shared" si="1"/>
        <v>23117170</v>
      </c>
    </row>
    <row r="85" spans="1:8" ht="15.75" customHeight="1">
      <c r="A85" s="249">
        <v>51</v>
      </c>
      <c r="B85" s="362"/>
      <c r="C85" s="221" t="s">
        <v>275</v>
      </c>
      <c r="D85" s="219" t="s">
        <v>276</v>
      </c>
      <c r="E85" s="303">
        <v>4969000</v>
      </c>
      <c r="F85" s="321"/>
      <c r="G85" s="328">
        <f t="shared" si="1"/>
        <v>4969000</v>
      </c>
      <c r="H85" s="91"/>
    </row>
    <row r="86" spans="1:8" ht="15.75" customHeight="1">
      <c r="A86" s="317">
        <v>52</v>
      </c>
      <c r="B86" s="362"/>
      <c r="C86" s="221" t="s">
        <v>1036</v>
      </c>
      <c r="D86" s="219" t="s">
        <v>277</v>
      </c>
      <c r="E86" s="303">
        <v>3100000</v>
      </c>
      <c r="F86" s="321">
        <v>-1195000</v>
      </c>
      <c r="G86" s="328">
        <f t="shared" si="1"/>
        <v>1905000</v>
      </c>
      <c r="H86" s="91"/>
    </row>
    <row r="87" spans="1:8" ht="15.75" customHeight="1">
      <c r="A87" s="249">
        <v>53</v>
      </c>
      <c r="B87" s="362"/>
      <c r="C87" s="221" t="s">
        <v>278</v>
      </c>
      <c r="D87" s="219" t="s">
        <v>279</v>
      </c>
      <c r="E87" s="303">
        <v>708000</v>
      </c>
      <c r="F87" s="321"/>
      <c r="G87" s="328">
        <f t="shared" si="1"/>
        <v>708000</v>
      </c>
      <c r="H87" s="91"/>
    </row>
    <row r="88" spans="1:8" ht="15.75" customHeight="1">
      <c r="A88" s="317">
        <v>54</v>
      </c>
      <c r="B88" s="362"/>
      <c r="C88" s="221" t="s">
        <v>280</v>
      </c>
      <c r="D88" s="219" t="s">
        <v>281</v>
      </c>
      <c r="E88" s="303">
        <v>12525500</v>
      </c>
      <c r="F88" s="321"/>
      <c r="G88" s="328">
        <f t="shared" si="1"/>
        <v>12525500</v>
      </c>
      <c r="H88" s="91"/>
    </row>
    <row r="89" spans="1:8" ht="15.75" customHeight="1">
      <c r="A89" s="249">
        <v>55</v>
      </c>
      <c r="B89" s="362"/>
      <c r="C89" s="221" t="s">
        <v>282</v>
      </c>
      <c r="D89" s="219" t="s">
        <v>283</v>
      </c>
      <c r="E89" s="303">
        <v>1868000</v>
      </c>
      <c r="F89" s="321"/>
      <c r="G89" s="328">
        <f t="shared" si="1"/>
        <v>1868000</v>
      </c>
      <c r="H89" s="91"/>
    </row>
    <row r="90" spans="1:8" ht="15.75" customHeight="1">
      <c r="A90" s="317">
        <v>56</v>
      </c>
      <c r="B90" s="362"/>
      <c r="C90" s="278" t="s">
        <v>964</v>
      </c>
      <c r="D90" s="219"/>
      <c r="E90" s="303">
        <v>12000000</v>
      </c>
      <c r="F90" s="321"/>
      <c r="G90" s="328">
        <f t="shared" si="1"/>
        <v>12000000</v>
      </c>
      <c r="H90" s="91"/>
    </row>
    <row r="91" spans="1:7" s="118" customFormat="1" ht="30.75" customHeight="1">
      <c r="A91" s="249">
        <v>57</v>
      </c>
      <c r="B91" s="588" t="s">
        <v>679</v>
      </c>
      <c r="C91" s="589"/>
      <c r="D91" s="219" t="s">
        <v>284</v>
      </c>
      <c r="E91" s="303">
        <f>SUM(E85:E90)</f>
        <v>35170500</v>
      </c>
      <c r="F91" s="322">
        <f>SUM(F85:F90)</f>
        <v>-1195000</v>
      </c>
      <c r="G91" s="329">
        <f t="shared" si="1"/>
        <v>33975500</v>
      </c>
    </row>
    <row r="92" spans="1:8" ht="15.75" customHeight="1" hidden="1">
      <c r="A92" s="317">
        <v>58</v>
      </c>
      <c r="B92" s="362"/>
      <c r="C92" s="221" t="s">
        <v>285</v>
      </c>
      <c r="D92" s="215" t="s">
        <v>286</v>
      </c>
      <c r="E92" s="303"/>
      <c r="F92" s="321"/>
      <c r="G92" s="328">
        <f t="shared" si="1"/>
        <v>0</v>
      </c>
      <c r="H92" s="91"/>
    </row>
    <row r="93" spans="1:8" ht="15.75" customHeight="1" hidden="1">
      <c r="A93" s="249">
        <v>59</v>
      </c>
      <c r="B93" s="362"/>
      <c r="C93" s="221" t="s">
        <v>287</v>
      </c>
      <c r="D93" s="215" t="s">
        <v>288</v>
      </c>
      <c r="E93" s="303"/>
      <c r="F93" s="321"/>
      <c r="G93" s="328">
        <f t="shared" si="1"/>
        <v>0</v>
      </c>
      <c r="H93" s="91"/>
    </row>
    <row r="94" spans="1:8" ht="15.75" customHeight="1" hidden="1">
      <c r="A94" s="317">
        <v>60</v>
      </c>
      <c r="B94" s="362"/>
      <c r="C94" s="221" t="s">
        <v>289</v>
      </c>
      <c r="D94" s="215" t="s">
        <v>290</v>
      </c>
      <c r="E94" s="303"/>
      <c r="F94" s="321"/>
      <c r="G94" s="328">
        <f t="shared" si="1"/>
        <v>0</v>
      </c>
      <c r="H94" s="91"/>
    </row>
    <row r="95" spans="1:8" ht="15.75" customHeight="1" hidden="1">
      <c r="A95" s="249">
        <v>61</v>
      </c>
      <c r="B95" s="362"/>
      <c r="C95" s="221" t="s">
        <v>291</v>
      </c>
      <c r="D95" s="215" t="s">
        <v>292</v>
      </c>
      <c r="E95" s="303"/>
      <c r="F95" s="321"/>
      <c r="G95" s="328">
        <f t="shared" si="1"/>
        <v>0</v>
      </c>
      <c r="H95" s="91"/>
    </row>
    <row r="96" spans="1:8" ht="15.75" customHeight="1" hidden="1">
      <c r="A96" s="317">
        <v>62</v>
      </c>
      <c r="B96" s="362"/>
      <c r="C96" s="221" t="s">
        <v>293</v>
      </c>
      <c r="D96" s="215" t="s">
        <v>294</v>
      </c>
      <c r="E96" s="303"/>
      <c r="F96" s="321"/>
      <c r="G96" s="328">
        <f t="shared" si="1"/>
        <v>0</v>
      </c>
      <c r="H96" s="91"/>
    </row>
    <row r="97" spans="1:8" ht="15.75" customHeight="1" hidden="1">
      <c r="A97" s="249">
        <v>63</v>
      </c>
      <c r="B97" s="586" t="s">
        <v>295</v>
      </c>
      <c r="C97" s="587"/>
      <c r="D97" s="215" t="s">
        <v>296</v>
      </c>
      <c r="E97" s="303">
        <v>0</v>
      </c>
      <c r="F97" s="321"/>
      <c r="G97" s="328">
        <f t="shared" si="1"/>
        <v>0</v>
      </c>
      <c r="H97" s="91"/>
    </row>
    <row r="98" spans="1:8" ht="15.75" customHeight="1" hidden="1">
      <c r="A98" s="317">
        <v>64</v>
      </c>
      <c r="B98" s="362"/>
      <c r="C98" s="221" t="s">
        <v>297</v>
      </c>
      <c r="D98" s="215" t="s">
        <v>298</v>
      </c>
      <c r="E98" s="303"/>
      <c r="F98" s="321"/>
      <c r="G98" s="328">
        <f t="shared" si="1"/>
        <v>0</v>
      </c>
      <c r="H98" s="91"/>
    </row>
    <row r="99" spans="1:8" ht="15.75" customHeight="1" hidden="1">
      <c r="A99" s="249">
        <v>65</v>
      </c>
      <c r="B99" s="362"/>
      <c r="C99" s="216" t="s">
        <v>299</v>
      </c>
      <c r="D99" s="215" t="s">
        <v>300</v>
      </c>
      <c r="E99" s="303"/>
      <c r="F99" s="321"/>
      <c r="G99" s="328">
        <f t="shared" si="1"/>
        <v>0</v>
      </c>
      <c r="H99" s="91"/>
    </row>
    <row r="100" spans="1:8" ht="15.75" customHeight="1" hidden="1">
      <c r="A100" s="317">
        <v>66</v>
      </c>
      <c r="B100" s="362"/>
      <c r="C100" s="221" t="s">
        <v>301</v>
      </c>
      <c r="D100" s="215" t="s">
        <v>302</v>
      </c>
      <c r="E100" s="303"/>
      <c r="F100" s="321"/>
      <c r="G100" s="328">
        <f t="shared" si="1"/>
        <v>0</v>
      </c>
      <c r="H100" s="91"/>
    </row>
    <row r="101" spans="1:8" ht="15.75" customHeight="1" hidden="1">
      <c r="A101" s="249">
        <v>67</v>
      </c>
      <c r="B101" s="586" t="s">
        <v>303</v>
      </c>
      <c r="C101" s="587"/>
      <c r="D101" s="215" t="s">
        <v>304</v>
      </c>
      <c r="E101" s="303">
        <v>0</v>
      </c>
      <c r="F101" s="321"/>
      <c r="G101" s="328">
        <f t="shared" si="1"/>
        <v>0</v>
      </c>
      <c r="H101" s="91"/>
    </row>
    <row r="102" spans="1:8" ht="15.75" customHeight="1" hidden="1">
      <c r="A102" s="317">
        <v>68</v>
      </c>
      <c r="B102" s="362"/>
      <c r="C102" s="221" t="s">
        <v>305</v>
      </c>
      <c r="D102" s="215" t="s">
        <v>306</v>
      </c>
      <c r="E102" s="303"/>
      <c r="F102" s="321"/>
      <c r="G102" s="328">
        <f t="shared" si="1"/>
        <v>0</v>
      </c>
      <c r="H102" s="91"/>
    </row>
    <row r="103" spans="1:8" ht="15.75" customHeight="1" hidden="1">
      <c r="A103" s="249">
        <v>69</v>
      </c>
      <c r="B103" s="362"/>
      <c r="C103" s="216" t="s">
        <v>307</v>
      </c>
      <c r="D103" s="215" t="s">
        <v>308</v>
      </c>
      <c r="E103" s="303"/>
      <c r="F103" s="321"/>
      <c r="G103" s="328">
        <f t="shared" si="1"/>
        <v>0</v>
      </c>
      <c r="H103" s="91"/>
    </row>
    <row r="104" spans="1:8" ht="15.75" customHeight="1" hidden="1">
      <c r="A104" s="317">
        <v>70</v>
      </c>
      <c r="B104" s="362"/>
      <c r="C104" s="221" t="s">
        <v>309</v>
      </c>
      <c r="D104" s="215" t="s">
        <v>310</v>
      </c>
      <c r="E104" s="303"/>
      <c r="F104" s="321"/>
      <c r="G104" s="328">
        <f t="shared" si="1"/>
        <v>0</v>
      </c>
      <c r="H104" s="91"/>
    </row>
    <row r="105" spans="1:8" ht="15.75" customHeight="1" hidden="1">
      <c r="A105" s="249">
        <v>71</v>
      </c>
      <c r="B105" s="586" t="s">
        <v>311</v>
      </c>
      <c r="C105" s="587"/>
      <c r="D105" s="215" t="s">
        <v>312</v>
      </c>
      <c r="E105" s="303">
        <v>0</v>
      </c>
      <c r="F105" s="321"/>
      <c r="G105" s="328">
        <f t="shared" si="1"/>
        <v>0</v>
      </c>
      <c r="H105" s="91"/>
    </row>
    <row r="106" spans="1:7" s="118" customFormat="1" ht="30.75" customHeight="1">
      <c r="A106" s="317">
        <v>58</v>
      </c>
      <c r="B106" s="588" t="s">
        <v>680</v>
      </c>
      <c r="C106" s="589"/>
      <c r="D106" s="219" t="s">
        <v>313</v>
      </c>
      <c r="E106" s="303">
        <f>SUM(E58+E64+E84+E91+E97+E101+E105)</f>
        <v>188956325</v>
      </c>
      <c r="F106" s="324">
        <f>SUM(F58+F64+F84+F91+F97+F101+F105)</f>
        <v>14824882</v>
      </c>
      <c r="G106" s="329">
        <f t="shared" si="1"/>
        <v>203781207</v>
      </c>
    </row>
    <row r="107" spans="1:8" ht="34.5" customHeight="1">
      <c r="A107" s="249">
        <v>59</v>
      </c>
      <c r="B107" s="602" t="s">
        <v>314</v>
      </c>
      <c r="C107" s="603"/>
      <c r="D107" s="215" t="s">
        <v>315</v>
      </c>
      <c r="E107" s="303"/>
      <c r="F107" s="321">
        <v>34475000</v>
      </c>
      <c r="G107" s="328">
        <f t="shared" si="1"/>
        <v>34475000</v>
      </c>
      <c r="H107" s="91"/>
    </row>
    <row r="108" spans="1:8" ht="38.25" customHeight="1">
      <c r="A108" s="317">
        <v>60</v>
      </c>
      <c r="B108" s="602" t="s">
        <v>1015</v>
      </c>
      <c r="C108" s="603"/>
      <c r="D108" s="219" t="s">
        <v>1034</v>
      </c>
      <c r="E108" s="303">
        <v>65000000</v>
      </c>
      <c r="F108" s="321">
        <v>5000000</v>
      </c>
      <c r="G108" s="328">
        <f t="shared" si="1"/>
        <v>70000000</v>
      </c>
      <c r="H108" s="91"/>
    </row>
    <row r="109" spans="1:8" ht="38.25" customHeight="1">
      <c r="A109" s="317"/>
      <c r="B109" s="602" t="s">
        <v>1059</v>
      </c>
      <c r="C109" s="604"/>
      <c r="D109" s="318" t="s">
        <v>1035</v>
      </c>
      <c r="E109" s="320"/>
      <c r="F109" s="321">
        <v>1399760</v>
      </c>
      <c r="G109" s="328">
        <f>SUM(E109:F109)</f>
        <v>1399760</v>
      </c>
      <c r="H109" s="91"/>
    </row>
    <row r="110" spans="1:8" ht="38.25" customHeight="1">
      <c r="A110" s="249">
        <v>61</v>
      </c>
      <c r="B110" s="588" t="s">
        <v>1016</v>
      </c>
      <c r="C110" s="589"/>
      <c r="D110" s="318"/>
      <c r="E110" s="320">
        <f>SUM(E107:E109)</f>
        <v>65000000</v>
      </c>
      <c r="F110" s="322">
        <f>SUM(F107:F109)</f>
        <v>40874760</v>
      </c>
      <c r="G110" s="329">
        <f>SUM(E110:F110)</f>
        <v>105874760</v>
      </c>
      <c r="H110" s="91"/>
    </row>
    <row r="111" spans="1:8" ht="36" customHeight="1" thickBot="1">
      <c r="A111" s="330">
        <v>62</v>
      </c>
      <c r="B111" s="600" t="s">
        <v>681</v>
      </c>
      <c r="C111" s="601"/>
      <c r="D111" s="363" t="s">
        <v>154</v>
      </c>
      <c r="E111" s="364">
        <f>E106+E110</f>
        <v>253956325</v>
      </c>
      <c r="F111" s="364">
        <f>F106+F110</f>
        <v>55699642</v>
      </c>
      <c r="G111" s="365">
        <f>G106+G110</f>
        <v>309655967</v>
      </c>
      <c r="H111" s="91"/>
    </row>
    <row r="114" spans="2:3" ht="15">
      <c r="B114" s="585"/>
      <c r="C114" s="585"/>
    </row>
    <row r="115" spans="2:3" ht="15">
      <c r="B115" s="585"/>
      <c r="C115" s="585"/>
    </row>
    <row r="116" spans="2:3" ht="15">
      <c r="B116" s="585"/>
      <c r="C116" s="585"/>
    </row>
    <row r="117" spans="2:3" ht="15" customHeight="1">
      <c r="B117" s="599"/>
      <c r="C117" s="599"/>
    </row>
    <row r="118" spans="2:3" ht="15">
      <c r="B118" s="599"/>
      <c r="C118" s="599"/>
    </row>
    <row r="119" spans="2:3" ht="15">
      <c r="B119" s="599"/>
      <c r="C119" s="599"/>
    </row>
  </sheetData>
  <sheetProtection/>
  <mergeCells count="35">
    <mergeCell ref="B64:C64"/>
    <mergeCell ref="B109:C109"/>
    <mergeCell ref="B49:C49"/>
    <mergeCell ref="B50:C50"/>
    <mergeCell ref="B51:C51"/>
    <mergeCell ref="B56:C56"/>
    <mergeCell ref="B47:C47"/>
    <mergeCell ref="B48:C48"/>
    <mergeCell ref="B43:C43"/>
    <mergeCell ref="B117:C119"/>
    <mergeCell ref="B111:C111"/>
    <mergeCell ref="B108:C108"/>
    <mergeCell ref="B107:C107"/>
    <mergeCell ref="B105:C105"/>
    <mergeCell ref="B110:C110"/>
    <mergeCell ref="B55:C55"/>
    <mergeCell ref="A1:D1"/>
    <mergeCell ref="B2:C2"/>
    <mergeCell ref="B3:C3"/>
    <mergeCell ref="B41:C41"/>
    <mergeCell ref="B40:C40"/>
    <mergeCell ref="B46:C46"/>
    <mergeCell ref="B45:C45"/>
    <mergeCell ref="B44:C44"/>
    <mergeCell ref="B42:C42"/>
    <mergeCell ref="B114:C116"/>
    <mergeCell ref="B101:C101"/>
    <mergeCell ref="B106:C106"/>
    <mergeCell ref="B57:C57"/>
    <mergeCell ref="B97:C97"/>
    <mergeCell ref="B58:C58"/>
    <mergeCell ref="B72:C72"/>
    <mergeCell ref="B83:C83"/>
    <mergeCell ref="B84:C84"/>
    <mergeCell ref="B91:C9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&amp;LMAGYARPOLÁNY KÖZSÉG
ÖNKORMÁNYZATA&amp;C2016. ÉVI KÖLTSÉGVETÉS
BEVÉTELEK&amp;R2. melléklet a 11/2016. (X. 18.) önkormányzati rendelethez</oddHead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0">
      <selection activeCell="I34" sqref="I34"/>
    </sheetView>
  </sheetViews>
  <sheetFormatPr defaultColWidth="9.00390625" defaultRowHeight="16.5" customHeight="1"/>
  <cols>
    <col min="1" max="1" width="5.625" style="146" customWidth="1"/>
    <col min="2" max="2" width="13.75390625" style="151" bestFit="1" customWidth="1"/>
    <col min="3" max="3" width="56.25390625" style="146" bestFit="1" customWidth="1"/>
    <col min="4" max="4" width="15.00390625" style="146" customWidth="1"/>
    <col min="5" max="12" width="16.00390625" style="146" customWidth="1"/>
    <col min="13" max="16384" width="9.125" style="146" customWidth="1"/>
  </cols>
  <sheetData>
    <row r="1" spans="11:12" ht="16.5" customHeight="1">
      <c r="K1" s="152"/>
      <c r="L1" s="152" t="s">
        <v>2</v>
      </c>
    </row>
    <row r="2" spans="1:12" s="154" customFormat="1" ht="12.75">
      <c r="A2" s="153"/>
      <c r="B2" s="147" t="s">
        <v>3</v>
      </c>
      <c r="C2" s="147" t="s">
        <v>154</v>
      </c>
      <c r="D2" s="147" t="s">
        <v>5</v>
      </c>
      <c r="E2" s="147" t="s">
        <v>6</v>
      </c>
      <c r="F2" s="147" t="s">
        <v>7</v>
      </c>
      <c r="G2" s="147" t="s">
        <v>326</v>
      </c>
      <c r="H2" s="147" t="s">
        <v>688</v>
      </c>
      <c r="I2" s="147" t="s">
        <v>689</v>
      </c>
      <c r="J2" s="147" t="s">
        <v>690</v>
      </c>
      <c r="K2" s="147" t="s">
        <v>691</v>
      </c>
      <c r="L2" s="147" t="s">
        <v>774</v>
      </c>
    </row>
    <row r="3" spans="1:12" ht="63.75">
      <c r="A3" s="148">
        <v>1</v>
      </c>
      <c r="B3" s="149" t="s">
        <v>723</v>
      </c>
      <c r="C3" s="149" t="s">
        <v>724</v>
      </c>
      <c r="D3" s="149" t="s">
        <v>725</v>
      </c>
      <c r="E3" s="149" t="s">
        <v>726</v>
      </c>
      <c r="F3" s="149" t="s">
        <v>727</v>
      </c>
      <c r="G3" s="149" t="s">
        <v>728</v>
      </c>
      <c r="H3" s="149" t="s">
        <v>729</v>
      </c>
      <c r="I3" s="149" t="s">
        <v>730</v>
      </c>
      <c r="J3" s="149" t="s">
        <v>731</v>
      </c>
      <c r="K3" s="149" t="s">
        <v>732</v>
      </c>
      <c r="L3" s="149" t="s">
        <v>733</v>
      </c>
    </row>
    <row r="4" spans="1:12" s="156" customFormat="1" ht="12.75">
      <c r="A4" s="148">
        <v>2</v>
      </c>
      <c r="B4" s="155" t="s">
        <v>734</v>
      </c>
      <c r="C4" s="55" t="s">
        <v>735</v>
      </c>
      <c r="D4" s="14">
        <f aca="true" t="shared" si="0" ref="D4:D31">SUM(E4:L4)</f>
        <v>6004012</v>
      </c>
      <c r="E4" s="14">
        <v>2304632</v>
      </c>
      <c r="F4" s="14">
        <v>484380</v>
      </c>
      <c r="G4" s="14">
        <v>3055000</v>
      </c>
      <c r="H4" s="14"/>
      <c r="I4" s="14">
        <v>160000</v>
      </c>
      <c r="J4" s="14"/>
      <c r="K4" s="14"/>
      <c r="L4" s="14"/>
    </row>
    <row r="5" spans="1:12" s="156" customFormat="1" ht="12.75">
      <c r="A5" s="148">
        <v>3</v>
      </c>
      <c r="B5" s="155" t="s">
        <v>736</v>
      </c>
      <c r="C5" s="55" t="s">
        <v>737</v>
      </c>
      <c r="D5" s="14">
        <f t="shared" si="0"/>
        <v>527050</v>
      </c>
      <c r="E5" s="14"/>
      <c r="F5" s="14"/>
      <c r="G5" s="14">
        <v>527050</v>
      </c>
      <c r="H5" s="14"/>
      <c r="I5" s="14"/>
      <c r="J5" s="14"/>
      <c r="K5" s="14"/>
      <c r="L5" s="14"/>
    </row>
    <row r="6" spans="1:12" s="156" customFormat="1" ht="12.75">
      <c r="A6" s="148">
        <v>4</v>
      </c>
      <c r="B6" s="155" t="s">
        <v>903</v>
      </c>
      <c r="C6" s="55" t="s">
        <v>904</v>
      </c>
      <c r="D6" s="14">
        <f>SUM(E6:L6)</f>
        <v>2501140</v>
      </c>
      <c r="E6" s="14"/>
      <c r="F6" s="14"/>
      <c r="G6" s="14"/>
      <c r="H6" s="14"/>
      <c r="I6" s="14"/>
      <c r="J6" s="14">
        <v>1501140</v>
      </c>
      <c r="K6" s="14">
        <v>1000000</v>
      </c>
      <c r="L6" s="14"/>
    </row>
    <row r="7" spans="1:12" s="156" customFormat="1" ht="12.75">
      <c r="A7" s="148">
        <v>5</v>
      </c>
      <c r="B7" s="155" t="s">
        <v>738</v>
      </c>
      <c r="C7" s="55" t="s">
        <v>739</v>
      </c>
      <c r="D7" s="14">
        <f t="shared" si="0"/>
        <v>78687133</v>
      </c>
      <c r="E7" s="14"/>
      <c r="F7" s="14"/>
      <c r="G7" s="14"/>
      <c r="H7" s="14"/>
      <c r="I7" s="14"/>
      <c r="J7" s="14"/>
      <c r="K7" s="14"/>
      <c r="L7" s="14">
        <v>78687133</v>
      </c>
    </row>
    <row r="8" spans="1:12" s="156" customFormat="1" ht="12.75">
      <c r="A8" s="148">
        <v>6</v>
      </c>
      <c r="B8" s="155" t="s">
        <v>740</v>
      </c>
      <c r="C8" s="55" t="s">
        <v>741</v>
      </c>
      <c r="D8" s="14">
        <f t="shared" si="0"/>
        <v>0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148">
        <v>7</v>
      </c>
      <c r="B9" s="155" t="s">
        <v>742</v>
      </c>
      <c r="C9" s="55" t="s">
        <v>743</v>
      </c>
      <c r="D9" s="14">
        <f t="shared" si="0"/>
        <v>2556384</v>
      </c>
      <c r="E9" s="14">
        <v>2252321</v>
      </c>
      <c r="F9" s="14">
        <v>304063</v>
      </c>
      <c r="G9" s="14"/>
      <c r="H9" s="14"/>
      <c r="I9" s="14"/>
      <c r="J9" s="14"/>
      <c r="K9" s="14"/>
      <c r="L9" s="14"/>
    </row>
    <row r="10" spans="1:12" ht="12.75">
      <c r="A10" s="148">
        <v>8</v>
      </c>
      <c r="B10" s="155" t="s">
        <v>744</v>
      </c>
      <c r="C10" s="157" t="s">
        <v>745</v>
      </c>
      <c r="D10" s="14">
        <f t="shared" si="0"/>
        <v>3659940</v>
      </c>
      <c r="E10" s="14"/>
      <c r="F10" s="14"/>
      <c r="G10" s="14">
        <v>3659940</v>
      </c>
      <c r="H10" s="149"/>
      <c r="I10" s="149"/>
      <c r="J10" s="149"/>
      <c r="K10" s="158"/>
      <c r="L10" s="158"/>
    </row>
    <row r="11" spans="1:12" ht="12.75">
      <c r="A11" s="148">
        <v>9</v>
      </c>
      <c r="B11" s="155" t="s">
        <v>746</v>
      </c>
      <c r="C11" s="55" t="s">
        <v>747</v>
      </c>
      <c r="D11" s="14">
        <f t="shared" si="0"/>
        <v>5651500</v>
      </c>
      <c r="E11" s="14"/>
      <c r="F11" s="14"/>
      <c r="G11" s="14">
        <v>5651500</v>
      </c>
      <c r="H11" s="14"/>
      <c r="I11" s="14"/>
      <c r="J11" s="14"/>
      <c r="K11" s="14"/>
      <c r="L11" s="14"/>
    </row>
    <row r="12" spans="1:12" ht="12.75">
      <c r="A12" s="148">
        <v>10</v>
      </c>
      <c r="B12" s="155" t="s">
        <v>748</v>
      </c>
      <c r="C12" s="55" t="s">
        <v>373</v>
      </c>
      <c r="D12" s="14">
        <f t="shared" si="0"/>
        <v>2286000</v>
      </c>
      <c r="E12" s="14"/>
      <c r="F12" s="14"/>
      <c r="G12" s="14">
        <v>2286000</v>
      </c>
      <c r="H12" s="14"/>
      <c r="I12" s="14"/>
      <c r="J12" s="14"/>
      <c r="K12" s="14"/>
      <c r="L12" s="14"/>
    </row>
    <row r="13" spans="1:12" ht="12.75">
      <c r="A13" s="148">
        <v>11</v>
      </c>
      <c r="B13" s="155" t="s">
        <v>749</v>
      </c>
      <c r="C13" s="55" t="s">
        <v>750</v>
      </c>
      <c r="D13" s="14">
        <f t="shared" si="0"/>
        <v>2784970</v>
      </c>
      <c r="E13" s="14"/>
      <c r="F13" s="14"/>
      <c r="G13" s="14">
        <v>2784970</v>
      </c>
      <c r="H13" s="14"/>
      <c r="I13" s="14"/>
      <c r="J13" s="14"/>
      <c r="K13" s="14"/>
      <c r="L13" s="14"/>
    </row>
    <row r="14" spans="1:12" ht="12.75">
      <c r="A14" s="148">
        <v>12</v>
      </c>
      <c r="B14" s="155" t="s">
        <v>751</v>
      </c>
      <c r="C14" s="55" t="s">
        <v>69</v>
      </c>
      <c r="D14" s="14">
        <f t="shared" si="0"/>
        <v>319000</v>
      </c>
      <c r="E14" s="14"/>
      <c r="F14" s="14"/>
      <c r="G14" s="14"/>
      <c r="H14" s="14"/>
      <c r="I14" s="14">
        <v>319000</v>
      </c>
      <c r="J14" s="14"/>
      <c r="K14" s="14"/>
      <c r="L14" s="14"/>
    </row>
    <row r="15" spans="1:12" ht="12.75">
      <c r="A15" s="148">
        <v>13</v>
      </c>
      <c r="B15" s="155" t="s">
        <v>752</v>
      </c>
      <c r="C15" s="55" t="s">
        <v>72</v>
      </c>
      <c r="D15" s="14">
        <f t="shared" si="0"/>
        <v>200000</v>
      </c>
      <c r="E15" s="14"/>
      <c r="F15" s="14"/>
      <c r="G15" s="14"/>
      <c r="H15" s="14"/>
      <c r="I15" s="14">
        <v>200000</v>
      </c>
      <c r="J15" s="14"/>
      <c r="K15" s="14"/>
      <c r="L15" s="14"/>
    </row>
    <row r="16" spans="1:12" s="160" customFormat="1" ht="12.75">
      <c r="A16" s="148">
        <v>14</v>
      </c>
      <c r="B16" s="155" t="s">
        <v>753</v>
      </c>
      <c r="C16" s="159" t="s">
        <v>754</v>
      </c>
      <c r="D16" s="14">
        <f t="shared" si="0"/>
        <v>4573372</v>
      </c>
      <c r="E16" s="14">
        <v>2673600</v>
      </c>
      <c r="F16" s="14">
        <v>716122</v>
      </c>
      <c r="G16" s="14">
        <v>347650</v>
      </c>
      <c r="H16" s="14"/>
      <c r="I16" s="14">
        <v>836000</v>
      </c>
      <c r="J16" s="14"/>
      <c r="K16" s="14"/>
      <c r="L16" s="14"/>
    </row>
    <row r="17" spans="1:12" ht="12.75">
      <c r="A17" s="148">
        <v>15</v>
      </c>
      <c r="B17" s="155" t="s">
        <v>755</v>
      </c>
      <c r="C17" s="55" t="s">
        <v>756</v>
      </c>
      <c r="D17" s="14">
        <f t="shared" si="0"/>
        <v>535278</v>
      </c>
      <c r="E17" s="14">
        <v>354000</v>
      </c>
      <c r="F17" s="14">
        <v>86028</v>
      </c>
      <c r="G17" s="14">
        <v>95250</v>
      </c>
      <c r="H17" s="14"/>
      <c r="I17" s="14"/>
      <c r="J17" s="14"/>
      <c r="K17" s="14"/>
      <c r="L17" s="14"/>
    </row>
    <row r="18" spans="1:12" ht="12.75">
      <c r="A18" s="148">
        <v>16</v>
      </c>
      <c r="B18" s="155" t="s">
        <v>757</v>
      </c>
      <c r="C18" s="55" t="s">
        <v>758</v>
      </c>
      <c r="D18" s="14">
        <f t="shared" si="0"/>
        <v>4379720</v>
      </c>
      <c r="E18" s="14">
        <v>452000</v>
      </c>
      <c r="F18" s="14">
        <v>122040</v>
      </c>
      <c r="G18" s="14">
        <v>3805680</v>
      </c>
      <c r="H18" s="14"/>
      <c r="I18" s="14"/>
      <c r="J18" s="14"/>
      <c r="K18" s="14"/>
      <c r="L18" s="14"/>
    </row>
    <row r="19" spans="1:12" ht="12.75">
      <c r="A19" s="148">
        <v>17</v>
      </c>
      <c r="B19" s="155" t="s">
        <v>759</v>
      </c>
      <c r="C19" s="55" t="s">
        <v>760</v>
      </c>
      <c r="D19" s="14">
        <f t="shared" si="0"/>
        <v>16986902</v>
      </c>
      <c r="E19" s="14"/>
      <c r="F19" s="14"/>
      <c r="G19" s="14"/>
      <c r="H19" s="14"/>
      <c r="I19" s="14">
        <v>16986902</v>
      </c>
      <c r="J19" s="14"/>
      <c r="K19" s="14"/>
      <c r="L19" s="14"/>
    </row>
    <row r="20" spans="1:12" ht="12.75">
      <c r="A20" s="148">
        <v>18</v>
      </c>
      <c r="B20" s="155" t="s">
        <v>761</v>
      </c>
      <c r="C20" s="55" t="s">
        <v>762</v>
      </c>
      <c r="D20" s="14">
        <f t="shared" si="0"/>
        <v>150000</v>
      </c>
      <c r="E20" s="14"/>
      <c r="F20" s="14"/>
      <c r="G20" s="14"/>
      <c r="H20" s="14"/>
      <c r="I20" s="14">
        <v>150000</v>
      </c>
      <c r="J20" s="14"/>
      <c r="K20" s="14"/>
      <c r="L20" s="14"/>
    </row>
    <row r="21" spans="1:12" ht="12.75">
      <c r="A21" s="148">
        <v>19</v>
      </c>
      <c r="B21" s="155" t="s">
        <v>852</v>
      </c>
      <c r="C21" s="55" t="s">
        <v>966</v>
      </c>
      <c r="D21" s="14">
        <f t="shared" si="0"/>
        <v>21250989</v>
      </c>
      <c r="E21" s="14">
        <v>2436000</v>
      </c>
      <c r="F21" s="14">
        <v>654770</v>
      </c>
      <c r="G21" s="14">
        <v>18160219</v>
      </c>
      <c r="H21" s="14"/>
      <c r="I21" s="14"/>
      <c r="J21" s="14"/>
      <c r="K21" s="14"/>
      <c r="L21" s="14"/>
    </row>
    <row r="22" spans="1:12" ht="12.75">
      <c r="A22" s="148">
        <v>20</v>
      </c>
      <c r="B22" s="155" t="s">
        <v>763</v>
      </c>
      <c r="C22" s="55" t="s">
        <v>969</v>
      </c>
      <c r="D22" s="14">
        <f t="shared" si="0"/>
        <v>4087170</v>
      </c>
      <c r="E22" s="14">
        <v>1848000</v>
      </c>
      <c r="F22" s="14">
        <v>506170</v>
      </c>
      <c r="G22" s="14">
        <v>1733000</v>
      </c>
      <c r="H22" s="14"/>
      <c r="I22" s="14"/>
      <c r="J22" s="14"/>
      <c r="K22" s="14"/>
      <c r="L22" s="14"/>
    </row>
    <row r="23" spans="1:12" ht="12.75">
      <c r="A23" s="148">
        <v>21</v>
      </c>
      <c r="B23" s="147">
        <v>103010</v>
      </c>
      <c r="C23" s="55" t="s">
        <v>764</v>
      </c>
      <c r="D23" s="14">
        <f t="shared" si="0"/>
        <v>550000</v>
      </c>
      <c r="E23" s="14"/>
      <c r="F23" s="14"/>
      <c r="G23" s="14"/>
      <c r="H23" s="14">
        <v>550000</v>
      </c>
      <c r="I23" s="14"/>
      <c r="J23" s="14"/>
      <c r="K23" s="14"/>
      <c r="L23" s="14"/>
    </row>
    <row r="24" spans="1:12" ht="12.75">
      <c r="A24" s="148">
        <v>22</v>
      </c>
      <c r="B24" s="147">
        <v>104042</v>
      </c>
      <c r="C24" s="55" t="s">
        <v>765</v>
      </c>
      <c r="D24" s="14">
        <f t="shared" si="0"/>
        <v>349000</v>
      </c>
      <c r="E24" s="14"/>
      <c r="F24" s="14"/>
      <c r="G24" s="14"/>
      <c r="H24" s="14"/>
      <c r="I24" s="14">
        <v>349000</v>
      </c>
      <c r="J24" s="14"/>
      <c r="K24" s="14"/>
      <c r="L24" s="14"/>
    </row>
    <row r="25" spans="1:12" s="156" customFormat="1" ht="12.75">
      <c r="A25" s="148">
        <v>23</v>
      </c>
      <c r="B25" s="147">
        <v>104051</v>
      </c>
      <c r="C25" s="55" t="s">
        <v>766</v>
      </c>
      <c r="D25" s="14">
        <f t="shared" si="0"/>
        <v>276000</v>
      </c>
      <c r="E25" s="14"/>
      <c r="F25" s="14"/>
      <c r="G25" s="14"/>
      <c r="H25" s="14">
        <v>276000</v>
      </c>
      <c r="I25" s="14"/>
      <c r="J25" s="14"/>
      <c r="K25" s="14"/>
      <c r="L25" s="14"/>
    </row>
    <row r="26" spans="1:12" s="156" customFormat="1" ht="12.75">
      <c r="A26" s="148">
        <v>24</v>
      </c>
      <c r="B26" s="147">
        <v>105010</v>
      </c>
      <c r="C26" s="55" t="s">
        <v>767</v>
      </c>
      <c r="D26" s="14">
        <f t="shared" si="0"/>
        <v>0</v>
      </c>
      <c r="E26" s="14"/>
      <c r="F26" s="14"/>
      <c r="G26" s="14"/>
      <c r="H26" s="14"/>
      <c r="I26" s="14"/>
      <c r="J26" s="14"/>
      <c r="K26" s="14"/>
      <c r="L26" s="14"/>
    </row>
    <row r="27" spans="1:12" s="156" customFormat="1" ht="12.75">
      <c r="A27" s="148">
        <v>25</v>
      </c>
      <c r="B27" s="147">
        <v>107051</v>
      </c>
      <c r="C27" s="55" t="s">
        <v>768</v>
      </c>
      <c r="D27" s="14">
        <f t="shared" si="0"/>
        <v>6193415</v>
      </c>
      <c r="E27" s="14"/>
      <c r="F27" s="14"/>
      <c r="G27" s="14">
        <v>6193415</v>
      </c>
      <c r="H27" s="14"/>
      <c r="I27" s="14"/>
      <c r="J27" s="14"/>
      <c r="K27" s="14"/>
      <c r="L27" s="14"/>
    </row>
    <row r="28" spans="1:12" s="156" customFormat="1" ht="12.75">
      <c r="A28" s="148">
        <v>26</v>
      </c>
      <c r="B28" s="147">
        <v>107052</v>
      </c>
      <c r="C28" s="55" t="s">
        <v>769</v>
      </c>
      <c r="D28" s="14">
        <f t="shared" si="0"/>
        <v>2545084</v>
      </c>
      <c r="E28" s="14">
        <v>1964400</v>
      </c>
      <c r="F28" s="14">
        <v>580684</v>
      </c>
      <c r="G28" s="14"/>
      <c r="H28" s="14"/>
      <c r="I28" s="14"/>
      <c r="J28" s="14"/>
      <c r="K28" s="14"/>
      <c r="L28" s="14"/>
    </row>
    <row r="29" spans="1:12" s="156" customFormat="1" ht="12.75">
      <c r="A29" s="148">
        <v>27</v>
      </c>
      <c r="B29" s="147">
        <v>107054</v>
      </c>
      <c r="C29" s="55" t="s">
        <v>770</v>
      </c>
      <c r="D29" s="14">
        <f t="shared" si="0"/>
        <v>0</v>
      </c>
      <c r="E29" s="14"/>
      <c r="F29" s="14"/>
      <c r="G29" s="14"/>
      <c r="H29" s="14"/>
      <c r="I29" s="14"/>
      <c r="J29" s="14"/>
      <c r="K29" s="14"/>
      <c r="L29" s="14"/>
    </row>
    <row r="30" spans="1:12" s="156" customFormat="1" ht="12.75">
      <c r="A30" s="148">
        <v>28</v>
      </c>
      <c r="B30" s="147">
        <v>107060</v>
      </c>
      <c r="C30" s="55" t="s">
        <v>771</v>
      </c>
      <c r="D30" s="14">
        <f t="shared" si="0"/>
        <v>3789649</v>
      </c>
      <c r="E30" s="14"/>
      <c r="F30" s="14"/>
      <c r="G30" s="14"/>
      <c r="H30" s="14">
        <v>3789649</v>
      </c>
      <c r="I30" s="14"/>
      <c r="J30" s="14"/>
      <c r="K30" s="14"/>
      <c r="L30" s="14"/>
    </row>
    <row r="31" spans="1:12" s="156" customFormat="1" ht="12.75">
      <c r="A31" s="148">
        <v>29</v>
      </c>
      <c r="B31" s="147">
        <v>900070</v>
      </c>
      <c r="C31" s="55" t="s">
        <v>772</v>
      </c>
      <c r="D31" s="14">
        <f t="shared" si="0"/>
        <v>83112617</v>
      </c>
      <c r="E31" s="14"/>
      <c r="F31" s="14"/>
      <c r="G31" s="14"/>
      <c r="H31" s="14"/>
      <c r="I31" s="14">
        <v>83112617</v>
      </c>
      <c r="J31" s="14"/>
      <c r="K31" s="14"/>
      <c r="L31" s="161"/>
    </row>
    <row r="32" spans="1:12" s="156" customFormat="1" ht="16.5" customHeight="1">
      <c r="A32" s="148">
        <v>30</v>
      </c>
      <c r="B32" s="605" t="s">
        <v>773</v>
      </c>
      <c r="C32" s="605"/>
      <c r="D32" s="52">
        <f>SUM(D4:D31)</f>
        <v>253956325</v>
      </c>
      <c r="E32" s="52">
        <f aca="true" t="shared" si="1" ref="E32:L32">SUM(E4:E30)</f>
        <v>14284953</v>
      </c>
      <c r="F32" s="52">
        <f>SUM(F4:F30)</f>
        <v>3454257</v>
      </c>
      <c r="G32" s="52">
        <f t="shared" si="1"/>
        <v>48299674</v>
      </c>
      <c r="H32" s="52">
        <f t="shared" si="1"/>
        <v>4615649</v>
      </c>
      <c r="I32" s="52">
        <f>SUM(I4:I31)</f>
        <v>102113519</v>
      </c>
      <c r="J32" s="52">
        <f t="shared" si="1"/>
        <v>1501140</v>
      </c>
      <c r="K32" s="52">
        <f t="shared" si="1"/>
        <v>1000000</v>
      </c>
      <c r="L32" s="52">
        <f t="shared" si="1"/>
        <v>78687133</v>
      </c>
    </row>
    <row r="33" spans="1:12" s="533" customFormat="1" ht="16.5" customHeight="1">
      <c r="A33" s="534">
        <v>31</v>
      </c>
      <c r="B33" s="606" t="s">
        <v>1051</v>
      </c>
      <c r="C33" s="607"/>
      <c r="D33" s="52">
        <f>E33+F33+G33+H33+I33+J33+K33+L33</f>
        <v>55699642</v>
      </c>
      <c r="E33" s="535">
        <v>6749988</v>
      </c>
      <c r="F33" s="535">
        <v>1056425</v>
      </c>
      <c r="G33" s="535">
        <v>5353603</v>
      </c>
      <c r="H33" s="535">
        <v>-475367</v>
      </c>
      <c r="I33" s="535">
        <v>-22699986</v>
      </c>
      <c r="J33" s="535">
        <v>7486350</v>
      </c>
      <c r="K33" s="535">
        <v>1975358</v>
      </c>
      <c r="L33" s="535">
        <v>56253271</v>
      </c>
    </row>
    <row r="34" spans="1:12" s="156" customFormat="1" ht="16.5" customHeight="1">
      <c r="A34" s="536">
        <v>32</v>
      </c>
      <c r="B34" s="608" t="s">
        <v>1003</v>
      </c>
      <c r="C34" s="609"/>
      <c r="D34" s="52">
        <f>SUM(D32:D33)</f>
        <v>309655967</v>
      </c>
      <c r="E34" s="537">
        <f>SUM(E32:E33)</f>
        <v>21034941</v>
      </c>
      <c r="F34" s="537">
        <f aca="true" t="shared" si="2" ref="F34:L34">SUM(F32:F33)</f>
        <v>4510682</v>
      </c>
      <c r="G34" s="537">
        <f t="shared" si="2"/>
        <v>53653277</v>
      </c>
      <c r="H34" s="537">
        <f t="shared" si="2"/>
        <v>4140282</v>
      </c>
      <c r="I34" s="537">
        <f t="shared" si="2"/>
        <v>79413533</v>
      </c>
      <c r="J34" s="537">
        <f t="shared" si="2"/>
        <v>8987490</v>
      </c>
      <c r="K34" s="537">
        <f t="shared" si="2"/>
        <v>2975358</v>
      </c>
      <c r="L34" s="537">
        <f t="shared" si="2"/>
        <v>134940404</v>
      </c>
    </row>
    <row r="35" spans="2:12" ht="16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6.5" customHeight="1">
      <c r="B36" s="162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</sheetData>
  <sheetProtection/>
  <mergeCells count="3">
    <mergeCell ref="B32:C32"/>
    <mergeCell ref="B33:C33"/>
    <mergeCell ref="B34:C34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ÖNKORMÁNYZATA&amp;C2016. ÉVI KÖLTSÉGVETÉS
KIADÁSOK 
&amp;R3. melléklet a 11/2016. (X. 18.)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1"/>
  <sheetViews>
    <sheetView zoomScale="140" zoomScaleNormal="140" zoomScaleSheetLayoutView="32" workbookViewId="0" topLeftCell="W75">
      <selection activeCell="AH77" sqref="AH77"/>
    </sheetView>
  </sheetViews>
  <sheetFormatPr defaultColWidth="9.00390625" defaultRowHeight="12.75"/>
  <cols>
    <col min="1" max="1" width="4.75390625" style="103" customWidth="1"/>
    <col min="2" max="2" width="58.25390625" style="99" bestFit="1" customWidth="1"/>
    <col min="3" max="3" width="6.25390625" style="99" bestFit="1" customWidth="1"/>
    <col min="4" max="4" width="12.75390625" style="99" bestFit="1" customWidth="1"/>
    <col min="5" max="5" width="10.75390625" style="99" bestFit="1" customWidth="1"/>
    <col min="6" max="6" width="12.875" style="99" bestFit="1" customWidth="1"/>
    <col min="7" max="7" width="12.75390625" style="99" bestFit="1" customWidth="1"/>
    <col min="8" max="8" width="10.875" style="99" bestFit="1" customWidth="1"/>
    <col min="9" max="10" width="11.375" style="99" bestFit="1" customWidth="1"/>
    <col min="11" max="11" width="12.75390625" style="99" bestFit="1" customWidth="1"/>
    <col min="12" max="13" width="11.375" style="99" bestFit="1" customWidth="1"/>
    <col min="14" max="15" width="9.625" style="99" bestFit="1" customWidth="1"/>
    <col min="16" max="16" width="11.75390625" style="100" bestFit="1" customWidth="1"/>
    <col min="17" max="17" width="9.625" style="99" bestFit="1" customWidth="1"/>
    <col min="18" max="18" width="11.625" style="99" bestFit="1" customWidth="1"/>
    <col min="19" max="19" width="13.125" style="99" bestFit="1" customWidth="1"/>
    <col min="20" max="20" width="11.00390625" style="99" bestFit="1" customWidth="1"/>
    <col min="21" max="21" width="12.875" style="99" bestFit="1" customWidth="1"/>
    <col min="22" max="22" width="11.625" style="99" bestFit="1" customWidth="1"/>
    <col min="23" max="23" width="10.125" style="99" bestFit="1" customWidth="1"/>
    <col min="24" max="25" width="9.75390625" style="99" bestFit="1" customWidth="1"/>
    <col min="26" max="26" width="8.625" style="99" bestFit="1" customWidth="1"/>
    <col min="27" max="27" width="11.625" style="99" bestFit="1" customWidth="1"/>
    <col min="28" max="28" width="11.625" style="99" customWidth="1"/>
    <col min="29" max="29" width="7.75390625" style="99" bestFit="1" customWidth="1"/>
    <col min="30" max="30" width="11.625" style="99" bestFit="1" customWidth="1"/>
    <col min="31" max="31" width="13.125" style="99" bestFit="1" customWidth="1"/>
    <col min="32" max="32" width="7.75390625" style="99" bestFit="1" customWidth="1"/>
    <col min="33" max="33" width="14.25390625" style="99" bestFit="1" customWidth="1"/>
    <col min="34" max="34" width="13.75390625" style="528" bestFit="1" customWidth="1"/>
    <col min="35" max="35" width="21.125" style="529" customWidth="1"/>
    <col min="36" max="37" width="2.75390625" style="100" customWidth="1"/>
    <col min="38" max="16384" width="9.125" style="99" customWidth="1"/>
  </cols>
  <sheetData>
    <row r="1" spans="1:37" ht="25.5" customHeight="1">
      <c r="A1" s="615" t="s">
        <v>666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</row>
    <row r="2" spans="1:37" ht="15.75" customHeight="1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</row>
    <row r="3" spans="1:37" ht="15.75" customHeight="1">
      <c r="A3" s="253"/>
      <c r="B3" s="230" t="s">
        <v>3</v>
      </c>
      <c r="C3" s="230" t="s">
        <v>154</v>
      </c>
      <c r="D3" s="231" t="s">
        <v>5</v>
      </c>
      <c r="E3" s="231" t="s">
        <v>6</v>
      </c>
      <c r="F3" s="224" t="s">
        <v>687</v>
      </c>
      <c r="G3" s="224" t="s">
        <v>687</v>
      </c>
      <c r="H3" s="231" t="s">
        <v>326</v>
      </c>
      <c r="I3" s="231" t="s">
        <v>688</v>
      </c>
      <c r="J3" s="231" t="s">
        <v>689</v>
      </c>
      <c r="K3" s="231" t="s">
        <v>690</v>
      </c>
      <c r="L3" s="231" t="s">
        <v>691</v>
      </c>
      <c r="M3" s="231" t="s">
        <v>11</v>
      </c>
      <c r="N3" s="231" t="s">
        <v>692</v>
      </c>
      <c r="O3" s="267" t="s">
        <v>693</v>
      </c>
      <c r="P3" s="231" t="s">
        <v>694</v>
      </c>
      <c r="Q3" s="231" t="s">
        <v>695</v>
      </c>
      <c r="R3" s="231" t="s">
        <v>696</v>
      </c>
      <c r="S3" s="231" t="s">
        <v>697</v>
      </c>
      <c r="T3" s="231" t="s">
        <v>698</v>
      </c>
      <c r="U3" s="231" t="s">
        <v>699</v>
      </c>
      <c r="V3" s="231" t="s">
        <v>700</v>
      </c>
      <c r="W3" s="231" t="s">
        <v>701</v>
      </c>
      <c r="X3" s="231" t="s">
        <v>702</v>
      </c>
      <c r="Y3" s="231" t="s">
        <v>703</v>
      </c>
      <c r="Z3" s="231" t="s">
        <v>704</v>
      </c>
      <c r="AA3" s="231" t="s">
        <v>705</v>
      </c>
      <c r="AB3" s="231" t="s">
        <v>706</v>
      </c>
      <c r="AC3" s="231" t="s">
        <v>707</v>
      </c>
      <c r="AD3" s="231" t="s">
        <v>708</v>
      </c>
      <c r="AE3" s="231" t="s">
        <v>709</v>
      </c>
      <c r="AF3" s="231" t="s">
        <v>710</v>
      </c>
      <c r="AG3" s="253" t="s">
        <v>711</v>
      </c>
      <c r="AH3" s="532" t="s">
        <v>1084</v>
      </c>
      <c r="AI3" s="226" t="s">
        <v>1085</v>
      </c>
      <c r="AJ3" s="99"/>
      <c r="AK3" s="99"/>
    </row>
    <row r="4" spans="1:37" ht="12.75" customHeight="1">
      <c r="A4" s="610" t="s">
        <v>346</v>
      </c>
      <c r="B4" s="226" t="s">
        <v>9</v>
      </c>
      <c r="C4" s="225" t="s">
        <v>155</v>
      </c>
      <c r="D4" s="225" t="s">
        <v>347</v>
      </c>
      <c r="E4" s="229" t="s">
        <v>347</v>
      </c>
      <c r="F4" s="225" t="s">
        <v>347</v>
      </c>
      <c r="G4" s="225" t="s">
        <v>347</v>
      </c>
      <c r="H4" s="225" t="s">
        <v>347</v>
      </c>
      <c r="I4" s="225" t="s">
        <v>347</v>
      </c>
      <c r="J4" s="225" t="s">
        <v>347</v>
      </c>
      <c r="K4" s="225" t="s">
        <v>347</v>
      </c>
      <c r="L4" s="225" t="s">
        <v>347</v>
      </c>
      <c r="M4" s="225" t="s">
        <v>347</v>
      </c>
      <c r="N4" s="225" t="s">
        <v>347</v>
      </c>
      <c r="O4" s="225" t="s">
        <v>347</v>
      </c>
      <c r="P4" s="225" t="s">
        <v>347</v>
      </c>
      <c r="Q4" s="225" t="s">
        <v>347</v>
      </c>
      <c r="R4" s="225" t="s">
        <v>347</v>
      </c>
      <c r="S4" s="225" t="s">
        <v>347</v>
      </c>
      <c r="T4" s="225" t="s">
        <v>347</v>
      </c>
      <c r="U4" s="225" t="s">
        <v>347</v>
      </c>
      <c r="V4" s="225" t="s">
        <v>347</v>
      </c>
      <c r="W4" s="225" t="s">
        <v>347</v>
      </c>
      <c r="X4" s="225" t="s">
        <v>347</v>
      </c>
      <c r="Y4" s="225" t="s">
        <v>347</v>
      </c>
      <c r="Z4" s="229" t="s">
        <v>347</v>
      </c>
      <c r="AA4" s="225" t="s">
        <v>347</v>
      </c>
      <c r="AB4" s="225" t="s">
        <v>347</v>
      </c>
      <c r="AC4" s="225" t="s">
        <v>347</v>
      </c>
      <c r="AD4" s="225" t="s">
        <v>347</v>
      </c>
      <c r="AE4" s="229" t="s">
        <v>347</v>
      </c>
      <c r="AF4" s="225" t="s">
        <v>347</v>
      </c>
      <c r="AG4" s="225" t="s">
        <v>347</v>
      </c>
      <c r="AH4" s="616" t="s">
        <v>1076</v>
      </c>
      <c r="AI4" s="617" t="s">
        <v>1083</v>
      </c>
      <c r="AJ4" s="99"/>
      <c r="AK4" s="99"/>
    </row>
    <row r="5" spans="1:37" ht="15" customHeight="1">
      <c r="A5" s="611"/>
      <c r="B5" s="227" t="s">
        <v>348</v>
      </c>
      <c r="C5" s="227"/>
      <c r="D5" s="227" t="s">
        <v>349</v>
      </c>
      <c r="E5" s="227" t="s">
        <v>350</v>
      </c>
      <c r="F5" s="227" t="s">
        <v>901</v>
      </c>
      <c r="G5" s="227" t="s">
        <v>351</v>
      </c>
      <c r="H5" s="227" t="s">
        <v>352</v>
      </c>
      <c r="I5" s="227" t="s">
        <v>353</v>
      </c>
      <c r="J5" s="227" t="s">
        <v>354</v>
      </c>
      <c r="K5" s="227" t="s">
        <v>355</v>
      </c>
      <c r="L5" s="227" t="s">
        <v>356</v>
      </c>
      <c r="M5" s="227" t="s">
        <v>357</v>
      </c>
      <c r="N5" s="227">
        <v>72112</v>
      </c>
      <c r="O5" s="268">
        <v>72312</v>
      </c>
      <c r="P5" s="227" t="s">
        <v>358</v>
      </c>
      <c r="Q5" s="227" t="s">
        <v>359</v>
      </c>
      <c r="R5" s="227" t="s">
        <v>659</v>
      </c>
      <c r="S5" s="227" t="s">
        <v>360</v>
      </c>
      <c r="T5" s="227" t="s">
        <v>361</v>
      </c>
      <c r="U5" s="266" t="s">
        <v>852</v>
      </c>
      <c r="V5" s="227" t="s">
        <v>362</v>
      </c>
      <c r="W5" s="227">
        <v>103010</v>
      </c>
      <c r="X5" s="227">
        <v>104042</v>
      </c>
      <c r="Y5" s="227">
        <v>104051</v>
      </c>
      <c r="Z5" s="227">
        <v>105010</v>
      </c>
      <c r="AA5" s="227">
        <v>107051</v>
      </c>
      <c r="AB5" s="227">
        <v>107052</v>
      </c>
      <c r="AC5" s="227">
        <v>107052</v>
      </c>
      <c r="AD5" s="227">
        <v>107060</v>
      </c>
      <c r="AE5" s="227">
        <v>900070</v>
      </c>
      <c r="AF5" s="227" t="s">
        <v>363</v>
      </c>
      <c r="AG5" s="613" t="s">
        <v>364</v>
      </c>
      <c r="AH5" s="616"/>
      <c r="AI5" s="617"/>
      <c r="AJ5" s="99"/>
      <c r="AK5" s="99"/>
    </row>
    <row r="6" spans="1:37" ht="15" customHeight="1">
      <c r="A6" s="611"/>
      <c r="B6" s="227" t="s">
        <v>365</v>
      </c>
      <c r="C6" s="227"/>
      <c r="D6" s="227">
        <v>841112</v>
      </c>
      <c r="E6" s="227">
        <v>960302</v>
      </c>
      <c r="F6" s="227">
        <v>841913</v>
      </c>
      <c r="G6" s="227">
        <v>841913</v>
      </c>
      <c r="H6" s="227">
        <v>890444</v>
      </c>
      <c r="I6" s="227">
        <v>890442</v>
      </c>
      <c r="J6" s="227">
        <v>493909</v>
      </c>
      <c r="K6" s="227">
        <v>522001</v>
      </c>
      <c r="L6" s="227">
        <v>841402</v>
      </c>
      <c r="M6" s="227">
        <v>841403</v>
      </c>
      <c r="N6" s="227"/>
      <c r="O6" s="268"/>
      <c r="P6" s="227"/>
      <c r="Q6" s="227">
        <v>910123</v>
      </c>
      <c r="R6" s="227">
        <v>910502</v>
      </c>
      <c r="S6" s="227">
        <v>890301</v>
      </c>
      <c r="T6" s="227"/>
      <c r="U6" s="227">
        <v>562913</v>
      </c>
      <c r="V6" s="227"/>
      <c r="W6" s="227">
        <v>882123</v>
      </c>
      <c r="X6" s="227"/>
      <c r="Y6" s="227"/>
      <c r="Z6" s="227">
        <v>882111</v>
      </c>
      <c r="AA6" s="227"/>
      <c r="AB6" s="227"/>
      <c r="AC6" s="227"/>
      <c r="AD6" s="227">
        <v>882122</v>
      </c>
      <c r="AE6" s="227">
        <v>841908</v>
      </c>
      <c r="AF6" s="227">
        <v>890441</v>
      </c>
      <c r="AG6" s="613"/>
      <c r="AH6" s="616"/>
      <c r="AI6" s="617"/>
      <c r="AJ6" s="99"/>
      <c r="AK6" s="99"/>
    </row>
    <row r="7" spans="1:37" ht="59.25" customHeight="1">
      <c r="A7" s="612"/>
      <c r="B7" s="227" t="s">
        <v>686</v>
      </c>
      <c r="C7" s="227"/>
      <c r="D7" s="228" t="s">
        <v>366</v>
      </c>
      <c r="E7" s="228" t="s">
        <v>367</v>
      </c>
      <c r="F7" s="228" t="s">
        <v>902</v>
      </c>
      <c r="G7" s="228" t="s">
        <v>368</v>
      </c>
      <c r="H7" s="227" t="s">
        <v>369</v>
      </c>
      <c r="I7" s="228" t="s">
        <v>370</v>
      </c>
      <c r="J7" s="228" t="s">
        <v>371</v>
      </c>
      <c r="K7" s="228" t="s">
        <v>372</v>
      </c>
      <c r="L7" s="227" t="s">
        <v>373</v>
      </c>
      <c r="M7" s="228" t="s">
        <v>374</v>
      </c>
      <c r="N7" s="228" t="s">
        <v>69</v>
      </c>
      <c r="O7" s="228" t="s">
        <v>72</v>
      </c>
      <c r="P7" s="228" t="s">
        <v>375</v>
      </c>
      <c r="Q7" s="228" t="s">
        <v>376</v>
      </c>
      <c r="R7" s="228" t="s">
        <v>660</v>
      </c>
      <c r="S7" s="228" t="s">
        <v>377</v>
      </c>
      <c r="T7" s="228" t="s">
        <v>378</v>
      </c>
      <c r="U7" s="228" t="s">
        <v>967</v>
      </c>
      <c r="V7" s="228" t="s">
        <v>379</v>
      </c>
      <c r="W7" s="228" t="s">
        <v>380</v>
      </c>
      <c r="X7" s="228" t="s">
        <v>381</v>
      </c>
      <c r="Y7" s="228" t="s">
        <v>382</v>
      </c>
      <c r="Z7" s="228" t="s">
        <v>383</v>
      </c>
      <c r="AA7" s="228" t="s">
        <v>384</v>
      </c>
      <c r="AB7" s="228" t="s">
        <v>946</v>
      </c>
      <c r="AC7" s="228" t="s">
        <v>385</v>
      </c>
      <c r="AD7" s="228" t="s">
        <v>386</v>
      </c>
      <c r="AE7" s="228" t="s">
        <v>387</v>
      </c>
      <c r="AF7" s="228" t="s">
        <v>388</v>
      </c>
      <c r="AG7" s="613"/>
      <c r="AH7" s="616"/>
      <c r="AI7" s="617"/>
      <c r="AJ7" s="99"/>
      <c r="AK7" s="99"/>
    </row>
    <row r="8" spans="1:37" ht="15.75">
      <c r="A8" s="252" t="s">
        <v>389</v>
      </c>
      <c r="B8" s="232" t="s">
        <v>390</v>
      </c>
      <c r="C8" s="233" t="s">
        <v>391</v>
      </c>
      <c r="D8" s="223"/>
      <c r="E8" s="223"/>
      <c r="F8" s="223"/>
      <c r="G8" s="223"/>
      <c r="H8" s="223"/>
      <c r="I8" s="223">
        <v>2252321</v>
      </c>
      <c r="J8" s="223"/>
      <c r="K8" s="223"/>
      <c r="L8" s="223"/>
      <c r="M8" s="223"/>
      <c r="N8" s="223"/>
      <c r="O8" s="222"/>
      <c r="P8" s="223">
        <v>2529600</v>
      </c>
      <c r="Q8" s="223"/>
      <c r="R8" s="223">
        <v>342000</v>
      </c>
      <c r="S8" s="223"/>
      <c r="T8" s="223"/>
      <c r="U8" s="223">
        <v>1998000</v>
      </c>
      <c r="V8" s="223">
        <v>1752000</v>
      </c>
      <c r="W8" s="223"/>
      <c r="X8" s="223"/>
      <c r="Y8" s="223"/>
      <c r="Z8" s="223"/>
      <c r="AA8" s="223"/>
      <c r="AB8" s="223">
        <v>1856400</v>
      </c>
      <c r="AC8" s="223"/>
      <c r="AD8" s="223"/>
      <c r="AE8" s="223"/>
      <c r="AF8" s="223"/>
      <c r="AG8" s="292">
        <f>SUM(D8:AF8)</f>
        <v>10730321</v>
      </c>
      <c r="AH8" s="530">
        <v>5774701</v>
      </c>
      <c r="AI8" s="292">
        <f>SUM(AG8:AH8)</f>
        <v>16505022</v>
      </c>
      <c r="AJ8" s="99"/>
      <c r="AK8" s="99"/>
    </row>
    <row r="9" spans="1:37" ht="19.5" customHeight="1" hidden="1">
      <c r="A9" s="252" t="s">
        <v>392</v>
      </c>
      <c r="B9" s="232" t="s">
        <v>393</v>
      </c>
      <c r="C9" s="234" t="s">
        <v>394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2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92">
        <f aca="true" t="shared" si="0" ref="AG9:AG73">SUM(D9:AF9)</f>
        <v>0</v>
      </c>
      <c r="AH9" s="530"/>
      <c r="AI9" s="531"/>
      <c r="AJ9" s="99"/>
      <c r="AK9" s="99"/>
    </row>
    <row r="10" spans="1:37" ht="19.5" customHeight="1" hidden="1">
      <c r="A10" s="252" t="s">
        <v>395</v>
      </c>
      <c r="B10" s="232" t="s">
        <v>396</v>
      </c>
      <c r="C10" s="234" t="s">
        <v>397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2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92">
        <f t="shared" si="0"/>
        <v>0</v>
      </c>
      <c r="AH10" s="530"/>
      <c r="AI10" s="531"/>
      <c r="AJ10" s="99"/>
      <c r="AK10" s="99"/>
    </row>
    <row r="11" spans="1:37" ht="19.5" customHeight="1" hidden="1">
      <c r="A11" s="252" t="s">
        <v>398</v>
      </c>
      <c r="B11" s="235" t="s">
        <v>399</v>
      </c>
      <c r="C11" s="234" t="s">
        <v>400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2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92">
        <f t="shared" si="0"/>
        <v>0</v>
      </c>
      <c r="AH11" s="530"/>
      <c r="AI11" s="531"/>
      <c r="AJ11" s="99"/>
      <c r="AK11" s="99"/>
    </row>
    <row r="12" spans="1:37" ht="19.5" customHeight="1" hidden="1">
      <c r="A12" s="252" t="s">
        <v>401</v>
      </c>
      <c r="B12" s="235" t="s">
        <v>402</v>
      </c>
      <c r="C12" s="234" t="s">
        <v>403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2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92">
        <f t="shared" si="0"/>
        <v>0</v>
      </c>
      <c r="AH12" s="530"/>
      <c r="AI12" s="531"/>
      <c r="AJ12" s="99"/>
      <c r="AK12" s="99"/>
    </row>
    <row r="13" spans="1:37" ht="19.5" customHeight="1" hidden="1">
      <c r="A13" s="252" t="s">
        <v>404</v>
      </c>
      <c r="B13" s="235" t="s">
        <v>405</v>
      </c>
      <c r="C13" s="234" t="s">
        <v>406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2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92">
        <f t="shared" si="0"/>
        <v>0</v>
      </c>
      <c r="AH13" s="530"/>
      <c r="AI13" s="531"/>
      <c r="AJ13" s="99"/>
      <c r="AK13" s="99"/>
    </row>
    <row r="14" spans="1:37" ht="19.5" customHeight="1">
      <c r="A14" s="252">
        <v>2</v>
      </c>
      <c r="B14" s="235" t="s">
        <v>407</v>
      </c>
      <c r="C14" s="234" t="s">
        <v>408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2"/>
      <c r="P14" s="223">
        <v>96000</v>
      </c>
      <c r="Q14" s="223"/>
      <c r="R14" s="223"/>
      <c r="S14" s="223"/>
      <c r="T14" s="223"/>
      <c r="U14" s="223">
        <v>144000</v>
      </c>
      <c r="V14" s="223">
        <v>96000</v>
      </c>
      <c r="W14" s="223"/>
      <c r="X14" s="223"/>
      <c r="Y14" s="223"/>
      <c r="Z14" s="223"/>
      <c r="AA14" s="223"/>
      <c r="AB14" s="223">
        <v>96000</v>
      </c>
      <c r="AC14" s="223"/>
      <c r="AD14" s="223"/>
      <c r="AE14" s="223"/>
      <c r="AF14" s="223"/>
      <c r="AG14" s="292">
        <f t="shared" si="0"/>
        <v>432000</v>
      </c>
      <c r="AH14" s="530"/>
      <c r="AI14" s="292">
        <f aca="true" t="shared" si="1" ref="AI14:AI77">SUM(AG14:AH14)</f>
        <v>432000</v>
      </c>
      <c r="AJ14" s="99"/>
      <c r="AK14" s="99"/>
    </row>
    <row r="15" spans="1:37" ht="19.5" customHeight="1" hidden="1">
      <c r="A15" s="252" t="s">
        <v>409</v>
      </c>
      <c r="B15" s="235" t="s">
        <v>410</v>
      </c>
      <c r="C15" s="236" t="s">
        <v>411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2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92">
        <f t="shared" si="0"/>
        <v>0</v>
      </c>
      <c r="AH15" s="530"/>
      <c r="AI15" s="292">
        <f t="shared" si="1"/>
        <v>0</v>
      </c>
      <c r="AJ15" s="99"/>
      <c r="AK15" s="99"/>
    </row>
    <row r="16" spans="1:37" ht="19.5" customHeight="1">
      <c r="A16" s="252">
        <v>3</v>
      </c>
      <c r="B16" s="237" t="s">
        <v>412</v>
      </c>
      <c r="C16" s="234" t="s">
        <v>413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2"/>
      <c r="P16" s="223">
        <v>36000</v>
      </c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92">
        <f t="shared" si="0"/>
        <v>36000</v>
      </c>
      <c r="AH16" s="530"/>
      <c r="AI16" s="292">
        <f t="shared" si="1"/>
        <v>36000</v>
      </c>
      <c r="AJ16" s="99"/>
      <c r="AK16" s="99"/>
    </row>
    <row r="17" spans="1:37" ht="19.5" customHeight="1">
      <c r="A17" s="252">
        <v>4</v>
      </c>
      <c r="B17" s="237" t="s">
        <v>414</v>
      </c>
      <c r="C17" s="234" t="s">
        <v>415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2"/>
      <c r="P17" s="223">
        <v>12000</v>
      </c>
      <c r="Q17" s="223"/>
      <c r="R17" s="223"/>
      <c r="S17" s="223"/>
      <c r="T17" s="223"/>
      <c r="U17" s="223">
        <v>24000</v>
      </c>
      <c r="V17" s="223"/>
      <c r="W17" s="223"/>
      <c r="X17" s="223"/>
      <c r="Y17" s="223"/>
      <c r="Z17" s="223"/>
      <c r="AA17" s="223"/>
      <c r="AB17" s="223">
        <v>12000</v>
      </c>
      <c r="AC17" s="223"/>
      <c r="AD17" s="223"/>
      <c r="AE17" s="223"/>
      <c r="AF17" s="223"/>
      <c r="AG17" s="292">
        <f t="shared" si="0"/>
        <v>48000</v>
      </c>
      <c r="AH17" s="530"/>
      <c r="AI17" s="292">
        <f t="shared" si="1"/>
        <v>48000</v>
      </c>
      <c r="AJ17" s="99"/>
      <c r="AK17" s="99"/>
    </row>
    <row r="18" spans="1:37" ht="19.5" customHeight="1" hidden="1">
      <c r="A18" s="252" t="s">
        <v>416</v>
      </c>
      <c r="B18" s="237" t="s">
        <v>417</v>
      </c>
      <c r="C18" s="234" t="s">
        <v>418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2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92">
        <f t="shared" si="0"/>
        <v>0</v>
      </c>
      <c r="AH18" s="530"/>
      <c r="AI18" s="292">
        <f t="shared" si="1"/>
        <v>0</v>
      </c>
      <c r="AJ18" s="99"/>
      <c r="AK18" s="99"/>
    </row>
    <row r="19" spans="1:35" s="101" customFormat="1" ht="19.5" customHeight="1" hidden="1">
      <c r="A19" s="252" t="s">
        <v>419</v>
      </c>
      <c r="B19" s="237" t="s">
        <v>420</v>
      </c>
      <c r="C19" s="234" t="s">
        <v>421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2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92">
        <f t="shared" si="0"/>
        <v>0</v>
      </c>
      <c r="AH19" s="530"/>
      <c r="AI19" s="292">
        <f t="shared" si="1"/>
        <v>0</v>
      </c>
    </row>
    <row r="20" spans="1:35" s="101" customFormat="1" ht="19.5" customHeight="1" hidden="1">
      <c r="A20" s="252" t="s">
        <v>422</v>
      </c>
      <c r="B20" s="237" t="s">
        <v>423</v>
      </c>
      <c r="C20" s="234" t="s">
        <v>424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2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92">
        <f t="shared" si="0"/>
        <v>0</v>
      </c>
      <c r="AH20" s="530"/>
      <c r="AI20" s="292">
        <f t="shared" si="1"/>
        <v>0</v>
      </c>
    </row>
    <row r="21" spans="1:35" s="101" customFormat="1" ht="19.5" customHeight="1">
      <c r="A21" s="251">
        <v>5</v>
      </c>
      <c r="B21" s="238" t="s">
        <v>425</v>
      </c>
      <c r="C21" s="239" t="s">
        <v>426</v>
      </c>
      <c r="D21" s="222">
        <f aca="true" t="shared" si="2" ref="D21:J21">SUM(D8:D20)</f>
        <v>0</v>
      </c>
      <c r="E21" s="222">
        <f t="shared" si="2"/>
        <v>0</v>
      </c>
      <c r="F21" s="222">
        <f t="shared" si="2"/>
        <v>0</v>
      </c>
      <c r="G21" s="222">
        <f t="shared" si="2"/>
        <v>0</v>
      </c>
      <c r="H21" s="222">
        <f t="shared" si="2"/>
        <v>0</v>
      </c>
      <c r="I21" s="222">
        <f t="shared" si="2"/>
        <v>2252321</v>
      </c>
      <c r="J21" s="222">
        <f t="shared" si="2"/>
        <v>0</v>
      </c>
      <c r="K21" s="222">
        <f>SUM(K8:K20)</f>
        <v>0</v>
      </c>
      <c r="L21" s="222">
        <f>SUM(L8:L20)</f>
        <v>0</v>
      </c>
      <c r="M21" s="222">
        <f>SUM(M8:M20)</f>
        <v>0</v>
      </c>
      <c r="N21" s="222">
        <f>SUM(N8:N20)</f>
        <v>0</v>
      </c>
      <c r="O21" s="222">
        <f>SUM(O8:O20)</f>
        <v>0</v>
      </c>
      <c r="P21" s="222">
        <f aca="true" t="shared" si="3" ref="P21:W21">SUM(P8:P20)</f>
        <v>2673600</v>
      </c>
      <c r="Q21" s="222">
        <f t="shared" si="3"/>
        <v>0</v>
      </c>
      <c r="R21" s="222">
        <f t="shared" si="3"/>
        <v>342000</v>
      </c>
      <c r="S21" s="222">
        <f t="shared" si="3"/>
        <v>0</v>
      </c>
      <c r="T21" s="222">
        <f t="shared" si="3"/>
        <v>0</v>
      </c>
      <c r="U21" s="222">
        <f t="shared" si="3"/>
        <v>2166000</v>
      </c>
      <c r="V21" s="222">
        <f t="shared" si="3"/>
        <v>1848000</v>
      </c>
      <c r="W21" s="222">
        <f t="shared" si="3"/>
        <v>0</v>
      </c>
      <c r="X21" s="222">
        <f aca="true" t="shared" si="4" ref="X21:AF21">SUM(X8:X20)</f>
        <v>0</v>
      </c>
      <c r="Y21" s="222">
        <f t="shared" si="4"/>
        <v>0</v>
      </c>
      <c r="Z21" s="222">
        <f t="shared" si="4"/>
        <v>0</v>
      </c>
      <c r="AA21" s="222">
        <f t="shared" si="4"/>
        <v>0</v>
      </c>
      <c r="AB21" s="222">
        <f t="shared" si="4"/>
        <v>1964400</v>
      </c>
      <c r="AC21" s="222">
        <f t="shared" si="4"/>
        <v>0</v>
      </c>
      <c r="AD21" s="222">
        <f t="shared" si="4"/>
        <v>0</v>
      </c>
      <c r="AE21" s="222">
        <f t="shared" si="4"/>
        <v>0</v>
      </c>
      <c r="AF21" s="222">
        <f t="shared" si="4"/>
        <v>0</v>
      </c>
      <c r="AG21" s="292">
        <f t="shared" si="0"/>
        <v>11246321</v>
      </c>
      <c r="AH21" s="292">
        <f>SUM(AH8:AH20)</f>
        <v>5774701</v>
      </c>
      <c r="AI21" s="292">
        <f t="shared" si="1"/>
        <v>17021022</v>
      </c>
    </row>
    <row r="22" spans="1:37" ht="19.5" customHeight="1">
      <c r="A22" s="252">
        <v>6</v>
      </c>
      <c r="B22" s="237" t="s">
        <v>427</v>
      </c>
      <c r="C22" s="234" t="s">
        <v>428</v>
      </c>
      <c r="D22" s="223">
        <v>2304632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2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92">
        <f t="shared" si="0"/>
        <v>2304632</v>
      </c>
      <c r="AH22" s="530">
        <v>1023692</v>
      </c>
      <c r="AI22" s="292">
        <f t="shared" si="1"/>
        <v>3328324</v>
      </c>
      <c r="AJ22" s="99"/>
      <c r="AK22" s="99"/>
    </row>
    <row r="23" spans="1:37" ht="29.25" customHeight="1">
      <c r="A23" s="252">
        <v>7</v>
      </c>
      <c r="B23" s="237" t="s">
        <v>429</v>
      </c>
      <c r="C23" s="234" t="s">
        <v>430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2"/>
      <c r="P23" s="223"/>
      <c r="Q23" s="223">
        <v>354000</v>
      </c>
      <c r="R23" s="223">
        <v>110000</v>
      </c>
      <c r="S23" s="223"/>
      <c r="T23" s="223"/>
      <c r="U23" s="223">
        <v>270000</v>
      </c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92">
        <f t="shared" si="0"/>
        <v>734000</v>
      </c>
      <c r="AH23" s="530">
        <v>-48405</v>
      </c>
      <c r="AI23" s="292">
        <f t="shared" si="1"/>
        <v>685595</v>
      </c>
      <c r="AJ23" s="99"/>
      <c r="AK23" s="99"/>
    </row>
    <row r="24" spans="1:37" ht="19.5" customHeight="1" hidden="1">
      <c r="A24" s="252" t="s">
        <v>431</v>
      </c>
      <c r="B24" s="240" t="s">
        <v>432</v>
      </c>
      <c r="C24" s="234" t="s">
        <v>433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2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92">
        <f t="shared" si="0"/>
        <v>0</v>
      </c>
      <c r="AH24" s="292"/>
      <c r="AI24" s="292">
        <f t="shared" si="1"/>
        <v>0</v>
      </c>
      <c r="AJ24" s="99"/>
      <c r="AK24" s="99"/>
    </row>
    <row r="25" spans="1:37" ht="19.5" customHeight="1">
      <c r="A25" s="251">
        <v>8</v>
      </c>
      <c r="B25" s="241" t="s">
        <v>434</v>
      </c>
      <c r="C25" s="239" t="s">
        <v>435</v>
      </c>
      <c r="D25" s="222">
        <f aca="true" t="shared" si="5" ref="D25:J25">SUM(D22:D24)</f>
        <v>2304632</v>
      </c>
      <c r="E25" s="222">
        <f t="shared" si="5"/>
        <v>0</v>
      </c>
      <c r="F25" s="222">
        <f t="shared" si="5"/>
        <v>0</v>
      </c>
      <c r="G25" s="222">
        <f t="shared" si="5"/>
        <v>0</v>
      </c>
      <c r="H25" s="222">
        <f t="shared" si="5"/>
        <v>0</v>
      </c>
      <c r="I25" s="222">
        <f t="shared" si="5"/>
        <v>0</v>
      </c>
      <c r="J25" s="222">
        <f t="shared" si="5"/>
        <v>0</v>
      </c>
      <c r="K25" s="222">
        <f aca="true" t="shared" si="6" ref="K25:Q25">SUM(K22:K24)</f>
        <v>0</v>
      </c>
      <c r="L25" s="222">
        <f t="shared" si="6"/>
        <v>0</v>
      </c>
      <c r="M25" s="222">
        <f t="shared" si="6"/>
        <v>0</v>
      </c>
      <c r="N25" s="222">
        <f t="shared" si="6"/>
        <v>0</v>
      </c>
      <c r="O25" s="222">
        <f t="shared" si="6"/>
        <v>0</v>
      </c>
      <c r="P25" s="222">
        <f t="shared" si="6"/>
        <v>0</v>
      </c>
      <c r="Q25" s="222">
        <f t="shared" si="6"/>
        <v>354000</v>
      </c>
      <c r="R25" s="222">
        <f>SUM(R23:R24)</f>
        <v>110000</v>
      </c>
      <c r="S25" s="222">
        <f aca="true" t="shared" si="7" ref="S25:AF25">SUM(S22:S24)</f>
        <v>0</v>
      </c>
      <c r="T25" s="222">
        <f t="shared" si="7"/>
        <v>0</v>
      </c>
      <c r="U25" s="222">
        <f t="shared" si="7"/>
        <v>270000</v>
      </c>
      <c r="V25" s="222">
        <f t="shared" si="7"/>
        <v>0</v>
      </c>
      <c r="W25" s="222">
        <f t="shared" si="7"/>
        <v>0</v>
      </c>
      <c r="X25" s="222">
        <f t="shared" si="7"/>
        <v>0</v>
      </c>
      <c r="Y25" s="222">
        <f t="shared" si="7"/>
        <v>0</v>
      </c>
      <c r="Z25" s="222">
        <f t="shared" si="7"/>
        <v>0</v>
      </c>
      <c r="AA25" s="222">
        <f t="shared" si="7"/>
        <v>0</v>
      </c>
      <c r="AB25" s="222">
        <f t="shared" si="7"/>
        <v>0</v>
      </c>
      <c r="AC25" s="222">
        <f t="shared" si="7"/>
        <v>0</v>
      </c>
      <c r="AD25" s="222">
        <f t="shared" si="7"/>
        <v>0</v>
      </c>
      <c r="AE25" s="222">
        <f t="shared" si="7"/>
        <v>0</v>
      </c>
      <c r="AF25" s="222">
        <f t="shared" si="7"/>
        <v>0</v>
      </c>
      <c r="AG25" s="292">
        <f t="shared" si="0"/>
        <v>3038632</v>
      </c>
      <c r="AH25" s="292">
        <f>SUM(AH22:AH24)</f>
        <v>975287</v>
      </c>
      <c r="AI25" s="292">
        <f t="shared" si="1"/>
        <v>4013919</v>
      </c>
      <c r="AJ25" s="99"/>
      <c r="AK25" s="99"/>
    </row>
    <row r="26" spans="1:37" ht="19.5" customHeight="1">
      <c r="A26" s="251">
        <v>9</v>
      </c>
      <c r="B26" s="238" t="s">
        <v>436</v>
      </c>
      <c r="C26" s="239" t="s">
        <v>332</v>
      </c>
      <c r="D26" s="222">
        <f aca="true" t="shared" si="8" ref="D26:K26">SUM(D21+D25)</f>
        <v>2304632</v>
      </c>
      <c r="E26" s="222">
        <f t="shared" si="8"/>
        <v>0</v>
      </c>
      <c r="F26" s="222">
        <f t="shared" si="8"/>
        <v>0</v>
      </c>
      <c r="G26" s="222">
        <f t="shared" si="8"/>
        <v>0</v>
      </c>
      <c r="H26" s="222">
        <f t="shared" si="8"/>
        <v>0</v>
      </c>
      <c r="I26" s="222">
        <f t="shared" si="8"/>
        <v>2252321</v>
      </c>
      <c r="J26" s="222">
        <f t="shared" si="8"/>
        <v>0</v>
      </c>
      <c r="K26" s="222">
        <f t="shared" si="8"/>
        <v>0</v>
      </c>
      <c r="L26" s="222">
        <f>SUM(L21+L25)</f>
        <v>0</v>
      </c>
      <c r="M26" s="222">
        <f>SUM(M21+M25)</f>
        <v>0</v>
      </c>
      <c r="N26" s="222">
        <f>SUM(N21+N25)</f>
        <v>0</v>
      </c>
      <c r="O26" s="222">
        <f>SUM(O21+O25)</f>
        <v>0</v>
      </c>
      <c r="P26" s="222">
        <f aca="true" t="shared" si="9" ref="P26:X26">SUM(P21+P25)</f>
        <v>2673600</v>
      </c>
      <c r="Q26" s="222">
        <f t="shared" si="9"/>
        <v>354000</v>
      </c>
      <c r="R26" s="222">
        <f t="shared" si="9"/>
        <v>452000</v>
      </c>
      <c r="S26" s="222">
        <f t="shared" si="9"/>
        <v>0</v>
      </c>
      <c r="T26" s="222">
        <f t="shared" si="9"/>
        <v>0</v>
      </c>
      <c r="U26" s="222">
        <f t="shared" si="9"/>
        <v>2436000</v>
      </c>
      <c r="V26" s="222">
        <f t="shared" si="9"/>
        <v>1848000</v>
      </c>
      <c r="W26" s="222">
        <f t="shared" si="9"/>
        <v>0</v>
      </c>
      <c r="X26" s="222">
        <f t="shared" si="9"/>
        <v>0</v>
      </c>
      <c r="Y26" s="222">
        <f aca="true" t="shared" si="10" ref="Y26:AF26">SUM(Y21+Y25)</f>
        <v>0</v>
      </c>
      <c r="Z26" s="222">
        <f t="shared" si="10"/>
        <v>0</v>
      </c>
      <c r="AA26" s="222">
        <f t="shared" si="10"/>
        <v>0</v>
      </c>
      <c r="AB26" s="222">
        <f t="shared" si="10"/>
        <v>1964400</v>
      </c>
      <c r="AC26" s="222">
        <f t="shared" si="10"/>
        <v>0</v>
      </c>
      <c r="AD26" s="222">
        <f t="shared" si="10"/>
        <v>0</v>
      </c>
      <c r="AE26" s="222">
        <f t="shared" si="10"/>
        <v>0</v>
      </c>
      <c r="AF26" s="222">
        <f t="shared" si="10"/>
        <v>0</v>
      </c>
      <c r="AG26" s="292">
        <f t="shared" si="0"/>
        <v>14284953</v>
      </c>
      <c r="AH26" s="292">
        <f>AH21+AH25</f>
        <v>6749988</v>
      </c>
      <c r="AI26" s="292">
        <f t="shared" si="1"/>
        <v>21034941</v>
      </c>
      <c r="AJ26" s="99"/>
      <c r="AK26" s="99"/>
    </row>
    <row r="27" spans="1:35" s="100" customFormat="1" ht="19.5" customHeight="1">
      <c r="A27" s="251">
        <v>10</v>
      </c>
      <c r="B27" s="241" t="s">
        <v>437</v>
      </c>
      <c r="C27" s="239" t="s">
        <v>334</v>
      </c>
      <c r="D27" s="222">
        <v>484380</v>
      </c>
      <c r="E27" s="222"/>
      <c r="F27" s="222"/>
      <c r="G27" s="222"/>
      <c r="H27" s="222"/>
      <c r="I27" s="222">
        <v>304063</v>
      </c>
      <c r="J27" s="222"/>
      <c r="K27" s="222"/>
      <c r="L27" s="222"/>
      <c r="M27" s="222"/>
      <c r="N27" s="222"/>
      <c r="O27" s="222"/>
      <c r="P27" s="222">
        <v>716122</v>
      </c>
      <c r="Q27" s="222">
        <v>86028</v>
      </c>
      <c r="R27" s="222">
        <v>122040</v>
      </c>
      <c r="S27" s="222"/>
      <c r="T27" s="222"/>
      <c r="U27" s="222">
        <v>654770</v>
      </c>
      <c r="V27" s="222">
        <v>506170</v>
      </c>
      <c r="W27" s="222"/>
      <c r="X27" s="222"/>
      <c r="Y27" s="222"/>
      <c r="Z27" s="222"/>
      <c r="AA27" s="222"/>
      <c r="AB27" s="222">
        <v>580684</v>
      </c>
      <c r="AC27" s="222"/>
      <c r="AD27" s="222"/>
      <c r="AE27" s="222"/>
      <c r="AF27" s="222"/>
      <c r="AG27" s="292">
        <f t="shared" si="0"/>
        <v>3454257</v>
      </c>
      <c r="AH27" s="292">
        <v>1056425</v>
      </c>
      <c r="AI27" s="292">
        <f t="shared" si="1"/>
        <v>4510682</v>
      </c>
    </row>
    <row r="28" spans="1:37" ht="19.5" customHeight="1">
      <c r="A28" s="252">
        <v>11</v>
      </c>
      <c r="B28" s="237" t="s">
        <v>438</v>
      </c>
      <c r="C28" s="234" t="s">
        <v>439</v>
      </c>
      <c r="D28" s="223">
        <v>180000</v>
      </c>
      <c r="E28" s="223">
        <v>55000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2"/>
      <c r="P28" s="223">
        <v>125000</v>
      </c>
      <c r="Q28" s="223"/>
      <c r="R28" s="223">
        <v>444000</v>
      </c>
      <c r="S28" s="223"/>
      <c r="T28" s="223"/>
      <c r="U28" s="223">
        <v>130000</v>
      </c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92">
        <f t="shared" si="0"/>
        <v>934000</v>
      </c>
      <c r="AH28" s="530"/>
      <c r="AI28" s="292">
        <f t="shared" si="1"/>
        <v>934000</v>
      </c>
      <c r="AJ28" s="99"/>
      <c r="AK28" s="99"/>
    </row>
    <row r="29" spans="1:37" ht="19.5" customHeight="1">
      <c r="A29" s="252">
        <v>12</v>
      </c>
      <c r="B29" s="237" t="s">
        <v>440</v>
      </c>
      <c r="C29" s="234" t="s">
        <v>441</v>
      </c>
      <c r="D29" s="223">
        <v>120000</v>
      </c>
      <c r="E29" s="223">
        <v>55000</v>
      </c>
      <c r="F29" s="223"/>
      <c r="G29" s="223"/>
      <c r="H29" s="223"/>
      <c r="I29" s="223"/>
      <c r="J29" s="223">
        <v>115000</v>
      </c>
      <c r="K29" s="223">
        <v>50000</v>
      </c>
      <c r="L29" s="223"/>
      <c r="M29" s="223">
        <v>380000</v>
      </c>
      <c r="N29" s="223"/>
      <c r="O29" s="222"/>
      <c r="P29" s="223">
        <v>10000</v>
      </c>
      <c r="Q29" s="223"/>
      <c r="R29" s="223">
        <v>700000</v>
      </c>
      <c r="S29" s="223"/>
      <c r="T29" s="223"/>
      <c r="U29" s="223">
        <v>2537756</v>
      </c>
      <c r="V29" s="223">
        <v>865748</v>
      </c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92">
        <f t="shared" si="0"/>
        <v>4833504</v>
      </c>
      <c r="AH29" s="530">
        <f>120000+298617+50000</f>
        <v>468617</v>
      </c>
      <c r="AI29" s="292">
        <f t="shared" si="1"/>
        <v>5302121</v>
      </c>
      <c r="AJ29" s="99"/>
      <c r="AK29" s="99"/>
    </row>
    <row r="30" spans="1:37" ht="19.5" customHeight="1" hidden="1">
      <c r="A30" s="252" t="s">
        <v>442</v>
      </c>
      <c r="B30" s="237" t="s">
        <v>443</v>
      </c>
      <c r="C30" s="234" t="s">
        <v>444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2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92">
        <f t="shared" si="0"/>
        <v>0</v>
      </c>
      <c r="AH30" s="530"/>
      <c r="AI30" s="292">
        <f t="shared" si="1"/>
        <v>0</v>
      </c>
      <c r="AJ30" s="99"/>
      <c r="AK30" s="99"/>
    </row>
    <row r="31" spans="1:37" ht="19.5" customHeight="1">
      <c r="A31" s="251">
        <v>13</v>
      </c>
      <c r="B31" s="241" t="s">
        <v>445</v>
      </c>
      <c r="C31" s="239" t="s">
        <v>446</v>
      </c>
      <c r="D31" s="222">
        <f aca="true" t="shared" si="11" ref="D31:J31">SUM(D28:D30)</f>
        <v>300000</v>
      </c>
      <c r="E31" s="222">
        <f t="shared" si="11"/>
        <v>110000</v>
      </c>
      <c r="F31" s="222">
        <f t="shared" si="11"/>
        <v>0</v>
      </c>
      <c r="G31" s="222">
        <f t="shared" si="11"/>
        <v>0</v>
      </c>
      <c r="H31" s="222">
        <f t="shared" si="11"/>
        <v>0</v>
      </c>
      <c r="I31" s="222">
        <f t="shared" si="11"/>
        <v>0</v>
      </c>
      <c r="J31" s="222">
        <f t="shared" si="11"/>
        <v>115000</v>
      </c>
      <c r="K31" s="222">
        <f>SUM(K28:K30)</f>
        <v>50000</v>
      </c>
      <c r="L31" s="222">
        <f>SUM(L28:L30)</f>
        <v>0</v>
      </c>
      <c r="M31" s="222">
        <f>SUM(M28:M30)</f>
        <v>380000</v>
      </c>
      <c r="N31" s="222">
        <f>SUM(N28:N30)</f>
        <v>0</v>
      </c>
      <c r="O31" s="222">
        <f>SUM(O28:O30)</f>
        <v>0</v>
      </c>
      <c r="P31" s="222">
        <f aca="true" t="shared" si="12" ref="P31:W31">SUM(P28:P30)</f>
        <v>135000</v>
      </c>
      <c r="Q31" s="222">
        <f t="shared" si="12"/>
        <v>0</v>
      </c>
      <c r="R31" s="222">
        <f t="shared" si="12"/>
        <v>1144000</v>
      </c>
      <c r="S31" s="222">
        <f t="shared" si="12"/>
        <v>0</v>
      </c>
      <c r="T31" s="222">
        <f t="shared" si="12"/>
        <v>0</v>
      </c>
      <c r="U31" s="222">
        <f t="shared" si="12"/>
        <v>2667756</v>
      </c>
      <c r="V31" s="222">
        <f t="shared" si="12"/>
        <v>865748</v>
      </c>
      <c r="W31" s="222">
        <f t="shared" si="12"/>
        <v>0</v>
      </c>
      <c r="X31" s="222">
        <f aca="true" t="shared" si="13" ref="X31:AF31">SUM(X28:X30)</f>
        <v>0</v>
      </c>
      <c r="Y31" s="222">
        <f t="shared" si="13"/>
        <v>0</v>
      </c>
      <c r="Z31" s="222">
        <f t="shared" si="13"/>
        <v>0</v>
      </c>
      <c r="AA31" s="222">
        <f t="shared" si="13"/>
        <v>0</v>
      </c>
      <c r="AB31" s="222">
        <f t="shared" si="13"/>
        <v>0</v>
      </c>
      <c r="AC31" s="222">
        <f t="shared" si="13"/>
        <v>0</v>
      </c>
      <c r="AD31" s="222">
        <f t="shared" si="13"/>
        <v>0</v>
      </c>
      <c r="AE31" s="222">
        <f t="shared" si="13"/>
        <v>0</v>
      </c>
      <c r="AF31" s="222">
        <f t="shared" si="13"/>
        <v>0</v>
      </c>
      <c r="AG31" s="292">
        <f t="shared" si="0"/>
        <v>5767504</v>
      </c>
      <c r="AH31" s="292">
        <f>SUM(AH28:AH30)</f>
        <v>468617</v>
      </c>
      <c r="AI31" s="292">
        <f t="shared" si="1"/>
        <v>6236121</v>
      </c>
      <c r="AJ31" s="99"/>
      <c r="AK31" s="99"/>
    </row>
    <row r="32" spans="1:37" ht="19.5" customHeight="1">
      <c r="A32" s="252">
        <v>14</v>
      </c>
      <c r="B32" s="237" t="s">
        <v>447</v>
      </c>
      <c r="C32" s="234" t="s">
        <v>448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2"/>
      <c r="P32" s="223">
        <v>35000</v>
      </c>
      <c r="Q32" s="223">
        <v>65000</v>
      </c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92">
        <f t="shared" si="0"/>
        <v>100000</v>
      </c>
      <c r="AH32" s="530">
        <v>50000</v>
      </c>
      <c r="AI32" s="292">
        <f t="shared" si="1"/>
        <v>150000</v>
      </c>
      <c r="AJ32" s="99"/>
      <c r="AK32" s="99"/>
    </row>
    <row r="33" spans="1:37" ht="19.5" customHeight="1">
      <c r="A33" s="252">
        <v>15</v>
      </c>
      <c r="B33" s="237" t="s">
        <v>449</v>
      </c>
      <c r="C33" s="234" t="s">
        <v>450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2"/>
      <c r="P33" s="223">
        <v>50000</v>
      </c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92">
        <f t="shared" si="0"/>
        <v>50000</v>
      </c>
      <c r="AH33" s="530"/>
      <c r="AI33" s="292">
        <f t="shared" si="1"/>
        <v>50000</v>
      </c>
      <c r="AJ33" s="99"/>
      <c r="AK33" s="99"/>
    </row>
    <row r="34" spans="1:37" ht="19.5" customHeight="1">
      <c r="A34" s="251">
        <v>16</v>
      </c>
      <c r="B34" s="241" t="s">
        <v>451</v>
      </c>
      <c r="C34" s="239" t="s">
        <v>452</v>
      </c>
      <c r="D34" s="222">
        <f aca="true" t="shared" si="14" ref="D34:J34">SUM(D32:D33)</f>
        <v>0</v>
      </c>
      <c r="E34" s="222">
        <f t="shared" si="14"/>
        <v>0</v>
      </c>
      <c r="F34" s="222">
        <f t="shared" si="14"/>
        <v>0</v>
      </c>
      <c r="G34" s="222">
        <f t="shared" si="14"/>
        <v>0</v>
      </c>
      <c r="H34" s="222">
        <f t="shared" si="14"/>
        <v>0</v>
      </c>
      <c r="I34" s="222">
        <f t="shared" si="14"/>
        <v>0</v>
      </c>
      <c r="J34" s="222">
        <f t="shared" si="14"/>
        <v>0</v>
      </c>
      <c r="K34" s="222">
        <f>SUM(K32:K33)</f>
        <v>0</v>
      </c>
      <c r="L34" s="222">
        <f>SUM(L32:L33)</f>
        <v>0</v>
      </c>
      <c r="M34" s="222">
        <f>SUM(M32:M33)</f>
        <v>0</v>
      </c>
      <c r="N34" s="222">
        <f>SUM(N32:N33)</f>
        <v>0</v>
      </c>
      <c r="O34" s="222">
        <f>SUM(O32:O33)</f>
        <v>0</v>
      </c>
      <c r="P34" s="222">
        <f aca="true" t="shared" si="15" ref="P34:W34">SUM(P32:P33)</f>
        <v>85000</v>
      </c>
      <c r="Q34" s="222">
        <f t="shared" si="15"/>
        <v>65000</v>
      </c>
      <c r="R34" s="222">
        <f t="shared" si="15"/>
        <v>0</v>
      </c>
      <c r="S34" s="222">
        <f t="shared" si="15"/>
        <v>0</v>
      </c>
      <c r="T34" s="222">
        <f t="shared" si="15"/>
        <v>0</v>
      </c>
      <c r="U34" s="222">
        <f t="shared" si="15"/>
        <v>0</v>
      </c>
      <c r="V34" s="222">
        <f t="shared" si="15"/>
        <v>0</v>
      </c>
      <c r="W34" s="222">
        <f t="shared" si="15"/>
        <v>0</v>
      </c>
      <c r="X34" s="222">
        <f aca="true" t="shared" si="16" ref="X34:AF34">SUM(X32:X33)</f>
        <v>0</v>
      </c>
      <c r="Y34" s="222">
        <f t="shared" si="16"/>
        <v>0</v>
      </c>
      <c r="Z34" s="222">
        <f t="shared" si="16"/>
        <v>0</v>
      </c>
      <c r="AA34" s="222">
        <f t="shared" si="16"/>
        <v>0</v>
      </c>
      <c r="AB34" s="222">
        <f t="shared" si="16"/>
        <v>0</v>
      </c>
      <c r="AC34" s="222">
        <f t="shared" si="16"/>
        <v>0</v>
      </c>
      <c r="AD34" s="222">
        <f t="shared" si="16"/>
        <v>0</v>
      </c>
      <c r="AE34" s="222">
        <f t="shared" si="16"/>
        <v>0</v>
      </c>
      <c r="AF34" s="222">
        <f t="shared" si="16"/>
        <v>0</v>
      </c>
      <c r="AG34" s="292">
        <f t="shared" si="0"/>
        <v>150000</v>
      </c>
      <c r="AH34" s="292">
        <f>SUM(AH32:AH33)</f>
        <v>50000</v>
      </c>
      <c r="AI34" s="292">
        <f t="shared" si="1"/>
        <v>200000</v>
      </c>
      <c r="AJ34" s="99"/>
      <c r="AK34" s="99"/>
    </row>
    <row r="35" spans="1:37" ht="19.5" customHeight="1">
      <c r="A35" s="252">
        <v>17</v>
      </c>
      <c r="B35" s="237" t="s">
        <v>453</v>
      </c>
      <c r="C35" s="234" t="s">
        <v>454</v>
      </c>
      <c r="D35" s="223"/>
      <c r="E35" s="223">
        <v>25000</v>
      </c>
      <c r="F35" s="223"/>
      <c r="G35" s="223"/>
      <c r="H35" s="223"/>
      <c r="I35" s="223"/>
      <c r="J35" s="223"/>
      <c r="K35" s="223"/>
      <c r="L35" s="223">
        <v>1800000</v>
      </c>
      <c r="M35" s="223">
        <v>275000</v>
      </c>
      <c r="N35" s="223"/>
      <c r="O35" s="222"/>
      <c r="P35" s="223"/>
      <c r="Q35" s="223"/>
      <c r="R35" s="223">
        <v>780000</v>
      </c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92">
        <f t="shared" si="0"/>
        <v>2880000</v>
      </c>
      <c r="AH35" s="530"/>
      <c r="AI35" s="292">
        <f t="shared" si="1"/>
        <v>2880000</v>
      </c>
      <c r="AJ35" s="99"/>
      <c r="AK35" s="99"/>
    </row>
    <row r="36" spans="1:37" ht="15.75" customHeight="1">
      <c r="A36" s="252">
        <v>18</v>
      </c>
      <c r="B36" s="237" t="s">
        <v>455</v>
      </c>
      <c r="C36" s="234" t="s">
        <v>456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2"/>
      <c r="P36" s="223"/>
      <c r="Q36" s="223"/>
      <c r="R36" s="223"/>
      <c r="S36" s="223"/>
      <c r="T36" s="223"/>
      <c r="U36" s="223">
        <v>11521629</v>
      </c>
      <c r="V36" s="223"/>
      <c r="W36" s="223"/>
      <c r="X36" s="223"/>
      <c r="Y36" s="223"/>
      <c r="Z36" s="223"/>
      <c r="AA36" s="223">
        <v>4878705</v>
      </c>
      <c r="AB36" s="223"/>
      <c r="AC36" s="223"/>
      <c r="AD36" s="223"/>
      <c r="AE36" s="223"/>
      <c r="AF36" s="223"/>
      <c r="AG36" s="292">
        <f t="shared" si="0"/>
        <v>16400334</v>
      </c>
      <c r="AH36" s="530"/>
      <c r="AI36" s="292">
        <f t="shared" si="1"/>
        <v>16400334</v>
      </c>
      <c r="AJ36" s="99"/>
      <c r="AK36" s="99"/>
    </row>
    <row r="37" spans="1:37" ht="15.75" customHeight="1" hidden="1">
      <c r="A37" s="252">
        <v>19</v>
      </c>
      <c r="B37" s="237" t="s">
        <v>457</v>
      </c>
      <c r="C37" s="234" t="s">
        <v>458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2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92">
        <f t="shared" si="0"/>
        <v>0</v>
      </c>
      <c r="AH37" s="530"/>
      <c r="AI37" s="292">
        <f t="shared" si="1"/>
        <v>0</v>
      </c>
      <c r="AJ37" s="99"/>
      <c r="AK37" s="99"/>
    </row>
    <row r="38" spans="1:37" ht="15.75" customHeight="1">
      <c r="A38" s="252">
        <v>20</v>
      </c>
      <c r="B38" s="237" t="s">
        <v>1077</v>
      </c>
      <c r="C38" s="234" t="s">
        <v>458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2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92"/>
      <c r="AH38" s="530">
        <v>8000</v>
      </c>
      <c r="AI38" s="292">
        <f t="shared" si="1"/>
        <v>8000</v>
      </c>
      <c r="AJ38" s="99"/>
      <c r="AK38" s="99"/>
    </row>
    <row r="39" spans="1:37" ht="15.75" customHeight="1">
      <c r="A39" s="252">
        <v>21</v>
      </c>
      <c r="B39" s="237" t="s">
        <v>459</v>
      </c>
      <c r="C39" s="234" t="s">
        <v>460</v>
      </c>
      <c r="D39" s="223"/>
      <c r="E39" s="223">
        <v>100000</v>
      </c>
      <c r="F39" s="223"/>
      <c r="G39" s="223"/>
      <c r="H39" s="223"/>
      <c r="I39" s="223"/>
      <c r="J39" s="223">
        <v>200000</v>
      </c>
      <c r="K39" s="223"/>
      <c r="L39" s="223"/>
      <c r="M39" s="223">
        <v>1000000</v>
      </c>
      <c r="N39" s="223"/>
      <c r="O39" s="222"/>
      <c r="P39" s="223"/>
      <c r="Q39" s="223">
        <v>10000</v>
      </c>
      <c r="R39" s="223">
        <v>200000</v>
      </c>
      <c r="S39" s="223"/>
      <c r="T39" s="223"/>
      <c r="U39" s="223">
        <v>50000</v>
      </c>
      <c r="V39" s="223">
        <v>450000</v>
      </c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92">
        <f t="shared" si="0"/>
        <v>2010000</v>
      </c>
      <c r="AH39" s="530">
        <f>208447+90000</f>
        <v>298447</v>
      </c>
      <c r="AI39" s="292">
        <f t="shared" si="1"/>
        <v>2308447</v>
      </c>
      <c r="AJ39" s="99"/>
      <c r="AK39" s="99"/>
    </row>
    <row r="40" spans="1:37" ht="19.5" customHeight="1" hidden="1">
      <c r="A40" s="252">
        <v>22</v>
      </c>
      <c r="B40" s="237" t="s">
        <v>461</v>
      </c>
      <c r="C40" s="234" t="s">
        <v>462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2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92">
        <f t="shared" si="0"/>
        <v>0</v>
      </c>
      <c r="AH40" s="530"/>
      <c r="AI40" s="292">
        <f t="shared" si="1"/>
        <v>0</v>
      </c>
      <c r="AJ40" s="99"/>
      <c r="AK40" s="99"/>
    </row>
    <row r="41" spans="1:37" ht="19.5" customHeight="1">
      <c r="A41" s="252">
        <v>23</v>
      </c>
      <c r="B41" s="237" t="s">
        <v>461</v>
      </c>
      <c r="C41" s="234" t="s">
        <v>462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2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92"/>
      <c r="AH41" s="530">
        <v>1905000</v>
      </c>
      <c r="AI41" s="292">
        <f t="shared" si="1"/>
        <v>1905000</v>
      </c>
      <c r="AJ41" s="99"/>
      <c r="AK41" s="99"/>
    </row>
    <row r="42" spans="1:37" ht="19.5" customHeight="1">
      <c r="A42" s="252">
        <v>24</v>
      </c>
      <c r="B42" s="240" t="s">
        <v>463</v>
      </c>
      <c r="C42" s="234" t="s">
        <v>464</v>
      </c>
      <c r="D42" s="223"/>
      <c r="E42" s="223"/>
      <c r="F42" s="223"/>
      <c r="G42" s="223"/>
      <c r="H42" s="223"/>
      <c r="I42" s="223"/>
      <c r="J42" s="223">
        <v>2267000</v>
      </c>
      <c r="K42" s="223"/>
      <c r="L42" s="223"/>
      <c r="M42" s="223"/>
      <c r="N42" s="223"/>
      <c r="O42" s="222"/>
      <c r="P42" s="223">
        <v>50000</v>
      </c>
      <c r="Q42" s="223"/>
      <c r="R42" s="223">
        <v>360000</v>
      </c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92">
        <f t="shared" si="0"/>
        <v>2677000</v>
      </c>
      <c r="AH42" s="530"/>
      <c r="AI42" s="292">
        <f t="shared" si="1"/>
        <v>2677000</v>
      </c>
      <c r="AJ42" s="99"/>
      <c r="AK42" s="99"/>
    </row>
    <row r="43" spans="1:37" ht="19.5" customHeight="1">
      <c r="A43" s="252">
        <v>25</v>
      </c>
      <c r="B43" s="237" t="s">
        <v>465</v>
      </c>
      <c r="C43" s="234" t="s">
        <v>466</v>
      </c>
      <c r="D43" s="223">
        <v>970000</v>
      </c>
      <c r="E43" s="223">
        <v>180000</v>
      </c>
      <c r="F43" s="223"/>
      <c r="G43" s="223"/>
      <c r="H43" s="223"/>
      <c r="I43" s="223"/>
      <c r="J43" s="223">
        <v>370000</v>
      </c>
      <c r="K43" s="223">
        <v>4400000</v>
      </c>
      <c r="L43" s="223"/>
      <c r="M43" s="223">
        <v>560000</v>
      </c>
      <c r="N43" s="223"/>
      <c r="O43" s="222"/>
      <c r="P43" s="223">
        <v>10000</v>
      </c>
      <c r="Q43" s="223"/>
      <c r="R43" s="223"/>
      <c r="S43" s="223"/>
      <c r="T43" s="223"/>
      <c r="U43" s="223">
        <v>60000</v>
      </c>
      <c r="V43" s="223">
        <v>62000</v>
      </c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92">
        <f t="shared" si="0"/>
        <v>6612000</v>
      </c>
      <c r="AH43" s="530"/>
      <c r="AI43" s="292">
        <f t="shared" si="1"/>
        <v>6612000</v>
      </c>
      <c r="AJ43" s="99"/>
      <c r="AK43" s="99"/>
    </row>
    <row r="44" spans="1:37" ht="19.5" customHeight="1">
      <c r="A44" s="252">
        <v>26</v>
      </c>
      <c r="B44" s="241" t="s">
        <v>467</v>
      </c>
      <c r="C44" s="239" t="s">
        <v>468</v>
      </c>
      <c r="D44" s="222">
        <f aca="true" t="shared" si="17" ref="D44:J44">SUM(D35:D43)</f>
        <v>970000</v>
      </c>
      <c r="E44" s="222">
        <f t="shared" si="17"/>
        <v>305000</v>
      </c>
      <c r="F44" s="222">
        <f t="shared" si="17"/>
        <v>0</v>
      </c>
      <c r="G44" s="222">
        <f t="shared" si="17"/>
        <v>0</v>
      </c>
      <c r="H44" s="222">
        <f t="shared" si="17"/>
        <v>0</v>
      </c>
      <c r="I44" s="222">
        <f t="shared" si="17"/>
        <v>0</v>
      </c>
      <c r="J44" s="222">
        <f t="shared" si="17"/>
        <v>2837000</v>
      </c>
      <c r="K44" s="222">
        <f>SUM(K35:K43)</f>
        <v>4400000</v>
      </c>
      <c r="L44" s="222">
        <f>SUM(L35:L43)</f>
        <v>1800000</v>
      </c>
      <c r="M44" s="222">
        <f>SUM(M35:M43)</f>
        <v>1835000</v>
      </c>
      <c r="N44" s="222">
        <f>SUM(N35:N43)</f>
        <v>0</v>
      </c>
      <c r="O44" s="222">
        <f>SUM(O35:O43)</f>
        <v>0</v>
      </c>
      <c r="P44" s="222">
        <f aca="true" t="shared" si="18" ref="P44:W44">SUM(P35:P43)</f>
        <v>60000</v>
      </c>
      <c r="Q44" s="222">
        <f t="shared" si="18"/>
        <v>10000</v>
      </c>
      <c r="R44" s="222">
        <f t="shared" si="18"/>
        <v>1340000</v>
      </c>
      <c r="S44" s="222">
        <f t="shared" si="18"/>
        <v>0</v>
      </c>
      <c r="T44" s="222">
        <f t="shared" si="18"/>
        <v>0</v>
      </c>
      <c r="U44" s="222">
        <f t="shared" si="18"/>
        <v>11631629</v>
      </c>
      <c r="V44" s="222">
        <f t="shared" si="18"/>
        <v>512000</v>
      </c>
      <c r="W44" s="222">
        <f t="shared" si="18"/>
        <v>0</v>
      </c>
      <c r="X44" s="222">
        <f>SUM(X35:X43)</f>
        <v>0</v>
      </c>
      <c r="Y44" s="222">
        <f>SUM(Y35:Y43)</f>
        <v>0</v>
      </c>
      <c r="Z44" s="222">
        <f>SUM(Z35:Z43)</f>
        <v>0</v>
      </c>
      <c r="AA44" s="222">
        <v>4876705</v>
      </c>
      <c r="AB44" s="222">
        <f>SUM(AB35:AB43)</f>
        <v>0</v>
      </c>
      <c r="AC44" s="222">
        <f>SUM(AC35:AC43)</f>
        <v>0</v>
      </c>
      <c r="AD44" s="222">
        <f>SUM(AD35:AD43)</f>
        <v>0</v>
      </c>
      <c r="AE44" s="222">
        <f>SUM(AE35:AE43)</f>
        <v>0</v>
      </c>
      <c r="AF44" s="222">
        <f>SUM(AF35:AF43)</f>
        <v>0</v>
      </c>
      <c r="AG44" s="292">
        <f t="shared" si="0"/>
        <v>30577334</v>
      </c>
      <c r="AH44" s="292">
        <f>SUM(AH35:AH43)</f>
        <v>2211447</v>
      </c>
      <c r="AI44" s="292">
        <f t="shared" si="1"/>
        <v>32788781</v>
      </c>
      <c r="AJ44" s="99"/>
      <c r="AK44" s="99"/>
    </row>
    <row r="45" spans="1:37" ht="19.5" customHeight="1">
      <c r="A45" s="252">
        <v>27</v>
      </c>
      <c r="B45" s="237" t="s">
        <v>469</v>
      </c>
      <c r="C45" s="234" t="s">
        <v>470</v>
      </c>
      <c r="D45" s="223">
        <v>300000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2"/>
      <c r="P45" s="223">
        <v>15000</v>
      </c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92">
        <f t="shared" si="0"/>
        <v>315000</v>
      </c>
      <c r="AH45" s="530"/>
      <c r="AI45" s="292">
        <f t="shared" si="1"/>
        <v>315000</v>
      </c>
      <c r="AJ45" s="99"/>
      <c r="AK45" s="99"/>
    </row>
    <row r="46" spans="1:37" ht="19.5" customHeight="1">
      <c r="A46" s="252">
        <v>28</v>
      </c>
      <c r="B46" s="237" t="s">
        <v>471</v>
      </c>
      <c r="C46" s="234" t="s">
        <v>472</v>
      </c>
      <c r="D46" s="223">
        <v>400000</v>
      </c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2"/>
      <c r="P46" s="223"/>
      <c r="Q46" s="223"/>
      <c r="R46" s="223">
        <v>300000</v>
      </c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92">
        <f t="shared" si="0"/>
        <v>700000</v>
      </c>
      <c r="AH46" s="530"/>
      <c r="AI46" s="292">
        <f t="shared" si="1"/>
        <v>700000</v>
      </c>
      <c r="AJ46" s="99"/>
      <c r="AK46" s="99"/>
    </row>
    <row r="47" spans="1:37" ht="19.5" customHeight="1">
      <c r="A47" s="252">
        <v>29</v>
      </c>
      <c r="B47" s="241" t="s">
        <v>473</v>
      </c>
      <c r="C47" s="239" t="s">
        <v>474</v>
      </c>
      <c r="D47" s="222">
        <f aca="true" t="shared" si="19" ref="D47:J47">SUM(D45:D46)</f>
        <v>700000</v>
      </c>
      <c r="E47" s="222">
        <f t="shared" si="19"/>
        <v>0</v>
      </c>
      <c r="F47" s="222">
        <f t="shared" si="19"/>
        <v>0</v>
      </c>
      <c r="G47" s="222">
        <f t="shared" si="19"/>
        <v>0</v>
      </c>
      <c r="H47" s="222">
        <f t="shared" si="19"/>
        <v>0</v>
      </c>
      <c r="I47" s="222">
        <f t="shared" si="19"/>
        <v>0</v>
      </c>
      <c r="J47" s="222">
        <f t="shared" si="19"/>
        <v>0</v>
      </c>
      <c r="K47" s="222">
        <f>SUM(K45:K46)</f>
        <v>0</v>
      </c>
      <c r="L47" s="222">
        <f>SUM(L45:L46)</f>
        <v>0</v>
      </c>
      <c r="M47" s="222">
        <f>SUM(M45:M46)</f>
        <v>0</v>
      </c>
      <c r="N47" s="222">
        <f>SUM(N45:N46)</f>
        <v>0</v>
      </c>
      <c r="O47" s="222">
        <f>SUM(O45:O46)</f>
        <v>0</v>
      </c>
      <c r="P47" s="222">
        <f aca="true" t="shared" si="20" ref="P47:W47">SUM(P45:P46)</f>
        <v>15000</v>
      </c>
      <c r="Q47" s="222">
        <f t="shared" si="20"/>
        <v>0</v>
      </c>
      <c r="R47" s="222">
        <f t="shared" si="20"/>
        <v>300000</v>
      </c>
      <c r="S47" s="222">
        <f t="shared" si="20"/>
        <v>0</v>
      </c>
      <c r="T47" s="222">
        <f t="shared" si="20"/>
        <v>0</v>
      </c>
      <c r="U47" s="222">
        <f t="shared" si="20"/>
        <v>0</v>
      </c>
      <c r="V47" s="222">
        <f t="shared" si="20"/>
        <v>0</v>
      </c>
      <c r="W47" s="222">
        <f t="shared" si="20"/>
        <v>0</v>
      </c>
      <c r="X47" s="222">
        <f aca="true" t="shared" si="21" ref="X47:AF47">SUM(X45:X46)</f>
        <v>0</v>
      </c>
      <c r="Y47" s="222">
        <f t="shared" si="21"/>
        <v>0</v>
      </c>
      <c r="Z47" s="222">
        <f t="shared" si="21"/>
        <v>0</v>
      </c>
      <c r="AA47" s="222">
        <f t="shared" si="21"/>
        <v>0</v>
      </c>
      <c r="AB47" s="222">
        <f t="shared" si="21"/>
        <v>0</v>
      </c>
      <c r="AC47" s="222">
        <f t="shared" si="21"/>
        <v>0</v>
      </c>
      <c r="AD47" s="222">
        <f t="shared" si="21"/>
        <v>0</v>
      </c>
      <c r="AE47" s="222">
        <f t="shared" si="21"/>
        <v>0</v>
      </c>
      <c r="AF47" s="222">
        <f t="shared" si="21"/>
        <v>0</v>
      </c>
      <c r="AG47" s="292">
        <f t="shared" si="0"/>
        <v>1015000</v>
      </c>
      <c r="AH47" s="530"/>
      <c r="AI47" s="292">
        <f t="shared" si="1"/>
        <v>1015000</v>
      </c>
      <c r="AJ47" s="99"/>
      <c r="AK47" s="99"/>
    </row>
    <row r="48" spans="1:37" ht="19.5" customHeight="1">
      <c r="A48" s="252">
        <v>30</v>
      </c>
      <c r="B48" s="237" t="s">
        <v>475</v>
      </c>
      <c r="C48" s="234" t="s">
        <v>476</v>
      </c>
      <c r="D48" s="223">
        <v>85000</v>
      </c>
      <c r="E48" s="223">
        <v>112050</v>
      </c>
      <c r="F48" s="223"/>
      <c r="G48" s="223"/>
      <c r="H48" s="223"/>
      <c r="I48" s="223"/>
      <c r="J48" s="223">
        <v>707940</v>
      </c>
      <c r="K48" s="223">
        <v>1201500</v>
      </c>
      <c r="L48" s="223">
        <v>486000</v>
      </c>
      <c r="M48" s="223">
        <v>569970</v>
      </c>
      <c r="N48" s="223"/>
      <c r="O48" s="222"/>
      <c r="P48" s="223">
        <v>52650</v>
      </c>
      <c r="Q48" s="223">
        <v>20250</v>
      </c>
      <c r="R48" s="223">
        <v>1021680</v>
      </c>
      <c r="S48" s="223"/>
      <c r="T48" s="223"/>
      <c r="U48" s="223">
        <v>3860834</v>
      </c>
      <c r="V48" s="223">
        <v>355252</v>
      </c>
      <c r="W48" s="223"/>
      <c r="X48" s="223"/>
      <c r="Y48" s="223"/>
      <c r="Z48" s="223"/>
      <c r="AA48" s="223">
        <v>1316710</v>
      </c>
      <c r="AB48" s="223"/>
      <c r="AC48" s="223"/>
      <c r="AD48" s="223"/>
      <c r="AE48" s="223"/>
      <c r="AF48" s="223"/>
      <c r="AG48" s="292">
        <f t="shared" si="0"/>
        <v>9789836</v>
      </c>
      <c r="AH48" s="530">
        <f>439560+80627+13500+56281+13500</f>
        <v>603468</v>
      </c>
      <c r="AI48" s="292">
        <f t="shared" si="1"/>
        <v>10393304</v>
      </c>
      <c r="AJ48" s="99"/>
      <c r="AK48" s="99"/>
    </row>
    <row r="49" spans="1:37" ht="19.5" customHeight="1" hidden="1">
      <c r="A49" s="252">
        <v>31</v>
      </c>
      <c r="B49" s="237" t="s">
        <v>477</v>
      </c>
      <c r="C49" s="234" t="s">
        <v>478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2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92">
        <f t="shared" si="0"/>
        <v>0</v>
      </c>
      <c r="AH49" s="530"/>
      <c r="AI49" s="292">
        <f t="shared" si="1"/>
        <v>0</v>
      </c>
      <c r="AJ49" s="99"/>
      <c r="AK49" s="99"/>
    </row>
    <row r="50" spans="1:37" ht="19.5" customHeight="1" hidden="1">
      <c r="A50" s="252">
        <v>32</v>
      </c>
      <c r="B50" s="237" t="s">
        <v>479</v>
      </c>
      <c r="C50" s="234" t="s">
        <v>480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2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92">
        <f t="shared" si="0"/>
        <v>0</v>
      </c>
      <c r="AH50" s="530"/>
      <c r="AI50" s="292">
        <f t="shared" si="1"/>
        <v>0</v>
      </c>
      <c r="AJ50" s="99"/>
      <c r="AK50" s="99"/>
    </row>
    <row r="51" spans="1:37" ht="19.5" customHeight="1" hidden="1">
      <c r="A51" s="252">
        <v>33</v>
      </c>
      <c r="B51" s="237" t="s">
        <v>481</v>
      </c>
      <c r="C51" s="234" t="s">
        <v>482</v>
      </c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2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92">
        <f t="shared" si="0"/>
        <v>0</v>
      </c>
      <c r="AH51" s="530"/>
      <c r="AI51" s="292">
        <f t="shared" si="1"/>
        <v>0</v>
      </c>
      <c r="AJ51" s="99"/>
      <c r="AK51" s="99"/>
    </row>
    <row r="52" spans="1:37" ht="19.5" customHeight="1" hidden="1">
      <c r="A52" s="252">
        <v>34</v>
      </c>
      <c r="B52" s="237" t="s">
        <v>483</v>
      </c>
      <c r="C52" s="234" t="s">
        <v>484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2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92">
        <f t="shared" si="0"/>
        <v>0</v>
      </c>
      <c r="AH52" s="530"/>
      <c r="AI52" s="292">
        <f t="shared" si="1"/>
        <v>0</v>
      </c>
      <c r="AJ52" s="99"/>
      <c r="AK52" s="99"/>
    </row>
    <row r="53" spans="1:37" ht="19.5" customHeight="1">
      <c r="A53" s="252">
        <v>31</v>
      </c>
      <c r="B53" s="237" t="s">
        <v>944</v>
      </c>
      <c r="C53" s="234" t="s">
        <v>484</v>
      </c>
      <c r="D53" s="223">
        <v>1000000</v>
      </c>
      <c r="E53" s="223"/>
      <c r="F53" s="223"/>
      <c r="G53" s="223"/>
      <c r="H53" s="223"/>
      <c r="I53" s="223"/>
      <c r="J53" s="223"/>
      <c r="K53" s="265"/>
      <c r="L53" s="265"/>
      <c r="M53" s="265"/>
      <c r="N53" s="265"/>
      <c r="O53" s="265"/>
      <c r="P53" s="265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92">
        <f t="shared" si="0"/>
        <v>1000000</v>
      </c>
      <c r="AH53" s="530">
        <f>1751930+268141</f>
        <v>2020071</v>
      </c>
      <c r="AI53" s="292">
        <f t="shared" si="1"/>
        <v>3020071</v>
      </c>
      <c r="AJ53" s="99"/>
      <c r="AK53" s="99"/>
    </row>
    <row r="54" spans="1:37" ht="19.5" customHeight="1">
      <c r="A54" s="252">
        <v>32</v>
      </c>
      <c r="B54" s="241" t="s">
        <v>485</v>
      </c>
      <c r="C54" s="239" t="s">
        <v>486</v>
      </c>
      <c r="D54" s="222">
        <f>SUM(D48:D53)</f>
        <v>1085000</v>
      </c>
      <c r="E54" s="222">
        <f aca="true" t="shared" si="22" ref="E54:J54">SUM(E48:E52)</f>
        <v>112050</v>
      </c>
      <c r="F54" s="222">
        <f t="shared" si="22"/>
        <v>0</v>
      </c>
      <c r="G54" s="222">
        <f t="shared" si="22"/>
        <v>0</v>
      </c>
      <c r="H54" s="222">
        <f t="shared" si="22"/>
        <v>0</v>
      </c>
      <c r="I54" s="222">
        <f t="shared" si="22"/>
        <v>0</v>
      </c>
      <c r="J54" s="222">
        <f t="shared" si="22"/>
        <v>707940</v>
      </c>
      <c r="K54" s="222">
        <f>SUM(K48:K52)</f>
        <v>1201500</v>
      </c>
      <c r="L54" s="222">
        <f>SUM(L48:L52)</f>
        <v>486000</v>
      </c>
      <c r="M54" s="222">
        <f>SUM(M48:M52)</f>
        <v>569970</v>
      </c>
      <c r="N54" s="222">
        <f>SUM(N48:N52)</f>
        <v>0</v>
      </c>
      <c r="O54" s="222">
        <f>SUM(O48:O52)</f>
        <v>0</v>
      </c>
      <c r="P54" s="222">
        <f aca="true" t="shared" si="23" ref="P54:W54">SUM(P48:P52)</f>
        <v>52650</v>
      </c>
      <c r="Q54" s="222">
        <f t="shared" si="23"/>
        <v>20250</v>
      </c>
      <c r="R54" s="222">
        <f t="shared" si="23"/>
        <v>1021680</v>
      </c>
      <c r="S54" s="222">
        <f t="shared" si="23"/>
        <v>0</v>
      </c>
      <c r="T54" s="222">
        <f t="shared" si="23"/>
        <v>0</v>
      </c>
      <c r="U54" s="222">
        <f t="shared" si="23"/>
        <v>3860834</v>
      </c>
      <c r="V54" s="222">
        <f t="shared" si="23"/>
        <v>355252</v>
      </c>
      <c r="W54" s="222">
        <f t="shared" si="23"/>
        <v>0</v>
      </c>
      <c r="X54" s="222">
        <f aca="true" t="shared" si="24" ref="X54:AF54">SUM(X48:X52)</f>
        <v>0</v>
      </c>
      <c r="Y54" s="222">
        <f t="shared" si="24"/>
        <v>0</v>
      </c>
      <c r="Z54" s="222">
        <f t="shared" si="24"/>
        <v>0</v>
      </c>
      <c r="AA54" s="222">
        <f t="shared" si="24"/>
        <v>1316710</v>
      </c>
      <c r="AB54" s="222">
        <f t="shared" si="24"/>
        <v>0</v>
      </c>
      <c r="AC54" s="222">
        <f t="shared" si="24"/>
        <v>0</v>
      </c>
      <c r="AD54" s="222">
        <f t="shared" si="24"/>
        <v>0</v>
      </c>
      <c r="AE54" s="222">
        <f t="shared" si="24"/>
        <v>0</v>
      </c>
      <c r="AF54" s="222">
        <f t="shared" si="24"/>
        <v>0</v>
      </c>
      <c r="AG54" s="292">
        <f t="shared" si="0"/>
        <v>10789836</v>
      </c>
      <c r="AH54" s="530">
        <f>SUM(AH48:AH53)</f>
        <v>2623539</v>
      </c>
      <c r="AI54" s="292">
        <f t="shared" si="1"/>
        <v>13413375</v>
      </c>
      <c r="AJ54" s="99"/>
      <c r="AK54" s="99"/>
    </row>
    <row r="55" spans="1:37" ht="19.5" customHeight="1">
      <c r="A55" s="252">
        <v>33</v>
      </c>
      <c r="B55" s="241" t="s">
        <v>487</v>
      </c>
      <c r="C55" s="239" t="s">
        <v>336</v>
      </c>
      <c r="D55" s="222">
        <f aca="true" t="shared" si="25" ref="D55:K55">SUM(D31+D34+D44+D47+D54)</f>
        <v>3055000</v>
      </c>
      <c r="E55" s="222">
        <f t="shared" si="25"/>
        <v>527050</v>
      </c>
      <c r="F55" s="222">
        <f t="shared" si="25"/>
        <v>0</v>
      </c>
      <c r="G55" s="222">
        <f t="shared" si="25"/>
        <v>0</v>
      </c>
      <c r="H55" s="222">
        <f t="shared" si="25"/>
        <v>0</v>
      </c>
      <c r="I55" s="222">
        <f t="shared" si="25"/>
        <v>0</v>
      </c>
      <c r="J55" s="222">
        <f t="shared" si="25"/>
        <v>3659940</v>
      </c>
      <c r="K55" s="222">
        <f t="shared" si="25"/>
        <v>5651500</v>
      </c>
      <c r="L55" s="222">
        <f aca="true" t="shared" si="26" ref="L55:Q55">SUM(L31+L34+L44+L47+L54)</f>
        <v>2286000</v>
      </c>
      <c r="M55" s="222">
        <f t="shared" si="26"/>
        <v>2784970</v>
      </c>
      <c r="N55" s="222">
        <f t="shared" si="26"/>
        <v>0</v>
      </c>
      <c r="O55" s="222">
        <f t="shared" si="26"/>
        <v>0</v>
      </c>
      <c r="P55" s="222">
        <f t="shared" si="26"/>
        <v>347650</v>
      </c>
      <c r="Q55" s="222">
        <f t="shared" si="26"/>
        <v>95250</v>
      </c>
      <c r="R55" s="222">
        <f>R54+R47+R44+R31</f>
        <v>3805680</v>
      </c>
      <c r="S55" s="222">
        <f aca="true" t="shared" si="27" ref="S55:X55">SUM(S31+S34+S44+S47+S54)</f>
        <v>0</v>
      </c>
      <c r="T55" s="222">
        <f t="shared" si="27"/>
        <v>0</v>
      </c>
      <c r="U55" s="222">
        <f t="shared" si="27"/>
        <v>18160219</v>
      </c>
      <c r="V55" s="222">
        <f t="shared" si="27"/>
        <v>1733000</v>
      </c>
      <c r="W55" s="222">
        <f t="shared" si="27"/>
        <v>0</v>
      </c>
      <c r="X55" s="222">
        <f t="shared" si="27"/>
        <v>0</v>
      </c>
      <c r="Y55" s="222">
        <f aca="true" t="shared" si="28" ref="Y55:AF55">SUM(Y31+Y34+Y44+Y47+Y54)</f>
        <v>0</v>
      </c>
      <c r="Z55" s="222">
        <f t="shared" si="28"/>
        <v>0</v>
      </c>
      <c r="AA55" s="222">
        <f t="shared" si="28"/>
        <v>6193415</v>
      </c>
      <c r="AB55" s="222">
        <f t="shared" si="28"/>
        <v>0</v>
      </c>
      <c r="AC55" s="222">
        <f t="shared" si="28"/>
        <v>0</v>
      </c>
      <c r="AD55" s="222">
        <f t="shared" si="28"/>
        <v>0</v>
      </c>
      <c r="AE55" s="222">
        <f t="shared" si="28"/>
        <v>0</v>
      </c>
      <c r="AF55" s="222">
        <f t="shared" si="28"/>
        <v>0</v>
      </c>
      <c r="AG55" s="292">
        <f t="shared" si="0"/>
        <v>48299674</v>
      </c>
      <c r="AH55" s="292">
        <f>SUM(AH31+AH34+AH44+AH47+AH54)</f>
        <v>5353603</v>
      </c>
      <c r="AI55" s="292">
        <f t="shared" si="1"/>
        <v>53653277</v>
      </c>
      <c r="AJ55" s="99"/>
      <c r="AK55" s="99"/>
    </row>
    <row r="56" spans="1:37" ht="19.5" customHeight="1" hidden="1">
      <c r="A56" s="252">
        <v>38</v>
      </c>
      <c r="B56" s="237" t="s">
        <v>488</v>
      </c>
      <c r="C56" s="234" t="s">
        <v>489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2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92">
        <f t="shared" si="0"/>
        <v>0</v>
      </c>
      <c r="AH56" s="530"/>
      <c r="AI56" s="292">
        <f t="shared" si="1"/>
        <v>0</v>
      </c>
      <c r="AJ56" s="99"/>
      <c r="AK56" s="99"/>
    </row>
    <row r="57" spans="1:37" ht="19.5" customHeight="1">
      <c r="A57" s="252">
        <v>34</v>
      </c>
      <c r="B57" s="237" t="s">
        <v>490</v>
      </c>
      <c r="C57" s="234" t="s">
        <v>491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2"/>
      <c r="P57" s="223"/>
      <c r="Q57" s="223"/>
      <c r="R57" s="223"/>
      <c r="S57" s="223"/>
      <c r="T57" s="223"/>
      <c r="U57" s="223"/>
      <c r="V57" s="223"/>
      <c r="W57" s="223"/>
      <c r="X57" s="223"/>
      <c r="Y57" s="223">
        <v>276000</v>
      </c>
      <c r="Z57" s="223"/>
      <c r="AA57" s="223"/>
      <c r="AB57" s="223"/>
      <c r="AC57" s="223"/>
      <c r="AD57" s="223"/>
      <c r="AE57" s="223"/>
      <c r="AF57" s="223"/>
      <c r="AG57" s="292">
        <f t="shared" si="0"/>
        <v>276000</v>
      </c>
      <c r="AH57" s="530"/>
      <c r="AI57" s="292">
        <f t="shared" si="1"/>
        <v>276000</v>
      </c>
      <c r="AJ57" s="99"/>
      <c r="AK57" s="99"/>
    </row>
    <row r="58" spans="1:37" ht="19.5" customHeight="1" hidden="1">
      <c r="A58" s="252">
        <v>40</v>
      </c>
      <c r="B58" s="237" t="s">
        <v>492</v>
      </c>
      <c r="C58" s="234" t="s">
        <v>493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2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92">
        <f t="shared" si="0"/>
        <v>0</v>
      </c>
      <c r="AH58" s="530"/>
      <c r="AI58" s="292">
        <f t="shared" si="1"/>
        <v>0</v>
      </c>
      <c r="AJ58" s="99"/>
      <c r="AK58" s="99"/>
    </row>
    <row r="59" spans="1:37" ht="19.5" customHeight="1" hidden="1">
      <c r="A59" s="252">
        <v>41</v>
      </c>
      <c r="B59" s="237" t="s">
        <v>494</v>
      </c>
      <c r="C59" s="234" t="s">
        <v>495</v>
      </c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2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92">
        <f t="shared" si="0"/>
        <v>0</v>
      </c>
      <c r="AH59" s="530"/>
      <c r="AI59" s="292">
        <f t="shared" si="1"/>
        <v>0</v>
      </c>
      <c r="AJ59" s="99"/>
      <c r="AK59" s="99"/>
    </row>
    <row r="60" spans="1:37" ht="19.5" customHeight="1">
      <c r="A60" s="252">
        <v>35</v>
      </c>
      <c r="B60" s="237" t="s">
        <v>496</v>
      </c>
      <c r="C60" s="234" t="s">
        <v>497</v>
      </c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2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92">
        <f t="shared" si="0"/>
        <v>0</v>
      </c>
      <c r="AH60" s="530"/>
      <c r="AI60" s="292">
        <f t="shared" si="1"/>
        <v>0</v>
      </c>
      <c r="AJ60" s="99"/>
      <c r="AK60" s="99"/>
    </row>
    <row r="61" spans="1:37" ht="19.5" customHeight="1" hidden="1">
      <c r="A61" s="252">
        <v>43</v>
      </c>
      <c r="B61" s="237" t="s">
        <v>498</v>
      </c>
      <c r="C61" s="234" t="s">
        <v>499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2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92">
        <f t="shared" si="0"/>
        <v>0</v>
      </c>
      <c r="AH61" s="530"/>
      <c r="AI61" s="292">
        <f t="shared" si="1"/>
        <v>0</v>
      </c>
      <c r="AJ61" s="99"/>
      <c r="AK61" s="99"/>
    </row>
    <row r="62" spans="1:37" ht="19.5" customHeight="1" hidden="1">
      <c r="A62" s="252">
        <v>44</v>
      </c>
      <c r="B62" s="237" t="s">
        <v>500</v>
      </c>
      <c r="C62" s="234" t="s">
        <v>501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2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92">
        <f t="shared" si="0"/>
        <v>0</v>
      </c>
      <c r="AH62" s="530"/>
      <c r="AI62" s="292">
        <f t="shared" si="1"/>
        <v>0</v>
      </c>
      <c r="AJ62" s="99"/>
      <c r="AK62" s="99"/>
    </row>
    <row r="63" spans="1:37" ht="19.5" customHeight="1">
      <c r="A63" s="252">
        <v>36</v>
      </c>
      <c r="B63" s="237" t="s">
        <v>502</v>
      </c>
      <c r="C63" s="234" t="s">
        <v>503</v>
      </c>
      <c r="D63" s="223"/>
      <c r="E63" s="223"/>
      <c r="F63" s="223"/>
      <c r="G63" s="223"/>
      <c r="H63" s="222">
        <f>SUM(H56:H62)</f>
        <v>0</v>
      </c>
      <c r="I63" s="223"/>
      <c r="J63" s="223"/>
      <c r="K63" s="223"/>
      <c r="L63" s="223"/>
      <c r="M63" s="223"/>
      <c r="N63" s="223"/>
      <c r="O63" s="222"/>
      <c r="P63" s="223"/>
      <c r="Q63" s="223"/>
      <c r="R63" s="223"/>
      <c r="S63" s="223"/>
      <c r="T63" s="223"/>
      <c r="U63" s="223"/>
      <c r="V63" s="223"/>
      <c r="W63" s="223">
        <v>550000</v>
      </c>
      <c r="X63" s="223"/>
      <c r="Y63" s="223"/>
      <c r="Z63" s="223"/>
      <c r="AA63" s="223"/>
      <c r="AB63" s="223"/>
      <c r="AC63" s="223"/>
      <c r="AD63" s="223">
        <v>3789649</v>
      </c>
      <c r="AE63" s="223"/>
      <c r="AF63" s="223"/>
      <c r="AG63" s="292">
        <f t="shared" si="0"/>
        <v>4339649</v>
      </c>
      <c r="AH63" s="530">
        <v>-475367</v>
      </c>
      <c r="AI63" s="292">
        <f t="shared" si="1"/>
        <v>3864282</v>
      </c>
      <c r="AJ63" s="99"/>
      <c r="AK63" s="99"/>
    </row>
    <row r="64" spans="1:37" ht="19.5" customHeight="1">
      <c r="A64" s="252">
        <v>37</v>
      </c>
      <c r="B64" s="241" t="s">
        <v>504</v>
      </c>
      <c r="C64" s="239" t="s">
        <v>337</v>
      </c>
      <c r="D64" s="222">
        <f>SUM(D56:D63)</f>
        <v>0</v>
      </c>
      <c r="E64" s="222">
        <f>SUM(E56:E63)</f>
        <v>0</v>
      </c>
      <c r="F64" s="222">
        <f>SUM(F56:F63)</f>
        <v>0</v>
      </c>
      <c r="G64" s="222">
        <f>SUM(G56:G63)</f>
        <v>0</v>
      </c>
      <c r="H64" s="223"/>
      <c r="I64" s="222">
        <f aca="true" t="shared" si="29" ref="I64:O64">SUM(I56:I63)</f>
        <v>0</v>
      </c>
      <c r="J64" s="222">
        <f t="shared" si="29"/>
        <v>0</v>
      </c>
      <c r="K64" s="222">
        <f t="shared" si="29"/>
        <v>0</v>
      </c>
      <c r="L64" s="222">
        <f t="shared" si="29"/>
        <v>0</v>
      </c>
      <c r="M64" s="222">
        <f t="shared" si="29"/>
        <v>0</v>
      </c>
      <c r="N64" s="222">
        <f t="shared" si="29"/>
        <v>0</v>
      </c>
      <c r="O64" s="222">
        <f t="shared" si="29"/>
        <v>0</v>
      </c>
      <c r="P64" s="222">
        <f aca="true" t="shared" si="30" ref="P64:W64">SUM(P56:P63)</f>
        <v>0</v>
      </c>
      <c r="Q64" s="222">
        <f t="shared" si="30"/>
        <v>0</v>
      </c>
      <c r="R64" s="222">
        <f t="shared" si="30"/>
        <v>0</v>
      </c>
      <c r="S64" s="222">
        <f t="shared" si="30"/>
        <v>0</v>
      </c>
      <c r="T64" s="222">
        <f t="shared" si="30"/>
        <v>0</v>
      </c>
      <c r="U64" s="222">
        <f t="shared" si="30"/>
        <v>0</v>
      </c>
      <c r="V64" s="222">
        <f t="shared" si="30"/>
        <v>0</v>
      </c>
      <c r="W64" s="222">
        <f t="shared" si="30"/>
        <v>550000</v>
      </c>
      <c r="X64" s="222">
        <f aca="true" t="shared" si="31" ref="X64:AH64">SUM(X56:X63)</f>
        <v>0</v>
      </c>
      <c r="Y64" s="222">
        <f t="shared" si="31"/>
        <v>276000</v>
      </c>
      <c r="Z64" s="222">
        <f t="shared" si="31"/>
        <v>0</v>
      </c>
      <c r="AA64" s="222">
        <f t="shared" si="31"/>
        <v>0</v>
      </c>
      <c r="AB64" s="222">
        <f t="shared" si="31"/>
        <v>0</v>
      </c>
      <c r="AC64" s="222">
        <f t="shared" si="31"/>
        <v>0</v>
      </c>
      <c r="AD64" s="222">
        <f t="shared" si="31"/>
        <v>3789649</v>
      </c>
      <c r="AE64" s="222">
        <f t="shared" si="31"/>
        <v>0</v>
      </c>
      <c r="AF64" s="222">
        <f t="shared" si="31"/>
        <v>0</v>
      </c>
      <c r="AG64" s="292">
        <f t="shared" si="0"/>
        <v>4615649</v>
      </c>
      <c r="AH64" s="292">
        <f t="shared" si="31"/>
        <v>-475367</v>
      </c>
      <c r="AI64" s="292">
        <f t="shared" si="1"/>
        <v>4140282</v>
      </c>
      <c r="AJ64" s="99"/>
      <c r="AK64" s="99"/>
    </row>
    <row r="65" spans="1:37" ht="19.5" customHeight="1" hidden="1">
      <c r="A65" s="252">
        <v>47</v>
      </c>
      <c r="B65" s="235" t="s">
        <v>505</v>
      </c>
      <c r="C65" s="234" t="s">
        <v>506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2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92">
        <f t="shared" si="0"/>
        <v>0</v>
      </c>
      <c r="AH65" s="530"/>
      <c r="AI65" s="292">
        <f t="shared" si="1"/>
        <v>0</v>
      </c>
      <c r="AJ65" s="99"/>
      <c r="AK65" s="99"/>
    </row>
    <row r="66" spans="1:37" ht="19.5" customHeight="1" hidden="1">
      <c r="A66" s="252">
        <v>48</v>
      </c>
      <c r="B66" s="235" t="s">
        <v>507</v>
      </c>
      <c r="C66" s="234" t="s">
        <v>508</v>
      </c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2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92">
        <f t="shared" si="0"/>
        <v>0</v>
      </c>
      <c r="AH66" s="530"/>
      <c r="AI66" s="292">
        <f t="shared" si="1"/>
        <v>0</v>
      </c>
      <c r="AJ66" s="99"/>
      <c r="AK66" s="99"/>
    </row>
    <row r="67" spans="1:37" ht="29.25" customHeight="1" hidden="1">
      <c r="A67" s="252">
        <v>49</v>
      </c>
      <c r="B67" s="235" t="s">
        <v>509</v>
      </c>
      <c r="C67" s="234" t="s">
        <v>510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2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92">
        <f t="shared" si="0"/>
        <v>0</v>
      </c>
      <c r="AH67" s="530"/>
      <c r="AI67" s="292">
        <f t="shared" si="1"/>
        <v>0</v>
      </c>
      <c r="AJ67" s="99"/>
      <c r="AK67" s="99"/>
    </row>
    <row r="68" spans="1:37" ht="29.25" customHeight="1" hidden="1">
      <c r="A68" s="252">
        <v>50</v>
      </c>
      <c r="B68" s="235" t="s">
        <v>511</v>
      </c>
      <c r="C68" s="234" t="s">
        <v>512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2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92">
        <f t="shared" si="0"/>
        <v>0</v>
      </c>
      <c r="AH68" s="530"/>
      <c r="AI68" s="292">
        <f t="shared" si="1"/>
        <v>0</v>
      </c>
      <c r="AJ68" s="99"/>
      <c r="AK68" s="99"/>
    </row>
    <row r="69" spans="1:37" ht="29.25" customHeight="1" hidden="1">
      <c r="A69" s="252">
        <v>51</v>
      </c>
      <c r="B69" s="235" t="s">
        <v>513</v>
      </c>
      <c r="C69" s="234" t="s">
        <v>514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2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92">
        <f t="shared" si="0"/>
        <v>0</v>
      </c>
      <c r="AH69" s="530"/>
      <c r="AI69" s="292">
        <f t="shared" si="1"/>
        <v>0</v>
      </c>
      <c r="AJ69" s="99"/>
      <c r="AK69" s="99"/>
    </row>
    <row r="70" spans="1:37" ht="19.5" customHeight="1">
      <c r="A70" s="252">
        <v>38</v>
      </c>
      <c r="B70" s="235" t="s">
        <v>515</v>
      </c>
      <c r="C70" s="234" t="s">
        <v>516</v>
      </c>
      <c r="D70" s="223">
        <v>160000</v>
      </c>
      <c r="E70" s="223"/>
      <c r="F70" s="223"/>
      <c r="G70" s="223"/>
      <c r="H70" s="223"/>
      <c r="I70" s="223"/>
      <c r="J70" s="223"/>
      <c r="K70" s="223"/>
      <c r="L70" s="223"/>
      <c r="M70" s="223"/>
      <c r="N70" s="223">
        <v>319000</v>
      </c>
      <c r="O70" s="222">
        <v>200000</v>
      </c>
      <c r="P70" s="223"/>
      <c r="Q70" s="223"/>
      <c r="R70" s="223"/>
      <c r="S70" s="223"/>
      <c r="T70" s="223"/>
      <c r="U70" s="223"/>
      <c r="V70" s="223"/>
      <c r="W70" s="223"/>
      <c r="X70" s="223">
        <v>349000</v>
      </c>
      <c r="Y70" s="223"/>
      <c r="Z70" s="223"/>
      <c r="AA70" s="223"/>
      <c r="AB70" s="223"/>
      <c r="AC70" s="223"/>
      <c r="AD70" s="223"/>
      <c r="AE70" s="223"/>
      <c r="AF70" s="223"/>
      <c r="AG70" s="292">
        <f t="shared" si="0"/>
        <v>1028000</v>
      </c>
      <c r="AH70" s="530"/>
      <c r="AI70" s="292">
        <f t="shared" si="1"/>
        <v>1028000</v>
      </c>
      <c r="AJ70" s="99"/>
      <c r="AK70" s="99"/>
    </row>
    <row r="71" spans="1:37" ht="29.25" customHeight="1" hidden="1">
      <c r="A71" s="252">
        <v>53</v>
      </c>
      <c r="B71" s="235" t="s">
        <v>517</v>
      </c>
      <c r="C71" s="234" t="s">
        <v>518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2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92">
        <f t="shared" si="0"/>
        <v>0</v>
      </c>
      <c r="AH71" s="530"/>
      <c r="AI71" s="292">
        <f t="shared" si="1"/>
        <v>0</v>
      </c>
      <c r="AJ71" s="99"/>
      <c r="AK71" s="99"/>
    </row>
    <row r="72" spans="1:37" ht="29.25" customHeight="1" hidden="1">
      <c r="A72" s="252">
        <v>54</v>
      </c>
      <c r="B72" s="235" t="s">
        <v>519</v>
      </c>
      <c r="C72" s="234" t="s">
        <v>520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2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92">
        <f t="shared" si="0"/>
        <v>0</v>
      </c>
      <c r="AH72" s="530"/>
      <c r="AI72" s="292">
        <f t="shared" si="1"/>
        <v>0</v>
      </c>
      <c r="AJ72" s="99"/>
      <c r="AK72" s="99"/>
    </row>
    <row r="73" spans="1:37" ht="19.5" customHeight="1" hidden="1">
      <c r="A73" s="252">
        <v>55</v>
      </c>
      <c r="B73" s="235" t="s">
        <v>521</v>
      </c>
      <c r="C73" s="234" t="s">
        <v>522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2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92">
        <f t="shared" si="0"/>
        <v>0</v>
      </c>
      <c r="AH73" s="530"/>
      <c r="AI73" s="292">
        <f t="shared" si="1"/>
        <v>0</v>
      </c>
      <c r="AJ73" s="99"/>
      <c r="AK73" s="99"/>
    </row>
    <row r="74" spans="1:37" ht="19.5" customHeight="1" hidden="1">
      <c r="A74" s="252">
        <v>56</v>
      </c>
      <c r="B74" s="232" t="s">
        <v>523</v>
      </c>
      <c r="C74" s="234" t="s">
        <v>524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2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92">
        <f aca="true" t="shared" si="32" ref="AG74:AG102">SUM(D74:AF74)</f>
        <v>0</v>
      </c>
      <c r="AH74" s="530"/>
      <c r="AI74" s="292">
        <f t="shared" si="1"/>
        <v>0</v>
      </c>
      <c r="AJ74" s="99"/>
      <c r="AK74" s="99"/>
    </row>
    <row r="75" spans="1:37" ht="19.5" customHeight="1">
      <c r="A75" s="252">
        <v>39</v>
      </c>
      <c r="B75" s="235" t="s">
        <v>525</v>
      </c>
      <c r="C75" s="234" t="s">
        <v>526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2"/>
      <c r="P75" s="223">
        <v>836000</v>
      </c>
      <c r="Q75" s="223"/>
      <c r="R75" s="223"/>
      <c r="S75" s="223">
        <v>16986902</v>
      </c>
      <c r="T75" s="223">
        <v>150000</v>
      </c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92">
        <f t="shared" si="32"/>
        <v>17972902</v>
      </c>
      <c r="AH75" s="530">
        <v>-1545000</v>
      </c>
      <c r="AI75" s="292">
        <f t="shared" si="1"/>
        <v>16427902</v>
      </c>
      <c r="AJ75" s="99"/>
      <c r="AK75" s="99"/>
    </row>
    <row r="76" spans="1:35" s="100" customFormat="1" ht="18.75" customHeight="1">
      <c r="A76" s="252">
        <v>40</v>
      </c>
      <c r="B76" s="527" t="s">
        <v>527</v>
      </c>
      <c r="C76" s="239" t="s">
        <v>1088</v>
      </c>
      <c r="D76" s="222"/>
      <c r="E76" s="222"/>
      <c r="F76" s="222"/>
      <c r="G76" s="222"/>
      <c r="H76" s="222">
        <f>SUM(H64:H75)</f>
        <v>0</v>
      </c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>
        <v>83112617</v>
      </c>
      <c r="AF76" s="222"/>
      <c r="AG76" s="292">
        <f t="shared" si="32"/>
        <v>83112617</v>
      </c>
      <c r="AH76" s="292">
        <v>-21154986</v>
      </c>
      <c r="AI76" s="292">
        <f t="shared" si="1"/>
        <v>61957631</v>
      </c>
    </row>
    <row r="77" spans="1:37" ht="19.5" customHeight="1">
      <c r="A77" s="252">
        <v>41</v>
      </c>
      <c r="B77" s="241" t="s">
        <v>528</v>
      </c>
      <c r="C77" s="239" t="s">
        <v>338</v>
      </c>
      <c r="D77" s="222">
        <f>SUM(D65:D76)</f>
        <v>160000</v>
      </c>
      <c r="E77" s="222">
        <f>SUM(E65:E76)</f>
        <v>0</v>
      </c>
      <c r="F77" s="222">
        <f>SUM(F65:F76)</f>
        <v>0</v>
      </c>
      <c r="G77" s="222">
        <f>SUM(G65:G76)</f>
        <v>0</v>
      </c>
      <c r="H77" s="223"/>
      <c r="I77" s="222">
        <f aca="true" t="shared" si="33" ref="I77:O77">SUM(I65:I76)</f>
        <v>0</v>
      </c>
      <c r="J77" s="222">
        <f t="shared" si="33"/>
        <v>0</v>
      </c>
      <c r="K77" s="222">
        <f t="shared" si="33"/>
        <v>0</v>
      </c>
      <c r="L77" s="222">
        <f t="shared" si="33"/>
        <v>0</v>
      </c>
      <c r="M77" s="222">
        <f t="shared" si="33"/>
        <v>0</v>
      </c>
      <c r="N77" s="222">
        <f t="shared" si="33"/>
        <v>319000</v>
      </c>
      <c r="O77" s="222">
        <f t="shared" si="33"/>
        <v>200000</v>
      </c>
      <c r="P77" s="222">
        <f aca="true" t="shared" si="34" ref="P77:W77">SUM(P65:P76)</f>
        <v>836000</v>
      </c>
      <c r="Q77" s="222">
        <f t="shared" si="34"/>
        <v>0</v>
      </c>
      <c r="R77" s="222">
        <f t="shared" si="34"/>
        <v>0</v>
      </c>
      <c r="S77" s="222">
        <f t="shared" si="34"/>
        <v>16986902</v>
      </c>
      <c r="T77" s="222">
        <f t="shared" si="34"/>
        <v>150000</v>
      </c>
      <c r="U77" s="222">
        <f t="shared" si="34"/>
        <v>0</v>
      </c>
      <c r="V77" s="222">
        <f t="shared" si="34"/>
        <v>0</v>
      </c>
      <c r="W77" s="222">
        <f t="shared" si="34"/>
        <v>0</v>
      </c>
      <c r="X77" s="222">
        <f aca="true" t="shared" si="35" ref="X77:AH77">SUM(X65:X76)</f>
        <v>349000</v>
      </c>
      <c r="Y77" s="222">
        <f t="shared" si="35"/>
        <v>0</v>
      </c>
      <c r="Z77" s="222">
        <f t="shared" si="35"/>
        <v>0</v>
      </c>
      <c r="AA77" s="222">
        <f t="shared" si="35"/>
        <v>0</v>
      </c>
      <c r="AB77" s="222">
        <f t="shared" si="35"/>
        <v>0</v>
      </c>
      <c r="AC77" s="222">
        <f t="shared" si="35"/>
        <v>0</v>
      </c>
      <c r="AD77" s="222">
        <f t="shared" si="35"/>
        <v>0</v>
      </c>
      <c r="AE77" s="222">
        <f t="shared" si="35"/>
        <v>83112617</v>
      </c>
      <c r="AF77" s="222">
        <f t="shared" si="35"/>
        <v>0</v>
      </c>
      <c r="AG77" s="292">
        <f t="shared" si="32"/>
        <v>102113519</v>
      </c>
      <c r="AH77" s="292">
        <f t="shared" si="35"/>
        <v>-22699986</v>
      </c>
      <c r="AI77" s="292">
        <f t="shared" si="1"/>
        <v>79413533</v>
      </c>
      <c r="AJ77" s="99"/>
      <c r="AK77" s="99"/>
    </row>
    <row r="78" spans="1:37" ht="15.75">
      <c r="A78" s="252">
        <v>42</v>
      </c>
      <c r="B78" s="242" t="s">
        <v>529</v>
      </c>
      <c r="C78" s="234" t="s">
        <v>530</v>
      </c>
      <c r="D78" s="223"/>
      <c r="E78" s="223"/>
      <c r="F78" s="223">
        <v>1182000</v>
      </c>
      <c r="G78" s="223"/>
      <c r="H78" s="223"/>
      <c r="I78" s="223"/>
      <c r="J78" s="223"/>
      <c r="K78" s="223"/>
      <c r="L78" s="223"/>
      <c r="M78" s="223"/>
      <c r="N78" s="223"/>
      <c r="O78" s="222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92">
        <f t="shared" si="32"/>
        <v>1182000</v>
      </c>
      <c r="AH78" s="530">
        <v>661000</v>
      </c>
      <c r="AI78" s="292">
        <f aca="true" t="shared" si="36" ref="AI78:AI103">SUM(AG78:AH78)</f>
        <v>1843000</v>
      </c>
      <c r="AJ78" s="99"/>
      <c r="AK78" s="99"/>
    </row>
    <row r="79" spans="1:37" ht="15.75">
      <c r="A79" s="252">
        <v>43</v>
      </c>
      <c r="B79" s="242" t="s">
        <v>531</v>
      </c>
      <c r="C79" s="236" t="s">
        <v>532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2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92">
        <f t="shared" si="32"/>
        <v>0</v>
      </c>
      <c r="AH79" s="530">
        <v>6312020</v>
      </c>
      <c r="AI79" s="292">
        <f t="shared" si="36"/>
        <v>6312020</v>
      </c>
      <c r="AJ79" s="99"/>
      <c r="AK79" s="99"/>
    </row>
    <row r="80" spans="1:37" ht="15.75" customHeight="1" hidden="1">
      <c r="A80" s="252">
        <v>62</v>
      </c>
      <c r="B80" s="242" t="s">
        <v>533</v>
      </c>
      <c r="C80" s="236" t="s">
        <v>534</v>
      </c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2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92">
        <f t="shared" si="32"/>
        <v>0</v>
      </c>
      <c r="AH80" s="530"/>
      <c r="AI80" s="292">
        <f t="shared" si="36"/>
        <v>0</v>
      </c>
      <c r="AJ80" s="99"/>
      <c r="AK80" s="99"/>
    </row>
    <row r="81" spans="1:37" ht="15.75">
      <c r="A81" s="252">
        <v>44</v>
      </c>
      <c r="B81" s="242" t="s">
        <v>535</v>
      </c>
      <c r="C81" s="234" t="s">
        <v>536</v>
      </c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2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92">
        <f t="shared" si="32"/>
        <v>0</v>
      </c>
      <c r="AH81" s="530">
        <v>366000</v>
      </c>
      <c r="AI81" s="292">
        <f t="shared" si="36"/>
        <v>366000</v>
      </c>
      <c r="AJ81" s="99"/>
      <c r="AK81" s="99"/>
    </row>
    <row r="82" spans="1:37" ht="15.75" customHeight="1" hidden="1">
      <c r="A82" s="252">
        <v>64</v>
      </c>
      <c r="B82" s="240" t="s">
        <v>537</v>
      </c>
      <c r="C82" s="234" t="s">
        <v>538</v>
      </c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2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92">
        <f t="shared" si="32"/>
        <v>0</v>
      </c>
      <c r="AH82" s="530"/>
      <c r="AI82" s="292">
        <f t="shared" si="36"/>
        <v>0</v>
      </c>
      <c r="AJ82" s="99"/>
      <c r="AK82" s="99"/>
    </row>
    <row r="83" spans="1:37" ht="15.75" customHeight="1" hidden="1">
      <c r="A83" s="252">
        <v>65</v>
      </c>
      <c r="B83" s="240" t="s">
        <v>539</v>
      </c>
      <c r="C83" s="234" t="s">
        <v>540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2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92">
        <f t="shared" si="32"/>
        <v>0</v>
      </c>
      <c r="AH83" s="530"/>
      <c r="AI83" s="292">
        <f t="shared" si="36"/>
        <v>0</v>
      </c>
      <c r="AJ83" s="99"/>
      <c r="AK83" s="99"/>
    </row>
    <row r="84" spans="1:37" ht="15.75">
      <c r="A84" s="252">
        <v>45</v>
      </c>
      <c r="B84" s="240" t="s">
        <v>541</v>
      </c>
      <c r="C84" s="234" t="s">
        <v>542</v>
      </c>
      <c r="D84" s="223"/>
      <c r="E84" s="223"/>
      <c r="F84" s="223">
        <v>319140</v>
      </c>
      <c r="G84" s="223"/>
      <c r="H84" s="222">
        <f>SUM(H77:H83)</f>
        <v>0</v>
      </c>
      <c r="I84" s="223"/>
      <c r="J84" s="223"/>
      <c r="K84" s="223"/>
      <c r="L84" s="223"/>
      <c r="M84" s="223"/>
      <c r="N84" s="223"/>
      <c r="O84" s="222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92">
        <f t="shared" si="32"/>
        <v>319140</v>
      </c>
      <c r="AH84" s="530">
        <f>48330+99000</f>
        <v>147330</v>
      </c>
      <c r="AI84" s="292">
        <f t="shared" si="36"/>
        <v>466470</v>
      </c>
      <c r="AJ84" s="99"/>
      <c r="AK84" s="99"/>
    </row>
    <row r="85" spans="1:35" s="100" customFormat="1" ht="19.5" customHeight="1">
      <c r="A85" s="252">
        <v>46</v>
      </c>
      <c r="B85" s="243" t="s">
        <v>543</v>
      </c>
      <c r="C85" s="239" t="s">
        <v>544</v>
      </c>
      <c r="D85" s="222">
        <f>SUM(D78:D84)</f>
        <v>0</v>
      </c>
      <c r="E85" s="222">
        <f>SUM(E78:E84)</f>
        <v>0</v>
      </c>
      <c r="F85" s="222">
        <f>SUM(F78:F84)</f>
        <v>1501140</v>
      </c>
      <c r="G85" s="222">
        <f>SUM(G78:G84)</f>
        <v>0</v>
      </c>
      <c r="H85" s="223"/>
      <c r="I85" s="222">
        <f aca="true" t="shared" si="37" ref="I85:O85">SUM(I78:I84)</f>
        <v>0</v>
      </c>
      <c r="J85" s="222">
        <f t="shared" si="37"/>
        <v>0</v>
      </c>
      <c r="K85" s="222">
        <f t="shared" si="37"/>
        <v>0</v>
      </c>
      <c r="L85" s="222">
        <f t="shared" si="37"/>
        <v>0</v>
      </c>
      <c r="M85" s="222">
        <f t="shared" si="37"/>
        <v>0</v>
      </c>
      <c r="N85" s="222">
        <f t="shared" si="37"/>
        <v>0</v>
      </c>
      <c r="O85" s="222">
        <f t="shared" si="37"/>
        <v>0</v>
      </c>
      <c r="P85" s="222"/>
      <c r="Q85" s="222">
        <f aca="true" t="shared" si="38" ref="Q85:W85">SUM(Q78:Q84)</f>
        <v>0</v>
      </c>
      <c r="R85" s="222">
        <f t="shared" si="38"/>
        <v>0</v>
      </c>
      <c r="S85" s="222">
        <f t="shared" si="38"/>
        <v>0</v>
      </c>
      <c r="T85" s="222">
        <f t="shared" si="38"/>
        <v>0</v>
      </c>
      <c r="U85" s="222">
        <f t="shared" si="38"/>
        <v>0</v>
      </c>
      <c r="V85" s="222">
        <f t="shared" si="38"/>
        <v>0</v>
      </c>
      <c r="W85" s="222">
        <f t="shared" si="38"/>
        <v>0</v>
      </c>
      <c r="X85" s="222">
        <f aca="true" t="shared" si="39" ref="X85:AH85">SUM(X78:X84)</f>
        <v>0</v>
      </c>
      <c r="Y85" s="222">
        <f t="shared" si="39"/>
        <v>0</v>
      </c>
      <c r="Z85" s="222">
        <f t="shared" si="39"/>
        <v>0</v>
      </c>
      <c r="AA85" s="222">
        <f t="shared" si="39"/>
        <v>0</v>
      </c>
      <c r="AB85" s="222">
        <f t="shared" si="39"/>
        <v>0</v>
      </c>
      <c r="AC85" s="222">
        <f t="shared" si="39"/>
        <v>0</v>
      </c>
      <c r="AD85" s="222">
        <f t="shared" si="39"/>
        <v>0</v>
      </c>
      <c r="AE85" s="222">
        <f t="shared" si="39"/>
        <v>0</v>
      </c>
      <c r="AF85" s="222">
        <f t="shared" si="39"/>
        <v>0</v>
      </c>
      <c r="AG85" s="292">
        <f t="shared" si="32"/>
        <v>1501140</v>
      </c>
      <c r="AH85" s="292">
        <f t="shared" si="39"/>
        <v>7486350</v>
      </c>
      <c r="AI85" s="292">
        <f t="shared" si="36"/>
        <v>8987490</v>
      </c>
    </row>
    <row r="86" spans="1:39" ht="19.5" customHeight="1">
      <c r="A86" s="252">
        <v>47</v>
      </c>
      <c r="B86" s="237" t="s">
        <v>545</v>
      </c>
      <c r="C86" s="234" t="s">
        <v>546</v>
      </c>
      <c r="D86" s="223"/>
      <c r="E86" s="223"/>
      <c r="F86" s="223">
        <v>787000</v>
      </c>
      <c r="G86" s="223"/>
      <c r="H86" s="223"/>
      <c r="I86" s="223"/>
      <c r="J86" s="223"/>
      <c r="K86" s="223"/>
      <c r="L86" s="223"/>
      <c r="M86" s="223"/>
      <c r="N86" s="223"/>
      <c r="O86" s="222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92">
        <f t="shared" si="32"/>
        <v>787000</v>
      </c>
      <c r="AH86" s="530">
        <v>1555400</v>
      </c>
      <c r="AI86" s="292">
        <f t="shared" si="36"/>
        <v>2342400</v>
      </c>
      <c r="AJ86" s="99"/>
      <c r="AK86" s="99"/>
      <c r="AM86" s="102"/>
    </row>
    <row r="87" spans="1:37" ht="19.5" customHeight="1" hidden="1">
      <c r="A87" s="252">
        <v>69</v>
      </c>
      <c r="B87" s="237" t="s">
        <v>547</v>
      </c>
      <c r="C87" s="234" t="s">
        <v>548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2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92">
        <f t="shared" si="32"/>
        <v>0</v>
      </c>
      <c r="AH87" s="530"/>
      <c r="AI87" s="292">
        <f t="shared" si="36"/>
        <v>0</v>
      </c>
      <c r="AJ87" s="99"/>
      <c r="AK87" s="99"/>
    </row>
    <row r="88" spans="1:37" ht="19.5" customHeight="1" hidden="1">
      <c r="A88" s="252">
        <v>70</v>
      </c>
      <c r="B88" s="237" t="s">
        <v>549</v>
      </c>
      <c r="C88" s="234" t="s">
        <v>550</v>
      </c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2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92">
        <f t="shared" si="32"/>
        <v>0</v>
      </c>
      <c r="AH88" s="530"/>
      <c r="AI88" s="292">
        <f t="shared" si="36"/>
        <v>0</v>
      </c>
      <c r="AJ88" s="99"/>
      <c r="AK88" s="99"/>
    </row>
    <row r="89" spans="1:37" ht="19.5" customHeight="1">
      <c r="A89" s="252">
        <v>48</v>
      </c>
      <c r="B89" s="237" t="s">
        <v>551</v>
      </c>
      <c r="C89" s="234" t="s">
        <v>552</v>
      </c>
      <c r="D89" s="223"/>
      <c r="E89" s="223"/>
      <c r="F89" s="223">
        <v>213000</v>
      </c>
      <c r="G89" s="223"/>
      <c r="H89" s="222">
        <f>SUM(H85:H88)</f>
        <v>0</v>
      </c>
      <c r="I89" s="223"/>
      <c r="J89" s="223"/>
      <c r="K89" s="223"/>
      <c r="L89" s="223"/>
      <c r="M89" s="223"/>
      <c r="N89" s="223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92">
        <f t="shared" si="32"/>
        <v>213000</v>
      </c>
      <c r="AH89" s="530">
        <v>419958</v>
      </c>
      <c r="AI89" s="292">
        <f t="shared" si="36"/>
        <v>632958</v>
      </c>
      <c r="AJ89" s="99"/>
      <c r="AK89" s="99"/>
    </row>
    <row r="90" spans="1:35" s="100" customFormat="1" ht="19.5" customHeight="1">
      <c r="A90" s="252">
        <v>49</v>
      </c>
      <c r="B90" s="241" t="s">
        <v>553</v>
      </c>
      <c r="C90" s="239" t="s">
        <v>339</v>
      </c>
      <c r="D90" s="222">
        <f>SUM(D86:D89)</f>
        <v>0</v>
      </c>
      <c r="E90" s="222">
        <f>SUM(E86:E89)</f>
        <v>0</v>
      </c>
      <c r="F90" s="222">
        <f>SUM(F86:F89)</f>
        <v>1000000</v>
      </c>
      <c r="G90" s="222">
        <f>SUM(G86:G89)</f>
        <v>0</v>
      </c>
      <c r="H90" s="223"/>
      <c r="I90" s="222">
        <f aca="true" t="shared" si="40" ref="I90:O90">SUM(I86:I89)</f>
        <v>0</v>
      </c>
      <c r="J90" s="222">
        <f t="shared" si="40"/>
        <v>0</v>
      </c>
      <c r="K90" s="222">
        <f t="shared" si="40"/>
        <v>0</v>
      </c>
      <c r="L90" s="222">
        <f t="shared" si="40"/>
        <v>0</v>
      </c>
      <c r="M90" s="222">
        <f t="shared" si="40"/>
        <v>0</v>
      </c>
      <c r="N90" s="222">
        <f t="shared" si="40"/>
        <v>0</v>
      </c>
      <c r="O90" s="222">
        <f t="shared" si="40"/>
        <v>0</v>
      </c>
      <c r="P90" s="222">
        <f aca="true" t="shared" si="41" ref="P90:W90">SUM(P86:P89)</f>
        <v>0</v>
      </c>
      <c r="Q90" s="222">
        <f t="shared" si="41"/>
        <v>0</v>
      </c>
      <c r="R90" s="222">
        <f t="shared" si="41"/>
        <v>0</v>
      </c>
      <c r="S90" s="222">
        <f t="shared" si="41"/>
        <v>0</v>
      </c>
      <c r="T90" s="222">
        <f t="shared" si="41"/>
        <v>0</v>
      </c>
      <c r="U90" s="222">
        <f t="shared" si="41"/>
        <v>0</v>
      </c>
      <c r="V90" s="222">
        <f t="shared" si="41"/>
        <v>0</v>
      </c>
      <c r="W90" s="222">
        <f t="shared" si="41"/>
        <v>0</v>
      </c>
      <c r="X90" s="222">
        <f aca="true" t="shared" si="42" ref="X90:AF90">SUM(X86:X89)</f>
        <v>0</v>
      </c>
      <c r="Y90" s="222">
        <f t="shared" si="42"/>
        <v>0</v>
      </c>
      <c r="Z90" s="222">
        <f t="shared" si="42"/>
        <v>0</v>
      </c>
      <c r="AA90" s="222">
        <f t="shared" si="42"/>
        <v>0</v>
      </c>
      <c r="AB90" s="222">
        <f t="shared" si="42"/>
        <v>0</v>
      </c>
      <c r="AC90" s="222">
        <f t="shared" si="42"/>
        <v>0</v>
      </c>
      <c r="AD90" s="222">
        <f t="shared" si="42"/>
        <v>0</v>
      </c>
      <c r="AE90" s="222">
        <f t="shared" si="42"/>
        <v>0</v>
      </c>
      <c r="AF90" s="222">
        <f t="shared" si="42"/>
        <v>0</v>
      </c>
      <c r="AG90" s="292">
        <f t="shared" si="32"/>
        <v>1000000</v>
      </c>
      <c r="AH90" s="292">
        <f>SUM(AH86:AH89)</f>
        <v>1975358</v>
      </c>
      <c r="AI90" s="292">
        <f t="shared" si="36"/>
        <v>2975358</v>
      </c>
    </row>
    <row r="91" spans="1:37" ht="29.25" customHeight="1" hidden="1">
      <c r="A91" s="252">
        <v>73</v>
      </c>
      <c r="B91" s="237" t="s">
        <v>554</v>
      </c>
      <c r="C91" s="234" t="s">
        <v>555</v>
      </c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2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92">
        <f t="shared" si="32"/>
        <v>0</v>
      </c>
      <c r="AH91" s="530"/>
      <c r="AI91" s="292">
        <f t="shared" si="36"/>
        <v>0</v>
      </c>
      <c r="AJ91" s="99"/>
      <c r="AK91" s="99"/>
    </row>
    <row r="92" spans="1:37" ht="29.25" customHeight="1" hidden="1">
      <c r="A92" s="252">
        <v>74</v>
      </c>
      <c r="B92" s="237" t="s">
        <v>556</v>
      </c>
      <c r="C92" s="234" t="s">
        <v>557</v>
      </c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2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92">
        <f t="shared" si="32"/>
        <v>0</v>
      </c>
      <c r="AH92" s="530"/>
      <c r="AI92" s="292">
        <f t="shared" si="36"/>
        <v>0</v>
      </c>
      <c r="AJ92" s="99"/>
      <c r="AK92" s="99"/>
    </row>
    <row r="93" spans="1:37" ht="29.25" customHeight="1" hidden="1">
      <c r="A93" s="252">
        <v>75</v>
      </c>
      <c r="B93" s="237" t="s">
        <v>558</v>
      </c>
      <c r="C93" s="234" t="s">
        <v>559</v>
      </c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2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92">
        <f t="shared" si="32"/>
        <v>0</v>
      </c>
      <c r="AH93" s="530"/>
      <c r="AI93" s="292">
        <f t="shared" si="36"/>
        <v>0</v>
      </c>
      <c r="AJ93" s="99"/>
      <c r="AK93" s="99"/>
    </row>
    <row r="94" spans="1:37" ht="19.5" customHeight="1" hidden="1">
      <c r="A94" s="252">
        <v>76</v>
      </c>
      <c r="B94" s="237" t="s">
        <v>560</v>
      </c>
      <c r="C94" s="234" t="s">
        <v>561</v>
      </c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2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92">
        <f t="shared" si="32"/>
        <v>0</v>
      </c>
      <c r="AH94" s="530"/>
      <c r="AI94" s="292">
        <f t="shared" si="36"/>
        <v>0</v>
      </c>
      <c r="AJ94" s="99"/>
      <c r="AK94" s="99"/>
    </row>
    <row r="95" spans="1:37" ht="29.25" customHeight="1" hidden="1">
      <c r="A95" s="252">
        <v>77</v>
      </c>
      <c r="B95" s="237" t="s">
        <v>562</v>
      </c>
      <c r="C95" s="234" t="s">
        <v>563</v>
      </c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2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92">
        <f t="shared" si="32"/>
        <v>0</v>
      </c>
      <c r="AH95" s="530"/>
      <c r="AI95" s="292">
        <f t="shared" si="36"/>
        <v>0</v>
      </c>
      <c r="AJ95" s="99"/>
      <c r="AK95" s="99"/>
    </row>
    <row r="96" spans="1:37" ht="29.25" customHeight="1" hidden="1">
      <c r="A96" s="252">
        <v>78</v>
      </c>
      <c r="B96" s="237" t="s">
        <v>564</v>
      </c>
      <c r="C96" s="234" t="s">
        <v>565</v>
      </c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2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92">
        <f t="shared" si="32"/>
        <v>0</v>
      </c>
      <c r="AH96" s="530"/>
      <c r="AI96" s="292">
        <f t="shared" si="36"/>
        <v>0</v>
      </c>
      <c r="AJ96" s="99"/>
      <c r="AK96" s="99"/>
    </row>
    <row r="97" spans="1:37" ht="19.5" customHeight="1" hidden="1">
      <c r="A97" s="252">
        <v>79</v>
      </c>
      <c r="B97" s="237" t="s">
        <v>566</v>
      </c>
      <c r="C97" s="234" t="s">
        <v>567</v>
      </c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2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92">
        <f t="shared" si="32"/>
        <v>0</v>
      </c>
      <c r="AH97" s="530"/>
      <c r="AI97" s="292">
        <f t="shared" si="36"/>
        <v>0</v>
      </c>
      <c r="AJ97" s="99"/>
      <c r="AK97" s="99"/>
    </row>
    <row r="98" spans="1:37" ht="19.5" customHeight="1" hidden="1">
      <c r="A98" s="252">
        <v>80</v>
      </c>
      <c r="B98" s="237" t="s">
        <v>568</v>
      </c>
      <c r="C98" s="234" t="s">
        <v>569</v>
      </c>
      <c r="D98" s="223"/>
      <c r="E98" s="223"/>
      <c r="F98" s="223"/>
      <c r="G98" s="223"/>
      <c r="H98" s="222">
        <f>SUM(H90:H97)</f>
        <v>0</v>
      </c>
      <c r="I98" s="223"/>
      <c r="J98" s="223"/>
      <c r="K98" s="223"/>
      <c r="L98" s="223"/>
      <c r="M98" s="223"/>
      <c r="N98" s="223"/>
      <c r="O98" s="222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92">
        <f t="shared" si="32"/>
        <v>0</v>
      </c>
      <c r="AH98" s="530"/>
      <c r="AI98" s="292">
        <f t="shared" si="36"/>
        <v>0</v>
      </c>
      <c r="AJ98" s="99"/>
      <c r="AK98" s="99"/>
    </row>
    <row r="99" spans="1:37" ht="19.5" customHeight="1" hidden="1">
      <c r="A99" s="252">
        <v>81</v>
      </c>
      <c r="B99" s="241" t="s">
        <v>570</v>
      </c>
      <c r="C99" s="239" t="s">
        <v>571</v>
      </c>
      <c r="D99" s="222">
        <f>SUM(D91:D98)</f>
        <v>0</v>
      </c>
      <c r="E99" s="222">
        <f>SUM(E91:E98)</f>
        <v>0</v>
      </c>
      <c r="F99" s="222">
        <f>SUM(F91:F98)</f>
        <v>0</v>
      </c>
      <c r="G99" s="222">
        <f>SUM(G91:G98)</f>
        <v>0</v>
      </c>
      <c r="H99" s="222">
        <f>SUM(H26+H27+H55+H63+H76+H84+H89+H98)</f>
        <v>0</v>
      </c>
      <c r="I99" s="222">
        <f aca="true" t="shared" si="43" ref="I99:O99">SUM(I91:I98)</f>
        <v>0</v>
      </c>
      <c r="J99" s="222">
        <f t="shared" si="43"/>
        <v>0</v>
      </c>
      <c r="K99" s="222">
        <f t="shared" si="43"/>
        <v>0</v>
      </c>
      <c r="L99" s="222">
        <f t="shared" si="43"/>
        <v>0</v>
      </c>
      <c r="M99" s="222">
        <f t="shared" si="43"/>
        <v>0</v>
      </c>
      <c r="N99" s="222">
        <f t="shared" si="43"/>
        <v>0</v>
      </c>
      <c r="O99" s="222">
        <f t="shared" si="43"/>
        <v>0</v>
      </c>
      <c r="P99" s="222">
        <f aca="true" t="shared" si="44" ref="P99:W99">SUM(P91:P98)</f>
        <v>0</v>
      </c>
      <c r="Q99" s="222">
        <f t="shared" si="44"/>
        <v>0</v>
      </c>
      <c r="R99" s="222">
        <f t="shared" si="44"/>
        <v>0</v>
      </c>
      <c r="S99" s="222">
        <f t="shared" si="44"/>
        <v>0</v>
      </c>
      <c r="T99" s="222">
        <f t="shared" si="44"/>
        <v>0</v>
      </c>
      <c r="U99" s="222">
        <f t="shared" si="44"/>
        <v>0</v>
      </c>
      <c r="V99" s="222">
        <f t="shared" si="44"/>
        <v>0</v>
      </c>
      <c r="W99" s="222">
        <f t="shared" si="44"/>
        <v>0</v>
      </c>
      <c r="X99" s="222">
        <f aca="true" t="shared" si="45" ref="X99:AF99">SUM(X91:X98)</f>
        <v>0</v>
      </c>
      <c r="Y99" s="222">
        <f t="shared" si="45"/>
        <v>0</v>
      </c>
      <c r="Z99" s="222">
        <f t="shared" si="45"/>
        <v>0</v>
      </c>
      <c r="AA99" s="222">
        <f t="shared" si="45"/>
        <v>0</v>
      </c>
      <c r="AB99" s="222">
        <f t="shared" si="45"/>
        <v>0</v>
      </c>
      <c r="AC99" s="222">
        <f t="shared" si="45"/>
        <v>0</v>
      </c>
      <c r="AD99" s="222">
        <f t="shared" si="45"/>
        <v>0</v>
      </c>
      <c r="AE99" s="222">
        <f t="shared" si="45"/>
        <v>0</v>
      </c>
      <c r="AF99" s="222">
        <f t="shared" si="45"/>
        <v>0</v>
      </c>
      <c r="AG99" s="292">
        <f t="shared" si="32"/>
        <v>0</v>
      </c>
      <c r="AH99" s="530"/>
      <c r="AI99" s="292">
        <f t="shared" si="36"/>
        <v>0</v>
      </c>
      <c r="AJ99" s="99"/>
      <c r="AK99" s="99"/>
    </row>
    <row r="100" spans="1:35" s="100" customFormat="1" ht="19.5" customHeight="1">
      <c r="A100" s="252">
        <v>50</v>
      </c>
      <c r="B100" s="243" t="s">
        <v>572</v>
      </c>
      <c r="C100" s="244" t="s">
        <v>573</v>
      </c>
      <c r="D100" s="222">
        <f>SUM(D26+D27+D55+D64+D77+D85+D90+D99)</f>
        <v>6004012</v>
      </c>
      <c r="E100" s="222">
        <f>SUM(E26+E27+E55+E64+E77+E85+E90+E99)</f>
        <v>527050</v>
      </c>
      <c r="F100" s="222">
        <f>SUM(F26+F27+F55+F64+F77+F85+F90+F99)</f>
        <v>2501140</v>
      </c>
      <c r="G100" s="222">
        <f>SUM(G26+G27+G55+G64+G77+G85+G90+G99)</f>
        <v>0</v>
      </c>
      <c r="H100" s="222"/>
      <c r="I100" s="222">
        <f aca="true" t="shared" si="46" ref="I100:Q100">SUM(I26+I27+I55+I64+I77+I85+I90+I99)</f>
        <v>2556384</v>
      </c>
      <c r="J100" s="222">
        <f t="shared" si="46"/>
        <v>3659940</v>
      </c>
      <c r="K100" s="222">
        <f t="shared" si="46"/>
        <v>5651500</v>
      </c>
      <c r="L100" s="222">
        <f t="shared" si="46"/>
        <v>2286000</v>
      </c>
      <c r="M100" s="222">
        <f t="shared" si="46"/>
        <v>2784970</v>
      </c>
      <c r="N100" s="222">
        <f t="shared" si="46"/>
        <v>319000</v>
      </c>
      <c r="O100" s="222">
        <f t="shared" si="46"/>
        <v>200000</v>
      </c>
      <c r="P100" s="222">
        <f t="shared" si="46"/>
        <v>4573372</v>
      </c>
      <c r="Q100" s="222">
        <f t="shared" si="46"/>
        <v>535278</v>
      </c>
      <c r="R100" s="222">
        <f>R55+R26+R27</f>
        <v>4379720</v>
      </c>
      <c r="S100" s="222">
        <f aca="true" t="shared" si="47" ref="S100:X100">SUM(S26+S27+S55+S64+S77+S85+S90+S99)</f>
        <v>16986902</v>
      </c>
      <c r="T100" s="222">
        <f t="shared" si="47"/>
        <v>150000</v>
      </c>
      <c r="U100" s="222">
        <f t="shared" si="47"/>
        <v>21250989</v>
      </c>
      <c r="V100" s="222">
        <f t="shared" si="47"/>
        <v>4087170</v>
      </c>
      <c r="W100" s="222">
        <f t="shared" si="47"/>
        <v>550000</v>
      </c>
      <c r="X100" s="222">
        <f t="shared" si="47"/>
        <v>349000</v>
      </c>
      <c r="Y100" s="222">
        <f aca="true" t="shared" si="48" ref="Y100:AF100">SUM(Y26+Y27+Y55+Y64+Y77+Y85+Y90+Y99)</f>
        <v>276000</v>
      </c>
      <c r="Z100" s="222">
        <f t="shared" si="48"/>
        <v>0</v>
      </c>
      <c r="AA100" s="222">
        <f t="shared" si="48"/>
        <v>6193415</v>
      </c>
      <c r="AB100" s="222">
        <f t="shared" si="48"/>
        <v>2545084</v>
      </c>
      <c r="AC100" s="222">
        <f t="shared" si="48"/>
        <v>0</v>
      </c>
      <c r="AD100" s="222">
        <f t="shared" si="48"/>
        <v>3789649</v>
      </c>
      <c r="AE100" s="222">
        <f t="shared" si="48"/>
        <v>83112617</v>
      </c>
      <c r="AF100" s="222">
        <f t="shared" si="48"/>
        <v>0</v>
      </c>
      <c r="AG100" s="292">
        <f t="shared" si="32"/>
        <v>175269192</v>
      </c>
      <c r="AH100" s="222">
        <f>SUM(AH26+AH27+AH55+AH64+AH77+AH85+AH90+AH99)</f>
        <v>-553629</v>
      </c>
      <c r="AI100" s="292">
        <f t="shared" si="36"/>
        <v>174715563</v>
      </c>
    </row>
    <row r="101" spans="1:35" s="100" customFormat="1" ht="19.5" customHeight="1">
      <c r="A101" s="252">
        <v>51</v>
      </c>
      <c r="B101" s="243" t="s">
        <v>1081</v>
      </c>
      <c r="C101" s="244" t="s">
        <v>574</v>
      </c>
      <c r="D101" s="222"/>
      <c r="E101" s="222"/>
      <c r="F101" s="222"/>
      <c r="G101" s="222">
        <v>78687133</v>
      </c>
      <c r="H101" s="222">
        <f>SUM(H99:H100)</f>
        <v>0</v>
      </c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92">
        <f t="shared" si="32"/>
        <v>78687133</v>
      </c>
      <c r="AH101" s="292">
        <v>5377175</v>
      </c>
      <c r="AI101" s="292">
        <f t="shared" si="36"/>
        <v>84064308</v>
      </c>
    </row>
    <row r="102" spans="1:35" s="100" customFormat="1" ht="19.5" customHeight="1">
      <c r="A102" s="252">
        <v>52</v>
      </c>
      <c r="B102" s="243" t="s">
        <v>990</v>
      </c>
      <c r="C102" s="244" t="s">
        <v>1090</v>
      </c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92">
        <f t="shared" si="32"/>
        <v>0</v>
      </c>
      <c r="AH102" s="292">
        <f>4476336+1399760</f>
        <v>5876096</v>
      </c>
      <c r="AI102" s="292">
        <f t="shared" si="36"/>
        <v>5876096</v>
      </c>
    </row>
    <row r="103" spans="1:35" s="100" customFormat="1" ht="19.5" customHeight="1">
      <c r="A103" s="252">
        <v>53</v>
      </c>
      <c r="B103" s="243" t="s">
        <v>1079</v>
      </c>
      <c r="C103" s="244" t="s">
        <v>1089</v>
      </c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92"/>
      <c r="AH103" s="292">
        <v>45000000</v>
      </c>
      <c r="AI103" s="292">
        <f t="shared" si="36"/>
        <v>45000000</v>
      </c>
    </row>
    <row r="104" spans="1:35" s="100" customFormat="1" ht="19.5" customHeight="1">
      <c r="A104" s="252">
        <v>54</v>
      </c>
      <c r="B104" s="243" t="s">
        <v>1082</v>
      </c>
      <c r="C104" s="244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92">
        <f>SUM(AG101:AG103)</f>
        <v>78687133</v>
      </c>
      <c r="AH104" s="292">
        <f>SUM(AH101:AH103)</f>
        <v>56253271</v>
      </c>
      <c r="AI104" s="292">
        <f>SUM(AI101:AI103)</f>
        <v>134940404</v>
      </c>
    </row>
    <row r="105" spans="1:35" s="100" customFormat="1" ht="19.5" customHeight="1">
      <c r="A105" s="252">
        <v>55</v>
      </c>
      <c r="B105" s="243" t="s">
        <v>575</v>
      </c>
      <c r="C105" s="244" t="s">
        <v>11</v>
      </c>
      <c r="D105" s="222">
        <f>SUM(D100:D101)</f>
        <v>6004012</v>
      </c>
      <c r="E105" s="222">
        <f>SUM(E100:E101)</f>
        <v>527050</v>
      </c>
      <c r="F105" s="222">
        <f>SUM(F100:F101)</f>
        <v>2501140</v>
      </c>
      <c r="G105" s="222">
        <f>SUM(G100:G101)</f>
        <v>78687133</v>
      </c>
      <c r="H105" s="222">
        <f>SUM(H100:H101)</f>
        <v>0</v>
      </c>
      <c r="I105" s="222">
        <f aca="true" t="shared" si="49" ref="I105:O105">SUM(I100:I101)</f>
        <v>2556384</v>
      </c>
      <c r="J105" s="222">
        <f t="shared" si="49"/>
        <v>3659940</v>
      </c>
      <c r="K105" s="222">
        <f t="shared" si="49"/>
        <v>5651500</v>
      </c>
      <c r="L105" s="222">
        <f t="shared" si="49"/>
        <v>2286000</v>
      </c>
      <c r="M105" s="222">
        <f t="shared" si="49"/>
        <v>2784970</v>
      </c>
      <c r="N105" s="222">
        <f t="shared" si="49"/>
        <v>319000</v>
      </c>
      <c r="O105" s="222">
        <f t="shared" si="49"/>
        <v>200000</v>
      </c>
      <c r="P105" s="222">
        <f aca="true" t="shared" si="50" ref="P105:W105">SUM(P100:P101)</f>
        <v>4573372</v>
      </c>
      <c r="Q105" s="222">
        <f t="shared" si="50"/>
        <v>535278</v>
      </c>
      <c r="R105" s="222">
        <f t="shared" si="50"/>
        <v>4379720</v>
      </c>
      <c r="S105" s="222">
        <f t="shared" si="50"/>
        <v>16986902</v>
      </c>
      <c r="T105" s="222">
        <f>SUM(T100:T101)</f>
        <v>150000</v>
      </c>
      <c r="U105" s="222">
        <f t="shared" si="50"/>
        <v>21250989</v>
      </c>
      <c r="V105" s="222">
        <f t="shared" si="50"/>
        <v>4087170</v>
      </c>
      <c r="W105" s="222">
        <f t="shared" si="50"/>
        <v>550000</v>
      </c>
      <c r="X105" s="222">
        <f aca="true" t="shared" si="51" ref="X105:AE105">SUM(X100:X101)</f>
        <v>349000</v>
      </c>
      <c r="Y105" s="222">
        <f t="shared" si="51"/>
        <v>276000</v>
      </c>
      <c r="Z105" s="222">
        <f t="shared" si="51"/>
        <v>0</v>
      </c>
      <c r="AA105" s="222">
        <f t="shared" si="51"/>
        <v>6193415</v>
      </c>
      <c r="AB105" s="222">
        <f t="shared" si="51"/>
        <v>2545084</v>
      </c>
      <c r="AC105" s="222">
        <f t="shared" si="51"/>
        <v>0</v>
      </c>
      <c r="AD105" s="222">
        <f t="shared" si="51"/>
        <v>3789649</v>
      </c>
      <c r="AE105" s="222">
        <f t="shared" si="51"/>
        <v>83112617</v>
      </c>
      <c r="AF105" s="222"/>
      <c r="AG105" s="292">
        <f>SUM(AG100:AG102)</f>
        <v>253956325</v>
      </c>
      <c r="AH105" s="292">
        <f>AH100+AH104</f>
        <v>55699642</v>
      </c>
      <c r="AI105" s="292">
        <f>AI100+AI104</f>
        <v>309655967</v>
      </c>
    </row>
    <row r="106" spans="2:20" ht="15.75">
      <c r="B106" s="104"/>
      <c r="C106" s="104"/>
      <c r="T106" s="291"/>
    </row>
    <row r="107" spans="2:3" ht="15.75">
      <c r="B107" s="104"/>
      <c r="C107" s="104"/>
    </row>
    <row r="108" spans="2:3" ht="15.75">
      <c r="B108" s="104"/>
      <c r="C108" s="104"/>
    </row>
    <row r="109" spans="2:3" ht="15.75">
      <c r="B109" s="104"/>
      <c r="C109" s="104"/>
    </row>
    <row r="110" ht="15.75">
      <c r="C110" s="104"/>
    </row>
    <row r="111" ht="15.75">
      <c r="C111" s="104"/>
    </row>
  </sheetData>
  <sheetProtection/>
  <mergeCells count="6">
    <mergeCell ref="A4:A7"/>
    <mergeCell ref="AG5:AG7"/>
    <mergeCell ref="A2:AK2"/>
    <mergeCell ref="A1:AK1"/>
    <mergeCell ref="AH4:AH7"/>
    <mergeCell ref="AI4:AI7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8" scale="47" r:id="rId1"/>
  <headerFooter alignWithMargins="0">
    <oddHeader>&amp;LMAGYARPOLÁNY KÖZSÉG 
ÖNKORMÁNYZATA
&amp;C2016. ÉVI KÖLTSÉGVETÉS&amp;R4.a. melléklet a 11/2016. (X. 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81"/>
  <sheetViews>
    <sheetView zoomScaleSheetLayoutView="39" workbookViewId="0" topLeftCell="A510">
      <selection activeCell="I516" sqref="I516"/>
    </sheetView>
  </sheetViews>
  <sheetFormatPr defaultColWidth="9.00390625" defaultRowHeight="12.75"/>
  <cols>
    <col min="1" max="1" width="8.125" style="255" bestFit="1" customWidth="1"/>
    <col min="2" max="2" width="2.25390625" style="2" bestFit="1" customWidth="1"/>
    <col min="3" max="3" width="10.125" style="1" bestFit="1" customWidth="1"/>
    <col min="4" max="4" width="65.375" style="0" customWidth="1"/>
    <col min="5" max="5" width="16.25390625" style="71" hidden="1" customWidth="1"/>
    <col min="6" max="6" width="12.75390625" style="1" hidden="1" customWidth="1"/>
    <col min="7" max="7" width="31.125" style="0" hidden="1" customWidth="1"/>
    <col min="8" max="8" width="14.75390625" style="71" bestFit="1" customWidth="1"/>
    <col min="9" max="9" width="18.125" style="476" customWidth="1"/>
    <col min="10" max="10" width="17.25390625" style="477" customWidth="1"/>
  </cols>
  <sheetData>
    <row r="1" spans="4:8" ht="12.75">
      <c r="D1" s="3" t="s">
        <v>0</v>
      </c>
      <c r="E1" s="4"/>
      <c r="H1" s="4"/>
    </row>
    <row r="2" spans="4:8" ht="27" customHeight="1">
      <c r="D2" s="5" t="s">
        <v>1</v>
      </c>
      <c r="E2" s="4"/>
      <c r="H2" s="4"/>
    </row>
    <row r="3" spans="1:10" s="1" customFormat="1" ht="12.75">
      <c r="A3" s="255"/>
      <c r="B3" s="2"/>
      <c r="D3" s="3"/>
      <c r="E3" s="6"/>
      <c r="H3" s="7"/>
      <c r="I3" s="476"/>
      <c r="J3" s="477"/>
    </row>
    <row r="4" spans="1:10" ht="12.75">
      <c r="A4" s="647" t="s">
        <v>323</v>
      </c>
      <c r="B4" s="657" t="s">
        <v>3</v>
      </c>
      <c r="C4" s="657"/>
      <c r="D4" s="8" t="s">
        <v>4</v>
      </c>
      <c r="E4" s="9" t="s">
        <v>5</v>
      </c>
      <c r="F4" s="1">
        <v>511112</v>
      </c>
      <c r="H4" s="9" t="s">
        <v>5</v>
      </c>
      <c r="I4" s="340" t="s">
        <v>6</v>
      </c>
      <c r="J4" s="464" t="s">
        <v>7</v>
      </c>
    </row>
    <row r="5" spans="1:10" ht="12.75">
      <c r="A5" s="648"/>
      <c r="B5" s="657" t="s">
        <v>8</v>
      </c>
      <c r="C5" s="657"/>
      <c r="D5" s="8" t="s">
        <v>9</v>
      </c>
      <c r="E5" s="9" t="s">
        <v>10</v>
      </c>
      <c r="H5" s="9" t="s">
        <v>924</v>
      </c>
      <c r="I5" s="340" t="s">
        <v>992</v>
      </c>
      <c r="J5" s="464" t="s">
        <v>993</v>
      </c>
    </row>
    <row r="6" spans="1:10" ht="12.75">
      <c r="A6" s="256">
        <v>1</v>
      </c>
      <c r="B6" s="11" t="s">
        <v>11</v>
      </c>
      <c r="C6" s="10">
        <v>121</v>
      </c>
      <c r="D6" s="12" t="s">
        <v>954</v>
      </c>
      <c r="E6" s="13">
        <v>4464000</v>
      </c>
      <c r="F6" s="1">
        <v>514192</v>
      </c>
      <c r="H6" s="14">
        <v>1794000</v>
      </c>
      <c r="I6" s="340">
        <f>J6-H6</f>
        <v>599600</v>
      </c>
      <c r="J6" s="464">
        <v>2393600</v>
      </c>
    </row>
    <row r="7" spans="1:10" ht="12.75">
      <c r="A7" s="256">
        <f>A6+1</f>
        <v>2</v>
      </c>
      <c r="B7" s="11" t="s">
        <v>11</v>
      </c>
      <c r="C7" s="10">
        <v>121</v>
      </c>
      <c r="D7" s="12" t="s">
        <v>955</v>
      </c>
      <c r="E7" s="13">
        <v>1250000</v>
      </c>
      <c r="H7" s="14">
        <v>268280</v>
      </c>
      <c r="I7" s="340">
        <f>J7-H7</f>
        <v>90760</v>
      </c>
      <c r="J7" s="464">
        <v>359040</v>
      </c>
    </row>
    <row r="8" spans="1:10" ht="12.75">
      <c r="A8" s="256">
        <v>3</v>
      </c>
      <c r="B8" s="11" t="s">
        <v>11</v>
      </c>
      <c r="C8" s="10">
        <v>121</v>
      </c>
      <c r="D8" s="12" t="s">
        <v>149</v>
      </c>
      <c r="E8" s="13">
        <v>12000</v>
      </c>
      <c r="F8" s="1">
        <v>514122</v>
      </c>
      <c r="G8" s="1"/>
      <c r="H8" s="14">
        <v>242352</v>
      </c>
      <c r="I8" s="340">
        <f>J8-H8</f>
        <v>0</v>
      </c>
      <c r="J8" s="483">
        <v>242352</v>
      </c>
    </row>
    <row r="9" spans="1:10" ht="12.75">
      <c r="A9" s="256">
        <f>A8+1</f>
        <v>4</v>
      </c>
      <c r="B9" s="11" t="s">
        <v>11</v>
      </c>
      <c r="C9" s="10">
        <v>1107</v>
      </c>
      <c r="D9" s="331" t="s">
        <v>407</v>
      </c>
      <c r="E9" s="332"/>
      <c r="G9" s="1"/>
      <c r="H9" s="333"/>
      <c r="I9" s="340">
        <f>J9-H9</f>
        <v>333332</v>
      </c>
      <c r="J9" s="483">
        <v>333332</v>
      </c>
    </row>
    <row r="10" spans="1:10" ht="12.75">
      <c r="A10" s="256">
        <v>5</v>
      </c>
      <c r="B10" s="11" t="s">
        <v>11</v>
      </c>
      <c r="C10" s="15">
        <v>12</v>
      </c>
      <c r="D10" s="16" t="s">
        <v>580</v>
      </c>
      <c r="E10" s="17">
        <f>SUM(E6:E8)</f>
        <v>5726000</v>
      </c>
      <c r="F10" s="1">
        <v>53111</v>
      </c>
      <c r="H10" s="17">
        <f>SUM(H6:H8)</f>
        <v>2304632</v>
      </c>
      <c r="I10" s="468">
        <f>SUM(I6:I9)</f>
        <v>1023692</v>
      </c>
      <c r="J10" s="484">
        <f>SUM(H10:I10)</f>
        <v>3328324</v>
      </c>
    </row>
    <row r="11" spans="1:10" ht="12.75">
      <c r="A11" s="256">
        <v>6</v>
      </c>
      <c r="B11" s="11" t="s">
        <v>11</v>
      </c>
      <c r="C11" s="10">
        <v>21</v>
      </c>
      <c r="D11" s="18" t="s">
        <v>576</v>
      </c>
      <c r="E11" s="13">
        <f>SUM(E6+E7/2)*0.27</f>
        <v>1374030</v>
      </c>
      <c r="H11" s="14">
        <f>H6*0.27</f>
        <v>484380.00000000006</v>
      </c>
      <c r="I11" s="340">
        <v>161892</v>
      </c>
      <c r="J11" s="464">
        <f aca="true" t="shared" si="0" ref="J11:J40">SUM(H11:I11)</f>
        <v>646272</v>
      </c>
    </row>
    <row r="12" spans="1:10" ht="12.75">
      <c r="A12" s="256">
        <v>7</v>
      </c>
      <c r="B12" s="11" t="s">
        <v>11</v>
      </c>
      <c r="C12" s="10">
        <v>23</v>
      </c>
      <c r="D12" s="18" t="s">
        <v>1024</v>
      </c>
      <c r="E12" s="13"/>
      <c r="H12" s="14"/>
      <c r="I12" s="340">
        <v>55533</v>
      </c>
      <c r="J12" s="464">
        <f t="shared" si="0"/>
        <v>55533</v>
      </c>
    </row>
    <row r="13" spans="1:10" ht="12.75">
      <c r="A13" s="256">
        <v>8</v>
      </c>
      <c r="B13" s="11" t="s">
        <v>11</v>
      </c>
      <c r="C13" s="10">
        <v>27</v>
      </c>
      <c r="D13" s="18" t="s">
        <v>1025</v>
      </c>
      <c r="E13" s="13"/>
      <c r="H13" s="14"/>
      <c r="I13" s="340">
        <v>59500</v>
      </c>
      <c r="J13" s="464">
        <f t="shared" si="0"/>
        <v>59500</v>
      </c>
    </row>
    <row r="14" spans="1:10" ht="12.75">
      <c r="A14" s="256">
        <v>9</v>
      </c>
      <c r="B14" s="11" t="s">
        <v>11</v>
      </c>
      <c r="C14" s="15">
        <v>2</v>
      </c>
      <c r="D14" s="19" t="s">
        <v>578</v>
      </c>
      <c r="E14" s="20">
        <f>SUM(E11:E11)</f>
        <v>1374030</v>
      </c>
      <c r="H14" s="20">
        <f>SUM(H11:H11)</f>
        <v>484380.00000000006</v>
      </c>
      <c r="I14" s="468">
        <f>SUM(I11:I13)</f>
        <v>276925</v>
      </c>
      <c r="J14" s="484">
        <f t="shared" si="0"/>
        <v>761305</v>
      </c>
    </row>
    <row r="15" spans="1:10" ht="12.75">
      <c r="A15" s="256">
        <v>10</v>
      </c>
      <c r="B15" s="11" t="s">
        <v>11</v>
      </c>
      <c r="C15" s="10">
        <v>311</v>
      </c>
      <c r="D15" s="18" t="s">
        <v>13</v>
      </c>
      <c r="E15" s="22">
        <v>50000</v>
      </c>
      <c r="H15" s="21">
        <v>30000</v>
      </c>
      <c r="I15" s="340"/>
      <c r="J15" s="464">
        <f t="shared" si="0"/>
        <v>30000</v>
      </c>
    </row>
    <row r="16" spans="1:10" ht="12.75">
      <c r="A16" s="256">
        <v>11</v>
      </c>
      <c r="B16" s="11" t="s">
        <v>11</v>
      </c>
      <c r="C16" s="10">
        <v>311</v>
      </c>
      <c r="D16" s="18" t="s">
        <v>14</v>
      </c>
      <c r="E16" s="22"/>
      <c r="H16" s="21">
        <v>150000</v>
      </c>
      <c r="I16" s="340"/>
      <c r="J16" s="464">
        <f t="shared" si="0"/>
        <v>150000</v>
      </c>
    </row>
    <row r="17" spans="1:10" ht="12.75">
      <c r="A17" s="256">
        <v>12</v>
      </c>
      <c r="B17" s="11" t="s">
        <v>11</v>
      </c>
      <c r="C17" s="10"/>
      <c r="D17" s="334" t="s">
        <v>1026</v>
      </c>
      <c r="E17" s="22"/>
      <c r="H17" s="21">
        <f>SUM(H15:H16)</f>
        <v>180000</v>
      </c>
      <c r="I17" s="340"/>
      <c r="J17" s="464">
        <f t="shared" si="0"/>
        <v>180000</v>
      </c>
    </row>
    <row r="18" spans="1:10" ht="12.75">
      <c r="A18" s="256">
        <v>13</v>
      </c>
      <c r="B18" s="11" t="s">
        <v>11</v>
      </c>
      <c r="C18" s="10">
        <v>3122</v>
      </c>
      <c r="D18" s="18" t="s">
        <v>12</v>
      </c>
      <c r="E18" s="21">
        <v>100000</v>
      </c>
      <c r="F18" s="1">
        <v>55111</v>
      </c>
      <c r="H18" s="21">
        <v>120000</v>
      </c>
      <c r="I18" s="340"/>
      <c r="J18" s="464">
        <f t="shared" si="0"/>
        <v>120000</v>
      </c>
    </row>
    <row r="19" spans="1:10" ht="12.75">
      <c r="A19" s="256">
        <v>14</v>
      </c>
      <c r="B19" s="11" t="s">
        <v>11</v>
      </c>
      <c r="C19" s="10">
        <v>3129</v>
      </c>
      <c r="D19" s="18" t="s">
        <v>1027</v>
      </c>
      <c r="E19" s="22"/>
      <c r="H19" s="21"/>
      <c r="I19" s="340">
        <v>120000</v>
      </c>
      <c r="J19" s="464">
        <f t="shared" si="0"/>
        <v>120000</v>
      </c>
    </row>
    <row r="20" spans="1:10" ht="12.75">
      <c r="A20" s="256">
        <v>15</v>
      </c>
      <c r="B20" s="11" t="s">
        <v>11</v>
      </c>
      <c r="C20" s="10"/>
      <c r="D20" s="334" t="s">
        <v>1028</v>
      </c>
      <c r="E20" s="22"/>
      <c r="H20" s="21">
        <f>SUM(H18:H19)</f>
        <v>120000</v>
      </c>
      <c r="I20" s="425">
        <f>SUM(I18:I19)</f>
        <v>120000</v>
      </c>
      <c r="J20" s="464">
        <f t="shared" si="0"/>
        <v>240000</v>
      </c>
    </row>
    <row r="21" spans="1:10" ht="12.75">
      <c r="A21" s="256">
        <v>16</v>
      </c>
      <c r="B21" s="11" t="s">
        <v>11</v>
      </c>
      <c r="C21" s="15">
        <v>31</v>
      </c>
      <c r="D21" s="19" t="s">
        <v>579</v>
      </c>
      <c r="E21" s="24">
        <f>SUM(E15:E16)</f>
        <v>50000</v>
      </c>
      <c r="F21" s="1">
        <v>55111</v>
      </c>
      <c r="H21" s="24">
        <f>H17+H20</f>
        <v>300000</v>
      </c>
      <c r="I21" s="468">
        <f>I17+I20</f>
        <v>120000</v>
      </c>
      <c r="J21" s="484">
        <f t="shared" si="0"/>
        <v>420000</v>
      </c>
    </row>
    <row r="22" spans="1:10" ht="12.75">
      <c r="A22" s="256">
        <v>17</v>
      </c>
      <c r="B22" s="11" t="s">
        <v>11</v>
      </c>
      <c r="C22" s="335">
        <v>333</v>
      </c>
      <c r="D22" s="336" t="s">
        <v>1029</v>
      </c>
      <c r="E22" s="337"/>
      <c r="F22" s="338"/>
      <c r="G22" s="339"/>
      <c r="H22" s="337"/>
      <c r="I22" s="340">
        <v>8000</v>
      </c>
      <c r="J22" s="464">
        <f t="shared" si="0"/>
        <v>8000</v>
      </c>
    </row>
    <row r="23" spans="1:10" ht="12.75">
      <c r="A23" s="256">
        <v>18</v>
      </c>
      <c r="B23" s="11" t="s">
        <v>11</v>
      </c>
      <c r="C23" s="335">
        <v>335</v>
      </c>
      <c r="D23" s="336" t="s">
        <v>461</v>
      </c>
      <c r="E23" s="337"/>
      <c r="F23" s="338"/>
      <c r="G23" s="339"/>
      <c r="H23" s="337"/>
      <c r="I23" s="340">
        <v>1905000</v>
      </c>
      <c r="J23" s="464">
        <f t="shared" si="0"/>
        <v>1905000</v>
      </c>
    </row>
    <row r="24" spans="1:10" ht="12.75">
      <c r="A24" s="256">
        <v>19</v>
      </c>
      <c r="B24" s="11" t="s">
        <v>11</v>
      </c>
      <c r="C24" s="10">
        <v>337</v>
      </c>
      <c r="D24" s="18" t="s">
        <v>712</v>
      </c>
      <c r="E24" s="13">
        <v>20000</v>
      </c>
      <c r="H24" s="14">
        <v>120000</v>
      </c>
      <c r="I24" s="340"/>
      <c r="J24" s="464">
        <f t="shared" si="0"/>
        <v>120000</v>
      </c>
    </row>
    <row r="25" spans="1:10" ht="12.75">
      <c r="A25" s="256">
        <v>20</v>
      </c>
      <c r="B25" s="11" t="s">
        <v>11</v>
      </c>
      <c r="C25" s="10">
        <v>337</v>
      </c>
      <c r="D25" s="18" t="s">
        <v>15</v>
      </c>
      <c r="E25" s="13">
        <v>5000</v>
      </c>
      <c r="H25" s="14">
        <v>10000</v>
      </c>
      <c r="I25" s="340"/>
      <c r="J25" s="464">
        <f t="shared" si="0"/>
        <v>10000</v>
      </c>
    </row>
    <row r="26" spans="1:10" ht="12.75">
      <c r="A26" s="256">
        <v>21</v>
      </c>
      <c r="B26" s="11" t="s">
        <v>11</v>
      </c>
      <c r="C26" s="10">
        <v>337</v>
      </c>
      <c r="D26" s="18" t="s">
        <v>16</v>
      </c>
      <c r="E26" s="13">
        <v>860000</v>
      </c>
      <c r="H26" s="14">
        <v>840000</v>
      </c>
      <c r="I26" s="340"/>
      <c r="J26" s="464">
        <f t="shared" si="0"/>
        <v>840000</v>
      </c>
    </row>
    <row r="27" spans="1:10" ht="12.75">
      <c r="A27" s="256">
        <v>22</v>
      </c>
      <c r="B27" s="11" t="s">
        <v>11</v>
      </c>
      <c r="C27" s="15">
        <v>33</v>
      </c>
      <c r="D27" s="19" t="s">
        <v>581</v>
      </c>
      <c r="E27" s="24">
        <f>SUM(E24:G26)</f>
        <v>885000</v>
      </c>
      <c r="F27" s="1">
        <v>56213</v>
      </c>
      <c r="H27" s="24">
        <f>SUM(H24:H26)</f>
        <v>970000</v>
      </c>
      <c r="I27" s="468">
        <f>SUM(I22:I26)</f>
        <v>1913000</v>
      </c>
      <c r="J27" s="484">
        <f t="shared" si="0"/>
        <v>2883000</v>
      </c>
    </row>
    <row r="28" spans="1:10" ht="12.75">
      <c r="A28" s="256">
        <v>23</v>
      </c>
      <c r="B28" s="11" t="s">
        <v>11</v>
      </c>
      <c r="C28" s="10">
        <v>342</v>
      </c>
      <c r="D28" s="18" t="s">
        <v>17</v>
      </c>
      <c r="E28" s="13">
        <v>150000</v>
      </c>
      <c r="H28" s="14">
        <v>400000</v>
      </c>
      <c r="I28" s="340"/>
      <c r="J28" s="464">
        <f t="shared" si="0"/>
        <v>400000</v>
      </c>
    </row>
    <row r="29" spans="1:10" ht="12.75">
      <c r="A29" s="256">
        <v>24</v>
      </c>
      <c r="B29" s="11"/>
      <c r="C29" s="10">
        <v>342</v>
      </c>
      <c r="D29" s="18" t="s">
        <v>321</v>
      </c>
      <c r="E29" s="13"/>
      <c r="H29" s="14">
        <v>300000</v>
      </c>
      <c r="I29" s="340"/>
      <c r="J29" s="464">
        <f t="shared" si="0"/>
        <v>300000</v>
      </c>
    </row>
    <row r="30" spans="1:10" ht="12.75">
      <c r="A30" s="256">
        <v>25</v>
      </c>
      <c r="B30" s="11" t="s">
        <v>11</v>
      </c>
      <c r="C30" s="26">
        <v>34</v>
      </c>
      <c r="D30" s="27" t="s">
        <v>582</v>
      </c>
      <c r="E30" s="24">
        <f>SUM(E28)</f>
        <v>150000</v>
      </c>
      <c r="H30" s="24">
        <f>SUM(H28:H29)</f>
        <v>700000</v>
      </c>
      <c r="I30" s="467"/>
      <c r="J30" s="484">
        <f t="shared" si="0"/>
        <v>700000</v>
      </c>
    </row>
    <row r="31" spans="1:10" ht="12.75">
      <c r="A31" s="256">
        <v>26</v>
      </c>
      <c r="B31" s="11" t="s">
        <v>11</v>
      </c>
      <c r="C31" s="10">
        <v>351</v>
      </c>
      <c r="D31" s="18" t="s">
        <v>18</v>
      </c>
      <c r="E31" s="13" t="e">
        <f>SUM(E18+#REF!+E15+E24+E28)*0.27</f>
        <v>#REF!</v>
      </c>
      <c r="F31" s="1">
        <v>561111</v>
      </c>
      <c r="H31" s="14">
        <v>85000</v>
      </c>
      <c r="I31" s="340">
        <v>439560</v>
      </c>
      <c r="J31" s="464">
        <f t="shared" si="0"/>
        <v>524560</v>
      </c>
    </row>
    <row r="32" spans="1:10" ht="12.75">
      <c r="A32" s="256">
        <v>27</v>
      </c>
      <c r="B32" s="11" t="s">
        <v>11</v>
      </c>
      <c r="C32" s="10">
        <v>351</v>
      </c>
      <c r="D32" s="18" t="s">
        <v>925</v>
      </c>
      <c r="E32" s="13"/>
      <c r="H32" s="14">
        <v>1000000</v>
      </c>
      <c r="I32" s="340" t="s">
        <v>986</v>
      </c>
      <c r="J32" s="464">
        <f t="shared" si="0"/>
        <v>1000000</v>
      </c>
    </row>
    <row r="33" spans="1:10" ht="12.75">
      <c r="A33" s="256">
        <v>28</v>
      </c>
      <c r="B33" s="11" t="s">
        <v>11</v>
      </c>
      <c r="C33" s="10">
        <v>351</v>
      </c>
      <c r="D33" s="18" t="s">
        <v>1030</v>
      </c>
      <c r="E33" s="13"/>
      <c r="H33" s="14"/>
      <c r="I33" s="340">
        <v>1751930</v>
      </c>
      <c r="J33" s="464">
        <f t="shared" si="0"/>
        <v>1751930</v>
      </c>
    </row>
    <row r="34" spans="1:10" ht="12.75">
      <c r="A34" s="256">
        <v>29</v>
      </c>
      <c r="B34" s="11" t="s">
        <v>11</v>
      </c>
      <c r="C34" s="15">
        <v>35</v>
      </c>
      <c r="D34" s="19" t="s">
        <v>583</v>
      </c>
      <c r="E34" s="24" t="e">
        <f>SUM(E31)</f>
        <v>#REF!</v>
      </c>
      <c r="H34" s="24">
        <f>SUM(H31:H32)</f>
        <v>1085000</v>
      </c>
      <c r="I34" s="468">
        <f>SUM(I31:I33)</f>
        <v>2191490</v>
      </c>
      <c r="J34" s="484">
        <f t="shared" si="0"/>
        <v>3276490</v>
      </c>
    </row>
    <row r="35" spans="1:10" ht="12.75">
      <c r="A35" s="256">
        <v>30</v>
      </c>
      <c r="B35" s="11" t="s">
        <v>11</v>
      </c>
      <c r="C35" s="15">
        <v>3</v>
      </c>
      <c r="D35" s="19" t="s">
        <v>584</v>
      </c>
      <c r="E35" s="24" t="e">
        <f>SUM(E27+E30+E21+E34)</f>
        <v>#REF!</v>
      </c>
      <c r="H35" s="24">
        <f>SUM(H27+H30+H21+H34)</f>
        <v>3055000</v>
      </c>
      <c r="I35" s="512">
        <f>SUM(I27+I30+I21+I34)</f>
        <v>4224490</v>
      </c>
      <c r="J35" s="484">
        <f t="shared" si="0"/>
        <v>7279490</v>
      </c>
    </row>
    <row r="36" spans="1:10" ht="12.75">
      <c r="A36" s="256">
        <v>31</v>
      </c>
      <c r="B36" s="11" t="s">
        <v>11</v>
      </c>
      <c r="C36" s="10">
        <v>506</v>
      </c>
      <c r="D36" s="18" t="s">
        <v>21</v>
      </c>
      <c r="E36" s="13">
        <v>200000</v>
      </c>
      <c r="H36" s="14">
        <v>160000</v>
      </c>
      <c r="I36" s="340"/>
      <c r="J36" s="464">
        <f t="shared" si="0"/>
        <v>160000</v>
      </c>
    </row>
    <row r="37" spans="1:10" ht="12.75">
      <c r="A37" s="256">
        <v>32</v>
      </c>
      <c r="B37" s="11" t="s">
        <v>11</v>
      </c>
      <c r="C37" s="15">
        <v>5</v>
      </c>
      <c r="D37" s="28" t="s">
        <v>585</v>
      </c>
      <c r="E37" s="24">
        <f>SUM(E36)</f>
        <v>200000</v>
      </c>
      <c r="F37" s="1">
        <v>56213</v>
      </c>
      <c r="H37" s="24">
        <f>SUM(H36)</f>
        <v>160000</v>
      </c>
      <c r="I37" s="468"/>
      <c r="J37" s="484">
        <f t="shared" si="0"/>
        <v>160000</v>
      </c>
    </row>
    <row r="38" spans="1:10" ht="12.75">
      <c r="A38" s="256">
        <v>33</v>
      </c>
      <c r="B38" s="10" t="s">
        <v>11</v>
      </c>
      <c r="C38" s="10">
        <v>914</v>
      </c>
      <c r="D38" s="39" t="s">
        <v>1053</v>
      </c>
      <c r="E38" s="9"/>
      <c r="H38" s="9"/>
      <c r="I38" s="485">
        <v>4476336</v>
      </c>
      <c r="J38" s="486">
        <f t="shared" si="0"/>
        <v>4476336</v>
      </c>
    </row>
    <row r="39" spans="1:10" ht="12.75">
      <c r="A39" s="245"/>
      <c r="B39" s="88"/>
      <c r="C39" s="524"/>
      <c r="D39" s="525" t="s">
        <v>1080</v>
      </c>
      <c r="E39" s="470"/>
      <c r="H39" s="470"/>
      <c r="I39" s="526">
        <v>45000000</v>
      </c>
      <c r="J39" s="486">
        <f>SUM(H39:I39)</f>
        <v>45000000</v>
      </c>
    </row>
    <row r="40" spans="1:10" ht="12.75">
      <c r="A40" s="647">
        <v>34</v>
      </c>
      <c r="B40" s="649" t="s">
        <v>23</v>
      </c>
      <c r="C40" s="650"/>
      <c r="D40" s="651"/>
      <c r="E40" s="634" t="e">
        <f>SUM(E10+E14+E35+E37)</f>
        <v>#REF!</v>
      </c>
      <c r="H40" s="643">
        <f>SUM(H10+H14+H35+H37)</f>
        <v>6004012</v>
      </c>
      <c r="I40" s="638">
        <f>SUM(I10+I14+I35+I37+I38+I39)</f>
        <v>55001443</v>
      </c>
      <c r="J40" s="626">
        <f t="shared" si="0"/>
        <v>61005455</v>
      </c>
    </row>
    <row r="41" spans="1:10" ht="12.75">
      <c r="A41" s="648"/>
      <c r="B41" s="652"/>
      <c r="C41" s="653"/>
      <c r="D41" s="654"/>
      <c r="E41" s="635"/>
      <c r="H41" s="644"/>
      <c r="I41" s="639"/>
      <c r="J41" s="626"/>
    </row>
    <row r="42" spans="3:8" ht="12.75">
      <c r="C42" s="29"/>
      <c r="D42" s="30"/>
      <c r="E42" s="31"/>
      <c r="H42" s="31"/>
    </row>
    <row r="43" spans="4:8" ht="12.75">
      <c r="D43" s="3" t="s">
        <v>24</v>
      </c>
      <c r="E43" s="4"/>
      <c r="H43" s="4"/>
    </row>
    <row r="44" spans="1:10" s="1" customFormat="1" ht="12.75">
      <c r="A44" s="255"/>
      <c r="B44" s="2"/>
      <c r="D44" s="3" t="s">
        <v>25</v>
      </c>
      <c r="E44" s="4"/>
      <c r="H44" s="4"/>
      <c r="I44" s="476"/>
      <c r="J44" s="477"/>
    </row>
    <row r="45" spans="4:8" ht="12.75">
      <c r="D45" s="3"/>
      <c r="E45" s="6"/>
      <c r="F45" s="1">
        <v>12543</v>
      </c>
      <c r="H45" s="6"/>
    </row>
    <row r="46" spans="4:8" ht="12.75">
      <c r="D46" s="3"/>
      <c r="E46" s="6"/>
      <c r="G46" s="1"/>
      <c r="H46" s="7"/>
    </row>
    <row r="47" spans="1:10" ht="12.75">
      <c r="A47" s="647" t="s">
        <v>323</v>
      </c>
      <c r="B47" s="657" t="s">
        <v>3</v>
      </c>
      <c r="C47" s="657"/>
      <c r="D47" s="8" t="s">
        <v>4</v>
      </c>
      <c r="E47" s="9" t="s">
        <v>5</v>
      </c>
      <c r="F47" s="1">
        <v>511112</v>
      </c>
      <c r="H47" s="9" t="s">
        <v>5</v>
      </c>
      <c r="I47" s="340" t="s">
        <v>6</v>
      </c>
      <c r="J47" s="464" t="s">
        <v>7</v>
      </c>
    </row>
    <row r="48" spans="1:10" ht="12.75">
      <c r="A48" s="648"/>
      <c r="B48" s="657" t="s">
        <v>8</v>
      </c>
      <c r="C48" s="657"/>
      <c r="D48" s="8" t="s">
        <v>9</v>
      </c>
      <c r="E48" s="9" t="s">
        <v>10</v>
      </c>
      <c r="H48" s="9" t="s">
        <v>924</v>
      </c>
      <c r="I48" s="340" t="s">
        <v>992</v>
      </c>
      <c r="J48" s="464" t="s">
        <v>993</v>
      </c>
    </row>
    <row r="49" spans="1:10" ht="12.75">
      <c r="A49" s="256">
        <v>1</v>
      </c>
      <c r="B49" s="11" t="s">
        <v>11</v>
      </c>
      <c r="C49" s="10">
        <v>312</v>
      </c>
      <c r="D49" s="23" t="s">
        <v>26</v>
      </c>
      <c r="E49" s="13">
        <v>250000</v>
      </c>
      <c r="H49" s="13">
        <v>55000</v>
      </c>
      <c r="I49" s="340"/>
      <c r="J49" s="464">
        <f>SUM(H49:I49)</f>
        <v>55000</v>
      </c>
    </row>
    <row r="50" spans="1:10" s="32" customFormat="1" ht="12.75">
      <c r="A50" s="256">
        <v>2</v>
      </c>
      <c r="B50" s="11" t="s">
        <v>11</v>
      </c>
      <c r="C50" s="10">
        <v>312</v>
      </c>
      <c r="D50" s="23" t="s">
        <v>27</v>
      </c>
      <c r="E50" s="13">
        <v>200000</v>
      </c>
      <c r="F50" s="1">
        <v>55215</v>
      </c>
      <c r="G50"/>
      <c r="H50" s="13">
        <v>55000</v>
      </c>
      <c r="I50" s="487"/>
      <c r="J50" s="464">
        <f aca="true" t="shared" si="1" ref="J50:J63">SUM(H50:I50)</f>
        <v>55000</v>
      </c>
    </row>
    <row r="51" spans="1:10" s="32" customFormat="1" ht="12.75">
      <c r="A51" s="256">
        <v>3</v>
      </c>
      <c r="B51" s="11" t="s">
        <v>11</v>
      </c>
      <c r="C51" s="15">
        <v>31</v>
      </c>
      <c r="D51" s="19" t="s">
        <v>586</v>
      </c>
      <c r="E51" s="20">
        <f>SUM(E49:E50)</f>
        <v>450000</v>
      </c>
      <c r="F51" s="1">
        <v>55217</v>
      </c>
      <c r="G51"/>
      <c r="H51" s="20">
        <f>SUM(H49:H50)</f>
        <v>110000</v>
      </c>
      <c r="I51" s="488"/>
      <c r="J51" s="484">
        <f t="shared" si="1"/>
        <v>110000</v>
      </c>
    </row>
    <row r="52" spans="1:10" s="32" customFormat="1" ht="12.75">
      <c r="A52" s="256">
        <v>4</v>
      </c>
      <c r="B52" s="11" t="s">
        <v>11</v>
      </c>
      <c r="C52" s="10">
        <v>331</v>
      </c>
      <c r="D52" s="33" t="s">
        <v>28</v>
      </c>
      <c r="E52" s="13">
        <v>10000</v>
      </c>
      <c r="F52" s="1">
        <v>552192</v>
      </c>
      <c r="G52"/>
      <c r="H52" s="13">
        <v>5000</v>
      </c>
      <c r="I52" s="487"/>
      <c r="J52" s="464">
        <f t="shared" si="1"/>
        <v>5000</v>
      </c>
    </row>
    <row r="53" spans="1:10" s="32" customFormat="1" ht="12.75">
      <c r="A53" s="256">
        <v>5</v>
      </c>
      <c r="B53" s="11" t="s">
        <v>11</v>
      </c>
      <c r="C53" s="10">
        <v>331</v>
      </c>
      <c r="D53" s="33" t="s">
        <v>29</v>
      </c>
      <c r="E53" s="13">
        <v>30000</v>
      </c>
      <c r="F53" s="1"/>
      <c r="G53"/>
      <c r="H53" s="13">
        <v>20000</v>
      </c>
      <c r="I53" s="487"/>
      <c r="J53" s="464">
        <f t="shared" si="1"/>
        <v>20000</v>
      </c>
    </row>
    <row r="54" spans="1:10" s="32" customFormat="1" ht="12.75">
      <c r="A54" s="256">
        <v>6</v>
      </c>
      <c r="B54" s="11" t="s">
        <v>11</v>
      </c>
      <c r="C54" s="10">
        <v>334</v>
      </c>
      <c r="D54" s="33" t="s">
        <v>30</v>
      </c>
      <c r="E54" s="13"/>
      <c r="F54" s="1"/>
      <c r="G54"/>
      <c r="H54" s="13">
        <v>100000</v>
      </c>
      <c r="I54" s="487"/>
      <c r="J54" s="464">
        <f t="shared" si="1"/>
        <v>100000</v>
      </c>
    </row>
    <row r="55" spans="1:10" s="32" customFormat="1" ht="12.75">
      <c r="A55" s="256">
        <v>7</v>
      </c>
      <c r="B55" s="11" t="s">
        <v>11</v>
      </c>
      <c r="C55" s="10">
        <v>337</v>
      </c>
      <c r="D55" s="18" t="s">
        <v>31</v>
      </c>
      <c r="E55" s="13">
        <v>250000</v>
      </c>
      <c r="F55" s="1">
        <v>561111</v>
      </c>
      <c r="G55"/>
      <c r="H55" s="13">
        <v>180000</v>
      </c>
      <c r="I55" s="487"/>
      <c r="J55" s="464">
        <f t="shared" si="1"/>
        <v>180000</v>
      </c>
    </row>
    <row r="56" spans="1:10" s="32" customFormat="1" ht="12.75">
      <c r="A56" s="256">
        <v>8</v>
      </c>
      <c r="B56" s="11" t="s">
        <v>11</v>
      </c>
      <c r="C56" s="15">
        <v>33</v>
      </c>
      <c r="D56" s="19" t="s">
        <v>587</v>
      </c>
      <c r="E56" s="20">
        <f>SUM(E52:E55)</f>
        <v>290000</v>
      </c>
      <c r="F56" s="1"/>
      <c r="G56"/>
      <c r="H56" s="20">
        <f>SUM(H52:H55)</f>
        <v>305000</v>
      </c>
      <c r="I56" s="488"/>
      <c r="J56" s="484">
        <f t="shared" si="1"/>
        <v>305000</v>
      </c>
    </row>
    <row r="57" spans="1:10" s="32" customFormat="1" ht="12.75">
      <c r="A57" s="256">
        <v>9</v>
      </c>
      <c r="B57" s="11" t="s">
        <v>11</v>
      </c>
      <c r="C57" s="10">
        <v>351</v>
      </c>
      <c r="D57" s="18" t="s">
        <v>18</v>
      </c>
      <c r="E57" s="13">
        <f>SUM(E56,E51)*0.27</f>
        <v>199800</v>
      </c>
      <c r="F57" s="1"/>
      <c r="G57"/>
      <c r="H57" s="13">
        <v>112050</v>
      </c>
      <c r="I57" s="487"/>
      <c r="J57" s="464">
        <f t="shared" si="1"/>
        <v>112050</v>
      </c>
    </row>
    <row r="58" spans="1:10" s="32" customFormat="1" ht="12.75">
      <c r="A58" s="256">
        <v>10</v>
      </c>
      <c r="B58" s="11" t="s">
        <v>11</v>
      </c>
      <c r="C58" s="15">
        <v>35</v>
      </c>
      <c r="D58" s="19" t="s">
        <v>19</v>
      </c>
      <c r="E58" s="24">
        <f>SUM(E57:E57)</f>
        <v>199800</v>
      </c>
      <c r="F58" s="1"/>
      <c r="G58"/>
      <c r="H58" s="24">
        <f>SUM(H57:H57)</f>
        <v>112050</v>
      </c>
      <c r="I58" s="488"/>
      <c r="J58" s="484">
        <f t="shared" si="1"/>
        <v>112050</v>
      </c>
    </row>
    <row r="59" spans="1:10" s="34" customFormat="1" ht="12.75">
      <c r="A59" s="256">
        <v>11</v>
      </c>
      <c r="B59" s="11" t="s">
        <v>11</v>
      </c>
      <c r="C59" s="15">
        <v>3</v>
      </c>
      <c r="D59" s="19" t="s">
        <v>20</v>
      </c>
      <c r="E59" s="20">
        <f>SUM(E51+E56+E58)</f>
        <v>939800</v>
      </c>
      <c r="F59" s="1"/>
      <c r="G59"/>
      <c r="H59" s="20">
        <f>SUM(H51+H56+H58)</f>
        <v>527050</v>
      </c>
      <c r="I59" s="488"/>
      <c r="J59" s="484">
        <f t="shared" si="1"/>
        <v>527050</v>
      </c>
    </row>
    <row r="60" spans="1:10" s="34" customFormat="1" ht="12.75">
      <c r="A60" s="256">
        <v>12</v>
      </c>
      <c r="B60" s="58" t="s">
        <v>11</v>
      </c>
      <c r="C60" s="88">
        <v>61</v>
      </c>
      <c r="D60" s="89"/>
      <c r="E60" s="58"/>
      <c r="F60" s="58"/>
      <c r="G60" s="58"/>
      <c r="H60" s="13"/>
      <c r="I60" s="489"/>
      <c r="J60" s="464">
        <f t="shared" si="1"/>
        <v>0</v>
      </c>
    </row>
    <row r="61" spans="1:10" s="34" customFormat="1" ht="12.75">
      <c r="A61" s="256">
        <v>13</v>
      </c>
      <c r="B61" s="58" t="s">
        <v>11</v>
      </c>
      <c r="C61" s="88">
        <v>67</v>
      </c>
      <c r="D61" s="89"/>
      <c r="E61" s="58"/>
      <c r="F61" s="58"/>
      <c r="G61" s="58"/>
      <c r="H61" s="13"/>
      <c r="I61" s="489"/>
      <c r="J61" s="464">
        <f t="shared" si="1"/>
        <v>0</v>
      </c>
    </row>
    <row r="62" spans="1:10" s="34" customFormat="1" ht="12.75">
      <c r="A62" s="256">
        <v>14</v>
      </c>
      <c r="B62" s="11" t="s">
        <v>11</v>
      </c>
      <c r="C62" s="15">
        <v>6</v>
      </c>
      <c r="D62" s="19" t="s">
        <v>151</v>
      </c>
      <c r="E62" s="20"/>
      <c r="F62" s="1"/>
      <c r="G62"/>
      <c r="H62" s="20">
        <f>SUM(H60:H61)</f>
        <v>0</v>
      </c>
      <c r="I62" s="488"/>
      <c r="J62" s="484">
        <f t="shared" si="1"/>
        <v>0</v>
      </c>
    </row>
    <row r="63" spans="1:10" ht="12.75">
      <c r="A63" s="647">
        <v>15</v>
      </c>
      <c r="B63" s="649" t="s">
        <v>23</v>
      </c>
      <c r="C63" s="650"/>
      <c r="D63" s="651"/>
      <c r="E63" s="631">
        <f>SUM(E59)</f>
        <v>939800</v>
      </c>
      <c r="H63" s="631">
        <f>SUM(H59+H62)</f>
        <v>527050</v>
      </c>
      <c r="I63" s="636"/>
      <c r="J63" s="622">
        <f t="shared" si="1"/>
        <v>527050</v>
      </c>
    </row>
    <row r="64" spans="1:10" ht="12.75">
      <c r="A64" s="648"/>
      <c r="B64" s="652"/>
      <c r="C64" s="653"/>
      <c r="D64" s="654"/>
      <c r="E64" s="631"/>
      <c r="H64" s="631"/>
      <c r="I64" s="637"/>
      <c r="J64" s="623"/>
    </row>
    <row r="65" spans="1:8" ht="12.75">
      <c r="A65" s="257"/>
      <c r="C65" s="35"/>
      <c r="D65" s="30"/>
      <c r="E65" s="36"/>
      <c r="F65" s="37"/>
      <c r="G65" s="38"/>
      <c r="H65" s="36"/>
    </row>
    <row r="66" spans="4:8" ht="12.75">
      <c r="D66" s="3" t="s">
        <v>897</v>
      </c>
      <c r="E66" s="4"/>
      <c r="F66" s="1" t="s">
        <v>32</v>
      </c>
      <c r="H66" s="4"/>
    </row>
    <row r="67" spans="4:8" ht="12.75">
      <c r="D67" s="3" t="s">
        <v>898</v>
      </c>
      <c r="E67" s="4"/>
      <c r="H67" s="4"/>
    </row>
    <row r="68" spans="4:8" ht="12.75">
      <c r="D68" s="3"/>
      <c r="E68" s="4"/>
      <c r="H68" s="4"/>
    </row>
    <row r="69" spans="1:10" ht="12.75">
      <c r="A69" s="647" t="s">
        <v>323</v>
      </c>
      <c r="B69" s="657" t="s">
        <v>3</v>
      </c>
      <c r="C69" s="657"/>
      <c r="D69" s="8" t="s">
        <v>4</v>
      </c>
      <c r="E69" s="9" t="s">
        <v>5</v>
      </c>
      <c r="F69" s="1">
        <v>511112</v>
      </c>
      <c r="H69" s="9" t="s">
        <v>5</v>
      </c>
      <c r="I69" s="340" t="s">
        <v>6</v>
      </c>
      <c r="J69" s="464" t="s">
        <v>7</v>
      </c>
    </row>
    <row r="70" spans="1:10" ht="12.75">
      <c r="A70" s="648"/>
      <c r="B70" s="657" t="s">
        <v>8</v>
      </c>
      <c r="C70" s="657"/>
      <c r="D70" s="8" t="s">
        <v>9</v>
      </c>
      <c r="E70" s="9" t="s">
        <v>10</v>
      </c>
      <c r="H70" s="9" t="s">
        <v>924</v>
      </c>
      <c r="I70" s="340" t="s">
        <v>992</v>
      </c>
      <c r="J70" s="464" t="s">
        <v>993</v>
      </c>
    </row>
    <row r="71" spans="1:10" ht="12.75">
      <c r="A71" s="256">
        <v>1</v>
      </c>
      <c r="B71" s="58" t="s">
        <v>11</v>
      </c>
      <c r="C71" s="88">
        <v>61</v>
      </c>
      <c r="D71" s="89" t="s">
        <v>658</v>
      </c>
      <c r="E71" s="58"/>
      <c r="F71" s="58"/>
      <c r="G71" s="58"/>
      <c r="H71" s="13">
        <v>1182000</v>
      </c>
      <c r="I71" s="340"/>
      <c r="J71" s="490">
        <v>1182000</v>
      </c>
    </row>
    <row r="72" spans="1:10" ht="12.75">
      <c r="A72" s="256">
        <v>2</v>
      </c>
      <c r="B72" s="58" t="s">
        <v>11</v>
      </c>
      <c r="C72" s="88">
        <v>621</v>
      </c>
      <c r="D72" s="89" t="s">
        <v>1060</v>
      </c>
      <c r="E72" s="58"/>
      <c r="F72" s="58"/>
      <c r="G72" s="58"/>
      <c r="H72" s="13"/>
      <c r="I72" s="340">
        <v>6312020</v>
      </c>
      <c r="J72" s="490">
        <f>SUM(I72)</f>
        <v>6312020</v>
      </c>
    </row>
    <row r="73" spans="1:10" ht="12.75">
      <c r="A73" s="256">
        <v>3</v>
      </c>
      <c r="B73" s="58" t="s">
        <v>11</v>
      </c>
      <c r="C73" s="88">
        <v>67</v>
      </c>
      <c r="D73" s="89" t="s">
        <v>150</v>
      </c>
      <c r="E73" s="58"/>
      <c r="F73" s="58"/>
      <c r="G73" s="58"/>
      <c r="H73" s="13">
        <v>319140</v>
      </c>
      <c r="I73" s="340"/>
      <c r="J73" s="490">
        <v>319140</v>
      </c>
    </row>
    <row r="74" spans="1:10" ht="12.75">
      <c r="A74" s="256">
        <v>4</v>
      </c>
      <c r="B74" s="286" t="s">
        <v>11</v>
      </c>
      <c r="C74" s="287">
        <v>6</v>
      </c>
      <c r="D74" s="288" t="s">
        <v>989</v>
      </c>
      <c r="E74" s="286"/>
      <c r="F74" s="286"/>
      <c r="G74" s="286"/>
      <c r="H74" s="289">
        <f>SUM(H71:H73)</f>
        <v>1501140</v>
      </c>
      <c r="I74" s="467">
        <f>SUM(I71:I73)</f>
        <v>6312020</v>
      </c>
      <c r="J74" s="491">
        <f>SUM(J71:J73)</f>
        <v>7813160</v>
      </c>
    </row>
    <row r="75" spans="1:10" s="34" customFormat="1" ht="12.75">
      <c r="A75" s="256">
        <v>5</v>
      </c>
      <c r="B75" s="58" t="s">
        <v>11</v>
      </c>
      <c r="C75" s="88">
        <v>7</v>
      </c>
      <c r="D75" s="89" t="s">
        <v>899</v>
      </c>
      <c r="E75" s="58"/>
      <c r="F75" s="58"/>
      <c r="G75" s="58"/>
      <c r="H75" s="13">
        <v>787000</v>
      </c>
      <c r="I75" s="489"/>
      <c r="J75" s="490">
        <v>787000</v>
      </c>
    </row>
    <row r="76" spans="1:10" s="34" customFormat="1" ht="12.75">
      <c r="A76" s="256">
        <v>6</v>
      </c>
      <c r="B76" s="58" t="s">
        <v>11</v>
      </c>
      <c r="C76" s="88">
        <v>7</v>
      </c>
      <c r="D76" s="89" t="s">
        <v>900</v>
      </c>
      <c r="E76" s="58"/>
      <c r="F76" s="58"/>
      <c r="G76" s="58"/>
      <c r="H76" s="13">
        <v>213000</v>
      </c>
      <c r="I76" s="489"/>
      <c r="J76" s="490">
        <v>213000</v>
      </c>
    </row>
    <row r="77" spans="1:10" s="34" customFormat="1" ht="12.75">
      <c r="A77" s="256">
        <v>7</v>
      </c>
      <c r="B77" s="290" t="s">
        <v>11</v>
      </c>
      <c r="C77" s="15">
        <v>6</v>
      </c>
      <c r="D77" s="19" t="s">
        <v>987</v>
      </c>
      <c r="E77" s="20"/>
      <c r="F77" s="1"/>
      <c r="G77"/>
      <c r="H77" s="20">
        <f>SUM(H75:H76)</f>
        <v>1000000</v>
      </c>
      <c r="I77" s="488"/>
      <c r="J77" s="263">
        <f>SUM(J75:J76)</f>
        <v>1000000</v>
      </c>
    </row>
    <row r="78" spans="1:10" ht="12.75">
      <c r="A78" s="647">
        <v>8</v>
      </c>
      <c r="B78" s="649" t="s">
        <v>23</v>
      </c>
      <c r="C78" s="650"/>
      <c r="D78" s="651"/>
      <c r="E78" s="631">
        <f>SUM(E67)</f>
        <v>0</v>
      </c>
      <c r="H78" s="631">
        <f>H74+H77</f>
        <v>2501140</v>
      </c>
      <c r="I78" s="636">
        <v>6312020</v>
      </c>
      <c r="J78" s="630">
        <f>J74+J77</f>
        <v>8813160</v>
      </c>
    </row>
    <row r="79" spans="1:10" ht="12.75">
      <c r="A79" s="648"/>
      <c r="B79" s="652"/>
      <c r="C79" s="653"/>
      <c r="D79" s="654"/>
      <c r="E79" s="631"/>
      <c r="H79" s="631"/>
      <c r="I79" s="637"/>
      <c r="J79" s="630"/>
    </row>
    <row r="80" spans="1:8" ht="12.75">
      <c r="A80" s="257"/>
      <c r="C80" s="35"/>
      <c r="D80" s="30"/>
      <c r="E80" s="36"/>
      <c r="F80" s="37"/>
      <c r="G80" s="38"/>
      <c r="H80" s="36"/>
    </row>
    <row r="81" spans="1:8" ht="12.75">
      <c r="A81" s="258"/>
      <c r="C81" s="45"/>
      <c r="D81" s="30"/>
      <c r="E81" s="31"/>
      <c r="F81" s="37"/>
      <c r="G81" s="38"/>
      <c r="H81" s="31"/>
    </row>
    <row r="82" spans="1:8" ht="12.75">
      <c r="A82" s="258"/>
      <c r="D82" s="3" t="s">
        <v>34</v>
      </c>
      <c r="E82" s="4"/>
      <c r="H82" s="4"/>
    </row>
    <row r="83" spans="4:8" ht="12.75">
      <c r="D83" s="3" t="s">
        <v>35</v>
      </c>
      <c r="E83" s="4"/>
      <c r="H83" s="4"/>
    </row>
    <row r="84" spans="4:8" ht="12.75">
      <c r="D84" s="3"/>
      <c r="E84" s="6"/>
      <c r="F84" s="1">
        <v>583119</v>
      </c>
      <c r="H84" s="7"/>
    </row>
    <row r="85" spans="1:10" ht="12.75">
      <c r="A85" s="647" t="s">
        <v>323</v>
      </c>
      <c r="B85" s="657" t="s">
        <v>3</v>
      </c>
      <c r="C85" s="657"/>
      <c r="D85" s="8" t="s">
        <v>4</v>
      </c>
      <c r="E85" s="9" t="s">
        <v>5</v>
      </c>
      <c r="F85" s="1">
        <v>511112</v>
      </c>
      <c r="H85" s="9" t="s">
        <v>5</v>
      </c>
      <c r="I85" s="340" t="s">
        <v>6</v>
      </c>
      <c r="J85" s="464" t="s">
        <v>7</v>
      </c>
    </row>
    <row r="86" spans="1:10" ht="12.75">
      <c r="A86" s="648"/>
      <c r="B86" s="657" t="s">
        <v>8</v>
      </c>
      <c r="C86" s="657"/>
      <c r="D86" s="8" t="s">
        <v>9</v>
      </c>
      <c r="E86" s="9" t="s">
        <v>10</v>
      </c>
      <c r="H86" s="9" t="s">
        <v>924</v>
      </c>
      <c r="I86" s="340" t="s">
        <v>992</v>
      </c>
      <c r="J86" s="464" t="s">
        <v>993</v>
      </c>
    </row>
    <row r="87" spans="1:10" ht="12.75">
      <c r="A87" s="256">
        <v>1</v>
      </c>
      <c r="B87" s="11" t="s">
        <v>11</v>
      </c>
      <c r="C87" s="10">
        <v>915</v>
      </c>
      <c r="D87" s="39" t="s">
        <v>36</v>
      </c>
      <c r="E87" s="46">
        <v>27398720</v>
      </c>
      <c r="H87" s="41">
        <v>37753533</v>
      </c>
      <c r="I87" s="340">
        <v>2898175</v>
      </c>
      <c r="J87" s="41">
        <f>SUM(H87:I87)</f>
        <v>40651708</v>
      </c>
    </row>
    <row r="88" spans="1:10" ht="12.75">
      <c r="A88" s="256">
        <v>2</v>
      </c>
      <c r="B88" s="11" t="s">
        <v>11</v>
      </c>
      <c r="C88" s="10">
        <v>915</v>
      </c>
      <c r="D88" s="39" t="s">
        <v>37</v>
      </c>
      <c r="E88" s="46">
        <v>19052800</v>
      </c>
      <c r="H88" s="41">
        <v>20466800</v>
      </c>
      <c r="I88" s="341">
        <v>1239500</v>
      </c>
      <c r="J88" s="41">
        <f>SUM(H88:I88)</f>
        <v>21706300</v>
      </c>
    </row>
    <row r="89" spans="1:10" ht="12.75">
      <c r="A89" s="256">
        <v>3</v>
      </c>
      <c r="B89" s="11" t="s">
        <v>11</v>
      </c>
      <c r="C89" s="10">
        <v>915</v>
      </c>
      <c r="D89" s="33" t="s">
        <v>588</v>
      </c>
      <c r="E89" s="47">
        <v>18052800</v>
      </c>
      <c r="H89" s="21">
        <v>20466800</v>
      </c>
      <c r="I89" s="340">
        <v>1239500</v>
      </c>
      <c r="J89" s="41">
        <f>SUM(H89:I89)</f>
        <v>21706300</v>
      </c>
    </row>
    <row r="90" spans="1:10" ht="12.75">
      <c r="A90" s="256">
        <v>4</v>
      </c>
      <c r="B90" s="11" t="s">
        <v>11</v>
      </c>
      <c r="C90" s="15">
        <v>9</v>
      </c>
      <c r="D90" s="19" t="s">
        <v>589</v>
      </c>
      <c r="E90" s="48">
        <f>SUM(E87:E89)</f>
        <v>64504320</v>
      </c>
      <c r="H90" s="97">
        <f>SUM(H87:H89)</f>
        <v>78687133</v>
      </c>
      <c r="I90" s="467">
        <f>SUM(I87:I89)</f>
        <v>5377175</v>
      </c>
      <c r="J90" s="492">
        <f>SUM(H90:I90)</f>
        <v>84064308</v>
      </c>
    </row>
    <row r="91" spans="1:10" ht="12.75">
      <c r="A91" s="656">
        <v>5</v>
      </c>
      <c r="B91" s="649" t="s">
        <v>23</v>
      </c>
      <c r="C91" s="650"/>
      <c r="D91" s="651"/>
      <c r="E91" s="632">
        <f>SUM(E87:G89)</f>
        <v>64504320</v>
      </c>
      <c r="H91" s="632">
        <f>SUM(H90)</f>
        <v>78687133</v>
      </c>
      <c r="I91" s="625">
        <f>I90</f>
        <v>5377175</v>
      </c>
      <c r="J91" s="640">
        <f>SUM(H91:I91)</f>
        <v>84064308</v>
      </c>
    </row>
    <row r="92" spans="1:10" ht="12.75">
      <c r="A92" s="656"/>
      <c r="B92" s="652"/>
      <c r="C92" s="653"/>
      <c r="D92" s="654"/>
      <c r="E92" s="633"/>
      <c r="H92" s="633"/>
      <c r="I92" s="625"/>
      <c r="J92" s="641"/>
    </row>
    <row r="93" spans="3:8" ht="12.75">
      <c r="C93" s="35"/>
      <c r="D93" s="30"/>
      <c r="E93" s="36"/>
      <c r="F93" s="37"/>
      <c r="G93" s="38"/>
      <c r="H93" s="36"/>
    </row>
    <row r="94" spans="1:8" ht="12.75">
      <c r="A94" s="258"/>
      <c r="D94" s="3" t="s">
        <v>39</v>
      </c>
      <c r="E94" s="4"/>
      <c r="H94" s="4"/>
    </row>
    <row r="95" spans="1:10" s="38" customFormat="1" ht="12.75">
      <c r="A95" s="255"/>
      <c r="B95" s="2"/>
      <c r="C95" s="1"/>
      <c r="D95" s="3" t="s">
        <v>40</v>
      </c>
      <c r="E95" s="4"/>
      <c r="F95" s="1"/>
      <c r="G95"/>
      <c r="H95" s="4"/>
      <c r="I95" s="493"/>
      <c r="J95" s="494"/>
    </row>
    <row r="96" spans="4:8" ht="12.75">
      <c r="D96" s="3"/>
      <c r="E96" s="6"/>
      <c r="F96" s="1">
        <v>511116</v>
      </c>
      <c r="H96" s="7"/>
    </row>
    <row r="97" spans="1:10" s="49" customFormat="1" ht="19.5" customHeight="1">
      <c r="A97" s="647" t="s">
        <v>323</v>
      </c>
      <c r="B97" s="657" t="s">
        <v>3</v>
      </c>
      <c r="C97" s="657"/>
      <c r="D97" s="8" t="s">
        <v>4</v>
      </c>
      <c r="E97" s="9" t="s">
        <v>5</v>
      </c>
      <c r="F97" s="1">
        <v>511112</v>
      </c>
      <c r="G97"/>
      <c r="H97" s="9" t="s">
        <v>5</v>
      </c>
      <c r="I97" s="340" t="s">
        <v>6</v>
      </c>
      <c r="J97" s="464" t="s">
        <v>7</v>
      </c>
    </row>
    <row r="98" spans="1:10" ht="20.25" customHeight="1">
      <c r="A98" s="648"/>
      <c r="B98" s="657" t="s">
        <v>8</v>
      </c>
      <c r="C98" s="657"/>
      <c r="D98" s="8" t="s">
        <v>9</v>
      </c>
      <c r="E98" s="9" t="s">
        <v>10</v>
      </c>
      <c r="H98" s="9" t="s">
        <v>924</v>
      </c>
      <c r="I98" s="340" t="s">
        <v>992</v>
      </c>
      <c r="J98" s="464" t="s">
        <v>993</v>
      </c>
    </row>
    <row r="99" spans="1:10" ht="12.75">
      <c r="A99" s="256">
        <v>1</v>
      </c>
      <c r="B99" s="11" t="s">
        <v>11</v>
      </c>
      <c r="C99" s="10">
        <v>1101</v>
      </c>
      <c r="D99" s="12" t="s">
        <v>41</v>
      </c>
      <c r="E99" s="13">
        <v>1461000</v>
      </c>
      <c r="F99" s="1">
        <v>53111</v>
      </c>
      <c r="H99" s="13"/>
      <c r="I99" s="513"/>
      <c r="J99" s="490"/>
    </row>
    <row r="100" spans="1:10" s="49" customFormat="1" ht="12.75">
      <c r="A100" s="256">
        <v>2</v>
      </c>
      <c r="B100" s="11" t="s">
        <v>11</v>
      </c>
      <c r="C100" s="15">
        <v>11</v>
      </c>
      <c r="D100" s="19" t="s">
        <v>42</v>
      </c>
      <c r="E100" s="17">
        <f>SUM(E99)</f>
        <v>1461000</v>
      </c>
      <c r="F100" s="1"/>
      <c r="G100"/>
      <c r="H100" s="17">
        <f>SUM(H99)</f>
        <v>0</v>
      </c>
      <c r="I100" s="514">
        <f>SUM(I99)</f>
        <v>0</v>
      </c>
      <c r="J100" s="495">
        <f>SUM(J99)</f>
        <v>0</v>
      </c>
    </row>
    <row r="101" spans="1:10" s="49" customFormat="1" ht="12.75">
      <c r="A101" s="256">
        <v>3</v>
      </c>
      <c r="B101" s="11" t="s">
        <v>11</v>
      </c>
      <c r="C101" s="10">
        <v>2</v>
      </c>
      <c r="D101" s="18" t="s">
        <v>590</v>
      </c>
      <c r="E101" s="13">
        <f>SUM(E100*0.135)</f>
        <v>197235</v>
      </c>
      <c r="F101" s="1"/>
      <c r="G101"/>
      <c r="H101" s="13"/>
      <c r="I101" s="513"/>
      <c r="J101" s="490"/>
    </row>
    <row r="102" spans="1:10" ht="12.75">
      <c r="A102" s="256">
        <v>4</v>
      </c>
      <c r="B102" s="11" t="s">
        <v>11</v>
      </c>
      <c r="C102" s="15">
        <v>2</v>
      </c>
      <c r="D102" s="19" t="s">
        <v>591</v>
      </c>
      <c r="E102" s="20">
        <f>SUM(E101:E101)</f>
        <v>197235</v>
      </c>
      <c r="H102" s="20">
        <f>SUM(H101:H101)</f>
        <v>0</v>
      </c>
      <c r="I102" s="515">
        <f>SUM(I101:I101)</f>
        <v>0</v>
      </c>
      <c r="J102" s="263">
        <f>SUM(J101:J101)</f>
        <v>0</v>
      </c>
    </row>
    <row r="103" spans="1:10" ht="12.75">
      <c r="A103" s="647">
        <v>5</v>
      </c>
      <c r="B103" s="649" t="s">
        <v>592</v>
      </c>
      <c r="C103" s="650"/>
      <c r="D103" s="651"/>
      <c r="E103" s="631" t="e">
        <f>SUM(#REF!,E102,E100)</f>
        <v>#REF!</v>
      </c>
      <c r="H103" s="631">
        <f>SUM(H102,H100)</f>
        <v>0</v>
      </c>
      <c r="I103" s="624">
        <f>SUM(I102,I100)</f>
        <v>0</v>
      </c>
      <c r="J103" s="630">
        <f>SUM(J102,J100)</f>
        <v>0</v>
      </c>
    </row>
    <row r="104" spans="1:10" ht="12.75">
      <c r="A104" s="648"/>
      <c r="B104" s="652"/>
      <c r="C104" s="653"/>
      <c r="D104" s="654"/>
      <c r="E104" s="631"/>
      <c r="H104" s="631"/>
      <c r="I104" s="624"/>
      <c r="J104" s="630"/>
    </row>
    <row r="105" spans="1:8" ht="12.75">
      <c r="A105" s="259"/>
      <c r="C105" s="53"/>
      <c r="D105" s="30"/>
      <c r="E105" s="36"/>
      <c r="H105" s="36"/>
    </row>
    <row r="106" spans="1:10" s="49" customFormat="1" ht="12.75">
      <c r="A106" s="255"/>
      <c r="B106" s="2"/>
      <c r="C106" s="1"/>
      <c r="D106" s="3" t="s">
        <v>43</v>
      </c>
      <c r="E106" s="4"/>
      <c r="F106" s="1"/>
      <c r="G106"/>
      <c r="H106" s="4"/>
      <c r="I106" s="496"/>
      <c r="J106" s="497"/>
    </row>
    <row r="107" spans="4:8" ht="12.75">
      <c r="D107" s="3" t="s">
        <v>44</v>
      </c>
      <c r="E107" s="4"/>
      <c r="H107" s="4"/>
    </row>
    <row r="108" spans="4:8" ht="12.75">
      <c r="D108" s="3"/>
      <c r="E108" s="6"/>
      <c r="F108" s="1">
        <v>511116</v>
      </c>
      <c r="H108" s="7"/>
    </row>
    <row r="109" spans="1:10" ht="12.75">
      <c r="A109" s="647" t="s">
        <v>323</v>
      </c>
      <c r="B109" s="657" t="s">
        <v>3</v>
      </c>
      <c r="C109" s="657"/>
      <c r="D109" s="8" t="s">
        <v>4</v>
      </c>
      <c r="E109" s="9" t="s">
        <v>5</v>
      </c>
      <c r="F109" s="1">
        <v>511112</v>
      </c>
      <c r="H109" s="9" t="s">
        <v>5</v>
      </c>
      <c r="I109" s="340" t="s">
        <v>6</v>
      </c>
      <c r="J109" s="464" t="s">
        <v>7</v>
      </c>
    </row>
    <row r="110" spans="1:10" s="49" customFormat="1" ht="12.75">
      <c r="A110" s="648"/>
      <c r="B110" s="657" t="s">
        <v>8</v>
      </c>
      <c r="C110" s="657"/>
      <c r="D110" s="8" t="s">
        <v>9</v>
      </c>
      <c r="E110" s="9" t="s">
        <v>10</v>
      </c>
      <c r="F110" s="1"/>
      <c r="G110"/>
      <c r="H110" s="9" t="s">
        <v>924</v>
      </c>
      <c r="I110" s="340" t="s">
        <v>992</v>
      </c>
      <c r="J110" s="464" t="s">
        <v>993</v>
      </c>
    </row>
    <row r="111" spans="1:10" s="54" customFormat="1" ht="12.75">
      <c r="A111" s="256">
        <v>1</v>
      </c>
      <c r="B111" s="11" t="s">
        <v>11</v>
      </c>
      <c r="C111" s="10">
        <v>1101</v>
      </c>
      <c r="D111" s="12" t="s">
        <v>41</v>
      </c>
      <c r="E111" s="13">
        <v>1300000</v>
      </c>
      <c r="F111" s="1">
        <v>53111</v>
      </c>
      <c r="G111"/>
      <c r="H111" s="13">
        <v>2252321</v>
      </c>
      <c r="I111" s="498">
        <v>5678511</v>
      </c>
      <c r="J111" s="499">
        <f>SUM(H111:I111)</f>
        <v>7930832</v>
      </c>
    </row>
    <row r="112" spans="1:10" ht="12.75">
      <c r="A112" s="256">
        <v>2</v>
      </c>
      <c r="B112" s="11" t="s">
        <v>11</v>
      </c>
      <c r="C112" s="15">
        <v>11</v>
      </c>
      <c r="D112" s="19" t="s">
        <v>42</v>
      </c>
      <c r="E112" s="17">
        <f>SUM(E111)</f>
        <v>1300000</v>
      </c>
      <c r="H112" s="17">
        <f>SUM(H111)</f>
        <v>2252321</v>
      </c>
      <c r="I112" s="467">
        <f>SUM(I111)</f>
        <v>5678511</v>
      </c>
      <c r="J112" s="484">
        <f>SUM(J111)</f>
        <v>7930832</v>
      </c>
    </row>
    <row r="113" spans="1:10" ht="12.75">
      <c r="A113" s="256">
        <v>3</v>
      </c>
      <c r="B113" s="11" t="s">
        <v>11</v>
      </c>
      <c r="C113" s="10">
        <v>2</v>
      </c>
      <c r="D113" s="18" t="s">
        <v>590</v>
      </c>
      <c r="E113" s="13">
        <f>SUM(E112*13.5%)</f>
        <v>175500</v>
      </c>
      <c r="H113" s="13">
        <v>304063</v>
      </c>
      <c r="I113" s="340">
        <v>766599</v>
      </c>
      <c r="J113" s="464">
        <f>SUM(H113:I113)</f>
        <v>1070662</v>
      </c>
    </row>
    <row r="114" spans="1:10" ht="12.75">
      <c r="A114" s="245">
        <v>4</v>
      </c>
      <c r="B114" s="416" t="s">
        <v>11</v>
      </c>
      <c r="C114" s="417">
        <v>2</v>
      </c>
      <c r="D114" s="418" t="s">
        <v>577</v>
      </c>
      <c r="E114" s="97">
        <f>SUM(E113:E113)</f>
        <v>175500</v>
      </c>
      <c r="H114" s="97">
        <f>SUM(H113:H113)</f>
        <v>304063</v>
      </c>
      <c r="I114" s="467">
        <f>SUM(I113)</f>
        <v>766599</v>
      </c>
      <c r="J114" s="484">
        <f>SUM(J113)</f>
        <v>1070662</v>
      </c>
    </row>
    <row r="115" spans="1:10" s="339" customFormat="1" ht="12.75">
      <c r="A115" s="256">
        <v>5</v>
      </c>
      <c r="B115" s="419" t="s">
        <v>11</v>
      </c>
      <c r="C115" s="420">
        <v>312</v>
      </c>
      <c r="D115" s="419" t="s">
        <v>1045</v>
      </c>
      <c r="E115" s="419"/>
      <c r="F115" s="419"/>
      <c r="G115" s="419"/>
      <c r="H115" s="415"/>
      <c r="I115" s="500">
        <v>298617</v>
      </c>
      <c r="J115" s="501">
        <f>SUM(H115:I115)</f>
        <v>298617</v>
      </c>
    </row>
    <row r="116" spans="1:10" s="339" customFormat="1" ht="12.75">
      <c r="A116" s="245">
        <v>6</v>
      </c>
      <c r="B116" s="419" t="s">
        <v>11</v>
      </c>
      <c r="C116" s="420">
        <v>351</v>
      </c>
      <c r="D116" s="419" t="s">
        <v>1046</v>
      </c>
      <c r="E116" s="419"/>
      <c r="F116" s="419"/>
      <c r="G116" s="419"/>
      <c r="H116" s="415"/>
      <c r="I116" s="500">
        <v>80627</v>
      </c>
      <c r="J116" s="501">
        <f>SUM(H116:I116)</f>
        <v>80627</v>
      </c>
    </row>
    <row r="117" spans="1:10" s="339" customFormat="1" ht="12.75">
      <c r="A117" s="256">
        <v>7</v>
      </c>
      <c r="B117" s="421" t="s">
        <v>11</v>
      </c>
      <c r="C117" s="544">
        <v>3</v>
      </c>
      <c r="D117" s="421" t="s">
        <v>1047</v>
      </c>
      <c r="E117" s="421"/>
      <c r="F117" s="421"/>
      <c r="G117" s="421"/>
      <c r="H117" s="422"/>
      <c r="I117" s="467">
        <f>SUM(I115:I116)</f>
        <v>379244</v>
      </c>
      <c r="J117" s="484">
        <f>SUM(H117:I117)</f>
        <v>379244</v>
      </c>
    </row>
    <row r="118" spans="1:10" s="339" customFormat="1" ht="12.75">
      <c r="A118" s="245">
        <v>8</v>
      </c>
      <c r="B118" s="421" t="s">
        <v>11</v>
      </c>
      <c r="C118" s="420">
        <v>6</v>
      </c>
      <c r="D118" s="419" t="s">
        <v>1086</v>
      </c>
      <c r="E118" s="542"/>
      <c r="F118" s="543"/>
      <c r="G118" s="543"/>
      <c r="H118" s="415"/>
      <c r="I118" s="500">
        <v>366000</v>
      </c>
      <c r="J118" s="501">
        <f>SUM(I118)</f>
        <v>366000</v>
      </c>
    </row>
    <row r="119" spans="1:10" s="339" customFormat="1" ht="12.75">
      <c r="A119" s="256">
        <v>9</v>
      </c>
      <c r="B119" s="421" t="s">
        <v>11</v>
      </c>
      <c r="C119" s="420">
        <v>67</v>
      </c>
      <c r="D119" s="419" t="s">
        <v>1087</v>
      </c>
      <c r="E119" s="542"/>
      <c r="F119" s="543"/>
      <c r="G119" s="543"/>
      <c r="H119" s="415"/>
      <c r="I119" s="500">
        <v>99000</v>
      </c>
      <c r="J119" s="501">
        <f>SUM(I119)</f>
        <v>99000</v>
      </c>
    </row>
    <row r="120" spans="1:10" s="339" customFormat="1" ht="12.75">
      <c r="A120" s="245">
        <v>10</v>
      </c>
      <c r="B120" s="421" t="s">
        <v>11</v>
      </c>
      <c r="C120" s="544">
        <v>5</v>
      </c>
      <c r="D120" s="421" t="s">
        <v>989</v>
      </c>
      <c r="E120" s="446"/>
      <c r="F120" s="445"/>
      <c r="G120" s="445"/>
      <c r="H120" s="422"/>
      <c r="I120" s="541">
        <f>SUM(I118:I119)</f>
        <v>465000</v>
      </c>
      <c r="J120" s="501">
        <f>SUM(I120)</f>
        <v>465000</v>
      </c>
    </row>
    <row r="121" spans="1:10" s="339" customFormat="1" ht="12.75">
      <c r="A121" s="256">
        <v>11</v>
      </c>
      <c r="B121" s="10" t="s">
        <v>11</v>
      </c>
      <c r="C121" s="10">
        <v>914</v>
      </c>
      <c r="D121" s="39" t="s">
        <v>1057</v>
      </c>
      <c r="E121" s="446"/>
      <c r="F121" s="445"/>
      <c r="G121" s="445"/>
      <c r="H121" s="415"/>
      <c r="I121" s="500">
        <v>1399760</v>
      </c>
      <c r="J121" s="501">
        <f>SUM(H121:I121)</f>
        <v>1399760</v>
      </c>
    </row>
    <row r="122" spans="1:10" ht="12.75">
      <c r="A122" s="668">
        <v>12</v>
      </c>
      <c r="B122" s="669" t="s">
        <v>592</v>
      </c>
      <c r="C122" s="670"/>
      <c r="D122" s="671"/>
      <c r="E122" s="633" t="e">
        <f>SUM(#REF!,E114,E112)</f>
        <v>#REF!</v>
      </c>
      <c r="H122" s="625">
        <f>H112+H114+H117</f>
        <v>2556384</v>
      </c>
      <c r="I122" s="625">
        <f>I112+I114+I117+I120+I121</f>
        <v>8689114</v>
      </c>
      <c r="J122" s="626">
        <f>SUM(H122:I122)</f>
        <v>11245498</v>
      </c>
    </row>
    <row r="123" spans="1:10" ht="12.75">
      <c r="A123" s="668"/>
      <c r="B123" s="652"/>
      <c r="C123" s="653"/>
      <c r="D123" s="654"/>
      <c r="E123" s="631"/>
      <c r="H123" s="625"/>
      <c r="I123" s="625"/>
      <c r="J123" s="626"/>
    </row>
    <row r="124" spans="1:8" ht="12.75">
      <c r="A124" s="264"/>
      <c r="C124" s="35"/>
      <c r="D124" s="30"/>
      <c r="E124" s="36"/>
      <c r="F124" s="37"/>
      <c r="G124" s="38"/>
      <c r="H124" s="36"/>
    </row>
    <row r="125" spans="1:8" ht="12.75">
      <c r="A125" s="260"/>
      <c r="D125" s="3" t="s">
        <v>45</v>
      </c>
      <c r="E125" s="7"/>
      <c r="H125" s="7"/>
    </row>
    <row r="126" spans="4:8" ht="12.75">
      <c r="D126" s="3" t="s">
        <v>46</v>
      </c>
      <c r="E126" s="4"/>
      <c r="H126" s="4"/>
    </row>
    <row r="127" spans="4:8" ht="12.75">
      <c r="D127" s="49"/>
      <c r="E127" s="6"/>
      <c r="F127" s="1" t="s">
        <v>47</v>
      </c>
      <c r="H127" s="7"/>
    </row>
    <row r="128" spans="1:10" ht="12.75">
      <c r="A128" s="647" t="s">
        <v>323</v>
      </c>
      <c r="B128" s="657" t="s">
        <v>3</v>
      </c>
      <c r="C128" s="657"/>
      <c r="D128" s="8" t="s">
        <v>4</v>
      </c>
      <c r="E128" s="9" t="s">
        <v>5</v>
      </c>
      <c r="F128" s="1">
        <v>511112</v>
      </c>
      <c r="H128" s="9" t="s">
        <v>5</v>
      </c>
      <c r="I128" s="340" t="s">
        <v>6</v>
      </c>
      <c r="J128" s="425" t="s">
        <v>7</v>
      </c>
    </row>
    <row r="129" spans="1:10" ht="12.75">
      <c r="A129" s="648"/>
      <c r="B129" s="657" t="s">
        <v>8</v>
      </c>
      <c r="C129" s="657"/>
      <c r="D129" s="8" t="s">
        <v>9</v>
      </c>
      <c r="E129" s="9" t="s">
        <v>10</v>
      </c>
      <c r="H129" s="9" t="s">
        <v>924</v>
      </c>
      <c r="I129" s="340" t="s">
        <v>992</v>
      </c>
      <c r="J129" s="464" t="s">
        <v>993</v>
      </c>
    </row>
    <row r="130" spans="1:12" ht="12.75">
      <c r="A130" s="256">
        <v>1</v>
      </c>
      <c r="B130" s="440" t="s">
        <v>11</v>
      </c>
      <c r="C130" s="440">
        <v>12</v>
      </c>
      <c r="D130" s="441" t="s">
        <v>1054</v>
      </c>
      <c r="E130" s="263"/>
      <c r="F130" s="442"/>
      <c r="G130" s="443"/>
      <c r="H130" s="263"/>
      <c r="I130" s="467">
        <v>61595</v>
      </c>
      <c r="J130" s="484">
        <f>SUM(H130:I130)</f>
        <v>61595</v>
      </c>
      <c r="K130" s="618" t="s">
        <v>1067</v>
      </c>
      <c r="L130" s="619"/>
    </row>
    <row r="131" spans="1:12" ht="12.75">
      <c r="A131" s="256">
        <v>2</v>
      </c>
      <c r="B131" s="440" t="s">
        <v>11</v>
      </c>
      <c r="C131" s="440">
        <v>21</v>
      </c>
      <c r="D131" s="441" t="s">
        <v>1055</v>
      </c>
      <c r="E131" s="263"/>
      <c r="F131" s="442"/>
      <c r="G131" s="443"/>
      <c r="H131" s="263"/>
      <c r="I131" s="467">
        <v>16631</v>
      </c>
      <c r="J131" s="484">
        <f aca="true" t="shared" si="2" ref="J131:J144">SUM(H131:I131)</f>
        <v>16631</v>
      </c>
      <c r="K131" s="618"/>
      <c r="L131" s="619"/>
    </row>
    <row r="132" spans="1:10" ht="12.75">
      <c r="A132" s="256">
        <v>3</v>
      </c>
      <c r="B132" s="11" t="s">
        <v>11</v>
      </c>
      <c r="C132" s="10">
        <v>312</v>
      </c>
      <c r="D132" s="55" t="s">
        <v>48</v>
      </c>
      <c r="E132" s="14">
        <v>900000</v>
      </c>
      <c r="H132" s="14">
        <v>100000</v>
      </c>
      <c r="I132" s="340">
        <v>50000</v>
      </c>
      <c r="J132" s="464">
        <f t="shared" si="2"/>
        <v>150000</v>
      </c>
    </row>
    <row r="133" spans="1:10" ht="12.75">
      <c r="A133" s="256">
        <v>4</v>
      </c>
      <c r="B133" s="11" t="s">
        <v>11</v>
      </c>
      <c r="C133" s="10">
        <v>312</v>
      </c>
      <c r="D133" s="55" t="s">
        <v>49</v>
      </c>
      <c r="E133" s="14">
        <v>10000</v>
      </c>
      <c r="H133" s="14">
        <v>15000</v>
      </c>
      <c r="I133" s="340"/>
      <c r="J133" s="464">
        <f t="shared" si="2"/>
        <v>15000</v>
      </c>
    </row>
    <row r="134" spans="1:10" s="38" customFormat="1" ht="12.75">
      <c r="A134" s="256">
        <v>5</v>
      </c>
      <c r="B134" s="11" t="s">
        <v>11</v>
      </c>
      <c r="C134" s="10">
        <v>312</v>
      </c>
      <c r="D134" s="55" t="s">
        <v>956</v>
      </c>
      <c r="E134" s="14">
        <v>40000</v>
      </c>
      <c r="F134" s="1"/>
      <c r="G134"/>
      <c r="H134" s="14"/>
      <c r="I134" s="341"/>
      <c r="J134" s="464">
        <f t="shared" si="2"/>
        <v>0</v>
      </c>
    </row>
    <row r="135" spans="1:10" ht="12.75">
      <c r="A135" s="256">
        <v>6</v>
      </c>
      <c r="B135" s="11" t="s">
        <v>11</v>
      </c>
      <c r="C135" s="26">
        <v>31</v>
      </c>
      <c r="D135" s="19" t="s">
        <v>593</v>
      </c>
      <c r="E135" s="20">
        <f>SUM(E132:E134)</f>
        <v>950000</v>
      </c>
      <c r="H135" s="20">
        <f>SUM(H132:H134)</f>
        <v>115000</v>
      </c>
      <c r="I135" s="467">
        <f>SUM(I132:I134)</f>
        <v>50000</v>
      </c>
      <c r="J135" s="484">
        <f t="shared" si="2"/>
        <v>165000</v>
      </c>
    </row>
    <row r="136" spans="1:10" ht="12.75">
      <c r="A136" s="256">
        <v>7</v>
      </c>
      <c r="B136" s="11" t="s">
        <v>11</v>
      </c>
      <c r="C136" s="10">
        <v>334</v>
      </c>
      <c r="D136" s="18" t="s">
        <v>957</v>
      </c>
      <c r="E136" s="13">
        <v>200000</v>
      </c>
      <c r="F136" s="1">
        <v>55219</v>
      </c>
      <c r="H136" s="13">
        <v>200000</v>
      </c>
      <c r="I136" s="340"/>
      <c r="J136" s="464">
        <f t="shared" si="2"/>
        <v>200000</v>
      </c>
    </row>
    <row r="137" spans="1:10" ht="12.75">
      <c r="A137" s="256">
        <v>8</v>
      </c>
      <c r="B137" s="11" t="s">
        <v>11</v>
      </c>
      <c r="C137" s="10">
        <v>336</v>
      </c>
      <c r="D137" s="43" t="s">
        <v>958</v>
      </c>
      <c r="E137" s="13">
        <v>1500000</v>
      </c>
      <c r="H137" s="13">
        <v>2267000</v>
      </c>
      <c r="I137" s="340"/>
      <c r="J137" s="464">
        <f t="shared" si="2"/>
        <v>2267000</v>
      </c>
    </row>
    <row r="138" spans="1:10" s="1" customFormat="1" ht="12.75">
      <c r="A138" s="256">
        <v>9</v>
      </c>
      <c r="B138" s="11" t="s">
        <v>11</v>
      </c>
      <c r="C138" s="10">
        <v>337</v>
      </c>
      <c r="D138" s="18" t="s">
        <v>50</v>
      </c>
      <c r="E138" s="13">
        <v>450000</v>
      </c>
      <c r="G138"/>
      <c r="H138" s="13">
        <v>320000</v>
      </c>
      <c r="I138" s="340"/>
      <c r="J138" s="464">
        <f t="shared" si="2"/>
        <v>320000</v>
      </c>
    </row>
    <row r="139" spans="1:10" ht="12.75">
      <c r="A139" s="256">
        <v>10</v>
      </c>
      <c r="B139" s="11" t="s">
        <v>11</v>
      </c>
      <c r="C139" s="10">
        <v>337</v>
      </c>
      <c r="D139" s="18" t="s">
        <v>51</v>
      </c>
      <c r="E139" s="13">
        <v>50000</v>
      </c>
      <c r="H139" s="13">
        <v>50000</v>
      </c>
      <c r="I139" s="340"/>
      <c r="J139" s="464">
        <f t="shared" si="2"/>
        <v>50000</v>
      </c>
    </row>
    <row r="140" spans="1:10" ht="12.75">
      <c r="A140" s="256">
        <v>11</v>
      </c>
      <c r="B140" s="11" t="s">
        <v>11</v>
      </c>
      <c r="C140" s="15">
        <v>33</v>
      </c>
      <c r="D140" s="19" t="s">
        <v>594</v>
      </c>
      <c r="E140" s="20">
        <f>SUM(E136:E139)</f>
        <v>2200000</v>
      </c>
      <c r="H140" s="444">
        <f>SUM(H136:H139)</f>
        <v>2837000</v>
      </c>
      <c r="I140" s="467">
        <f>SUM(I136:I139)</f>
        <v>0</v>
      </c>
      <c r="J140" s="484">
        <f t="shared" si="2"/>
        <v>2837000</v>
      </c>
    </row>
    <row r="141" spans="1:10" ht="12.75">
      <c r="A141" s="256">
        <v>12</v>
      </c>
      <c r="B141" s="11" t="s">
        <v>11</v>
      </c>
      <c r="C141" s="10">
        <v>351</v>
      </c>
      <c r="D141" s="18" t="s">
        <v>18</v>
      </c>
      <c r="E141" s="13">
        <f>SUM(E136+E139+E135)*0.27</f>
        <v>324000</v>
      </c>
      <c r="F141" s="1">
        <v>561111</v>
      </c>
      <c r="H141" s="13">
        <v>707940</v>
      </c>
      <c r="I141" s="340">
        <v>13500</v>
      </c>
      <c r="J141" s="464">
        <f t="shared" si="2"/>
        <v>721440</v>
      </c>
    </row>
    <row r="142" spans="1:10" ht="12.75">
      <c r="A142" s="256">
        <v>13</v>
      </c>
      <c r="B142" s="11" t="s">
        <v>11</v>
      </c>
      <c r="C142" s="15">
        <v>35</v>
      </c>
      <c r="D142" s="19" t="s">
        <v>595</v>
      </c>
      <c r="E142" s="20">
        <f>SUM(E141:E141)</f>
        <v>324000</v>
      </c>
      <c r="H142" s="444">
        <f>SUM(H141:H141)</f>
        <v>707940</v>
      </c>
      <c r="I142" s="467">
        <f>SUM(I141)</f>
        <v>13500</v>
      </c>
      <c r="J142" s="484">
        <f t="shared" si="2"/>
        <v>721440</v>
      </c>
    </row>
    <row r="143" spans="1:10" ht="12.75">
      <c r="A143" s="256">
        <v>14</v>
      </c>
      <c r="B143" s="11" t="s">
        <v>11</v>
      </c>
      <c r="C143" s="15">
        <v>3</v>
      </c>
      <c r="D143" s="19" t="s">
        <v>596</v>
      </c>
      <c r="E143" s="20">
        <f>SUM(E140+E142+E135)</f>
        <v>3474000</v>
      </c>
      <c r="H143" s="444">
        <f>SUM(H140+H142+H135)</f>
        <v>3659940</v>
      </c>
      <c r="I143" s="516">
        <f>SUM(I140+I142+I135)</f>
        <v>63500</v>
      </c>
      <c r="J143" s="484">
        <f t="shared" si="2"/>
        <v>3723440</v>
      </c>
    </row>
    <row r="144" spans="1:10" ht="12.75">
      <c r="A144" s="647">
        <v>15</v>
      </c>
      <c r="B144" s="659" t="s">
        <v>597</v>
      </c>
      <c r="C144" s="659"/>
      <c r="D144" s="659"/>
      <c r="E144" s="634">
        <f>SUM(E143)</f>
        <v>3474000</v>
      </c>
      <c r="H144" s="645">
        <f>SUM(H143)</f>
        <v>3659940</v>
      </c>
      <c r="I144" s="622">
        <f>I130+I131+I143</f>
        <v>141726</v>
      </c>
      <c r="J144" s="626">
        <f t="shared" si="2"/>
        <v>3801666</v>
      </c>
    </row>
    <row r="145" spans="1:10" ht="12.75">
      <c r="A145" s="648"/>
      <c r="B145" s="659"/>
      <c r="C145" s="659"/>
      <c r="D145" s="659"/>
      <c r="E145" s="635"/>
      <c r="H145" s="646"/>
      <c r="I145" s="623"/>
      <c r="J145" s="626"/>
    </row>
    <row r="146" spans="1:10" s="38" customFormat="1" ht="12.75">
      <c r="A146" s="255"/>
      <c r="B146" s="2"/>
      <c r="C146" s="35"/>
      <c r="D146" s="30"/>
      <c r="E146" s="31"/>
      <c r="F146" s="37"/>
      <c r="H146" s="31"/>
      <c r="I146" s="493"/>
      <c r="J146" s="494"/>
    </row>
    <row r="147" spans="1:8" ht="12.75">
      <c r="A147" s="258"/>
      <c r="D147" s="3" t="s">
        <v>52</v>
      </c>
      <c r="E147" s="7"/>
      <c r="H147" s="7"/>
    </row>
    <row r="148" spans="4:8" ht="12.75">
      <c r="D148" s="3" t="s">
        <v>53</v>
      </c>
      <c r="E148" s="4"/>
      <c r="H148" s="4"/>
    </row>
    <row r="149" spans="4:8" ht="12.75">
      <c r="D149" s="49"/>
      <c r="E149" s="6"/>
      <c r="F149" s="1" t="s">
        <v>47</v>
      </c>
      <c r="H149" s="7"/>
    </row>
    <row r="150" spans="1:10" ht="12.75">
      <c r="A150" s="647" t="s">
        <v>323</v>
      </c>
      <c r="B150" s="657" t="s">
        <v>3</v>
      </c>
      <c r="C150" s="657"/>
      <c r="D150" s="8" t="s">
        <v>4</v>
      </c>
      <c r="E150" s="9" t="s">
        <v>5</v>
      </c>
      <c r="F150" s="1">
        <v>511112</v>
      </c>
      <c r="H150" s="9" t="s">
        <v>5</v>
      </c>
      <c r="I150" s="340" t="s">
        <v>6</v>
      </c>
      <c r="J150" s="464" t="s">
        <v>7</v>
      </c>
    </row>
    <row r="151" spans="1:10" ht="12.75">
      <c r="A151" s="648"/>
      <c r="B151" s="657" t="s">
        <v>8</v>
      </c>
      <c r="C151" s="657"/>
      <c r="D151" s="8" t="s">
        <v>9</v>
      </c>
      <c r="E151" s="9" t="s">
        <v>10</v>
      </c>
      <c r="H151" s="9" t="s">
        <v>924</v>
      </c>
      <c r="I151" s="340" t="s">
        <v>992</v>
      </c>
      <c r="J151" s="464" t="s">
        <v>993</v>
      </c>
    </row>
    <row r="152" spans="1:10" ht="12.75">
      <c r="A152" s="246">
        <v>1</v>
      </c>
      <c r="B152" s="56" t="s">
        <v>11</v>
      </c>
      <c r="C152" s="10">
        <v>312</v>
      </c>
      <c r="D152" s="55" t="s">
        <v>48</v>
      </c>
      <c r="E152" s="9"/>
      <c r="H152" s="42">
        <v>50000</v>
      </c>
      <c r="I152" s="340"/>
      <c r="J152" s="464">
        <f>SUM(H152:I152)</f>
        <v>50000</v>
      </c>
    </row>
    <row r="153" spans="1:10" ht="12.75">
      <c r="A153" s="256">
        <v>2</v>
      </c>
      <c r="B153" s="57" t="s">
        <v>11</v>
      </c>
      <c r="C153" s="10">
        <v>337</v>
      </c>
      <c r="D153" s="18" t="s">
        <v>54</v>
      </c>
      <c r="E153" s="13">
        <v>1500000</v>
      </c>
      <c r="F153" s="1">
        <v>55219</v>
      </c>
      <c r="H153" s="14">
        <v>3400000</v>
      </c>
      <c r="I153" s="340"/>
      <c r="J153" s="464">
        <f aca="true" t="shared" si="3" ref="J153:J162">SUM(H153:I153)</f>
        <v>3400000</v>
      </c>
    </row>
    <row r="154" spans="1:10" ht="12.75">
      <c r="A154" s="246">
        <v>3</v>
      </c>
      <c r="B154" s="57" t="s">
        <v>11</v>
      </c>
      <c r="C154" s="10">
        <v>337</v>
      </c>
      <c r="D154" s="18" t="s">
        <v>324</v>
      </c>
      <c r="E154" s="13">
        <v>1000000</v>
      </c>
      <c r="F154" s="1">
        <v>55218</v>
      </c>
      <c r="H154" s="14">
        <v>1000000</v>
      </c>
      <c r="I154" s="340"/>
      <c r="J154" s="464">
        <f t="shared" si="3"/>
        <v>1000000</v>
      </c>
    </row>
    <row r="155" spans="1:10" ht="12.75">
      <c r="A155" s="256">
        <v>4</v>
      </c>
      <c r="B155" s="57" t="s">
        <v>11</v>
      </c>
      <c r="C155" s="15">
        <v>3</v>
      </c>
      <c r="D155" s="19" t="s">
        <v>598</v>
      </c>
      <c r="E155" s="20">
        <f>SUM(E153:E154)</f>
        <v>2500000</v>
      </c>
      <c r="H155" s="20">
        <f>SUM(H152:H154)</f>
        <v>4450000</v>
      </c>
      <c r="I155" s="467"/>
      <c r="J155" s="484">
        <f t="shared" si="3"/>
        <v>4450000</v>
      </c>
    </row>
    <row r="156" spans="1:10" ht="12.75">
      <c r="A156" s="246">
        <v>5</v>
      </c>
      <c r="B156" s="57" t="s">
        <v>11</v>
      </c>
      <c r="C156" s="10">
        <v>351</v>
      </c>
      <c r="D156" s="18" t="s">
        <v>599</v>
      </c>
      <c r="E156" s="13">
        <f>SUM(E155*27%)</f>
        <v>675000</v>
      </c>
      <c r="F156" s="1">
        <v>561111</v>
      </c>
      <c r="H156" s="13">
        <v>1201500</v>
      </c>
      <c r="I156" s="340"/>
      <c r="J156" s="464">
        <f t="shared" si="3"/>
        <v>1201500</v>
      </c>
    </row>
    <row r="157" spans="1:10" ht="12.75">
      <c r="A157" s="256">
        <v>6</v>
      </c>
      <c r="B157" s="57" t="s">
        <v>11</v>
      </c>
      <c r="C157" s="15">
        <v>35</v>
      </c>
      <c r="D157" s="19" t="s">
        <v>600</v>
      </c>
      <c r="E157" s="20">
        <f>SUM(E156)</f>
        <v>675000</v>
      </c>
      <c r="H157" s="20">
        <f>SUM(H156)</f>
        <v>1201500</v>
      </c>
      <c r="I157" s="467"/>
      <c r="J157" s="484">
        <f t="shared" si="3"/>
        <v>1201500</v>
      </c>
    </row>
    <row r="158" spans="1:10" ht="12.75">
      <c r="A158" s="246">
        <v>7</v>
      </c>
      <c r="B158" s="57" t="s">
        <v>11</v>
      </c>
      <c r="C158" s="15">
        <v>3</v>
      </c>
      <c r="D158" s="19" t="s">
        <v>601</v>
      </c>
      <c r="E158" s="20">
        <f>SUM(E155+E157)</f>
        <v>3175000</v>
      </c>
      <c r="H158" s="20">
        <f>SUM(H155+H157)</f>
        <v>5651500</v>
      </c>
      <c r="I158" s="467"/>
      <c r="J158" s="484">
        <f t="shared" si="3"/>
        <v>5651500</v>
      </c>
    </row>
    <row r="159" spans="1:10" s="339" customFormat="1" ht="12.75">
      <c r="A159" s="256">
        <v>8</v>
      </c>
      <c r="B159" s="413" t="s">
        <v>11</v>
      </c>
      <c r="C159" s="335">
        <v>71</v>
      </c>
      <c r="D159" s="336" t="s">
        <v>1041</v>
      </c>
      <c r="E159" s="414"/>
      <c r="F159" s="338"/>
      <c r="H159" s="415"/>
      <c r="I159" s="517">
        <v>1555400</v>
      </c>
      <c r="J159" s="464">
        <f t="shared" si="3"/>
        <v>1555400</v>
      </c>
    </row>
    <row r="160" spans="1:10" s="339" customFormat="1" ht="12.75">
      <c r="A160" s="246">
        <v>9</v>
      </c>
      <c r="B160" s="413" t="s">
        <v>11</v>
      </c>
      <c r="C160" s="335">
        <v>74</v>
      </c>
      <c r="D160" s="336" t="s">
        <v>1042</v>
      </c>
      <c r="E160" s="414"/>
      <c r="F160" s="338"/>
      <c r="I160" s="517">
        <v>419958</v>
      </c>
      <c r="J160" s="464">
        <f t="shared" si="3"/>
        <v>419958</v>
      </c>
    </row>
    <row r="161" spans="1:10" s="339" customFormat="1" ht="12.75">
      <c r="A161" s="256">
        <v>10</v>
      </c>
      <c r="B161" s="413" t="s">
        <v>11</v>
      </c>
      <c r="C161" s="440">
        <v>7</v>
      </c>
      <c r="D161" s="465" t="s">
        <v>1056</v>
      </c>
      <c r="E161" s="466"/>
      <c r="F161" s="442"/>
      <c r="G161" s="443"/>
      <c r="H161" s="466"/>
      <c r="I161" s="468">
        <f>SUM(I159:I160)</f>
        <v>1975358</v>
      </c>
      <c r="J161" s="484">
        <f t="shared" si="3"/>
        <v>1975358</v>
      </c>
    </row>
    <row r="162" spans="1:10" s="38" customFormat="1" ht="12.75">
      <c r="A162" s="647">
        <v>11</v>
      </c>
      <c r="B162" s="659" t="s">
        <v>602</v>
      </c>
      <c r="C162" s="659"/>
      <c r="D162" s="659"/>
      <c r="E162" s="634">
        <f>SUM(E158)</f>
        <v>3175000</v>
      </c>
      <c r="F162" s="1"/>
      <c r="G162"/>
      <c r="H162" s="643">
        <f>H158</f>
        <v>5651500</v>
      </c>
      <c r="I162" s="672">
        <f>I158+I161</f>
        <v>1975358</v>
      </c>
      <c r="J162" s="622">
        <f t="shared" si="3"/>
        <v>7626858</v>
      </c>
    </row>
    <row r="163" spans="1:10" ht="12.75">
      <c r="A163" s="648"/>
      <c r="B163" s="659"/>
      <c r="C163" s="659"/>
      <c r="D163" s="659"/>
      <c r="E163" s="635"/>
      <c r="H163" s="644"/>
      <c r="I163" s="672"/>
      <c r="J163" s="623"/>
    </row>
    <row r="164" spans="3:8" ht="12.75">
      <c r="C164" s="35"/>
      <c r="D164" s="30"/>
      <c r="E164" s="31"/>
      <c r="F164" s="37"/>
      <c r="G164" s="38"/>
      <c r="H164" s="31"/>
    </row>
    <row r="165" spans="1:8" ht="12.75">
      <c r="A165" s="258"/>
      <c r="D165" s="3" t="s">
        <v>55</v>
      </c>
      <c r="E165" s="4"/>
      <c r="H165" s="4"/>
    </row>
    <row r="166" spans="4:8" ht="12.75">
      <c r="D166" s="3" t="s">
        <v>56</v>
      </c>
      <c r="E166" s="4"/>
      <c r="H166" s="4"/>
    </row>
    <row r="167" spans="4:8" ht="12.75">
      <c r="D167" s="3"/>
      <c r="E167" s="6"/>
      <c r="H167" s="7"/>
    </row>
    <row r="168" spans="1:10" ht="12.75">
      <c r="A168" s="647" t="s">
        <v>323</v>
      </c>
      <c r="B168" s="657" t="s">
        <v>3</v>
      </c>
      <c r="C168" s="657"/>
      <c r="D168" s="8" t="s">
        <v>4</v>
      </c>
      <c r="E168" s="9" t="s">
        <v>5</v>
      </c>
      <c r="F168" s="1">
        <v>511112</v>
      </c>
      <c r="H168" s="9" t="s">
        <v>5</v>
      </c>
      <c r="I168" s="340" t="s">
        <v>6</v>
      </c>
      <c r="J168" s="464" t="s">
        <v>7</v>
      </c>
    </row>
    <row r="169" spans="1:10" ht="12.75">
      <c r="A169" s="648"/>
      <c r="B169" s="657" t="s">
        <v>8</v>
      </c>
      <c r="C169" s="657"/>
      <c r="D169" s="8" t="s">
        <v>9</v>
      </c>
      <c r="E169" s="9" t="s">
        <v>10</v>
      </c>
      <c r="H169" s="9" t="s">
        <v>924</v>
      </c>
      <c r="I169" s="340" t="s">
        <v>992</v>
      </c>
      <c r="J169" s="464" t="s">
        <v>993</v>
      </c>
    </row>
    <row r="170" spans="1:10" ht="12.75">
      <c r="A170" s="256">
        <v>1</v>
      </c>
      <c r="B170" s="57" t="s">
        <v>11</v>
      </c>
      <c r="C170" s="10">
        <v>331</v>
      </c>
      <c r="D170" s="33" t="s">
        <v>603</v>
      </c>
      <c r="E170" s="13">
        <v>1150000</v>
      </c>
      <c r="F170" s="1">
        <v>55215</v>
      </c>
      <c r="H170" s="96">
        <v>1800000</v>
      </c>
      <c r="I170" s="340"/>
      <c r="J170" s="464">
        <f aca="true" t="shared" si="4" ref="J170:J176">SUM(H170:I170)</f>
        <v>1800000</v>
      </c>
    </row>
    <row r="171" spans="1:10" ht="12.75">
      <c r="A171" s="256">
        <v>2</v>
      </c>
      <c r="B171" s="57" t="s">
        <v>11</v>
      </c>
      <c r="C171" s="10">
        <v>3341</v>
      </c>
      <c r="D171" s="33" t="s">
        <v>1066</v>
      </c>
      <c r="E171" s="13"/>
      <c r="H171" s="96"/>
      <c r="I171" s="340">
        <v>208447</v>
      </c>
      <c r="J171" s="464">
        <f>SUM(H171:I171)</f>
        <v>208447</v>
      </c>
    </row>
    <row r="172" spans="1:10" ht="12.75">
      <c r="A172" s="256">
        <v>3</v>
      </c>
      <c r="B172" s="57" t="s">
        <v>11</v>
      </c>
      <c r="C172" s="15">
        <v>33</v>
      </c>
      <c r="D172" s="19" t="s">
        <v>604</v>
      </c>
      <c r="E172" s="24">
        <f>SUM(E170:E170)</f>
        <v>1150000</v>
      </c>
      <c r="F172" s="1">
        <v>56213</v>
      </c>
      <c r="H172" s="24">
        <f>SUM(H170:H170)</f>
        <v>1800000</v>
      </c>
      <c r="I172" s="467">
        <f>SUM(I170:I171)</f>
        <v>208447</v>
      </c>
      <c r="J172" s="484">
        <f t="shared" si="4"/>
        <v>2008447</v>
      </c>
    </row>
    <row r="173" spans="1:10" ht="13.5" customHeight="1">
      <c r="A173" s="256">
        <v>4</v>
      </c>
      <c r="B173" s="57" t="s">
        <v>11</v>
      </c>
      <c r="C173" s="10">
        <v>351</v>
      </c>
      <c r="D173" s="18" t="s">
        <v>18</v>
      </c>
      <c r="E173" s="13">
        <f>SUM(E170:E170)*0.27</f>
        <v>310500</v>
      </c>
      <c r="F173" s="1">
        <v>561111</v>
      </c>
      <c r="H173" s="13">
        <f>SUM(H170:H170)*0.27</f>
        <v>486000.00000000006</v>
      </c>
      <c r="I173" s="340">
        <v>56281</v>
      </c>
      <c r="J173" s="464">
        <f t="shared" si="4"/>
        <v>542281</v>
      </c>
    </row>
    <row r="174" spans="1:10" ht="13.5" customHeight="1">
      <c r="A174" s="256">
        <v>5</v>
      </c>
      <c r="B174" s="57" t="s">
        <v>11</v>
      </c>
      <c r="C174" s="15">
        <v>35</v>
      </c>
      <c r="D174" s="19" t="s">
        <v>605</v>
      </c>
      <c r="E174" s="24">
        <f>SUM(E173)</f>
        <v>310500</v>
      </c>
      <c r="H174" s="24">
        <f>SUM(H173)</f>
        <v>486000.00000000006</v>
      </c>
      <c r="I174" s="467">
        <f>SUM(I173)</f>
        <v>56281</v>
      </c>
      <c r="J174" s="484">
        <f t="shared" si="4"/>
        <v>542281</v>
      </c>
    </row>
    <row r="175" spans="1:10" ht="12.75">
      <c r="A175" s="256">
        <v>6</v>
      </c>
      <c r="B175" s="57" t="s">
        <v>11</v>
      </c>
      <c r="C175" s="15">
        <v>3</v>
      </c>
      <c r="D175" s="19" t="s">
        <v>606</v>
      </c>
      <c r="E175" s="24">
        <f>SUM(E174,E172)</f>
        <v>1460500</v>
      </c>
      <c r="H175" s="24">
        <f>SUM(H174,H172)</f>
        <v>2286000</v>
      </c>
      <c r="I175" s="518">
        <f>SUM(I174,I172)</f>
        <v>264728</v>
      </c>
      <c r="J175" s="484">
        <f t="shared" si="4"/>
        <v>2550728</v>
      </c>
    </row>
    <row r="176" spans="1:10" ht="12.75">
      <c r="A176" s="647">
        <v>7</v>
      </c>
      <c r="B176" s="659" t="s">
        <v>607</v>
      </c>
      <c r="C176" s="659"/>
      <c r="D176" s="659"/>
      <c r="E176" s="634">
        <f>SUM(E175)</f>
        <v>1460500</v>
      </c>
      <c r="H176" s="634">
        <f>SUM(H175)</f>
        <v>2286000</v>
      </c>
      <c r="I176" s="622">
        <f>I175</f>
        <v>264728</v>
      </c>
      <c r="J176" s="622">
        <f t="shared" si="4"/>
        <v>2550728</v>
      </c>
    </row>
    <row r="177" spans="1:10" ht="12.75">
      <c r="A177" s="648"/>
      <c r="B177" s="659"/>
      <c r="C177" s="659"/>
      <c r="D177" s="659"/>
      <c r="E177" s="635"/>
      <c r="H177" s="635"/>
      <c r="I177" s="623"/>
      <c r="J177" s="623"/>
    </row>
    <row r="178" spans="3:8" ht="12.75">
      <c r="C178" s="35"/>
      <c r="D178" s="30"/>
      <c r="E178" s="31"/>
      <c r="F178" s="37"/>
      <c r="G178" s="38"/>
      <c r="H178" s="31"/>
    </row>
    <row r="179" spans="1:8" ht="12.75">
      <c r="A179" s="258"/>
      <c r="D179" s="3" t="s">
        <v>57</v>
      </c>
      <c r="E179" s="4"/>
      <c r="F179" s="1" t="s">
        <v>32</v>
      </c>
      <c r="H179" s="4"/>
    </row>
    <row r="180" spans="4:8" ht="12.75">
      <c r="D180" s="3" t="s">
        <v>58</v>
      </c>
      <c r="E180" s="4"/>
      <c r="H180" s="4"/>
    </row>
    <row r="181" spans="4:8" ht="12.75">
      <c r="D181" s="3"/>
      <c r="E181" s="6"/>
      <c r="H181" s="7"/>
    </row>
    <row r="182" spans="1:10" ht="12.75">
      <c r="A182" s="647" t="s">
        <v>323</v>
      </c>
      <c r="B182" s="657" t="s">
        <v>3</v>
      </c>
      <c r="C182" s="657"/>
      <c r="D182" s="8" t="s">
        <v>4</v>
      </c>
      <c r="E182" s="9" t="s">
        <v>5</v>
      </c>
      <c r="F182" s="1">
        <v>511112</v>
      </c>
      <c r="H182" s="9" t="s">
        <v>5</v>
      </c>
      <c r="I182" s="340" t="s">
        <v>6</v>
      </c>
      <c r="J182" s="464" t="s">
        <v>7</v>
      </c>
    </row>
    <row r="183" spans="1:10" ht="12.75">
      <c r="A183" s="648"/>
      <c r="B183" s="657" t="s">
        <v>8</v>
      </c>
      <c r="C183" s="657"/>
      <c r="D183" s="8" t="s">
        <v>9</v>
      </c>
      <c r="E183" s="9" t="s">
        <v>10</v>
      </c>
      <c r="H183" s="9" t="s">
        <v>924</v>
      </c>
      <c r="I183" s="340" t="s">
        <v>992</v>
      </c>
      <c r="J183" s="464" t="s">
        <v>993</v>
      </c>
    </row>
    <row r="184" spans="1:10" s="38" customFormat="1" ht="12.75">
      <c r="A184" s="256">
        <v>1</v>
      </c>
      <c r="B184" s="11" t="s">
        <v>11</v>
      </c>
      <c r="C184" s="10">
        <v>312</v>
      </c>
      <c r="D184" s="23" t="s">
        <v>27</v>
      </c>
      <c r="E184" s="13">
        <v>100000</v>
      </c>
      <c r="F184" s="1">
        <v>5552193</v>
      </c>
      <c r="G184"/>
      <c r="H184" s="14">
        <v>380000</v>
      </c>
      <c r="I184" s="341"/>
      <c r="J184" s="483">
        <f>SUM(H184:I184)</f>
        <v>380000</v>
      </c>
    </row>
    <row r="185" spans="1:10" s="38" customFormat="1" ht="12.75">
      <c r="A185" s="256">
        <v>2</v>
      </c>
      <c r="B185" s="11" t="s">
        <v>11</v>
      </c>
      <c r="C185" s="15">
        <v>31</v>
      </c>
      <c r="D185" s="19" t="s">
        <v>608</v>
      </c>
      <c r="E185" s="24">
        <f>SUM(E184:E184)</f>
        <v>100000</v>
      </c>
      <c r="F185" s="1"/>
      <c r="G185"/>
      <c r="H185" s="24">
        <f>SUM(H184:H184)</f>
        <v>380000</v>
      </c>
      <c r="I185" s="467"/>
      <c r="J185" s="484">
        <f aca="true" t="shared" si="5" ref="J185:J201">SUM(H185:I185)</f>
        <v>380000</v>
      </c>
    </row>
    <row r="186" spans="1:10" ht="12.75">
      <c r="A186" s="256">
        <v>3</v>
      </c>
      <c r="B186" s="11" t="s">
        <v>11</v>
      </c>
      <c r="C186" s="10">
        <v>331</v>
      </c>
      <c r="D186" s="23" t="s">
        <v>59</v>
      </c>
      <c r="E186" s="13">
        <v>5000</v>
      </c>
      <c r="H186" s="13">
        <v>100000</v>
      </c>
      <c r="I186" s="340"/>
      <c r="J186" s="483">
        <f t="shared" si="5"/>
        <v>100000</v>
      </c>
    </row>
    <row r="187" spans="1:10" ht="12.75">
      <c r="A187" s="256">
        <v>4</v>
      </c>
      <c r="B187" s="11" t="s">
        <v>11</v>
      </c>
      <c r="C187" s="10">
        <v>331</v>
      </c>
      <c r="D187" s="23" t="s">
        <v>60</v>
      </c>
      <c r="E187" s="13">
        <v>115000</v>
      </c>
      <c r="H187" s="13">
        <v>60000</v>
      </c>
      <c r="I187" s="340"/>
      <c r="J187" s="483">
        <f t="shared" si="5"/>
        <v>60000</v>
      </c>
    </row>
    <row r="188" spans="1:10" ht="12.75">
      <c r="A188" s="256">
        <v>5</v>
      </c>
      <c r="B188" s="11" t="s">
        <v>11</v>
      </c>
      <c r="C188" s="10">
        <v>331</v>
      </c>
      <c r="D188" s="23" t="s">
        <v>61</v>
      </c>
      <c r="E188" s="13">
        <v>23000</v>
      </c>
      <c r="H188" s="13">
        <v>115000</v>
      </c>
      <c r="I188" s="340"/>
      <c r="J188" s="483">
        <f t="shared" si="5"/>
        <v>115000</v>
      </c>
    </row>
    <row r="189" spans="1:10" ht="12.75">
      <c r="A189" s="256">
        <v>6</v>
      </c>
      <c r="B189" s="11" t="s">
        <v>11</v>
      </c>
      <c r="C189" s="10">
        <v>334</v>
      </c>
      <c r="D189" s="23" t="s">
        <v>62</v>
      </c>
      <c r="E189" s="13">
        <v>100000</v>
      </c>
      <c r="H189" s="14">
        <v>500000</v>
      </c>
      <c r="I189" s="340"/>
      <c r="J189" s="483">
        <f t="shared" si="5"/>
        <v>500000</v>
      </c>
    </row>
    <row r="190" spans="1:10" ht="12.75">
      <c r="A190" s="256">
        <v>7</v>
      </c>
      <c r="B190" s="11" t="s">
        <v>11</v>
      </c>
      <c r="C190" s="10">
        <v>336</v>
      </c>
      <c r="D190" s="23" t="s">
        <v>153</v>
      </c>
      <c r="E190" s="13"/>
      <c r="H190" s="13">
        <v>500000</v>
      </c>
      <c r="I190" s="340"/>
      <c r="J190" s="483">
        <f t="shared" si="5"/>
        <v>500000</v>
      </c>
    </row>
    <row r="191" spans="1:10" ht="12.75">
      <c r="A191" s="256">
        <v>9</v>
      </c>
      <c r="B191" s="11" t="s">
        <v>11</v>
      </c>
      <c r="C191" s="10">
        <v>337</v>
      </c>
      <c r="D191" s="18" t="s">
        <v>63</v>
      </c>
      <c r="E191" s="13">
        <v>200000</v>
      </c>
      <c r="H191" s="13">
        <v>50000</v>
      </c>
      <c r="I191" s="340"/>
      <c r="J191" s="483">
        <f t="shared" si="5"/>
        <v>50000</v>
      </c>
    </row>
    <row r="192" spans="1:10" ht="12.75">
      <c r="A192" s="256">
        <v>10</v>
      </c>
      <c r="B192" s="11" t="s">
        <v>11</v>
      </c>
      <c r="C192" s="10">
        <v>337</v>
      </c>
      <c r="D192" s="23" t="s">
        <v>31</v>
      </c>
      <c r="E192" s="13">
        <v>50000</v>
      </c>
      <c r="H192" s="14">
        <v>10000</v>
      </c>
      <c r="I192" s="340"/>
      <c r="J192" s="483">
        <f t="shared" si="5"/>
        <v>10000</v>
      </c>
    </row>
    <row r="193" spans="1:10" s="38" customFormat="1" ht="12.75">
      <c r="A193" s="256">
        <v>11</v>
      </c>
      <c r="B193" s="11" t="s">
        <v>11</v>
      </c>
      <c r="C193" s="10">
        <v>337</v>
      </c>
      <c r="D193" s="23" t="s">
        <v>64</v>
      </c>
      <c r="E193" s="13">
        <v>10000</v>
      </c>
      <c r="F193" s="1"/>
      <c r="G193"/>
      <c r="H193" s="14">
        <v>8000</v>
      </c>
      <c r="I193" s="341"/>
      <c r="J193" s="483">
        <f t="shared" si="5"/>
        <v>8000</v>
      </c>
    </row>
    <row r="194" spans="1:10" ht="12.75">
      <c r="A194" s="256">
        <v>12</v>
      </c>
      <c r="B194" s="11" t="s">
        <v>11</v>
      </c>
      <c r="C194" s="10">
        <v>337</v>
      </c>
      <c r="D194" s="23" t="s">
        <v>65</v>
      </c>
      <c r="E194" s="13">
        <v>100000</v>
      </c>
      <c r="H194" s="14">
        <v>150000</v>
      </c>
      <c r="I194" s="340"/>
      <c r="J194" s="483">
        <f t="shared" si="5"/>
        <v>150000</v>
      </c>
    </row>
    <row r="195" spans="1:10" ht="12.75">
      <c r="A195" s="256">
        <v>13</v>
      </c>
      <c r="B195" s="11" t="s">
        <v>11</v>
      </c>
      <c r="C195" s="10">
        <v>337</v>
      </c>
      <c r="D195" s="18" t="s">
        <v>66</v>
      </c>
      <c r="E195" s="13">
        <v>300000</v>
      </c>
      <c r="H195" s="14">
        <v>304000</v>
      </c>
      <c r="I195" s="340"/>
      <c r="J195" s="483">
        <f t="shared" si="5"/>
        <v>304000</v>
      </c>
    </row>
    <row r="196" spans="1:10" ht="12.75">
      <c r="A196" s="256">
        <v>14</v>
      </c>
      <c r="B196" s="11" t="s">
        <v>11</v>
      </c>
      <c r="C196" s="10">
        <v>337</v>
      </c>
      <c r="D196" s="18" t="s">
        <v>325</v>
      </c>
      <c r="E196" s="13">
        <v>30000</v>
      </c>
      <c r="H196" s="14">
        <v>38000</v>
      </c>
      <c r="I196" s="340"/>
      <c r="J196" s="483">
        <f t="shared" si="5"/>
        <v>38000</v>
      </c>
    </row>
    <row r="197" spans="1:10" ht="12.75">
      <c r="A197" s="256">
        <v>15</v>
      </c>
      <c r="B197" s="11" t="s">
        <v>11</v>
      </c>
      <c r="C197" s="15">
        <v>33</v>
      </c>
      <c r="D197" s="19" t="s">
        <v>609</v>
      </c>
      <c r="E197" s="24">
        <f>SUM(E186:G196)</f>
        <v>933000</v>
      </c>
      <c r="H197" s="24">
        <f>SUM(H186:H196)</f>
        <v>1835000</v>
      </c>
      <c r="I197" s="467"/>
      <c r="J197" s="484">
        <f t="shared" si="5"/>
        <v>1835000</v>
      </c>
    </row>
    <row r="198" spans="1:10" ht="12.75">
      <c r="A198" s="256">
        <v>16</v>
      </c>
      <c r="B198" s="11" t="s">
        <v>11</v>
      </c>
      <c r="C198" s="10">
        <v>351</v>
      </c>
      <c r="D198" s="18" t="s">
        <v>18</v>
      </c>
      <c r="E198" s="13">
        <f>SUM(E186:E194)*0.27</f>
        <v>162810</v>
      </c>
      <c r="F198" s="1">
        <v>561111</v>
      </c>
      <c r="H198" s="13">
        <v>569970</v>
      </c>
      <c r="I198" s="340"/>
      <c r="J198" s="483">
        <f t="shared" si="5"/>
        <v>569970</v>
      </c>
    </row>
    <row r="199" spans="1:10" ht="12.75">
      <c r="A199" s="256">
        <v>17</v>
      </c>
      <c r="B199" s="11" t="s">
        <v>11</v>
      </c>
      <c r="C199" s="15">
        <v>35</v>
      </c>
      <c r="D199" s="44" t="s">
        <v>610</v>
      </c>
      <c r="E199" s="24">
        <f>SUM(E198:E198)</f>
        <v>162810</v>
      </c>
      <c r="H199" s="24">
        <f>SUM(H198:H198)</f>
        <v>569970</v>
      </c>
      <c r="I199" s="467"/>
      <c r="J199" s="484">
        <f t="shared" si="5"/>
        <v>569970</v>
      </c>
    </row>
    <row r="200" spans="1:10" ht="12.75">
      <c r="A200" s="256">
        <v>18</v>
      </c>
      <c r="B200" s="11" t="s">
        <v>11</v>
      </c>
      <c r="C200" s="15">
        <v>3</v>
      </c>
      <c r="D200" s="19" t="s">
        <v>611</v>
      </c>
      <c r="E200" s="24">
        <f>SUM(E185+E197+E199)</f>
        <v>1195810</v>
      </c>
      <c r="H200" s="24">
        <f>SUM(H185+H197+H199)</f>
        <v>2784970</v>
      </c>
      <c r="I200" s="467"/>
      <c r="J200" s="484">
        <f t="shared" si="5"/>
        <v>2784970</v>
      </c>
    </row>
    <row r="201" spans="1:10" ht="12.75">
      <c r="A201" s="647">
        <v>19</v>
      </c>
      <c r="B201" s="649" t="s">
        <v>23</v>
      </c>
      <c r="C201" s="650"/>
      <c r="D201" s="651"/>
      <c r="E201" s="632">
        <f>SUM(E200)</f>
        <v>1195810</v>
      </c>
      <c r="H201" s="632">
        <f>SUM(H200)</f>
        <v>2784970</v>
      </c>
      <c r="I201" s="625"/>
      <c r="J201" s="626">
        <f t="shared" si="5"/>
        <v>2784970</v>
      </c>
    </row>
    <row r="202" spans="1:10" s="38" customFormat="1" ht="12.75">
      <c r="A202" s="648"/>
      <c r="B202" s="652"/>
      <c r="C202" s="653"/>
      <c r="D202" s="654"/>
      <c r="E202" s="633"/>
      <c r="F202" s="37"/>
      <c r="H202" s="633"/>
      <c r="I202" s="625"/>
      <c r="J202" s="626"/>
    </row>
    <row r="203" spans="1:10" s="49" customFormat="1" ht="12.75">
      <c r="A203" s="258"/>
      <c r="B203" s="2"/>
      <c r="C203" s="35"/>
      <c r="D203" s="30"/>
      <c r="E203" s="36"/>
      <c r="F203" s="37"/>
      <c r="G203" s="38"/>
      <c r="H203" s="36"/>
      <c r="I203" s="496"/>
      <c r="J203" s="497"/>
    </row>
    <row r="204" spans="1:10" s="1" customFormat="1" ht="12.75">
      <c r="A204" s="258"/>
      <c r="B204" s="2"/>
      <c r="D204" s="3" t="s">
        <v>67</v>
      </c>
      <c r="E204" s="4"/>
      <c r="G204"/>
      <c r="H204" s="4"/>
      <c r="I204" s="476"/>
      <c r="J204" s="477"/>
    </row>
    <row r="205" spans="1:10" s="1" customFormat="1" ht="12.75">
      <c r="A205" s="255"/>
      <c r="B205" s="2"/>
      <c r="D205" s="3" t="s">
        <v>68</v>
      </c>
      <c r="E205" s="4"/>
      <c r="G205"/>
      <c r="H205" s="4"/>
      <c r="I205" s="476"/>
      <c r="J205" s="477"/>
    </row>
    <row r="206" spans="1:10" s="1" customFormat="1" ht="12.75">
      <c r="A206" s="255"/>
      <c r="B206" s="2"/>
      <c r="D206" s="3"/>
      <c r="E206" s="6"/>
      <c r="F206" s="1">
        <v>583119</v>
      </c>
      <c r="G206"/>
      <c r="H206" s="7"/>
      <c r="I206" s="476"/>
      <c r="J206" s="477"/>
    </row>
    <row r="207" spans="1:10" s="49" customFormat="1" ht="12.75">
      <c r="A207" s="647" t="s">
        <v>323</v>
      </c>
      <c r="B207" s="657" t="s">
        <v>3</v>
      </c>
      <c r="C207" s="657"/>
      <c r="D207" s="8" t="s">
        <v>4</v>
      </c>
      <c r="E207" s="9" t="s">
        <v>5</v>
      </c>
      <c r="F207" s="1">
        <v>511112</v>
      </c>
      <c r="G207"/>
      <c r="H207" s="9" t="s">
        <v>5</v>
      </c>
      <c r="I207" s="340" t="s">
        <v>6</v>
      </c>
      <c r="J207" s="464" t="s">
        <v>7</v>
      </c>
    </row>
    <row r="208" spans="1:10" s="49" customFormat="1" ht="12.75">
      <c r="A208" s="648"/>
      <c r="B208" s="657" t="s">
        <v>8</v>
      </c>
      <c r="C208" s="657"/>
      <c r="D208" s="8" t="s">
        <v>9</v>
      </c>
      <c r="E208" s="9" t="s">
        <v>10</v>
      </c>
      <c r="F208" s="1"/>
      <c r="G208"/>
      <c r="H208" s="9" t="s">
        <v>924</v>
      </c>
      <c r="I208" s="340" t="s">
        <v>992</v>
      </c>
      <c r="J208" s="464" t="s">
        <v>993</v>
      </c>
    </row>
    <row r="209" spans="1:10" s="49" customFormat="1" ht="12.75">
      <c r="A209" s="256">
        <v>1</v>
      </c>
      <c r="B209" s="57" t="s">
        <v>11</v>
      </c>
      <c r="C209" s="10">
        <v>506</v>
      </c>
      <c r="D209" s="33" t="s">
        <v>69</v>
      </c>
      <c r="E209" s="13">
        <v>317000</v>
      </c>
      <c r="F209" s="1"/>
      <c r="G209"/>
      <c r="H209" s="13">
        <v>319000</v>
      </c>
      <c r="I209" s="503"/>
      <c r="J209" s="504">
        <f>SUM(H209:I209)</f>
        <v>319000</v>
      </c>
    </row>
    <row r="210" spans="1:10" s="49" customFormat="1" ht="12.75">
      <c r="A210" s="256">
        <v>2</v>
      </c>
      <c r="B210" s="57" t="s">
        <v>11</v>
      </c>
      <c r="C210" s="15">
        <v>5</v>
      </c>
      <c r="D210" s="28" t="s">
        <v>612</v>
      </c>
      <c r="E210" s="59">
        <f>SUM(E209)</f>
        <v>317000</v>
      </c>
      <c r="F210" s="1"/>
      <c r="G210"/>
      <c r="H210" s="472">
        <f>SUM(H209)</f>
        <v>319000</v>
      </c>
      <c r="I210" s="473"/>
      <c r="J210" s="474">
        <f>SUM(H210:I210)</f>
        <v>319000</v>
      </c>
    </row>
    <row r="211" spans="1:10" s="49" customFormat="1" ht="12.75">
      <c r="A211" s="647">
        <v>3</v>
      </c>
      <c r="B211" s="659" t="s">
        <v>613</v>
      </c>
      <c r="C211" s="659"/>
      <c r="D211" s="659"/>
      <c r="E211" s="632">
        <f>SUM(E209:E209)</f>
        <v>317000</v>
      </c>
      <c r="F211" s="1"/>
      <c r="G211"/>
      <c r="H211" s="632">
        <f>SUM(H210)</f>
        <v>319000</v>
      </c>
      <c r="I211" s="627"/>
      <c r="J211" s="628">
        <f>SUM(H211:I211)</f>
        <v>319000</v>
      </c>
    </row>
    <row r="212" spans="1:10" s="49" customFormat="1" ht="12.75">
      <c r="A212" s="648"/>
      <c r="B212" s="659"/>
      <c r="C212" s="659"/>
      <c r="D212" s="659"/>
      <c r="E212" s="633"/>
      <c r="F212" s="1"/>
      <c r="G212"/>
      <c r="H212" s="633"/>
      <c r="I212" s="627"/>
      <c r="J212" s="628"/>
    </row>
    <row r="213" spans="1:10" s="49" customFormat="1" ht="12.75">
      <c r="A213" s="255"/>
      <c r="B213" s="2"/>
      <c r="C213" s="35"/>
      <c r="D213" s="30"/>
      <c r="E213" s="36"/>
      <c r="F213" s="37"/>
      <c r="G213" s="38"/>
      <c r="H213" s="36"/>
      <c r="I213" s="496"/>
      <c r="J213" s="497"/>
    </row>
    <row r="214" spans="1:10" s="49" customFormat="1" ht="12.75">
      <c r="A214" s="258"/>
      <c r="B214" s="2"/>
      <c r="C214" s="1"/>
      <c r="D214" s="3" t="s">
        <v>70</v>
      </c>
      <c r="E214" s="4"/>
      <c r="F214" s="1"/>
      <c r="G214"/>
      <c r="H214" s="4"/>
      <c r="I214" s="496"/>
      <c r="J214" s="497"/>
    </row>
    <row r="215" spans="1:10" s="49" customFormat="1" ht="12.75">
      <c r="A215" s="255"/>
      <c r="B215" s="2"/>
      <c r="C215" s="1"/>
      <c r="D215" s="3" t="s">
        <v>71</v>
      </c>
      <c r="E215" s="4"/>
      <c r="F215" s="1"/>
      <c r="G215"/>
      <c r="H215" s="4"/>
      <c r="I215" s="496"/>
      <c r="J215" s="497"/>
    </row>
    <row r="216" spans="1:10" s="49" customFormat="1" ht="12.75">
      <c r="A216" s="255"/>
      <c r="B216" s="2"/>
      <c r="C216" s="1"/>
      <c r="D216" s="3"/>
      <c r="E216" s="6"/>
      <c r="F216" s="1">
        <v>583119</v>
      </c>
      <c r="G216"/>
      <c r="H216" s="7"/>
      <c r="I216" s="496"/>
      <c r="J216" s="497"/>
    </row>
    <row r="217" spans="1:10" ht="12.75">
      <c r="A217" s="647" t="s">
        <v>323</v>
      </c>
      <c r="B217" s="657" t="s">
        <v>3</v>
      </c>
      <c r="C217" s="657"/>
      <c r="D217" s="8" t="s">
        <v>4</v>
      </c>
      <c r="E217" s="9" t="s">
        <v>5</v>
      </c>
      <c r="F217" s="1">
        <v>511112</v>
      </c>
      <c r="H217" s="9" t="s">
        <v>5</v>
      </c>
      <c r="I217" s="340" t="s">
        <v>6</v>
      </c>
      <c r="J217" s="464" t="s">
        <v>7</v>
      </c>
    </row>
    <row r="218" spans="1:10" s="49" customFormat="1" ht="12.75">
      <c r="A218" s="648"/>
      <c r="B218" s="657" t="s">
        <v>8</v>
      </c>
      <c r="C218" s="657"/>
      <c r="D218" s="8" t="s">
        <v>9</v>
      </c>
      <c r="E218" s="9" t="s">
        <v>10</v>
      </c>
      <c r="F218" s="1"/>
      <c r="G218"/>
      <c r="H218" s="9" t="s">
        <v>924</v>
      </c>
      <c r="I218" s="340" t="s">
        <v>992</v>
      </c>
      <c r="J218" s="464" t="s">
        <v>993</v>
      </c>
    </row>
    <row r="219" spans="1:10" s="49" customFormat="1" ht="12.75">
      <c r="A219" s="256">
        <v>1</v>
      </c>
      <c r="B219" s="11" t="s">
        <v>11</v>
      </c>
      <c r="C219" s="10">
        <v>506</v>
      </c>
      <c r="D219" s="33" t="s">
        <v>72</v>
      </c>
      <c r="E219" s="13">
        <v>200000</v>
      </c>
      <c r="F219" s="1"/>
      <c r="G219"/>
      <c r="H219" s="13">
        <v>200000</v>
      </c>
      <c r="I219" s="503"/>
      <c r="J219" s="504">
        <f>SUM(H219:I219)</f>
        <v>200000</v>
      </c>
    </row>
    <row r="220" spans="1:10" s="49" customFormat="1" ht="12.75">
      <c r="A220" s="256">
        <v>2</v>
      </c>
      <c r="B220" s="11" t="s">
        <v>11</v>
      </c>
      <c r="C220" s="15">
        <v>5</v>
      </c>
      <c r="D220" s="44" t="s">
        <v>612</v>
      </c>
      <c r="E220" s="59">
        <f>SUM(E219)</f>
        <v>200000</v>
      </c>
      <c r="F220" s="1"/>
      <c r="G220"/>
      <c r="H220" s="59">
        <f>SUM(H219)</f>
        <v>200000</v>
      </c>
      <c r="I220" s="473"/>
      <c r="J220" s="474">
        <f>SUM(H220:I220)</f>
        <v>200000</v>
      </c>
    </row>
    <row r="221" spans="1:10" s="49" customFormat="1" ht="12.75">
      <c r="A221" s="647">
        <v>3</v>
      </c>
      <c r="B221" s="649" t="s">
        <v>613</v>
      </c>
      <c r="C221" s="650"/>
      <c r="D221" s="651"/>
      <c r="E221" s="632">
        <f>SUM(E219:E219)</f>
        <v>200000</v>
      </c>
      <c r="F221" s="1"/>
      <c r="G221"/>
      <c r="H221" s="632">
        <f>SUM(H219:H219)</f>
        <v>200000</v>
      </c>
      <c r="I221" s="627"/>
      <c r="J221" s="642">
        <f>SUM(H221:I221)</f>
        <v>200000</v>
      </c>
    </row>
    <row r="222" spans="1:10" s="49" customFormat="1" ht="12.75">
      <c r="A222" s="648"/>
      <c r="B222" s="652"/>
      <c r="C222" s="653"/>
      <c r="D222" s="654"/>
      <c r="E222" s="633"/>
      <c r="F222" s="1"/>
      <c r="G222"/>
      <c r="H222" s="633"/>
      <c r="I222" s="627"/>
      <c r="J222" s="642"/>
    </row>
    <row r="223" spans="1:10" s="49" customFormat="1" ht="12.75">
      <c r="A223" s="255"/>
      <c r="B223" s="2"/>
      <c r="C223" s="35"/>
      <c r="D223" s="30"/>
      <c r="E223" s="36"/>
      <c r="F223" s="37"/>
      <c r="G223" s="38"/>
      <c r="H223" s="36"/>
      <c r="I223" s="496"/>
      <c r="J223" s="497"/>
    </row>
    <row r="224" spans="1:10" s="54" customFormat="1" ht="12.75">
      <c r="A224" s="258"/>
      <c r="B224" s="2"/>
      <c r="C224" s="53"/>
      <c r="D224" s="60" t="s">
        <v>73</v>
      </c>
      <c r="E224" s="61"/>
      <c r="F224" s="1"/>
      <c r="G224"/>
      <c r="H224" s="61"/>
      <c r="I224" s="505"/>
      <c r="J224" s="506"/>
    </row>
    <row r="225" spans="1:8" ht="12.75">
      <c r="A225" s="259"/>
      <c r="C225" s="53"/>
      <c r="D225" s="60" t="s">
        <v>74</v>
      </c>
      <c r="E225" s="62"/>
      <c r="G225" s="1"/>
      <c r="H225" s="62"/>
    </row>
    <row r="226" spans="3:8" ht="12.75">
      <c r="C226" s="53"/>
      <c r="D226" s="60"/>
      <c r="E226" s="6"/>
      <c r="G226" s="1"/>
      <c r="H226" s="7"/>
    </row>
    <row r="227" spans="1:10" s="54" customFormat="1" ht="12.75">
      <c r="A227" s="647" t="s">
        <v>323</v>
      </c>
      <c r="B227" s="657" t="s">
        <v>3</v>
      </c>
      <c r="C227" s="657"/>
      <c r="D227" s="8" t="s">
        <v>4</v>
      </c>
      <c r="E227" s="9" t="s">
        <v>5</v>
      </c>
      <c r="F227" s="1">
        <v>511112</v>
      </c>
      <c r="G227"/>
      <c r="H227" s="9" t="s">
        <v>5</v>
      </c>
      <c r="I227" s="340" t="s">
        <v>6</v>
      </c>
      <c r="J227" s="464" t="s">
        <v>7</v>
      </c>
    </row>
    <row r="228" spans="1:10" s="54" customFormat="1" ht="12.75">
      <c r="A228" s="648"/>
      <c r="B228" s="657" t="s">
        <v>8</v>
      </c>
      <c r="C228" s="657"/>
      <c r="D228" s="8" t="s">
        <v>9</v>
      </c>
      <c r="E228" s="9" t="s">
        <v>10</v>
      </c>
      <c r="F228" s="1"/>
      <c r="G228"/>
      <c r="H228" s="9" t="s">
        <v>924</v>
      </c>
      <c r="I228" s="340" t="s">
        <v>992</v>
      </c>
      <c r="J228" s="464" t="s">
        <v>993</v>
      </c>
    </row>
    <row r="229" spans="1:10" ht="12.75">
      <c r="A229" s="256">
        <v>1</v>
      </c>
      <c r="B229" s="11" t="s">
        <v>11</v>
      </c>
      <c r="C229" s="10">
        <v>511</v>
      </c>
      <c r="D229" s="39" t="s">
        <v>75</v>
      </c>
      <c r="E229" s="63">
        <v>800000</v>
      </c>
      <c r="H229" s="63">
        <v>836000</v>
      </c>
      <c r="I229" s="340"/>
      <c r="J229" s="464">
        <f>SUM(H229:I229)</f>
        <v>836000</v>
      </c>
    </row>
    <row r="230" spans="1:10" ht="12.75">
      <c r="A230" s="261">
        <f>A229+1</f>
        <v>2</v>
      </c>
      <c r="B230" s="11" t="s">
        <v>11</v>
      </c>
      <c r="C230" s="15">
        <v>51</v>
      </c>
      <c r="D230" s="27" t="s">
        <v>614</v>
      </c>
      <c r="E230" s="64">
        <f>SUM(E229)</f>
        <v>800000</v>
      </c>
      <c r="H230" s="475">
        <f>SUM(H229)</f>
        <v>836000</v>
      </c>
      <c r="I230" s="467"/>
      <c r="J230" s="484">
        <f>SUM(H230:I230)</f>
        <v>836000</v>
      </c>
    </row>
    <row r="231" spans="1:10" s="38" customFormat="1" ht="12.75">
      <c r="A231" s="261">
        <f aca="true" t="shared" si="6" ref="A231:A261">A230+1</f>
        <v>3</v>
      </c>
      <c r="B231" s="11" t="s">
        <v>11</v>
      </c>
      <c r="C231" s="10">
        <v>1101</v>
      </c>
      <c r="D231" s="65" t="s">
        <v>926</v>
      </c>
      <c r="E231" s="63">
        <v>1789200</v>
      </c>
      <c r="F231" s="1"/>
      <c r="G231"/>
      <c r="H231" s="66">
        <v>1851600</v>
      </c>
      <c r="I231" s="341"/>
      <c r="J231" s="464">
        <f aca="true" t="shared" si="7" ref="J231:J262">SUM(H231:I231)</f>
        <v>1851600</v>
      </c>
    </row>
    <row r="232" spans="1:10" s="38" customFormat="1" ht="12.75">
      <c r="A232" s="261">
        <f t="shared" si="6"/>
        <v>4</v>
      </c>
      <c r="B232" s="11" t="s">
        <v>11</v>
      </c>
      <c r="C232" s="10">
        <v>1101</v>
      </c>
      <c r="D232" s="65" t="s">
        <v>928</v>
      </c>
      <c r="E232" s="63"/>
      <c r="F232" s="1"/>
      <c r="G232"/>
      <c r="H232" s="66">
        <v>63600</v>
      </c>
      <c r="I232" s="341"/>
      <c r="J232" s="464">
        <f t="shared" si="7"/>
        <v>63600</v>
      </c>
    </row>
    <row r="233" spans="1:11" ht="14.25" customHeight="1">
      <c r="A233" s="261">
        <f t="shared" si="6"/>
        <v>5</v>
      </c>
      <c r="B233" s="11" t="s">
        <v>11</v>
      </c>
      <c r="C233" s="10">
        <v>1101</v>
      </c>
      <c r="D233" s="65" t="s">
        <v>145</v>
      </c>
      <c r="E233" s="63">
        <v>185000</v>
      </c>
      <c r="H233" s="66">
        <v>180000</v>
      </c>
      <c r="I233" s="340">
        <v>258190</v>
      </c>
      <c r="J233" s="464">
        <f t="shared" si="7"/>
        <v>438190</v>
      </c>
      <c r="K233" t="s">
        <v>1058</v>
      </c>
    </row>
    <row r="234" spans="1:10" s="38" customFormat="1" ht="14.25" customHeight="1">
      <c r="A234" s="261">
        <f t="shared" si="6"/>
        <v>6</v>
      </c>
      <c r="B234" s="11" t="s">
        <v>11</v>
      </c>
      <c r="C234" s="10">
        <v>1101</v>
      </c>
      <c r="D234" s="65" t="s">
        <v>144</v>
      </c>
      <c r="E234" s="63">
        <v>181200</v>
      </c>
      <c r="F234" s="1"/>
      <c r="G234"/>
      <c r="H234" s="66">
        <v>434400</v>
      </c>
      <c r="I234" s="341"/>
      <c r="J234" s="464">
        <f t="shared" si="7"/>
        <v>434400</v>
      </c>
    </row>
    <row r="235" spans="1:10" ht="14.25" customHeight="1">
      <c r="A235" s="261">
        <f t="shared" si="6"/>
        <v>7</v>
      </c>
      <c r="B235" s="11" t="s">
        <v>11</v>
      </c>
      <c r="C235" s="10">
        <v>1107</v>
      </c>
      <c r="D235" s="65" t="s">
        <v>927</v>
      </c>
      <c r="E235" s="63">
        <v>60000</v>
      </c>
      <c r="F235" s="1">
        <v>53111</v>
      </c>
      <c r="H235" s="66">
        <v>96000</v>
      </c>
      <c r="I235" s="340"/>
      <c r="J235" s="464">
        <f t="shared" si="7"/>
        <v>96000</v>
      </c>
    </row>
    <row r="236" spans="1:10" s="1" customFormat="1" ht="12.75">
      <c r="A236" s="261">
        <f t="shared" si="6"/>
        <v>8</v>
      </c>
      <c r="B236" s="11" t="s">
        <v>11</v>
      </c>
      <c r="C236" s="10">
        <v>1109</v>
      </c>
      <c r="D236" s="65" t="s">
        <v>76</v>
      </c>
      <c r="E236" s="63">
        <v>30000</v>
      </c>
      <c r="G236"/>
      <c r="H236" s="66">
        <v>36000</v>
      </c>
      <c r="I236" s="340"/>
      <c r="J236" s="464">
        <f t="shared" si="7"/>
        <v>36000</v>
      </c>
    </row>
    <row r="237" spans="1:10" ht="12.75">
      <c r="A237" s="261">
        <f t="shared" si="6"/>
        <v>9</v>
      </c>
      <c r="B237" s="11" t="s">
        <v>11</v>
      </c>
      <c r="C237" s="10">
        <v>1110</v>
      </c>
      <c r="D237" s="65" t="s">
        <v>77</v>
      </c>
      <c r="E237" s="63">
        <v>12000</v>
      </c>
      <c r="H237" s="66">
        <v>12000</v>
      </c>
      <c r="I237" s="340"/>
      <c r="J237" s="464">
        <f t="shared" si="7"/>
        <v>12000</v>
      </c>
    </row>
    <row r="238" spans="1:10" ht="12.75">
      <c r="A238" s="261">
        <f t="shared" si="6"/>
        <v>10</v>
      </c>
      <c r="B238" s="11" t="s">
        <v>11</v>
      </c>
      <c r="C238" s="15">
        <v>11</v>
      </c>
      <c r="D238" s="67" t="s">
        <v>615</v>
      </c>
      <c r="E238" s="64">
        <f>SUM(E231:E237)</f>
        <v>2257400</v>
      </c>
      <c r="H238" s="64">
        <f>SUM(H231:H237)</f>
        <v>2673600</v>
      </c>
      <c r="I238" s="467">
        <f>SUM(I231:I237)</f>
        <v>258190</v>
      </c>
      <c r="J238" s="484">
        <f t="shared" si="7"/>
        <v>2931790</v>
      </c>
    </row>
    <row r="239" spans="1:10" ht="12.75">
      <c r="A239" s="261">
        <f t="shared" si="6"/>
        <v>11</v>
      </c>
      <c r="B239" s="11" t="s">
        <v>11</v>
      </c>
      <c r="C239" s="10">
        <v>2</v>
      </c>
      <c r="D239" s="18" t="s">
        <v>576</v>
      </c>
      <c r="E239" s="63">
        <f>SUM(E231+E233+E234)*0.27</f>
        <v>581958</v>
      </c>
      <c r="H239" s="66">
        <v>682992</v>
      </c>
      <c r="I239" s="340">
        <v>69710</v>
      </c>
      <c r="J239" s="464">
        <f t="shared" si="7"/>
        <v>752702</v>
      </c>
    </row>
    <row r="240" spans="1:10" ht="12.75">
      <c r="A240" s="261">
        <f t="shared" si="6"/>
        <v>12</v>
      </c>
      <c r="B240" s="11" t="s">
        <v>11</v>
      </c>
      <c r="C240" s="10">
        <v>2</v>
      </c>
      <c r="D240" s="65" t="s">
        <v>78</v>
      </c>
      <c r="E240" s="63">
        <f>SUM(E235*1.19*0.14)</f>
        <v>9996.000000000002</v>
      </c>
      <c r="F240" s="1">
        <v>54211</v>
      </c>
      <c r="H240" s="63">
        <v>17136</v>
      </c>
      <c r="I240" s="340"/>
      <c r="J240" s="464">
        <f t="shared" si="7"/>
        <v>17136</v>
      </c>
    </row>
    <row r="241" spans="1:10" ht="12.75">
      <c r="A241" s="261">
        <f t="shared" si="6"/>
        <v>13</v>
      </c>
      <c r="B241" s="11" t="s">
        <v>11</v>
      </c>
      <c r="C241" s="10">
        <v>2</v>
      </c>
      <c r="D241" s="18" t="s">
        <v>79</v>
      </c>
      <c r="E241" s="63">
        <f>SUM(E235*1.19*0.16)</f>
        <v>11424</v>
      </c>
      <c r="F241" s="1">
        <v>561111</v>
      </c>
      <c r="H241" s="63">
        <v>15994</v>
      </c>
      <c r="I241" s="340"/>
      <c r="J241" s="464">
        <f t="shared" si="7"/>
        <v>15994</v>
      </c>
    </row>
    <row r="242" spans="1:10" ht="12.75">
      <c r="A242" s="261">
        <f t="shared" si="6"/>
        <v>14</v>
      </c>
      <c r="B242" s="11" t="s">
        <v>11</v>
      </c>
      <c r="C242" s="15">
        <v>2</v>
      </c>
      <c r="D242" s="67" t="s">
        <v>616</v>
      </c>
      <c r="E242" s="64">
        <f>SUM(E239:E241)</f>
        <v>603378</v>
      </c>
      <c r="F242" s="1">
        <v>5431</v>
      </c>
      <c r="H242" s="64">
        <f>SUM(H239:H241)</f>
        <v>716122</v>
      </c>
      <c r="I242" s="467">
        <f>SUM(I239:I241)</f>
        <v>69710</v>
      </c>
      <c r="J242" s="484">
        <f t="shared" si="7"/>
        <v>785832</v>
      </c>
    </row>
    <row r="243" spans="1:10" ht="12.75">
      <c r="A243" s="261">
        <f t="shared" si="6"/>
        <v>15</v>
      </c>
      <c r="B243" s="11" t="s">
        <v>11</v>
      </c>
      <c r="C243" s="10">
        <v>311</v>
      </c>
      <c r="D243" s="18" t="s">
        <v>80</v>
      </c>
      <c r="E243" s="13">
        <v>10000</v>
      </c>
      <c r="H243" s="13">
        <v>15000</v>
      </c>
      <c r="I243" s="340"/>
      <c r="J243" s="464">
        <f t="shared" si="7"/>
        <v>15000</v>
      </c>
    </row>
    <row r="244" spans="1:10" ht="12.75">
      <c r="A244" s="261">
        <f t="shared" si="6"/>
        <v>16</v>
      </c>
      <c r="B244" s="11" t="s">
        <v>11</v>
      </c>
      <c r="C244" s="10">
        <v>312</v>
      </c>
      <c r="D244" s="18" t="s">
        <v>81</v>
      </c>
      <c r="E244" s="13">
        <v>10000</v>
      </c>
      <c r="F244" s="1">
        <v>54913</v>
      </c>
      <c r="H244" s="13">
        <v>10000</v>
      </c>
      <c r="I244" s="340"/>
      <c r="J244" s="464">
        <f t="shared" si="7"/>
        <v>10000</v>
      </c>
    </row>
    <row r="245" spans="1:10" ht="12.75">
      <c r="A245" s="261">
        <f t="shared" si="6"/>
        <v>17</v>
      </c>
      <c r="B245" s="11" t="s">
        <v>11</v>
      </c>
      <c r="C245" s="10">
        <v>312</v>
      </c>
      <c r="D245" s="18" t="s">
        <v>147</v>
      </c>
      <c r="E245" s="13">
        <v>10000</v>
      </c>
      <c r="F245" s="1">
        <v>55111</v>
      </c>
      <c r="H245" s="13">
        <v>110000</v>
      </c>
      <c r="I245" s="340"/>
      <c r="J245" s="464">
        <f t="shared" si="7"/>
        <v>110000</v>
      </c>
    </row>
    <row r="246" spans="1:10" ht="12.75">
      <c r="A246" s="261">
        <f>A245+1</f>
        <v>18</v>
      </c>
      <c r="B246" s="11" t="s">
        <v>11</v>
      </c>
      <c r="C246" s="15">
        <v>31</v>
      </c>
      <c r="D246" s="19" t="s">
        <v>617</v>
      </c>
      <c r="E246" s="20">
        <f>SUM(E243:E245)</f>
        <v>30000</v>
      </c>
      <c r="H246" s="20">
        <f>SUM(H243:H245)</f>
        <v>135000</v>
      </c>
      <c r="I246" s="467"/>
      <c r="J246" s="484">
        <f t="shared" si="7"/>
        <v>135000</v>
      </c>
    </row>
    <row r="247" spans="1:10" ht="12.75">
      <c r="A247" s="261">
        <f t="shared" si="6"/>
        <v>19</v>
      </c>
      <c r="B247" s="11" t="s">
        <v>11</v>
      </c>
      <c r="C247" s="50">
        <v>321</v>
      </c>
      <c r="D247" s="33" t="s">
        <v>82</v>
      </c>
      <c r="E247" s="52"/>
      <c r="F247" s="37"/>
      <c r="G247" s="38"/>
      <c r="H247" s="14">
        <v>35000</v>
      </c>
      <c r="I247" s="340"/>
      <c r="J247" s="464">
        <f t="shared" si="7"/>
        <v>35000</v>
      </c>
    </row>
    <row r="248" spans="1:10" ht="12.75">
      <c r="A248" s="261">
        <f t="shared" si="6"/>
        <v>20</v>
      </c>
      <c r="B248" s="11" t="s">
        <v>11</v>
      </c>
      <c r="C248" s="10">
        <v>322</v>
      </c>
      <c r="D248" s="33" t="s">
        <v>83</v>
      </c>
      <c r="E248" s="14">
        <v>40000</v>
      </c>
      <c r="F248" s="1">
        <v>55119</v>
      </c>
      <c r="H248" s="14">
        <v>50000</v>
      </c>
      <c r="I248" s="340"/>
      <c r="J248" s="464">
        <f t="shared" si="7"/>
        <v>50000</v>
      </c>
    </row>
    <row r="249" spans="1:10" ht="12.75">
      <c r="A249" s="261">
        <f t="shared" si="6"/>
        <v>21</v>
      </c>
      <c r="B249" s="11" t="s">
        <v>11</v>
      </c>
      <c r="C249" s="15">
        <v>32</v>
      </c>
      <c r="D249" s="19" t="s">
        <v>618</v>
      </c>
      <c r="E249" s="20">
        <f>SUM(E248:E248)</f>
        <v>40000</v>
      </c>
      <c r="H249" s="20">
        <f>SUM(H247:H248)</f>
        <v>85000</v>
      </c>
      <c r="I249" s="467"/>
      <c r="J249" s="484">
        <f t="shared" si="7"/>
        <v>85000</v>
      </c>
    </row>
    <row r="250" spans="1:10" ht="12.75">
      <c r="A250" s="261">
        <f t="shared" si="6"/>
        <v>22</v>
      </c>
      <c r="B250" s="11" t="s">
        <v>11</v>
      </c>
      <c r="C250" s="10">
        <v>334</v>
      </c>
      <c r="D250" s="18" t="s">
        <v>84</v>
      </c>
      <c r="E250" s="13"/>
      <c r="H250" s="13"/>
      <c r="I250" s="340"/>
      <c r="J250" s="464">
        <f t="shared" si="7"/>
        <v>0</v>
      </c>
    </row>
    <row r="251" spans="1:10" ht="12.75">
      <c r="A251" s="261">
        <f t="shared" si="6"/>
        <v>23</v>
      </c>
      <c r="B251" s="11" t="s">
        <v>11</v>
      </c>
      <c r="C251" s="10">
        <v>336</v>
      </c>
      <c r="D251" s="18" t="s">
        <v>146</v>
      </c>
      <c r="E251" s="13"/>
      <c r="H251" s="13">
        <v>50000</v>
      </c>
      <c r="I251" s="340"/>
      <c r="J251" s="464">
        <f t="shared" si="7"/>
        <v>50000</v>
      </c>
    </row>
    <row r="252" spans="1:10" ht="12.75">
      <c r="A252" s="261">
        <f t="shared" si="6"/>
        <v>24</v>
      </c>
      <c r="B252" s="11" t="s">
        <v>11</v>
      </c>
      <c r="C252" s="10">
        <v>337</v>
      </c>
      <c r="D252" s="18" t="s">
        <v>85</v>
      </c>
      <c r="E252" s="13">
        <v>11000</v>
      </c>
      <c r="H252" s="13">
        <v>10000</v>
      </c>
      <c r="I252" s="340"/>
      <c r="J252" s="464">
        <f t="shared" si="7"/>
        <v>10000</v>
      </c>
    </row>
    <row r="253" spans="1:10" ht="12.75">
      <c r="A253" s="261">
        <f t="shared" si="6"/>
        <v>25</v>
      </c>
      <c r="B253" s="11" t="s">
        <v>11</v>
      </c>
      <c r="C253" s="15">
        <v>33</v>
      </c>
      <c r="D253" s="19" t="s">
        <v>619</v>
      </c>
      <c r="E253" s="24">
        <f>SUM(E252)</f>
        <v>11000</v>
      </c>
      <c r="H253" s="24">
        <f>SUM(H250:H252)</f>
        <v>60000</v>
      </c>
      <c r="I253" s="467"/>
      <c r="J253" s="484">
        <f t="shared" si="7"/>
        <v>60000</v>
      </c>
    </row>
    <row r="254" spans="1:10" ht="12.75">
      <c r="A254" s="261">
        <f t="shared" si="6"/>
        <v>26</v>
      </c>
      <c r="B254" s="11" t="s">
        <v>11</v>
      </c>
      <c r="C254" s="50">
        <v>341</v>
      </c>
      <c r="D254" s="51" t="s">
        <v>86</v>
      </c>
      <c r="E254" s="21">
        <v>10000</v>
      </c>
      <c r="F254" s="37"/>
      <c r="G254" s="38"/>
      <c r="H254" s="21">
        <v>15000</v>
      </c>
      <c r="I254" s="340"/>
      <c r="J254" s="464">
        <f t="shared" si="7"/>
        <v>15000</v>
      </c>
    </row>
    <row r="255" spans="1:10" s="38" customFormat="1" ht="12.75">
      <c r="A255" s="261">
        <f t="shared" si="6"/>
        <v>27</v>
      </c>
      <c r="B255" s="11" t="s">
        <v>11</v>
      </c>
      <c r="C255" s="26">
        <v>34</v>
      </c>
      <c r="D255" s="27" t="s">
        <v>620</v>
      </c>
      <c r="E255" s="24">
        <f>SUM(E254)</f>
        <v>10000</v>
      </c>
      <c r="F255" s="37"/>
      <c r="H255" s="24">
        <f>SUM(H254)</f>
        <v>15000</v>
      </c>
      <c r="I255" s="467"/>
      <c r="J255" s="484">
        <f t="shared" si="7"/>
        <v>15000</v>
      </c>
    </row>
    <row r="256" spans="1:10" ht="12.75">
      <c r="A256" s="261">
        <f t="shared" si="6"/>
        <v>28</v>
      </c>
      <c r="B256" s="11" t="s">
        <v>11</v>
      </c>
      <c r="C256" s="10">
        <v>351</v>
      </c>
      <c r="D256" s="18" t="s">
        <v>18</v>
      </c>
      <c r="E256" s="13">
        <f>SUM(E246+E249)*0.27</f>
        <v>18900</v>
      </c>
      <c r="H256" s="13">
        <v>52650</v>
      </c>
      <c r="I256" s="340"/>
      <c r="J256" s="464">
        <f t="shared" si="7"/>
        <v>52650</v>
      </c>
    </row>
    <row r="257" spans="1:10" s="1" customFormat="1" ht="12.75">
      <c r="A257" s="261">
        <f t="shared" si="6"/>
        <v>29</v>
      </c>
      <c r="B257" s="11" t="s">
        <v>11</v>
      </c>
      <c r="C257" s="15">
        <v>35</v>
      </c>
      <c r="D257" s="19" t="s">
        <v>621</v>
      </c>
      <c r="E257" s="24">
        <f>SUM(E256)</f>
        <v>18900</v>
      </c>
      <c r="G257"/>
      <c r="H257" s="24">
        <f>SUM(H256)</f>
        <v>52650</v>
      </c>
      <c r="I257" s="467"/>
      <c r="J257" s="484">
        <f t="shared" si="7"/>
        <v>52650</v>
      </c>
    </row>
    <row r="258" spans="1:10" ht="12.75">
      <c r="A258" s="261">
        <f t="shared" si="6"/>
        <v>30</v>
      </c>
      <c r="B258" s="11" t="s">
        <v>11</v>
      </c>
      <c r="C258" s="15">
        <v>3</v>
      </c>
      <c r="D258" s="19" t="s">
        <v>622</v>
      </c>
      <c r="E258" s="20">
        <f>SUM(E246+E249+E257+E255+E253)</f>
        <v>109900</v>
      </c>
      <c r="H258" s="20">
        <f>SUM(H246+H249+H257+H255+H253)</f>
        <v>347650</v>
      </c>
      <c r="I258" s="467"/>
      <c r="J258" s="484">
        <f t="shared" si="7"/>
        <v>347650</v>
      </c>
    </row>
    <row r="259" spans="1:10" s="38" customFormat="1" ht="12.75">
      <c r="A259" s="261">
        <f t="shared" si="6"/>
        <v>31</v>
      </c>
      <c r="B259" s="69" t="s">
        <v>11</v>
      </c>
      <c r="C259" s="50">
        <v>6</v>
      </c>
      <c r="D259" s="51"/>
      <c r="E259" s="52"/>
      <c r="F259" s="37"/>
      <c r="H259" s="52"/>
      <c r="I259" s="341"/>
      <c r="J259" s="464">
        <f t="shared" si="7"/>
        <v>0</v>
      </c>
    </row>
    <row r="260" spans="1:10" s="38" customFormat="1" ht="12.75">
      <c r="A260" s="261">
        <f t="shared" si="6"/>
        <v>32</v>
      </c>
      <c r="B260" s="69" t="s">
        <v>11</v>
      </c>
      <c r="C260" s="50">
        <v>6</v>
      </c>
      <c r="D260" s="98"/>
      <c r="E260" s="52"/>
      <c r="F260" s="37"/>
      <c r="H260" s="52"/>
      <c r="I260" s="341"/>
      <c r="J260" s="464">
        <f t="shared" si="7"/>
        <v>0</v>
      </c>
    </row>
    <row r="261" spans="1:10" s="38" customFormat="1" ht="12.75">
      <c r="A261" s="261">
        <f t="shared" si="6"/>
        <v>33</v>
      </c>
      <c r="B261" s="69" t="s">
        <v>11</v>
      </c>
      <c r="C261" s="15">
        <v>6</v>
      </c>
      <c r="D261" s="19" t="s">
        <v>623</v>
      </c>
      <c r="E261" s="20"/>
      <c r="F261" s="86"/>
      <c r="G261" s="87"/>
      <c r="H261" s="444">
        <f>SUM(H259:H260)</f>
        <v>0</v>
      </c>
      <c r="I261" s="467"/>
      <c r="J261" s="484">
        <f t="shared" si="7"/>
        <v>0</v>
      </c>
    </row>
    <row r="262" spans="1:10" ht="12.75">
      <c r="A262" s="666">
        <v>34</v>
      </c>
      <c r="B262" s="649" t="s">
        <v>624</v>
      </c>
      <c r="C262" s="650"/>
      <c r="D262" s="651"/>
      <c r="E262" s="631">
        <f>SUM(E238+E242+E258+E230)</f>
        <v>3770678</v>
      </c>
      <c r="F262" s="37"/>
      <c r="G262" s="38"/>
      <c r="H262" s="632">
        <f>SUM(H230+H238+H242+H258+H259+H260)</f>
        <v>4573372</v>
      </c>
      <c r="I262" s="620">
        <f>SUM(I230+I238+I242+I258+I259+I260)</f>
        <v>327900</v>
      </c>
      <c r="J262" s="622">
        <f t="shared" si="7"/>
        <v>4901272</v>
      </c>
    </row>
    <row r="263" spans="1:10" ht="12.75">
      <c r="A263" s="667"/>
      <c r="B263" s="652"/>
      <c r="C263" s="653"/>
      <c r="D263" s="654"/>
      <c r="E263" s="631"/>
      <c r="H263" s="633"/>
      <c r="I263" s="621"/>
      <c r="J263" s="623"/>
    </row>
    <row r="264" spans="3:8" ht="12.75">
      <c r="C264" s="68"/>
      <c r="D264" s="30"/>
      <c r="E264" s="36"/>
      <c r="F264" s="37"/>
      <c r="G264" s="38"/>
      <c r="H264" s="36"/>
    </row>
    <row r="265" spans="1:8" ht="12.75">
      <c r="A265" s="258"/>
      <c r="D265" s="3" t="s">
        <v>87</v>
      </c>
      <c r="E265" s="4"/>
      <c r="H265" s="4"/>
    </row>
    <row r="266" spans="4:8" ht="12.75">
      <c r="D266" s="3" t="s">
        <v>88</v>
      </c>
      <c r="E266" s="4"/>
      <c r="G266" s="1"/>
      <c r="H266" s="4"/>
    </row>
    <row r="267" spans="4:8" ht="12.75">
      <c r="D267" s="3"/>
      <c r="E267" s="6"/>
      <c r="F267" s="1">
        <v>52211</v>
      </c>
      <c r="H267" s="6"/>
    </row>
    <row r="268" spans="1:10" ht="12.75">
      <c r="A268" s="647" t="s">
        <v>323</v>
      </c>
      <c r="B268" s="657" t="s">
        <v>3</v>
      </c>
      <c r="C268" s="657"/>
      <c r="D268" s="8" t="s">
        <v>4</v>
      </c>
      <c r="E268" s="9" t="s">
        <v>5</v>
      </c>
      <c r="F268" s="1">
        <v>511112</v>
      </c>
      <c r="H268" s="9" t="s">
        <v>5</v>
      </c>
      <c r="I268" s="340" t="s">
        <v>6</v>
      </c>
      <c r="J268" s="464" t="s">
        <v>7</v>
      </c>
    </row>
    <row r="269" spans="1:10" ht="12.75">
      <c r="A269" s="648"/>
      <c r="B269" s="657" t="s">
        <v>8</v>
      </c>
      <c r="C269" s="657"/>
      <c r="D269" s="8" t="s">
        <v>9</v>
      </c>
      <c r="E269" s="9" t="s">
        <v>10</v>
      </c>
      <c r="H269" s="9" t="s">
        <v>924</v>
      </c>
      <c r="I269" s="340" t="s">
        <v>992</v>
      </c>
      <c r="J269" s="464" t="s">
        <v>993</v>
      </c>
    </row>
    <row r="270" spans="1:10" ht="12.75">
      <c r="A270" s="256">
        <v>1</v>
      </c>
      <c r="B270" s="11" t="s">
        <v>11</v>
      </c>
      <c r="C270" s="10">
        <v>122</v>
      </c>
      <c r="D270" s="18" t="s">
        <v>89</v>
      </c>
      <c r="E270" s="13">
        <v>354000</v>
      </c>
      <c r="F270" s="1">
        <v>53111</v>
      </c>
      <c r="H270" s="13">
        <v>354000</v>
      </c>
      <c r="I270" s="340"/>
      <c r="J270" s="464">
        <f>SUM(H270:I270)</f>
        <v>354000</v>
      </c>
    </row>
    <row r="271" spans="1:10" ht="12.75">
      <c r="A271" s="256">
        <v>2</v>
      </c>
      <c r="B271" s="11" t="s">
        <v>11</v>
      </c>
      <c r="C271" s="15">
        <v>12</v>
      </c>
      <c r="D271" s="19" t="s">
        <v>625</v>
      </c>
      <c r="E271" s="17">
        <f>SUM(E270)</f>
        <v>354000</v>
      </c>
      <c r="F271" s="1">
        <v>53111</v>
      </c>
      <c r="H271" s="17">
        <f>SUM(H270)</f>
        <v>354000</v>
      </c>
      <c r="I271" s="467"/>
      <c r="J271" s="484">
        <f>SUM(H271:I271)</f>
        <v>354000</v>
      </c>
    </row>
    <row r="272" spans="1:10" ht="12.75">
      <c r="A272" s="256">
        <v>3</v>
      </c>
      <c r="B272" s="11" t="s">
        <v>11</v>
      </c>
      <c r="C272" s="10">
        <v>2</v>
      </c>
      <c r="D272" s="18" t="s">
        <v>576</v>
      </c>
      <c r="E272" s="13">
        <f>SUM(E271)*27%</f>
        <v>95580</v>
      </c>
      <c r="H272" s="13">
        <v>86028</v>
      </c>
      <c r="I272" s="340"/>
      <c r="J272" s="464">
        <f aca="true" t="shared" si="8" ref="J272:J281">SUM(H272:I272)</f>
        <v>86028</v>
      </c>
    </row>
    <row r="273" spans="1:10" ht="12.75">
      <c r="A273" s="256">
        <v>4</v>
      </c>
      <c r="B273" s="11" t="s">
        <v>11</v>
      </c>
      <c r="C273" s="15">
        <v>2</v>
      </c>
      <c r="D273" s="67" t="s">
        <v>591</v>
      </c>
      <c r="E273" s="20">
        <f>SUM(E272:E272)</f>
        <v>95580</v>
      </c>
      <c r="F273" s="1">
        <v>54411</v>
      </c>
      <c r="H273" s="20">
        <f>SUM(H272:H272)</f>
        <v>86028</v>
      </c>
      <c r="I273" s="467"/>
      <c r="J273" s="484">
        <f t="shared" si="8"/>
        <v>86028</v>
      </c>
    </row>
    <row r="274" spans="1:11" s="38" customFormat="1" ht="12.75">
      <c r="A274" s="256">
        <v>5</v>
      </c>
      <c r="B274" s="69" t="s">
        <v>11</v>
      </c>
      <c r="C274" s="50">
        <v>321</v>
      </c>
      <c r="D274" s="33" t="s">
        <v>1069</v>
      </c>
      <c r="E274" s="52"/>
      <c r="F274" s="37"/>
      <c r="H274" s="52">
        <v>65000</v>
      </c>
      <c r="I274" s="341">
        <v>50000</v>
      </c>
      <c r="J274" s="464">
        <f t="shared" si="8"/>
        <v>115000</v>
      </c>
      <c r="K274" s="38" t="s">
        <v>1068</v>
      </c>
    </row>
    <row r="275" spans="1:10" ht="12.75">
      <c r="A275" s="256">
        <v>6</v>
      </c>
      <c r="B275" s="11" t="s">
        <v>11</v>
      </c>
      <c r="C275" s="15">
        <v>32</v>
      </c>
      <c r="D275" s="19" t="s">
        <v>626</v>
      </c>
      <c r="E275" s="20"/>
      <c r="H275" s="20">
        <f>SUM(H274)</f>
        <v>65000</v>
      </c>
      <c r="I275" s="467">
        <f>SUM(I274)</f>
        <v>50000</v>
      </c>
      <c r="J275" s="484">
        <f t="shared" si="8"/>
        <v>115000</v>
      </c>
    </row>
    <row r="276" spans="1:10" ht="12.75">
      <c r="A276" s="256">
        <v>7</v>
      </c>
      <c r="B276" s="11" t="s">
        <v>11</v>
      </c>
      <c r="C276" s="10">
        <v>334</v>
      </c>
      <c r="D276" s="18" t="s">
        <v>33</v>
      </c>
      <c r="E276" s="13"/>
      <c r="F276" s="1">
        <v>561111</v>
      </c>
      <c r="H276" s="13">
        <v>10000</v>
      </c>
      <c r="I276" s="340"/>
      <c r="J276" s="464">
        <f t="shared" si="8"/>
        <v>10000</v>
      </c>
    </row>
    <row r="277" spans="1:10" ht="12.75">
      <c r="A277" s="256">
        <v>8</v>
      </c>
      <c r="B277" s="11" t="s">
        <v>11</v>
      </c>
      <c r="C277" s="15">
        <v>33</v>
      </c>
      <c r="D277" s="19" t="s">
        <v>627</v>
      </c>
      <c r="E277" s="20">
        <f>SUM(E276:E276)</f>
        <v>0</v>
      </c>
      <c r="H277" s="20">
        <f>SUM(H276:H276)</f>
        <v>10000</v>
      </c>
      <c r="I277" s="467"/>
      <c r="J277" s="484">
        <f t="shared" si="8"/>
        <v>10000</v>
      </c>
    </row>
    <row r="278" spans="1:10" ht="12.75">
      <c r="A278" s="256">
        <v>9</v>
      </c>
      <c r="B278" s="11" t="s">
        <v>11</v>
      </c>
      <c r="C278" s="10">
        <v>351</v>
      </c>
      <c r="D278" s="18" t="s">
        <v>18</v>
      </c>
      <c r="E278" s="13" t="e">
        <f>SUM(#REF!+E276)*0.27</f>
        <v>#REF!</v>
      </c>
      <c r="H278" s="13">
        <v>20250</v>
      </c>
      <c r="I278" s="340">
        <v>13500</v>
      </c>
      <c r="J278" s="464">
        <f t="shared" si="8"/>
        <v>33750</v>
      </c>
    </row>
    <row r="279" spans="1:10" ht="12.75">
      <c r="A279" s="256">
        <v>10</v>
      </c>
      <c r="B279" s="11" t="s">
        <v>11</v>
      </c>
      <c r="C279" s="15">
        <v>35</v>
      </c>
      <c r="D279" s="19" t="s">
        <v>628</v>
      </c>
      <c r="E279" s="25" t="e">
        <f>SUM(E278:E278)</f>
        <v>#REF!</v>
      </c>
      <c r="H279" s="25">
        <f>SUM(H278:H278)</f>
        <v>20250</v>
      </c>
      <c r="I279" s="467">
        <f>SUM(I278)</f>
        <v>13500</v>
      </c>
      <c r="J279" s="484">
        <f t="shared" si="8"/>
        <v>33750</v>
      </c>
    </row>
    <row r="280" spans="1:10" ht="12.75">
      <c r="A280" s="256">
        <v>11</v>
      </c>
      <c r="B280" s="11" t="s">
        <v>11</v>
      </c>
      <c r="C280" s="15">
        <v>3</v>
      </c>
      <c r="D280" s="19" t="s">
        <v>629</v>
      </c>
      <c r="E280" s="20" t="e">
        <f>SUM(#REF!+E277+E279)</f>
        <v>#REF!</v>
      </c>
      <c r="H280" s="20">
        <f>SUM(H277+H279+H275)</f>
        <v>95250</v>
      </c>
      <c r="I280" s="516">
        <f>SUM(I277+I279+I275)</f>
        <v>63500</v>
      </c>
      <c r="J280" s="484">
        <f t="shared" si="8"/>
        <v>158750</v>
      </c>
    </row>
    <row r="281" spans="1:10" ht="12.75">
      <c r="A281" s="647">
        <v>12</v>
      </c>
      <c r="B281" s="649" t="s">
        <v>631</v>
      </c>
      <c r="C281" s="650"/>
      <c r="D281" s="651"/>
      <c r="E281" s="631" t="e">
        <f>SUM(E271+E273+E280)</f>
        <v>#REF!</v>
      </c>
      <c r="H281" s="631">
        <f>SUM(H271+H273+H280)</f>
        <v>535278</v>
      </c>
      <c r="I281" s="624">
        <f>SUM(I271+I273+I280)</f>
        <v>63500</v>
      </c>
      <c r="J281" s="622">
        <f t="shared" si="8"/>
        <v>598778</v>
      </c>
    </row>
    <row r="282" spans="1:10" ht="12.75">
      <c r="A282" s="648"/>
      <c r="B282" s="652"/>
      <c r="C282" s="653"/>
      <c r="D282" s="654"/>
      <c r="E282" s="631"/>
      <c r="H282" s="631"/>
      <c r="I282" s="624"/>
      <c r="J282" s="623"/>
    </row>
    <row r="283" spans="3:8" ht="12.75">
      <c r="C283" s="35"/>
      <c r="D283" s="30"/>
      <c r="E283" s="36"/>
      <c r="F283" s="37"/>
      <c r="G283" s="38"/>
      <c r="H283" s="36"/>
    </row>
    <row r="284" spans="1:8" ht="12.75">
      <c r="A284" s="258"/>
      <c r="D284" s="3" t="s">
        <v>90</v>
      </c>
      <c r="E284" s="4"/>
      <c r="H284" s="4"/>
    </row>
    <row r="285" spans="4:8" ht="12.75">
      <c r="D285" s="3" t="s">
        <v>91</v>
      </c>
      <c r="E285" s="4"/>
      <c r="G285" s="1"/>
      <c r="H285" s="4"/>
    </row>
    <row r="286" spans="4:8" ht="12.75">
      <c r="D286" s="70" t="s">
        <v>92</v>
      </c>
      <c r="E286" s="6"/>
      <c r="F286" s="1">
        <v>55214</v>
      </c>
      <c r="H286" s="7"/>
    </row>
    <row r="287" spans="1:10" ht="12.75">
      <c r="A287" s="647" t="s">
        <v>323</v>
      </c>
      <c r="B287" s="657" t="s">
        <v>3</v>
      </c>
      <c r="C287" s="657"/>
      <c r="D287" s="8" t="s">
        <v>4</v>
      </c>
      <c r="E287" s="9" t="s">
        <v>5</v>
      </c>
      <c r="F287" s="1">
        <v>511112</v>
      </c>
      <c r="H287" s="9" t="s">
        <v>5</v>
      </c>
      <c r="I287" s="340" t="s">
        <v>6</v>
      </c>
      <c r="J287" s="464" t="s">
        <v>7</v>
      </c>
    </row>
    <row r="288" spans="1:10" ht="12.75">
      <c r="A288" s="648"/>
      <c r="B288" s="657" t="s">
        <v>8</v>
      </c>
      <c r="C288" s="657"/>
      <c r="D288" s="8" t="s">
        <v>9</v>
      </c>
      <c r="E288" s="9" t="s">
        <v>10</v>
      </c>
      <c r="H288" s="9" t="s">
        <v>924</v>
      </c>
      <c r="I288" s="340" t="s">
        <v>992</v>
      </c>
      <c r="J288" s="464" t="s">
        <v>993</v>
      </c>
    </row>
    <row r="289" spans="1:10" ht="12.75">
      <c r="A289" s="246">
        <v>1</v>
      </c>
      <c r="B289" s="11" t="s">
        <v>11</v>
      </c>
      <c r="C289" s="10">
        <v>1101</v>
      </c>
      <c r="D289" s="12" t="s">
        <v>41</v>
      </c>
      <c r="E289" s="13">
        <v>1461000</v>
      </c>
      <c r="F289" s="1">
        <v>53111</v>
      </c>
      <c r="H289" s="13">
        <v>342000</v>
      </c>
      <c r="I289" s="340">
        <v>-342000</v>
      </c>
      <c r="J289" s="464">
        <f>SUM(H289:I289)</f>
        <v>0</v>
      </c>
    </row>
    <row r="290" spans="1:10" ht="12.75">
      <c r="A290" s="246">
        <v>2</v>
      </c>
      <c r="B290" s="11" t="s">
        <v>11</v>
      </c>
      <c r="C290" s="15">
        <v>11</v>
      </c>
      <c r="D290" s="19" t="s">
        <v>632</v>
      </c>
      <c r="E290" s="17">
        <f>SUM(E289)</f>
        <v>1461000</v>
      </c>
      <c r="H290" s="17">
        <f>SUM(H289)</f>
        <v>342000</v>
      </c>
      <c r="I290" s="467">
        <f>SUM(I289)</f>
        <v>-342000</v>
      </c>
      <c r="J290" s="484">
        <f aca="true" t="shared" si="9" ref="J290:J314">SUM(H290:I290)</f>
        <v>0</v>
      </c>
    </row>
    <row r="291" spans="1:10" ht="12.75">
      <c r="A291" s="246">
        <v>3</v>
      </c>
      <c r="B291" s="11" t="s">
        <v>11</v>
      </c>
      <c r="C291" s="10">
        <v>122</v>
      </c>
      <c r="D291" s="18" t="s">
        <v>89</v>
      </c>
      <c r="E291" s="13">
        <v>354000</v>
      </c>
      <c r="F291" s="1">
        <v>53111</v>
      </c>
      <c r="H291" s="13">
        <v>110000</v>
      </c>
      <c r="I291" s="340">
        <v>-110000</v>
      </c>
      <c r="J291" s="464">
        <f t="shared" si="9"/>
        <v>0</v>
      </c>
    </row>
    <row r="292" spans="1:10" ht="12.75">
      <c r="A292" s="246">
        <v>4</v>
      </c>
      <c r="B292" s="11" t="s">
        <v>11</v>
      </c>
      <c r="C292" s="15">
        <v>12</v>
      </c>
      <c r="D292" s="19" t="s">
        <v>633</v>
      </c>
      <c r="E292" s="17">
        <f>SUM(E291)</f>
        <v>354000</v>
      </c>
      <c r="F292" s="1">
        <v>53111</v>
      </c>
      <c r="H292" s="17">
        <f>SUM(H291)</f>
        <v>110000</v>
      </c>
      <c r="I292" s="467">
        <f>SUM(I291)</f>
        <v>-110000</v>
      </c>
      <c r="J292" s="484">
        <f t="shared" si="9"/>
        <v>0</v>
      </c>
    </row>
    <row r="293" spans="1:10" ht="12.75">
      <c r="A293" s="246">
        <v>5</v>
      </c>
      <c r="B293" s="11" t="s">
        <v>11</v>
      </c>
      <c r="C293" s="10">
        <v>2</v>
      </c>
      <c r="D293" s="18" t="s">
        <v>634</v>
      </c>
      <c r="E293" s="13">
        <f>SUM(E292)*27%</f>
        <v>95580</v>
      </c>
      <c r="H293" s="13">
        <v>122040</v>
      </c>
      <c r="I293" s="340">
        <v>-122040</v>
      </c>
      <c r="J293" s="464">
        <f t="shared" si="9"/>
        <v>0</v>
      </c>
    </row>
    <row r="294" spans="1:10" ht="12.75">
      <c r="A294" s="246">
        <v>6</v>
      </c>
      <c r="B294" s="11" t="s">
        <v>11</v>
      </c>
      <c r="C294" s="15">
        <v>2</v>
      </c>
      <c r="D294" s="67" t="s">
        <v>578</v>
      </c>
      <c r="E294" s="20">
        <f>SUM(E293:E293)</f>
        <v>95580</v>
      </c>
      <c r="F294" s="1">
        <v>54411</v>
      </c>
      <c r="H294" s="20">
        <f>SUM(H293:H293)</f>
        <v>122040</v>
      </c>
      <c r="I294" s="467">
        <f>SUM(I293)</f>
        <v>-122040</v>
      </c>
      <c r="J294" s="484">
        <f t="shared" si="9"/>
        <v>0</v>
      </c>
    </row>
    <row r="295" spans="1:10" ht="12.75">
      <c r="A295" s="246">
        <v>7</v>
      </c>
      <c r="B295" s="11" t="s">
        <v>11</v>
      </c>
      <c r="C295" s="10">
        <v>312</v>
      </c>
      <c r="D295" s="39" t="s">
        <v>148</v>
      </c>
      <c r="E295" s="40">
        <v>800000</v>
      </c>
      <c r="H295" s="41">
        <v>700000</v>
      </c>
      <c r="I295" s="340"/>
      <c r="J295" s="464">
        <f t="shared" si="9"/>
        <v>700000</v>
      </c>
    </row>
    <row r="296" spans="1:10" ht="12.75">
      <c r="A296" s="246">
        <v>8</v>
      </c>
      <c r="B296" s="11" t="s">
        <v>11</v>
      </c>
      <c r="C296" s="10">
        <v>311</v>
      </c>
      <c r="D296" s="43" t="s">
        <v>93</v>
      </c>
      <c r="E296" s="40"/>
      <c r="H296" s="41">
        <v>444000</v>
      </c>
      <c r="I296" s="340"/>
      <c r="J296" s="464">
        <f t="shared" si="9"/>
        <v>444000</v>
      </c>
    </row>
    <row r="297" spans="1:10" ht="12.75">
      <c r="A297" s="246">
        <v>9</v>
      </c>
      <c r="B297" s="11" t="s">
        <v>11</v>
      </c>
      <c r="C297" s="15">
        <v>31</v>
      </c>
      <c r="D297" s="19" t="s">
        <v>635</v>
      </c>
      <c r="E297" s="20">
        <f>SUM(E295)</f>
        <v>800000</v>
      </c>
      <c r="F297" s="1">
        <v>55214</v>
      </c>
      <c r="H297" s="20">
        <f>SUM(H295+H296)</f>
        <v>1144000</v>
      </c>
      <c r="I297" s="467"/>
      <c r="J297" s="484">
        <f t="shared" si="9"/>
        <v>1144000</v>
      </c>
    </row>
    <row r="298" spans="1:10" ht="12.75">
      <c r="A298" s="246">
        <v>10</v>
      </c>
      <c r="B298" s="11" t="s">
        <v>11</v>
      </c>
      <c r="C298" s="10">
        <v>331</v>
      </c>
      <c r="D298" s="33" t="s">
        <v>94</v>
      </c>
      <c r="E298" s="13">
        <v>1350000</v>
      </c>
      <c r="F298" s="1">
        <v>55217</v>
      </c>
      <c r="H298" s="14">
        <v>650000</v>
      </c>
      <c r="I298" s="340"/>
      <c r="J298" s="464">
        <f t="shared" si="9"/>
        <v>650000</v>
      </c>
    </row>
    <row r="299" spans="1:10" ht="12.75">
      <c r="A299" s="246">
        <v>11</v>
      </c>
      <c r="B299" s="11" t="s">
        <v>11</v>
      </c>
      <c r="C299" s="10">
        <v>331</v>
      </c>
      <c r="D299" s="33" t="s">
        <v>28</v>
      </c>
      <c r="E299" s="13">
        <v>220000</v>
      </c>
      <c r="F299" s="1">
        <v>552192</v>
      </c>
      <c r="H299" s="14">
        <v>110000</v>
      </c>
      <c r="I299" s="340"/>
      <c r="J299" s="464">
        <f t="shared" si="9"/>
        <v>110000</v>
      </c>
    </row>
    <row r="300" spans="1:10" ht="12.75">
      <c r="A300" s="246">
        <v>12</v>
      </c>
      <c r="B300" s="11" t="s">
        <v>11</v>
      </c>
      <c r="C300" s="10">
        <v>331</v>
      </c>
      <c r="D300" s="33" t="s">
        <v>29</v>
      </c>
      <c r="E300" s="13">
        <v>100000</v>
      </c>
      <c r="F300" s="1">
        <v>55218</v>
      </c>
      <c r="H300" s="14">
        <v>20000</v>
      </c>
      <c r="I300" s="340"/>
      <c r="J300" s="464">
        <f t="shared" si="9"/>
        <v>20000</v>
      </c>
    </row>
    <row r="301" spans="1:10" ht="12.75">
      <c r="A301" s="246">
        <v>13</v>
      </c>
      <c r="B301" s="11" t="s">
        <v>11</v>
      </c>
      <c r="C301" s="10">
        <v>336</v>
      </c>
      <c r="D301" s="33" t="s">
        <v>95</v>
      </c>
      <c r="E301" s="13"/>
      <c r="H301" s="14">
        <v>200000</v>
      </c>
      <c r="I301" s="340"/>
      <c r="J301" s="464">
        <f t="shared" si="9"/>
        <v>200000</v>
      </c>
    </row>
    <row r="302" spans="1:10" ht="12.75">
      <c r="A302" s="246">
        <v>14</v>
      </c>
      <c r="B302" s="11" t="s">
        <v>11</v>
      </c>
      <c r="C302" s="10">
        <v>337</v>
      </c>
      <c r="D302" s="33" t="s">
        <v>96</v>
      </c>
      <c r="E302" s="13"/>
      <c r="H302" s="14">
        <v>160000</v>
      </c>
      <c r="I302" s="340"/>
      <c r="J302" s="464">
        <f t="shared" si="9"/>
        <v>160000</v>
      </c>
    </row>
    <row r="303" spans="1:10" ht="12.75">
      <c r="A303" s="246">
        <v>15</v>
      </c>
      <c r="B303" s="11" t="s">
        <v>11</v>
      </c>
      <c r="C303" s="50">
        <v>334</v>
      </c>
      <c r="D303" s="33" t="s">
        <v>152</v>
      </c>
      <c r="E303" s="14">
        <v>30000</v>
      </c>
      <c r="F303" s="37"/>
      <c r="G303" s="38"/>
      <c r="H303" s="14">
        <v>200000</v>
      </c>
      <c r="I303" s="340"/>
      <c r="J303" s="464">
        <f t="shared" si="9"/>
        <v>200000</v>
      </c>
    </row>
    <row r="304" spans="1:10" ht="12.75">
      <c r="A304" s="246">
        <v>16</v>
      </c>
      <c r="B304" s="11" t="s">
        <v>11</v>
      </c>
      <c r="C304" s="15">
        <v>33</v>
      </c>
      <c r="D304" s="19" t="s">
        <v>636</v>
      </c>
      <c r="E304" s="20">
        <f>SUM(E298:E303)</f>
        <v>1700000</v>
      </c>
      <c r="H304" s="20">
        <f>SUM(H298:H303)</f>
        <v>1340000</v>
      </c>
      <c r="I304" s="467"/>
      <c r="J304" s="484">
        <f t="shared" si="9"/>
        <v>1340000</v>
      </c>
    </row>
    <row r="305" spans="1:10" ht="12.75">
      <c r="A305" s="246">
        <v>17</v>
      </c>
      <c r="B305" s="11" t="s">
        <v>11</v>
      </c>
      <c r="C305" s="10">
        <v>342</v>
      </c>
      <c r="D305" s="18" t="s">
        <v>17</v>
      </c>
      <c r="E305" s="13">
        <v>150000</v>
      </c>
      <c r="H305" s="14">
        <v>300000</v>
      </c>
      <c r="I305" s="340"/>
      <c r="J305" s="464">
        <f t="shared" si="9"/>
        <v>300000</v>
      </c>
    </row>
    <row r="306" spans="1:10" ht="12.75">
      <c r="A306" s="246">
        <v>18</v>
      </c>
      <c r="B306" s="11" t="s">
        <v>11</v>
      </c>
      <c r="C306" s="26">
        <v>34</v>
      </c>
      <c r="D306" s="27" t="s">
        <v>637</v>
      </c>
      <c r="E306" s="24">
        <f>SUM(E305)</f>
        <v>150000</v>
      </c>
      <c r="H306" s="24">
        <f>SUM(H305)</f>
        <v>300000</v>
      </c>
      <c r="I306" s="467"/>
      <c r="J306" s="484">
        <f t="shared" si="9"/>
        <v>300000</v>
      </c>
    </row>
    <row r="307" spans="1:10" ht="12.75">
      <c r="A307" s="246">
        <v>19</v>
      </c>
      <c r="B307" s="11" t="s">
        <v>11</v>
      </c>
      <c r="C307" s="10">
        <v>351</v>
      </c>
      <c r="D307" s="18" t="s">
        <v>18</v>
      </c>
      <c r="E307" s="13">
        <f>SUM(E297+E298+E299+E300+E303)*0.27</f>
        <v>675000</v>
      </c>
      <c r="H307" s="14">
        <v>1021680</v>
      </c>
      <c r="I307" s="340"/>
      <c r="J307" s="464">
        <f t="shared" si="9"/>
        <v>1021680</v>
      </c>
    </row>
    <row r="308" spans="1:10" ht="12.75">
      <c r="A308" s="256">
        <v>20</v>
      </c>
      <c r="B308" s="11" t="s">
        <v>11</v>
      </c>
      <c r="C308" s="10">
        <v>351</v>
      </c>
      <c r="D308" s="18" t="s">
        <v>1065</v>
      </c>
      <c r="E308" s="13"/>
      <c r="H308" s="14"/>
      <c r="I308" s="340">
        <v>268141</v>
      </c>
      <c r="J308" s="464">
        <f t="shared" si="9"/>
        <v>268141</v>
      </c>
    </row>
    <row r="309" spans="1:10" s="1" customFormat="1" ht="12.75">
      <c r="A309" s="246">
        <v>21</v>
      </c>
      <c r="B309" s="11" t="s">
        <v>11</v>
      </c>
      <c r="C309" s="15">
        <v>35</v>
      </c>
      <c r="D309" s="19" t="s">
        <v>638</v>
      </c>
      <c r="E309" s="25">
        <f>SUM(E307:E307)</f>
        <v>675000</v>
      </c>
      <c r="G309"/>
      <c r="H309" s="24">
        <f>SUM(H307:H307)</f>
        <v>1021680</v>
      </c>
      <c r="I309" s="467">
        <f>SUM(I307:I308)</f>
        <v>268141</v>
      </c>
      <c r="J309" s="484">
        <f t="shared" si="9"/>
        <v>1289821</v>
      </c>
    </row>
    <row r="310" spans="1:10" ht="12.75">
      <c r="A310" s="246">
        <v>22</v>
      </c>
      <c r="B310" s="11" t="s">
        <v>11</v>
      </c>
      <c r="C310" s="15">
        <v>3</v>
      </c>
      <c r="D310" s="19" t="s">
        <v>639</v>
      </c>
      <c r="E310" s="20" t="e">
        <f>SUM(E295+#REF!+E307)</f>
        <v>#REF!</v>
      </c>
      <c r="H310" s="20">
        <f>SUM(H297+H306+H304+H309)</f>
        <v>3805680</v>
      </c>
      <c r="I310" s="516">
        <f>SUM(I297+I306+I304+I309)</f>
        <v>268141</v>
      </c>
      <c r="J310" s="484">
        <f t="shared" si="9"/>
        <v>4073821</v>
      </c>
    </row>
    <row r="311" spans="1:10" s="339" customFormat="1" ht="12.75">
      <c r="A311" s="246">
        <v>23</v>
      </c>
      <c r="B311" s="11" t="s">
        <v>11</v>
      </c>
      <c r="C311" s="480">
        <v>61</v>
      </c>
      <c r="D311" s="481" t="s">
        <v>1070</v>
      </c>
      <c r="E311" s="482"/>
      <c r="F311" s="338"/>
      <c r="H311" s="482"/>
      <c r="I311" s="519">
        <v>661000</v>
      </c>
      <c r="J311" s="507">
        <f>SUM(I311)</f>
        <v>661000</v>
      </c>
    </row>
    <row r="312" spans="1:10" s="339" customFormat="1" ht="12.75">
      <c r="A312" s="246">
        <v>24</v>
      </c>
      <c r="B312" s="11" t="s">
        <v>11</v>
      </c>
      <c r="C312" s="480">
        <v>67</v>
      </c>
      <c r="D312" s="481" t="s">
        <v>941</v>
      </c>
      <c r="E312" s="482"/>
      <c r="F312" s="338"/>
      <c r="H312" s="482"/>
      <c r="I312" s="519">
        <v>48330</v>
      </c>
      <c r="J312" s="507">
        <f>SUM(I312)</f>
        <v>48330</v>
      </c>
    </row>
    <row r="313" spans="1:10" ht="12.75">
      <c r="A313" s="246">
        <v>25</v>
      </c>
      <c r="B313" s="11" t="s">
        <v>11</v>
      </c>
      <c r="C313" s="478"/>
      <c r="D313" s="479" t="s">
        <v>1071</v>
      </c>
      <c r="E313" s="20"/>
      <c r="H313" s="20"/>
      <c r="I313" s="516">
        <f>SUM(I311:I312)</f>
        <v>709330</v>
      </c>
      <c r="J313" s="508">
        <f>SUM(J311:J312)</f>
        <v>709330</v>
      </c>
    </row>
    <row r="314" spans="1:10" ht="12.75">
      <c r="A314" s="647">
        <v>26</v>
      </c>
      <c r="B314" s="649" t="s">
        <v>640</v>
      </c>
      <c r="C314" s="650"/>
      <c r="D314" s="651"/>
      <c r="E314" s="631" t="e">
        <f>SUM(#REF!)</f>
        <v>#REF!</v>
      </c>
      <c r="H314" s="631">
        <f>SUM(H290+H292+H294+H310)</f>
        <v>4379720</v>
      </c>
      <c r="I314" s="620">
        <f>SUM(I290+I292+I294+I310+I313)</f>
        <v>403431</v>
      </c>
      <c r="J314" s="622">
        <f t="shared" si="9"/>
        <v>4783151</v>
      </c>
    </row>
    <row r="315" spans="1:10" ht="12.75">
      <c r="A315" s="648"/>
      <c r="B315" s="652"/>
      <c r="C315" s="653"/>
      <c r="D315" s="654"/>
      <c r="E315" s="631"/>
      <c r="H315" s="631"/>
      <c r="I315" s="621"/>
      <c r="J315" s="623"/>
    </row>
    <row r="317" spans="4:8" ht="12.75">
      <c r="D317" s="3" t="s">
        <v>97</v>
      </c>
      <c r="E317" s="4"/>
      <c r="H317" s="4"/>
    </row>
    <row r="318" spans="4:8" ht="12.75">
      <c r="D318" s="3" t="s">
        <v>895</v>
      </c>
      <c r="E318" s="4"/>
      <c r="H318" s="4"/>
    </row>
    <row r="319" spans="4:8" ht="12.75">
      <c r="D319" s="3"/>
      <c r="E319" s="6"/>
      <c r="F319" s="1">
        <v>38115</v>
      </c>
      <c r="H319" s="7"/>
    </row>
    <row r="320" spans="1:10" ht="12.75">
      <c r="A320" s="656" t="s">
        <v>323</v>
      </c>
      <c r="B320" s="657" t="s">
        <v>3</v>
      </c>
      <c r="C320" s="657"/>
      <c r="D320" s="8" t="s">
        <v>4</v>
      </c>
      <c r="E320" s="9" t="s">
        <v>5</v>
      </c>
      <c r="F320" s="10">
        <v>511112</v>
      </c>
      <c r="G320" s="276"/>
      <c r="H320" s="9" t="s">
        <v>5</v>
      </c>
      <c r="I320" s="340" t="s">
        <v>6</v>
      </c>
      <c r="J320" s="464" t="s">
        <v>7</v>
      </c>
    </row>
    <row r="321" spans="1:10" ht="12.75">
      <c r="A321" s="656"/>
      <c r="B321" s="657" t="s">
        <v>8</v>
      </c>
      <c r="C321" s="657"/>
      <c r="D321" s="8" t="s">
        <v>9</v>
      </c>
      <c r="E321" s="9" t="s">
        <v>10</v>
      </c>
      <c r="F321" s="10"/>
      <c r="G321" s="276"/>
      <c r="H321" s="9" t="s">
        <v>924</v>
      </c>
      <c r="I321" s="340" t="s">
        <v>992</v>
      </c>
      <c r="J321" s="464" t="s">
        <v>993</v>
      </c>
    </row>
    <row r="322" spans="1:10" ht="12.75">
      <c r="A322" s="256"/>
      <c r="B322" s="10"/>
      <c r="C322" s="10"/>
      <c r="D322" s="285" t="s">
        <v>988</v>
      </c>
      <c r="E322" s="9"/>
      <c r="F322" s="10"/>
      <c r="G322" s="276"/>
      <c r="H322" s="40">
        <v>2700000</v>
      </c>
      <c r="I322" s="340">
        <v>-2300000</v>
      </c>
      <c r="J322" s="464">
        <v>400000</v>
      </c>
    </row>
    <row r="323" spans="1:10" ht="12.75">
      <c r="A323" s="256">
        <v>1</v>
      </c>
      <c r="B323" s="11" t="s">
        <v>11</v>
      </c>
      <c r="C323" s="10">
        <v>511</v>
      </c>
      <c r="D323" s="33" t="s">
        <v>318</v>
      </c>
      <c r="E323" s="13">
        <v>400000</v>
      </c>
      <c r="F323" s="10">
        <v>38115</v>
      </c>
      <c r="G323" s="276"/>
      <c r="H323" s="14">
        <f>H324+H325+H326+H327+H328</f>
        <v>865000</v>
      </c>
      <c r="I323" s="340">
        <f>I324+I325+I326+I327+I328</f>
        <v>70000</v>
      </c>
      <c r="J323" s="464">
        <f>SUM(H323:I323)</f>
        <v>935000</v>
      </c>
    </row>
    <row r="324" spans="1:10" ht="12.75">
      <c r="A324" s="256">
        <v>2</v>
      </c>
      <c r="B324" s="11" t="s">
        <v>11</v>
      </c>
      <c r="C324" s="10">
        <v>511</v>
      </c>
      <c r="D324" s="33" t="s">
        <v>1052</v>
      </c>
      <c r="E324" s="13"/>
      <c r="F324" s="10"/>
      <c r="G324" s="276"/>
      <c r="H324" s="14">
        <v>200000</v>
      </c>
      <c r="I324" s="340">
        <v>50000</v>
      </c>
      <c r="J324" s="464">
        <v>250000</v>
      </c>
    </row>
    <row r="325" spans="1:10" ht="12.75">
      <c r="A325" s="256">
        <v>3</v>
      </c>
      <c r="B325" s="11" t="s">
        <v>11</v>
      </c>
      <c r="C325" s="10">
        <v>511</v>
      </c>
      <c r="D325" s="33" t="s">
        <v>959</v>
      </c>
      <c r="E325" s="13"/>
      <c r="F325" s="10"/>
      <c r="G325" s="276"/>
      <c r="H325" s="14">
        <v>200000</v>
      </c>
      <c r="I325" s="340">
        <v>100000</v>
      </c>
      <c r="J325" s="464">
        <v>300000</v>
      </c>
    </row>
    <row r="326" spans="1:10" ht="12.75">
      <c r="A326" s="256">
        <v>4</v>
      </c>
      <c r="B326" s="11" t="s">
        <v>11</v>
      </c>
      <c r="C326" s="10">
        <v>511</v>
      </c>
      <c r="D326" s="33" t="s">
        <v>960</v>
      </c>
      <c r="E326" s="13"/>
      <c r="F326" s="10"/>
      <c r="G326" s="276"/>
      <c r="H326" s="14">
        <v>150000</v>
      </c>
      <c r="I326" s="340"/>
      <c r="J326" s="464">
        <v>150000</v>
      </c>
    </row>
    <row r="327" spans="1:10" ht="12.75">
      <c r="A327" s="256">
        <v>5</v>
      </c>
      <c r="B327" s="11" t="s">
        <v>11</v>
      </c>
      <c r="C327" s="10">
        <v>511</v>
      </c>
      <c r="D327" s="33" t="s">
        <v>961</v>
      </c>
      <c r="E327" s="13"/>
      <c r="F327" s="10"/>
      <c r="G327" s="276"/>
      <c r="H327" s="14">
        <v>115000</v>
      </c>
      <c r="I327" s="340"/>
      <c r="J327" s="464">
        <v>115000</v>
      </c>
    </row>
    <row r="328" spans="1:10" ht="12.75">
      <c r="A328" s="256">
        <v>6</v>
      </c>
      <c r="B328" s="11" t="s">
        <v>11</v>
      </c>
      <c r="C328" s="10">
        <v>511</v>
      </c>
      <c r="D328" s="33" t="s">
        <v>962</v>
      </c>
      <c r="E328" s="13"/>
      <c r="F328" s="10"/>
      <c r="G328" s="276"/>
      <c r="H328" s="14">
        <v>200000</v>
      </c>
      <c r="I328" s="340">
        <v>-80000</v>
      </c>
      <c r="J328" s="464">
        <v>120000</v>
      </c>
    </row>
    <row r="329" spans="1:10" ht="12.75">
      <c r="A329" s="256">
        <v>7</v>
      </c>
      <c r="B329" s="11" t="s">
        <v>11</v>
      </c>
      <c r="C329" s="10">
        <v>511</v>
      </c>
      <c r="D329" s="33" t="s">
        <v>98</v>
      </c>
      <c r="E329" s="13">
        <v>350000</v>
      </c>
      <c r="F329" s="10">
        <v>38115</v>
      </c>
      <c r="G329" s="276"/>
      <c r="H329" s="14">
        <v>200000</v>
      </c>
      <c r="I329" s="340"/>
      <c r="J329" s="464">
        <v>200000</v>
      </c>
    </row>
    <row r="330" spans="1:10" ht="15" customHeight="1">
      <c r="A330" s="256">
        <v>8</v>
      </c>
      <c r="B330" s="11" t="s">
        <v>11</v>
      </c>
      <c r="C330" s="10">
        <v>511</v>
      </c>
      <c r="D330" s="33" t="s">
        <v>99</v>
      </c>
      <c r="E330" s="13">
        <v>15000</v>
      </c>
      <c r="F330" s="10"/>
      <c r="G330" s="276"/>
      <c r="H330" s="14">
        <v>15000</v>
      </c>
      <c r="I330" s="340">
        <v>-15000</v>
      </c>
      <c r="J330" s="464">
        <v>0</v>
      </c>
    </row>
    <row r="331" spans="1:10" ht="15" customHeight="1">
      <c r="A331" s="256">
        <v>9</v>
      </c>
      <c r="B331" s="11" t="s">
        <v>11</v>
      </c>
      <c r="C331" s="10">
        <v>511</v>
      </c>
      <c r="D331" s="33" t="s">
        <v>929</v>
      </c>
      <c r="E331" s="13"/>
      <c r="F331" s="10"/>
      <c r="G331" s="276"/>
      <c r="H331" s="14">
        <v>12906902</v>
      </c>
      <c r="I331" s="340">
        <v>1000000</v>
      </c>
      <c r="J331" s="464">
        <f>SUM(H331:I331)</f>
        <v>13906902</v>
      </c>
    </row>
    <row r="332" spans="1:10" ht="15" customHeight="1">
      <c r="A332" s="256">
        <v>10</v>
      </c>
      <c r="B332" s="11" t="s">
        <v>11</v>
      </c>
      <c r="C332" s="10">
        <v>511</v>
      </c>
      <c r="D332" s="33" t="s">
        <v>143</v>
      </c>
      <c r="E332" s="13"/>
      <c r="F332" s="10"/>
      <c r="G332" s="276"/>
      <c r="H332" s="14">
        <v>100000</v>
      </c>
      <c r="I332" s="503">
        <v>-100000</v>
      </c>
      <c r="J332" s="504">
        <v>0</v>
      </c>
    </row>
    <row r="333" spans="1:10" ht="15" customHeight="1">
      <c r="A333" s="256">
        <v>11</v>
      </c>
      <c r="B333" s="11" t="s">
        <v>11</v>
      </c>
      <c r="C333" s="10">
        <v>511</v>
      </c>
      <c r="D333" s="33" t="s">
        <v>319</v>
      </c>
      <c r="E333" s="13"/>
      <c r="F333" s="10"/>
      <c r="G333" s="276"/>
      <c r="H333" s="14">
        <v>100000</v>
      </c>
      <c r="I333" s="340">
        <v>-100000</v>
      </c>
      <c r="J333" s="464">
        <v>0</v>
      </c>
    </row>
    <row r="334" spans="1:10" ht="15" customHeight="1">
      <c r="A334" s="256">
        <v>12</v>
      </c>
      <c r="B334" s="11" t="s">
        <v>11</v>
      </c>
      <c r="C334" s="10">
        <v>511</v>
      </c>
      <c r="D334" s="33" t="s">
        <v>320</v>
      </c>
      <c r="E334" s="13"/>
      <c r="F334" s="10"/>
      <c r="G334" s="276"/>
      <c r="H334" s="14">
        <v>100000</v>
      </c>
      <c r="I334" s="340">
        <v>-100000</v>
      </c>
      <c r="J334" s="464">
        <v>0</v>
      </c>
    </row>
    <row r="335" spans="1:10" ht="15" customHeight="1">
      <c r="A335" s="256">
        <v>13</v>
      </c>
      <c r="B335" s="11" t="s">
        <v>11</v>
      </c>
      <c r="C335" s="15">
        <v>5</v>
      </c>
      <c r="D335" s="44" t="s">
        <v>641</v>
      </c>
      <c r="E335" s="25">
        <f>SUM(E323:E330)</f>
        <v>765000</v>
      </c>
      <c r="F335" s="10"/>
      <c r="G335" s="276"/>
      <c r="H335" s="25">
        <f>H322+H323+H329+H330+H331+H332+H333+H334</f>
        <v>16986902</v>
      </c>
      <c r="I335" s="520">
        <f>I322+I323+I329+I330+I331+I332+I333+I334</f>
        <v>-1545000</v>
      </c>
      <c r="J335" s="502">
        <f>J322+J323+J329+J330+J331+J332+J333+J334</f>
        <v>15441902</v>
      </c>
    </row>
    <row r="336" spans="1:10" ht="15" customHeight="1">
      <c r="A336" s="656">
        <v>14</v>
      </c>
      <c r="B336" s="366" t="s">
        <v>630</v>
      </c>
      <c r="C336" s="355"/>
      <c r="D336" s="355"/>
      <c r="E336" s="631">
        <f>SUM(E323:E330)</f>
        <v>765000</v>
      </c>
      <c r="F336" s="10"/>
      <c r="G336" s="276"/>
      <c r="H336" s="631">
        <f>SUM(H335)</f>
        <v>16986902</v>
      </c>
      <c r="I336" s="636">
        <f>I335</f>
        <v>-1545000</v>
      </c>
      <c r="J336" s="622">
        <f>J335</f>
        <v>15441902</v>
      </c>
    </row>
    <row r="337" spans="1:10" ht="15" customHeight="1">
      <c r="A337" s="656"/>
      <c r="B337" s="355"/>
      <c r="C337" s="355"/>
      <c r="D337" s="355"/>
      <c r="E337" s="631"/>
      <c r="F337" s="10"/>
      <c r="G337" s="276"/>
      <c r="H337" s="631"/>
      <c r="I337" s="637"/>
      <c r="J337" s="623"/>
    </row>
    <row r="338" ht="15" customHeight="1"/>
    <row r="339" spans="4:8" ht="15" customHeight="1">
      <c r="D339" s="3" t="s">
        <v>100</v>
      </c>
      <c r="E339" s="4"/>
      <c r="H339" s="4"/>
    </row>
    <row r="340" spans="4:8" ht="15" customHeight="1">
      <c r="D340" s="3" t="s">
        <v>101</v>
      </c>
      <c r="E340" s="4"/>
      <c r="H340" s="4"/>
    </row>
    <row r="341" spans="4:8" ht="15" customHeight="1">
      <c r="D341" s="3"/>
      <c r="E341" s="6"/>
      <c r="F341" s="1">
        <v>583119</v>
      </c>
      <c r="H341" s="7"/>
    </row>
    <row r="342" spans="1:10" ht="15" customHeight="1">
      <c r="A342" s="647" t="s">
        <v>323</v>
      </c>
      <c r="B342" s="657" t="s">
        <v>3</v>
      </c>
      <c r="C342" s="657"/>
      <c r="D342" s="8" t="s">
        <v>4</v>
      </c>
      <c r="E342" s="9" t="s">
        <v>5</v>
      </c>
      <c r="F342" s="1">
        <v>511112</v>
      </c>
      <c r="H342" s="9" t="s">
        <v>5</v>
      </c>
      <c r="I342" s="340" t="s">
        <v>6</v>
      </c>
      <c r="J342" s="464" t="s">
        <v>7</v>
      </c>
    </row>
    <row r="343" spans="1:10" ht="15" customHeight="1">
      <c r="A343" s="648"/>
      <c r="B343" s="657" t="s">
        <v>8</v>
      </c>
      <c r="C343" s="657"/>
      <c r="D343" s="8" t="s">
        <v>9</v>
      </c>
      <c r="E343" s="9" t="s">
        <v>10</v>
      </c>
      <c r="H343" s="9" t="s">
        <v>924</v>
      </c>
      <c r="I343" s="340" t="s">
        <v>992</v>
      </c>
      <c r="J343" s="464" t="s">
        <v>993</v>
      </c>
    </row>
    <row r="344" spans="1:10" ht="15" customHeight="1">
      <c r="A344" s="256">
        <v>1</v>
      </c>
      <c r="B344" s="11" t="s">
        <v>11</v>
      </c>
      <c r="C344" s="10">
        <v>47</v>
      </c>
      <c r="D344" s="33" t="s">
        <v>102</v>
      </c>
      <c r="E344" s="13">
        <v>250000</v>
      </c>
      <c r="H344" s="13">
        <v>150000</v>
      </c>
      <c r="I344" s="340"/>
      <c r="J344" s="464">
        <f>SUM(H344:I344)</f>
        <v>150000</v>
      </c>
    </row>
    <row r="345" spans="1:10" ht="15" customHeight="1">
      <c r="A345" s="256">
        <v>2</v>
      </c>
      <c r="B345" s="11" t="s">
        <v>11</v>
      </c>
      <c r="C345" s="15">
        <v>4</v>
      </c>
      <c r="D345" s="44" t="s">
        <v>642</v>
      </c>
      <c r="E345" s="59">
        <f>SUM(E344:E344)</f>
        <v>250000</v>
      </c>
      <c r="H345" s="59">
        <f>SUM(H344:H344)</f>
        <v>150000</v>
      </c>
      <c r="I345" s="467"/>
      <c r="J345" s="484">
        <f>SUM(H345:I345)</f>
        <v>150000</v>
      </c>
    </row>
    <row r="346" spans="1:10" ht="15" customHeight="1">
      <c r="A346" s="647">
        <v>3</v>
      </c>
      <c r="B346" s="275" t="s">
        <v>613</v>
      </c>
      <c r="C346" s="270"/>
      <c r="D346" s="271"/>
      <c r="E346" s="632">
        <f>SUM(E344:E344)</f>
        <v>250000</v>
      </c>
      <c r="H346" s="632">
        <f>SUM(H344:H344)</f>
        <v>150000</v>
      </c>
      <c r="I346" s="636"/>
      <c r="J346" s="629">
        <v>150000</v>
      </c>
    </row>
    <row r="347" spans="1:10" ht="15" customHeight="1">
      <c r="A347" s="648"/>
      <c r="B347" s="272"/>
      <c r="C347" s="273"/>
      <c r="D347" s="274"/>
      <c r="E347" s="633"/>
      <c r="H347" s="633"/>
      <c r="I347" s="637"/>
      <c r="J347" s="629"/>
    </row>
    <row r="348" spans="3:8" ht="15" customHeight="1">
      <c r="C348" s="35"/>
      <c r="D348" s="30"/>
      <c r="E348" s="36"/>
      <c r="F348" s="37"/>
      <c r="G348" s="38"/>
      <c r="H348" s="36"/>
    </row>
    <row r="349" ht="15" customHeight="1"/>
    <row r="350" spans="4:8" ht="15" customHeight="1">
      <c r="D350" s="3" t="s">
        <v>931</v>
      </c>
      <c r="E350" s="7"/>
      <c r="H350" s="7"/>
    </row>
    <row r="351" spans="4:8" ht="15" customHeight="1">
      <c r="D351" s="3" t="s">
        <v>111</v>
      </c>
      <c r="E351" s="4"/>
      <c r="F351" s="1" t="s">
        <v>47</v>
      </c>
      <c r="H351" s="4"/>
    </row>
    <row r="352" spans="4:8" ht="15" customHeight="1">
      <c r="D352" s="49"/>
      <c r="E352" s="6"/>
      <c r="G352" s="1"/>
      <c r="H352" s="7"/>
    </row>
    <row r="353" spans="1:10" ht="15" customHeight="1">
      <c r="A353" s="647" t="s">
        <v>323</v>
      </c>
      <c r="B353" s="657" t="s">
        <v>3</v>
      </c>
      <c r="C353" s="657"/>
      <c r="D353" s="8" t="s">
        <v>4</v>
      </c>
      <c r="E353" s="9" t="s">
        <v>5</v>
      </c>
      <c r="F353" s="1">
        <v>511112</v>
      </c>
      <c r="H353" s="9" t="s">
        <v>5</v>
      </c>
      <c r="I353" s="340" t="s">
        <v>6</v>
      </c>
      <c r="J353" s="464" t="s">
        <v>7</v>
      </c>
    </row>
    <row r="354" spans="1:10" ht="15" customHeight="1">
      <c r="A354" s="648"/>
      <c r="B354" s="657" t="s">
        <v>8</v>
      </c>
      <c r="C354" s="657"/>
      <c r="D354" s="8" t="s">
        <v>9</v>
      </c>
      <c r="E354" s="9" t="s">
        <v>10</v>
      </c>
      <c r="H354" s="9" t="s">
        <v>924</v>
      </c>
      <c r="I354" s="340" t="s">
        <v>992</v>
      </c>
      <c r="J354" s="464" t="s">
        <v>993</v>
      </c>
    </row>
    <row r="355" spans="1:10" ht="15" customHeight="1">
      <c r="A355" s="246"/>
      <c r="B355" s="11" t="s">
        <v>11</v>
      </c>
      <c r="C355" s="10">
        <v>1101</v>
      </c>
      <c r="D355" s="39" t="s">
        <v>930</v>
      </c>
      <c r="E355" s="9"/>
      <c r="H355" s="40">
        <v>1332000</v>
      </c>
      <c r="I355" s="340"/>
      <c r="J355" s="464">
        <f>SUM(H355:I355)</f>
        <v>1332000</v>
      </c>
    </row>
    <row r="356" spans="1:10" ht="15" customHeight="1">
      <c r="A356" s="256">
        <v>1</v>
      </c>
      <c r="B356" s="11" t="s">
        <v>11</v>
      </c>
      <c r="C356" s="10">
        <v>1101</v>
      </c>
      <c r="D356" s="23" t="s">
        <v>104</v>
      </c>
      <c r="E356" s="75">
        <v>1220000</v>
      </c>
      <c r="H356" s="77">
        <v>666000</v>
      </c>
      <c r="I356" s="340"/>
      <c r="J356" s="464">
        <f aca="true" t="shared" si="10" ref="J356:J379">SUM(H356:I356)</f>
        <v>666000</v>
      </c>
    </row>
    <row r="357" spans="1:10" ht="15" customHeight="1">
      <c r="A357" s="256">
        <f>A356+1</f>
        <v>2</v>
      </c>
      <c r="B357" s="11"/>
      <c r="C357" s="10">
        <v>1107</v>
      </c>
      <c r="D357" s="39" t="s">
        <v>932</v>
      </c>
      <c r="E357" s="75"/>
      <c r="H357" s="77">
        <v>96000</v>
      </c>
      <c r="I357" s="340"/>
      <c r="J357" s="464">
        <f t="shared" si="10"/>
        <v>96000</v>
      </c>
    </row>
    <row r="358" spans="1:11" s="1" customFormat="1" ht="15" customHeight="1">
      <c r="A358" s="256">
        <v>3</v>
      </c>
      <c r="B358" s="11" t="s">
        <v>11</v>
      </c>
      <c r="C358" s="10">
        <v>1107</v>
      </c>
      <c r="D358" s="23" t="s">
        <v>112</v>
      </c>
      <c r="E358" s="75">
        <v>60000</v>
      </c>
      <c r="G358"/>
      <c r="H358" s="77">
        <v>48000</v>
      </c>
      <c r="I358" s="340"/>
      <c r="J358" s="464">
        <f t="shared" si="10"/>
        <v>48000</v>
      </c>
      <c r="K358"/>
    </row>
    <row r="359" spans="1:11" s="1" customFormat="1" ht="15" customHeight="1">
      <c r="A359" s="256">
        <v>4</v>
      </c>
      <c r="B359" s="11" t="s">
        <v>11</v>
      </c>
      <c r="C359" s="10">
        <v>1110</v>
      </c>
      <c r="D359" s="23" t="s">
        <v>105</v>
      </c>
      <c r="E359" s="75">
        <v>12000</v>
      </c>
      <c r="G359"/>
      <c r="H359" s="77">
        <v>24000</v>
      </c>
      <c r="I359" s="340"/>
      <c r="J359" s="464">
        <f t="shared" si="10"/>
        <v>24000</v>
      </c>
      <c r="K359"/>
    </row>
    <row r="360" spans="1:11" s="1" customFormat="1" ht="15" customHeight="1">
      <c r="A360" s="256">
        <v>5</v>
      </c>
      <c r="B360" s="11" t="s">
        <v>11</v>
      </c>
      <c r="C360" s="15">
        <v>11</v>
      </c>
      <c r="D360" s="78" t="s">
        <v>643</v>
      </c>
      <c r="E360" s="76">
        <f>SUM(E356:E359)</f>
        <v>1292000</v>
      </c>
      <c r="G360"/>
      <c r="H360" s="471">
        <f>SUM(H355:H359)</f>
        <v>2166000</v>
      </c>
      <c r="I360" s="467"/>
      <c r="J360" s="484">
        <f t="shared" si="10"/>
        <v>2166000</v>
      </c>
      <c r="K360"/>
    </row>
    <row r="361" spans="1:11" s="1" customFormat="1" ht="15" customHeight="1">
      <c r="A361" s="256">
        <v>6</v>
      </c>
      <c r="B361" s="11" t="s">
        <v>11</v>
      </c>
      <c r="C361" s="10">
        <v>122</v>
      </c>
      <c r="D361" s="74" t="s">
        <v>106</v>
      </c>
      <c r="E361" s="75">
        <v>213750</v>
      </c>
      <c r="G361"/>
      <c r="H361" s="77">
        <v>270000</v>
      </c>
      <c r="I361" s="340"/>
      <c r="J361" s="464">
        <f t="shared" si="10"/>
        <v>270000</v>
      </c>
      <c r="K361"/>
    </row>
    <row r="362" spans="1:11" s="1" customFormat="1" ht="15" customHeight="1">
      <c r="A362" s="256">
        <v>7</v>
      </c>
      <c r="B362" s="11" t="s">
        <v>11</v>
      </c>
      <c r="C362" s="15">
        <v>12</v>
      </c>
      <c r="D362" s="78" t="s">
        <v>644</v>
      </c>
      <c r="E362" s="76">
        <f>SUM(E361)</f>
        <v>213750</v>
      </c>
      <c r="G362"/>
      <c r="H362" s="76">
        <f>SUM(H361)</f>
        <v>270000</v>
      </c>
      <c r="I362" s="467"/>
      <c r="J362" s="484">
        <f t="shared" si="10"/>
        <v>270000</v>
      </c>
      <c r="K362"/>
    </row>
    <row r="363" spans="1:11" s="1" customFormat="1" ht="15" customHeight="1">
      <c r="A363" s="256">
        <v>8</v>
      </c>
      <c r="B363" s="11" t="s">
        <v>11</v>
      </c>
      <c r="C363" s="10">
        <v>2</v>
      </c>
      <c r="D363" s="23" t="s">
        <v>645</v>
      </c>
      <c r="E363" s="75">
        <f>SUM(E356+E361)*0.27</f>
        <v>387112.5</v>
      </c>
      <c r="G363"/>
      <c r="H363" s="77">
        <v>605076</v>
      </c>
      <c r="I363" s="340"/>
      <c r="J363" s="464">
        <f t="shared" si="10"/>
        <v>605076</v>
      </c>
      <c r="K363"/>
    </row>
    <row r="364" spans="1:11" s="1" customFormat="1" ht="15" customHeight="1">
      <c r="A364" s="256">
        <v>9</v>
      </c>
      <c r="B364" s="11" t="s">
        <v>11</v>
      </c>
      <c r="C364" s="10">
        <v>2</v>
      </c>
      <c r="D364" s="23" t="s">
        <v>945</v>
      </c>
      <c r="E364" s="75">
        <f>SUM(E358*1.19*0.14)</f>
        <v>9996.000000000002</v>
      </c>
      <c r="G364"/>
      <c r="H364" s="77">
        <v>23990</v>
      </c>
      <c r="I364" s="340"/>
      <c r="J364" s="464">
        <f t="shared" si="10"/>
        <v>23990</v>
      </c>
      <c r="K364"/>
    </row>
    <row r="365" spans="1:11" s="1" customFormat="1" ht="15" customHeight="1">
      <c r="A365" s="256">
        <v>10</v>
      </c>
      <c r="B365" s="11" t="s">
        <v>11</v>
      </c>
      <c r="C365" s="10">
        <v>2</v>
      </c>
      <c r="D365" s="23" t="s">
        <v>940</v>
      </c>
      <c r="E365" s="75">
        <f>SUM(E358*1.19*0.16)</f>
        <v>11424</v>
      </c>
      <c r="G365"/>
      <c r="H365" s="77">
        <v>25704</v>
      </c>
      <c r="I365" s="340"/>
      <c r="J365" s="464">
        <f t="shared" si="10"/>
        <v>25704</v>
      </c>
      <c r="K365"/>
    </row>
    <row r="366" spans="1:11" s="1" customFormat="1" ht="15" customHeight="1">
      <c r="A366" s="256">
        <v>11</v>
      </c>
      <c r="B366" s="11" t="s">
        <v>11</v>
      </c>
      <c r="C366" s="15">
        <v>2</v>
      </c>
      <c r="D366" s="78" t="s">
        <v>646</v>
      </c>
      <c r="E366" s="76">
        <f>SUM(E363:E365)</f>
        <v>408532.5</v>
      </c>
      <c r="F366" s="37"/>
      <c r="G366"/>
      <c r="H366" s="76">
        <f>SUM(H363:H365)</f>
        <v>654770</v>
      </c>
      <c r="I366" s="467"/>
      <c r="J366" s="484">
        <f t="shared" si="10"/>
        <v>654770</v>
      </c>
      <c r="K366"/>
    </row>
    <row r="367" spans="1:11" s="1" customFormat="1" ht="15" customHeight="1">
      <c r="A367" s="256">
        <v>12</v>
      </c>
      <c r="B367" s="11" t="s">
        <v>11</v>
      </c>
      <c r="C367" s="10">
        <v>312</v>
      </c>
      <c r="D367" s="79" t="s">
        <v>113</v>
      </c>
      <c r="E367" s="77">
        <v>1002494</v>
      </c>
      <c r="G367"/>
      <c r="H367" s="77">
        <v>2311134</v>
      </c>
      <c r="I367" s="340"/>
      <c r="J367" s="464">
        <f t="shared" si="10"/>
        <v>2311134</v>
      </c>
      <c r="K367"/>
    </row>
    <row r="368" spans="1:11" s="1" customFormat="1" ht="15" customHeight="1">
      <c r="A368" s="256">
        <v>13</v>
      </c>
      <c r="B368" s="11" t="s">
        <v>11</v>
      </c>
      <c r="C368" s="10">
        <v>312</v>
      </c>
      <c r="D368" s="79" t="s">
        <v>12</v>
      </c>
      <c r="E368" s="77">
        <v>3000</v>
      </c>
      <c r="G368"/>
      <c r="H368" s="77">
        <v>3000</v>
      </c>
      <c r="I368" s="340"/>
      <c r="J368" s="464">
        <f t="shared" si="10"/>
        <v>3000</v>
      </c>
      <c r="K368"/>
    </row>
    <row r="369" spans="1:11" s="1" customFormat="1" ht="15" customHeight="1">
      <c r="A369" s="256">
        <v>14</v>
      </c>
      <c r="B369" s="11" t="s">
        <v>11</v>
      </c>
      <c r="C369" s="10">
        <v>312</v>
      </c>
      <c r="D369" s="79" t="s">
        <v>108</v>
      </c>
      <c r="E369" s="77">
        <v>20000</v>
      </c>
      <c r="G369"/>
      <c r="H369" s="77">
        <v>23622</v>
      </c>
      <c r="I369" s="340"/>
      <c r="J369" s="464">
        <f t="shared" si="10"/>
        <v>23622</v>
      </c>
      <c r="K369"/>
    </row>
    <row r="370" spans="1:11" s="1" customFormat="1" ht="15" customHeight="1">
      <c r="A370" s="256">
        <v>15</v>
      </c>
      <c r="B370" s="11" t="s">
        <v>11</v>
      </c>
      <c r="C370" s="10">
        <v>311</v>
      </c>
      <c r="D370" s="23" t="s">
        <v>107</v>
      </c>
      <c r="E370" s="75">
        <v>30000</v>
      </c>
      <c r="G370"/>
      <c r="H370" s="77">
        <v>130000</v>
      </c>
      <c r="I370" s="340"/>
      <c r="J370" s="464">
        <f t="shared" si="10"/>
        <v>130000</v>
      </c>
      <c r="K370"/>
    </row>
    <row r="371" spans="1:11" s="1" customFormat="1" ht="15" customHeight="1">
      <c r="A371" s="256">
        <v>16</v>
      </c>
      <c r="B371" s="11" t="s">
        <v>11</v>
      </c>
      <c r="C371" s="10">
        <v>311</v>
      </c>
      <c r="D371" s="23" t="s">
        <v>109</v>
      </c>
      <c r="E371" s="75">
        <v>150000</v>
      </c>
      <c r="G371"/>
      <c r="H371" s="77">
        <v>200000</v>
      </c>
      <c r="I371" s="340"/>
      <c r="J371" s="464">
        <f t="shared" si="10"/>
        <v>200000</v>
      </c>
      <c r="K371"/>
    </row>
    <row r="372" spans="1:10" ht="15" customHeight="1">
      <c r="A372" s="256">
        <v>17</v>
      </c>
      <c r="B372" s="11" t="s">
        <v>11</v>
      </c>
      <c r="C372" s="15">
        <v>31</v>
      </c>
      <c r="D372" s="78" t="s">
        <v>647</v>
      </c>
      <c r="E372" s="76">
        <f>SUM(E367:E371)</f>
        <v>1205494</v>
      </c>
      <c r="H372" s="76">
        <f>SUM(H367:H371)</f>
        <v>2667756</v>
      </c>
      <c r="I372" s="467"/>
      <c r="J372" s="484">
        <f t="shared" si="10"/>
        <v>2667756</v>
      </c>
    </row>
    <row r="373" spans="1:10" ht="15" customHeight="1">
      <c r="A373" s="256">
        <v>18</v>
      </c>
      <c r="B373" s="11" t="s">
        <v>11</v>
      </c>
      <c r="C373" s="10">
        <v>332</v>
      </c>
      <c r="D373" s="23" t="s">
        <v>114</v>
      </c>
      <c r="E373" s="77">
        <v>8197139</v>
      </c>
      <c r="H373" s="77">
        <v>11521629</v>
      </c>
      <c r="I373" s="340"/>
      <c r="J373" s="464">
        <f t="shared" si="10"/>
        <v>11521629</v>
      </c>
    </row>
    <row r="374" spans="1:10" ht="15" customHeight="1">
      <c r="A374" s="256">
        <v>19</v>
      </c>
      <c r="B374" s="11" t="s">
        <v>11</v>
      </c>
      <c r="C374" s="10">
        <v>334</v>
      </c>
      <c r="D374" s="23" t="s">
        <v>110</v>
      </c>
      <c r="E374" s="75">
        <v>50000</v>
      </c>
      <c r="H374" s="77">
        <v>50000</v>
      </c>
      <c r="I374" s="340">
        <v>90000</v>
      </c>
      <c r="J374" s="464">
        <f t="shared" si="10"/>
        <v>140000</v>
      </c>
    </row>
    <row r="375" spans="1:10" ht="15" customHeight="1">
      <c r="A375" s="256">
        <v>20</v>
      </c>
      <c r="B375" s="11" t="s">
        <v>11</v>
      </c>
      <c r="C375" s="10">
        <v>337</v>
      </c>
      <c r="D375" s="23" t="s">
        <v>115</v>
      </c>
      <c r="E375" s="75">
        <v>30000</v>
      </c>
      <c r="H375" s="77">
        <v>60000</v>
      </c>
      <c r="I375" s="340"/>
      <c r="J375" s="464">
        <f t="shared" si="10"/>
        <v>60000</v>
      </c>
    </row>
    <row r="376" spans="1:10" ht="15" customHeight="1">
      <c r="A376" s="256">
        <v>21</v>
      </c>
      <c r="B376" s="11" t="s">
        <v>11</v>
      </c>
      <c r="C376" s="15">
        <v>33</v>
      </c>
      <c r="D376" s="78" t="s">
        <v>648</v>
      </c>
      <c r="E376" s="76">
        <f>SUM(E373:E375)</f>
        <v>8277139</v>
      </c>
      <c r="H376" s="76">
        <f>SUM(H373:H375)</f>
        <v>11631629</v>
      </c>
      <c r="I376" s="467">
        <f>SUM(I373:I375)</f>
        <v>90000</v>
      </c>
      <c r="J376" s="484">
        <f t="shared" si="10"/>
        <v>11721629</v>
      </c>
    </row>
    <row r="377" spans="1:10" ht="15" customHeight="1">
      <c r="A377" s="256">
        <v>22</v>
      </c>
      <c r="B377" s="11" t="s">
        <v>11</v>
      </c>
      <c r="C377" s="10">
        <v>351</v>
      </c>
      <c r="D377" s="18" t="s">
        <v>18</v>
      </c>
      <c r="E377" s="75">
        <v>2573811</v>
      </c>
      <c r="H377" s="77">
        <f>(H372+H376)*0.27</f>
        <v>3860833.95</v>
      </c>
      <c r="I377" s="340"/>
      <c r="J377" s="464">
        <f t="shared" si="10"/>
        <v>3860833.95</v>
      </c>
    </row>
    <row r="378" spans="1:10" ht="15" customHeight="1">
      <c r="A378" s="256">
        <v>23</v>
      </c>
      <c r="B378" s="11" t="s">
        <v>11</v>
      </c>
      <c r="C378" s="15">
        <v>3</v>
      </c>
      <c r="D378" s="78" t="s">
        <v>649</v>
      </c>
      <c r="E378" s="76">
        <f>SUM(E372+E376+E377)</f>
        <v>12056444</v>
      </c>
      <c r="H378" s="76">
        <f>SUM(H372+H376+H377)</f>
        <v>18160218.95</v>
      </c>
      <c r="I378" s="521">
        <f>SUM(I372+I376+I377)</f>
        <v>90000</v>
      </c>
      <c r="J378" s="484">
        <f t="shared" si="10"/>
        <v>18250218.95</v>
      </c>
    </row>
    <row r="379" spans="1:10" ht="15" customHeight="1">
      <c r="A379" s="647">
        <v>24</v>
      </c>
      <c r="B379" s="660" t="s">
        <v>650</v>
      </c>
      <c r="C379" s="661"/>
      <c r="D379" s="662"/>
      <c r="E379" s="655">
        <f>SUM(E360+E362+E366+E378)</f>
        <v>13970726.5</v>
      </c>
      <c r="H379" s="655">
        <f>SUM(H360+H362+H366+H378)</f>
        <v>21250988.95</v>
      </c>
      <c r="I379" s="673">
        <f>SUM(I360+I362+I366+I378)</f>
        <v>90000</v>
      </c>
      <c r="J379" s="622">
        <f t="shared" si="10"/>
        <v>21340988.95</v>
      </c>
    </row>
    <row r="380" spans="1:10" ht="15" customHeight="1">
      <c r="A380" s="648"/>
      <c r="B380" s="663"/>
      <c r="C380" s="664"/>
      <c r="D380" s="665"/>
      <c r="E380" s="655"/>
      <c r="H380" s="655"/>
      <c r="I380" s="673"/>
      <c r="J380" s="623"/>
    </row>
    <row r="381" spans="1:10" s="38" customFormat="1" ht="15" customHeight="1">
      <c r="A381" s="255"/>
      <c r="B381" s="2"/>
      <c r="C381" s="1"/>
      <c r="D381"/>
      <c r="E381" s="71"/>
      <c r="F381" s="1"/>
      <c r="G381"/>
      <c r="H381" s="71"/>
      <c r="I381" s="493"/>
      <c r="J381" s="494"/>
    </row>
    <row r="382" spans="4:8" ht="15" customHeight="1">
      <c r="D382" s="3" t="s">
        <v>116</v>
      </c>
      <c r="E382" s="7"/>
      <c r="H382" s="7"/>
    </row>
    <row r="383" spans="4:8" ht="15" customHeight="1">
      <c r="D383" s="3" t="s">
        <v>117</v>
      </c>
      <c r="E383" s="4"/>
      <c r="F383" s="1" t="s">
        <v>47</v>
      </c>
      <c r="H383" s="4"/>
    </row>
    <row r="384" spans="1:10" s="49" customFormat="1" ht="15" customHeight="1">
      <c r="A384" s="255"/>
      <c r="B384" s="2"/>
      <c r="C384" s="1"/>
      <c r="E384" s="6"/>
      <c r="F384" s="1"/>
      <c r="G384" s="1"/>
      <c r="H384" s="7"/>
      <c r="I384" s="496"/>
      <c r="J384" s="497"/>
    </row>
    <row r="385" spans="1:10" s="49" customFormat="1" ht="15" customHeight="1">
      <c r="A385" s="647" t="s">
        <v>323</v>
      </c>
      <c r="B385" s="657" t="s">
        <v>3</v>
      </c>
      <c r="C385" s="657"/>
      <c r="D385" s="8" t="s">
        <v>4</v>
      </c>
      <c r="E385" s="9" t="s">
        <v>5</v>
      </c>
      <c r="F385" s="1">
        <v>511112</v>
      </c>
      <c r="G385"/>
      <c r="H385" s="9" t="s">
        <v>5</v>
      </c>
      <c r="I385" s="340" t="s">
        <v>6</v>
      </c>
      <c r="J385" s="464" t="s">
        <v>7</v>
      </c>
    </row>
    <row r="386" spans="1:10" s="38" customFormat="1" ht="15" customHeight="1">
      <c r="A386" s="648"/>
      <c r="B386" s="657" t="s">
        <v>8</v>
      </c>
      <c r="C386" s="657"/>
      <c r="D386" s="8" t="s">
        <v>9</v>
      </c>
      <c r="E386" s="9" t="s">
        <v>10</v>
      </c>
      <c r="F386" s="1"/>
      <c r="G386"/>
      <c r="H386" s="9" t="s">
        <v>924</v>
      </c>
      <c r="I386" s="340" t="s">
        <v>992</v>
      </c>
      <c r="J386" s="464" t="s">
        <v>993</v>
      </c>
    </row>
    <row r="387" spans="1:10" ht="15" customHeight="1">
      <c r="A387" s="256">
        <v>1</v>
      </c>
      <c r="B387" s="11" t="s">
        <v>11</v>
      </c>
      <c r="C387" s="10">
        <v>1101</v>
      </c>
      <c r="D387" s="23" t="s">
        <v>933</v>
      </c>
      <c r="E387" s="75">
        <v>618000</v>
      </c>
      <c r="H387" s="75">
        <v>1752000</v>
      </c>
      <c r="I387" s="341"/>
      <c r="J387" s="464">
        <f>SUM(H387:I387)</f>
        <v>1752000</v>
      </c>
    </row>
    <row r="388" spans="1:10" ht="15" customHeight="1">
      <c r="A388" s="256">
        <v>2</v>
      </c>
      <c r="B388" s="11" t="s">
        <v>11</v>
      </c>
      <c r="C388" s="10">
        <v>1107</v>
      </c>
      <c r="D388" s="23" t="s">
        <v>934</v>
      </c>
      <c r="E388" s="75">
        <v>30000</v>
      </c>
      <c r="H388" s="75">
        <v>96000</v>
      </c>
      <c r="I388" s="341"/>
      <c r="J388" s="464">
        <f aca="true" t="shared" si="11" ref="J388:J405">SUM(H388:I388)</f>
        <v>96000</v>
      </c>
    </row>
    <row r="389" spans="1:10" ht="15" customHeight="1">
      <c r="A389" s="256">
        <v>3</v>
      </c>
      <c r="B389" s="11" t="s">
        <v>11</v>
      </c>
      <c r="C389" s="10">
        <v>1110</v>
      </c>
      <c r="D389" s="23" t="s">
        <v>105</v>
      </c>
      <c r="E389" s="75">
        <v>6000</v>
      </c>
      <c r="H389" s="75">
        <v>0</v>
      </c>
      <c r="I389" s="340"/>
      <c r="J389" s="464">
        <f t="shared" si="11"/>
        <v>0</v>
      </c>
    </row>
    <row r="390" spans="1:10" ht="15" customHeight="1">
      <c r="A390" s="256">
        <v>4</v>
      </c>
      <c r="B390" s="11" t="s">
        <v>11</v>
      </c>
      <c r="C390" s="15">
        <v>11</v>
      </c>
      <c r="D390" s="78" t="s">
        <v>643</v>
      </c>
      <c r="E390" s="76">
        <f>SUM(E387:E389)</f>
        <v>654000</v>
      </c>
      <c r="H390" s="76">
        <f>SUM(H387:H389)</f>
        <v>1848000</v>
      </c>
      <c r="I390" s="467"/>
      <c r="J390" s="484">
        <f t="shared" si="11"/>
        <v>1848000</v>
      </c>
    </row>
    <row r="391" spans="1:10" ht="15" customHeight="1">
      <c r="A391" s="256">
        <v>5</v>
      </c>
      <c r="B391" s="11" t="s">
        <v>11</v>
      </c>
      <c r="C391" s="10">
        <v>2</v>
      </c>
      <c r="D391" s="23" t="s">
        <v>645</v>
      </c>
      <c r="E391" s="75">
        <f>SUM(E387*0.27)</f>
        <v>166860</v>
      </c>
      <c r="H391" s="75">
        <v>473040</v>
      </c>
      <c r="I391" s="340"/>
      <c r="J391" s="464">
        <f t="shared" si="11"/>
        <v>473040</v>
      </c>
    </row>
    <row r="392" spans="1:10" ht="15" customHeight="1">
      <c r="A392" s="256">
        <v>6</v>
      </c>
      <c r="B392" s="11" t="s">
        <v>11</v>
      </c>
      <c r="C392" s="10">
        <v>2</v>
      </c>
      <c r="D392" s="23" t="s">
        <v>118</v>
      </c>
      <c r="E392" s="75">
        <f>SUM(E388*1.19*0.14)</f>
        <v>4998.000000000001</v>
      </c>
      <c r="H392" s="75">
        <v>15994</v>
      </c>
      <c r="I392" s="340"/>
      <c r="J392" s="464">
        <f t="shared" si="11"/>
        <v>15994</v>
      </c>
    </row>
    <row r="393" spans="1:10" ht="15" customHeight="1">
      <c r="A393" s="256">
        <v>7</v>
      </c>
      <c r="B393" s="11" t="s">
        <v>11</v>
      </c>
      <c r="C393" s="10">
        <v>2</v>
      </c>
      <c r="D393" s="23" t="s">
        <v>119</v>
      </c>
      <c r="E393" s="75">
        <f>SUM(E388*1.19*0.16)</f>
        <v>5712</v>
      </c>
      <c r="H393" s="75">
        <v>17136</v>
      </c>
      <c r="I393" s="340"/>
      <c r="J393" s="464">
        <f t="shared" si="11"/>
        <v>17136</v>
      </c>
    </row>
    <row r="394" spans="1:10" ht="15" customHeight="1">
      <c r="A394" s="256">
        <v>8</v>
      </c>
      <c r="B394" s="11" t="s">
        <v>11</v>
      </c>
      <c r="C394" s="15">
        <v>2</v>
      </c>
      <c r="D394" s="78" t="s">
        <v>651</v>
      </c>
      <c r="E394" s="76">
        <f>SUM(E391:E392)</f>
        <v>171858</v>
      </c>
      <c r="H394" s="76">
        <f>SUM(H391:H393)</f>
        <v>506170</v>
      </c>
      <c r="I394" s="467"/>
      <c r="J394" s="484">
        <f t="shared" si="11"/>
        <v>506170</v>
      </c>
    </row>
    <row r="395" spans="1:10" ht="15" customHeight="1">
      <c r="A395" s="256">
        <v>9</v>
      </c>
      <c r="B395" s="11" t="s">
        <v>11</v>
      </c>
      <c r="C395" s="10">
        <v>312</v>
      </c>
      <c r="D395" s="79" t="s">
        <v>48</v>
      </c>
      <c r="E395" s="77">
        <v>300000</v>
      </c>
      <c r="H395" s="77">
        <v>500000</v>
      </c>
      <c r="I395" s="340"/>
      <c r="J395" s="464">
        <f t="shared" si="11"/>
        <v>500000</v>
      </c>
    </row>
    <row r="396" spans="1:10" ht="15" customHeight="1">
      <c r="A396" s="256">
        <v>10</v>
      </c>
      <c r="B396" s="11" t="s">
        <v>11</v>
      </c>
      <c r="C396" s="10">
        <v>312</v>
      </c>
      <c r="D396" s="23" t="s">
        <v>120</v>
      </c>
      <c r="E396" s="75">
        <v>10000</v>
      </c>
      <c r="H396" s="75">
        <v>15748</v>
      </c>
      <c r="I396" s="340"/>
      <c r="J396" s="464">
        <f t="shared" si="11"/>
        <v>15748</v>
      </c>
    </row>
    <row r="397" spans="1:10" s="38" customFormat="1" ht="15" customHeight="1">
      <c r="A397" s="256">
        <v>11</v>
      </c>
      <c r="B397" s="11" t="s">
        <v>11</v>
      </c>
      <c r="C397" s="10">
        <v>312</v>
      </c>
      <c r="D397" s="23" t="s">
        <v>27</v>
      </c>
      <c r="E397" s="75">
        <v>600000</v>
      </c>
      <c r="F397" s="1"/>
      <c r="G397"/>
      <c r="H397" s="77">
        <v>350000</v>
      </c>
      <c r="I397" s="341"/>
      <c r="J397" s="464">
        <f t="shared" si="11"/>
        <v>350000</v>
      </c>
    </row>
    <row r="398" spans="1:10" ht="15" customHeight="1">
      <c r="A398" s="256">
        <v>12</v>
      </c>
      <c r="B398" s="11" t="s">
        <v>11</v>
      </c>
      <c r="C398" s="15">
        <v>31</v>
      </c>
      <c r="D398" s="78" t="s">
        <v>652</v>
      </c>
      <c r="E398" s="76">
        <f>SUM(E395:E397)</f>
        <v>910000</v>
      </c>
      <c r="H398" s="76">
        <f>SUM(H395:H397)</f>
        <v>865748</v>
      </c>
      <c r="I398" s="467"/>
      <c r="J398" s="484">
        <f t="shared" si="11"/>
        <v>865748</v>
      </c>
    </row>
    <row r="399" spans="1:10" s="1" customFormat="1" ht="15" customHeight="1">
      <c r="A399" s="256">
        <v>13</v>
      </c>
      <c r="B399" s="11" t="s">
        <v>11</v>
      </c>
      <c r="C399" s="10">
        <v>334</v>
      </c>
      <c r="D399" s="23" t="s">
        <v>317</v>
      </c>
      <c r="E399" s="75">
        <v>250000</v>
      </c>
      <c r="G399"/>
      <c r="H399" s="77">
        <v>450000</v>
      </c>
      <c r="I399" s="340"/>
      <c r="J399" s="464">
        <f t="shared" si="11"/>
        <v>450000</v>
      </c>
    </row>
    <row r="400" spans="1:10" ht="15" customHeight="1">
      <c r="A400" s="256">
        <v>14</v>
      </c>
      <c r="B400" s="11" t="s">
        <v>11</v>
      </c>
      <c r="C400" s="10">
        <v>337</v>
      </c>
      <c r="D400" s="23" t="s">
        <v>121</v>
      </c>
      <c r="E400" s="75">
        <v>62000</v>
      </c>
      <c r="H400" s="75">
        <v>62000</v>
      </c>
      <c r="I400" s="340"/>
      <c r="J400" s="464">
        <f t="shared" si="11"/>
        <v>62000</v>
      </c>
    </row>
    <row r="401" spans="1:10" ht="15" customHeight="1">
      <c r="A401" s="256">
        <v>15</v>
      </c>
      <c r="B401" s="11" t="s">
        <v>11</v>
      </c>
      <c r="C401" s="15">
        <v>33</v>
      </c>
      <c r="D401" s="78" t="s">
        <v>653</v>
      </c>
      <c r="E401" s="76">
        <f>SUM(E399:G400)</f>
        <v>312000</v>
      </c>
      <c r="H401" s="76">
        <f>SUM(H399:H400)</f>
        <v>512000</v>
      </c>
      <c r="I401" s="467"/>
      <c r="J401" s="484">
        <f t="shared" si="11"/>
        <v>512000</v>
      </c>
    </row>
    <row r="402" spans="1:10" ht="15" customHeight="1">
      <c r="A402" s="256">
        <v>16</v>
      </c>
      <c r="B402" s="11" t="s">
        <v>11</v>
      </c>
      <c r="C402" s="10">
        <v>351</v>
      </c>
      <c r="D402" s="18" t="s">
        <v>18</v>
      </c>
      <c r="E402" s="75" t="e">
        <f>SUM(#REF!+E395+#REF!+E396+E397+E399)*0.27</f>
        <v>#REF!</v>
      </c>
      <c r="H402" s="75">
        <v>355252</v>
      </c>
      <c r="I402" s="340"/>
      <c r="J402" s="484">
        <f t="shared" si="11"/>
        <v>355252</v>
      </c>
    </row>
    <row r="403" spans="1:10" ht="15" customHeight="1">
      <c r="A403" s="256">
        <v>17</v>
      </c>
      <c r="B403" s="11" t="s">
        <v>11</v>
      </c>
      <c r="C403" s="15">
        <v>35</v>
      </c>
      <c r="D403" s="78" t="s">
        <v>610</v>
      </c>
      <c r="E403" s="76" t="e">
        <f>SUM(E402)</f>
        <v>#REF!</v>
      </c>
      <c r="H403" s="76">
        <f>SUM(H402)</f>
        <v>355252</v>
      </c>
      <c r="I403" s="467"/>
      <c r="J403" s="484">
        <f t="shared" si="11"/>
        <v>355252</v>
      </c>
    </row>
    <row r="404" spans="1:10" ht="15" customHeight="1">
      <c r="A404" s="256">
        <v>18</v>
      </c>
      <c r="B404" s="11" t="s">
        <v>11</v>
      </c>
      <c r="C404" s="15">
        <v>3</v>
      </c>
      <c r="D404" s="78" t="s">
        <v>654</v>
      </c>
      <c r="E404" s="76" t="e">
        <f>SUM(E398+E401+E403)</f>
        <v>#REF!</v>
      </c>
      <c r="H404" s="76">
        <f>SUM(H398+H401+H403)</f>
        <v>1733000</v>
      </c>
      <c r="I404" s="467"/>
      <c r="J404" s="484">
        <f t="shared" si="11"/>
        <v>1733000</v>
      </c>
    </row>
    <row r="405" spans="1:10" s="38" customFormat="1" ht="15" customHeight="1">
      <c r="A405" s="647">
        <v>19</v>
      </c>
      <c r="B405" s="660" t="s">
        <v>655</v>
      </c>
      <c r="C405" s="661"/>
      <c r="D405" s="662"/>
      <c r="E405" s="655" t="e">
        <f>SUM(E404+E390+E394)</f>
        <v>#REF!</v>
      </c>
      <c r="F405" s="1"/>
      <c r="G405"/>
      <c r="H405" s="655">
        <f>SUM(H404+H390+H394)</f>
        <v>4087170</v>
      </c>
      <c r="I405" s="636"/>
      <c r="J405" s="622">
        <f t="shared" si="11"/>
        <v>4087170</v>
      </c>
    </row>
    <row r="406" spans="1:10" ht="15" customHeight="1">
      <c r="A406" s="648"/>
      <c r="B406" s="663"/>
      <c r="C406" s="664"/>
      <c r="D406" s="665"/>
      <c r="E406" s="655"/>
      <c r="H406" s="655"/>
      <c r="I406" s="637"/>
      <c r="J406" s="623"/>
    </row>
    <row r="407" spans="4:8" ht="15" customHeight="1">
      <c r="D407" s="3" t="s">
        <v>122</v>
      </c>
      <c r="E407" s="4"/>
      <c r="F407" s="37"/>
      <c r="G407" s="38"/>
      <c r="H407" s="4"/>
    </row>
    <row r="408" spans="1:8" ht="15" customHeight="1">
      <c r="A408" s="258"/>
      <c r="D408" s="3" t="s">
        <v>123</v>
      </c>
      <c r="E408" s="4"/>
      <c r="H408" s="4"/>
    </row>
    <row r="409" spans="1:10" s="38" customFormat="1" ht="15" customHeight="1">
      <c r="A409" s="255"/>
      <c r="B409" s="2"/>
      <c r="C409" s="1"/>
      <c r="D409" s="3"/>
      <c r="E409" s="6"/>
      <c r="F409" s="1"/>
      <c r="G409"/>
      <c r="H409" s="7"/>
      <c r="I409" s="493"/>
      <c r="J409" s="494"/>
    </row>
    <row r="410" spans="1:10" ht="15" customHeight="1">
      <c r="A410" s="647" t="s">
        <v>323</v>
      </c>
      <c r="B410" s="657" t="s">
        <v>3</v>
      </c>
      <c r="C410" s="657"/>
      <c r="D410" s="8" t="s">
        <v>4</v>
      </c>
      <c r="E410" s="9" t="s">
        <v>5</v>
      </c>
      <c r="F410" s="1">
        <v>511112</v>
      </c>
      <c r="H410" s="9" t="s">
        <v>5</v>
      </c>
      <c r="I410" s="340" t="s">
        <v>6</v>
      </c>
      <c r="J410" s="464" t="s">
        <v>7</v>
      </c>
    </row>
    <row r="411" spans="1:10" s="38" customFormat="1" ht="15" customHeight="1">
      <c r="A411" s="648"/>
      <c r="B411" s="657" t="s">
        <v>8</v>
      </c>
      <c r="C411" s="657"/>
      <c r="D411" s="8" t="s">
        <v>9</v>
      </c>
      <c r="E411" s="9" t="s">
        <v>10</v>
      </c>
      <c r="F411" s="1"/>
      <c r="G411"/>
      <c r="H411" s="9" t="s">
        <v>924</v>
      </c>
      <c r="I411" s="340" t="s">
        <v>992</v>
      </c>
      <c r="J411" s="464" t="s">
        <v>993</v>
      </c>
    </row>
    <row r="412" spans="1:10" s="1" customFormat="1" ht="15" customHeight="1">
      <c r="A412" s="256">
        <v>1</v>
      </c>
      <c r="B412" s="11" t="s">
        <v>11</v>
      </c>
      <c r="C412" s="10">
        <v>48</v>
      </c>
      <c r="D412" s="33" t="s">
        <v>124</v>
      </c>
      <c r="E412" s="13">
        <v>210000</v>
      </c>
      <c r="G412"/>
      <c r="H412" s="14">
        <v>550000</v>
      </c>
      <c r="I412" s="340">
        <v>-550000</v>
      </c>
      <c r="J412" s="464">
        <f>SUM(H412:I412)</f>
        <v>0</v>
      </c>
    </row>
    <row r="413" spans="1:10" ht="15" customHeight="1">
      <c r="A413" s="256">
        <v>2</v>
      </c>
      <c r="B413" s="11" t="s">
        <v>11</v>
      </c>
      <c r="C413" s="15">
        <v>4</v>
      </c>
      <c r="D413" s="44" t="s">
        <v>642</v>
      </c>
      <c r="E413" s="59">
        <f>SUM(E412:E412)</f>
        <v>210000</v>
      </c>
      <c r="F413" s="37"/>
      <c r="G413" s="38"/>
      <c r="H413" s="59">
        <f>SUM(H412:H412)</f>
        <v>550000</v>
      </c>
      <c r="I413" s="467">
        <f>SUM(I412)</f>
        <v>-550000</v>
      </c>
      <c r="J413" s="484">
        <f>SUM(H413:I413)</f>
        <v>0</v>
      </c>
    </row>
    <row r="414" spans="1:10" ht="15" customHeight="1">
      <c r="A414" s="647">
        <v>3</v>
      </c>
      <c r="B414" s="649" t="s">
        <v>613</v>
      </c>
      <c r="C414" s="650"/>
      <c r="D414" s="651"/>
      <c r="E414" s="631">
        <f>SUM(E412)</f>
        <v>210000</v>
      </c>
      <c r="F414" s="37"/>
      <c r="G414" s="38"/>
      <c r="H414" s="631">
        <f>SUM(H412)</f>
        <v>550000</v>
      </c>
      <c r="I414" s="625">
        <f>I413</f>
        <v>-550000</v>
      </c>
      <c r="J414" s="622">
        <f>SUM(H414:I414)</f>
        <v>0</v>
      </c>
    </row>
    <row r="415" spans="1:10" ht="15" customHeight="1">
      <c r="A415" s="648"/>
      <c r="B415" s="652"/>
      <c r="C415" s="653"/>
      <c r="D415" s="654"/>
      <c r="E415" s="631"/>
      <c r="H415" s="631"/>
      <c r="I415" s="625"/>
      <c r="J415" s="623"/>
    </row>
    <row r="416" spans="3:8" ht="15" customHeight="1">
      <c r="C416" s="35"/>
      <c r="D416" s="30"/>
      <c r="E416" s="31"/>
      <c r="H416" s="31"/>
    </row>
    <row r="417" spans="4:8" ht="15" customHeight="1">
      <c r="D417" s="3" t="s">
        <v>125</v>
      </c>
      <c r="E417" s="4"/>
      <c r="H417" s="4"/>
    </row>
    <row r="418" spans="4:8" ht="15" customHeight="1">
      <c r="D418" s="3" t="s">
        <v>970</v>
      </c>
      <c r="E418" s="4"/>
      <c r="H418" s="4"/>
    </row>
    <row r="419" spans="4:8" ht="15" customHeight="1">
      <c r="D419" s="3"/>
      <c r="E419" s="6"/>
      <c r="H419" s="7"/>
    </row>
    <row r="420" spans="1:10" s="38" customFormat="1" ht="15" customHeight="1">
      <c r="A420" s="647" t="s">
        <v>323</v>
      </c>
      <c r="B420" s="657" t="s">
        <v>3</v>
      </c>
      <c r="C420" s="657"/>
      <c r="D420" s="8" t="s">
        <v>4</v>
      </c>
      <c r="E420" s="9" t="s">
        <v>5</v>
      </c>
      <c r="F420" s="1">
        <v>511112</v>
      </c>
      <c r="G420"/>
      <c r="H420" s="9" t="s">
        <v>5</v>
      </c>
      <c r="I420" s="340" t="s">
        <v>6</v>
      </c>
      <c r="J420" s="464" t="s">
        <v>7</v>
      </c>
    </row>
    <row r="421" spans="1:10" s="38" customFormat="1" ht="15" customHeight="1">
      <c r="A421" s="648"/>
      <c r="B421" s="658" t="s">
        <v>8</v>
      </c>
      <c r="C421" s="658"/>
      <c r="D421" s="469" t="s">
        <v>9</v>
      </c>
      <c r="E421" s="470" t="s">
        <v>10</v>
      </c>
      <c r="F421" s="1"/>
      <c r="G421"/>
      <c r="H421" s="470" t="s">
        <v>924</v>
      </c>
      <c r="I421" s="509" t="s">
        <v>992</v>
      </c>
      <c r="J421" s="510" t="s">
        <v>993</v>
      </c>
    </row>
    <row r="422" spans="1:10" s="1" customFormat="1" ht="25.5">
      <c r="A422" s="256">
        <v>1</v>
      </c>
      <c r="B422" s="11" t="s">
        <v>11</v>
      </c>
      <c r="C422" s="10">
        <v>506</v>
      </c>
      <c r="D422" s="279" t="s">
        <v>971</v>
      </c>
      <c r="E422" s="10"/>
      <c r="F422" s="10"/>
      <c r="G422" s="10"/>
      <c r="H422" s="340">
        <v>349000</v>
      </c>
      <c r="I422" s="340"/>
      <c r="J422" s="425">
        <f>SUM(H422:I422)</f>
        <v>349000</v>
      </c>
    </row>
    <row r="423" spans="1:10" ht="15" customHeight="1">
      <c r="A423" s="256">
        <v>2</v>
      </c>
      <c r="B423" s="11" t="s">
        <v>11</v>
      </c>
      <c r="C423" s="15">
        <v>5</v>
      </c>
      <c r="D423" s="44" t="s">
        <v>612</v>
      </c>
      <c r="E423" s="25">
        <f>SUM(E455)</f>
        <v>878477</v>
      </c>
      <c r="F423" s="10"/>
      <c r="G423" s="276"/>
      <c r="H423" s="25">
        <f>SUM(H422)</f>
        <v>349000</v>
      </c>
      <c r="I423" s="467"/>
      <c r="J423" s="484">
        <f>SUM(H423:I423)</f>
        <v>349000</v>
      </c>
    </row>
    <row r="424" spans="1:10" ht="15" customHeight="1">
      <c r="A424" s="647">
        <v>3</v>
      </c>
      <c r="B424" s="659" t="s">
        <v>613</v>
      </c>
      <c r="C424" s="659"/>
      <c r="D424" s="659"/>
      <c r="E424" s="631">
        <f>SUM(E455:E455)</f>
        <v>878477</v>
      </c>
      <c r="F424" s="10"/>
      <c r="G424" s="276"/>
      <c r="H424" s="631">
        <f>H423</f>
        <v>349000</v>
      </c>
      <c r="I424" s="636"/>
      <c r="J424" s="622">
        <f>SUM(H424:I424)</f>
        <v>349000</v>
      </c>
    </row>
    <row r="425" spans="1:10" ht="15" customHeight="1">
      <c r="A425" s="648"/>
      <c r="B425" s="659"/>
      <c r="C425" s="659"/>
      <c r="D425" s="659"/>
      <c r="E425" s="631"/>
      <c r="F425" s="10"/>
      <c r="G425" s="276"/>
      <c r="H425" s="631"/>
      <c r="I425" s="637"/>
      <c r="J425" s="623"/>
    </row>
    <row r="426" spans="3:8" ht="15" customHeight="1">
      <c r="C426" s="35"/>
      <c r="D426" s="30"/>
      <c r="E426" s="36"/>
      <c r="H426" s="36"/>
    </row>
    <row r="427" spans="3:8" ht="15" customHeight="1">
      <c r="C427" s="35"/>
      <c r="D427" s="30"/>
      <c r="E427" s="36"/>
      <c r="H427" s="36"/>
    </row>
    <row r="428" spans="4:8" ht="15" customHeight="1">
      <c r="D428" s="3" t="s">
        <v>126</v>
      </c>
      <c r="E428" s="4"/>
      <c r="F428" s="37"/>
      <c r="G428" s="38"/>
      <c r="H428" s="4"/>
    </row>
    <row r="429" spans="1:8" ht="15" customHeight="1">
      <c r="A429" s="258"/>
      <c r="D429" s="3" t="s">
        <v>127</v>
      </c>
      <c r="E429" s="4"/>
      <c r="H429" s="4"/>
    </row>
    <row r="430" spans="4:8" ht="15" customHeight="1">
      <c r="D430" s="3"/>
      <c r="E430" s="6"/>
      <c r="G430" s="1"/>
      <c r="H430" s="7"/>
    </row>
    <row r="431" spans="1:10" ht="15" customHeight="1">
      <c r="A431" s="647" t="s">
        <v>323</v>
      </c>
      <c r="B431" s="657" t="s">
        <v>3</v>
      </c>
      <c r="C431" s="657"/>
      <c r="D431" s="8" t="s">
        <v>4</v>
      </c>
      <c r="E431" s="9" t="s">
        <v>5</v>
      </c>
      <c r="F431" s="1">
        <v>511112</v>
      </c>
      <c r="H431" s="9" t="s">
        <v>5</v>
      </c>
      <c r="I431" s="340" t="s">
        <v>6</v>
      </c>
      <c r="J431" s="464" t="s">
        <v>7</v>
      </c>
    </row>
    <row r="432" spans="1:10" ht="15" customHeight="1">
      <c r="A432" s="648"/>
      <c r="B432" s="657" t="s">
        <v>8</v>
      </c>
      <c r="C432" s="657"/>
      <c r="D432" s="8" t="s">
        <v>9</v>
      </c>
      <c r="E432" s="9" t="s">
        <v>10</v>
      </c>
      <c r="H432" s="9" t="s">
        <v>924</v>
      </c>
      <c r="I432" s="340" t="s">
        <v>992</v>
      </c>
      <c r="J432" s="464" t="s">
        <v>993</v>
      </c>
    </row>
    <row r="433" spans="1:10" ht="15" customHeight="1">
      <c r="A433" s="256">
        <v>1</v>
      </c>
      <c r="B433" s="11" t="s">
        <v>11</v>
      </c>
      <c r="C433" s="10">
        <v>42</v>
      </c>
      <c r="D433" s="33" t="s">
        <v>128</v>
      </c>
      <c r="E433" s="13">
        <v>225720</v>
      </c>
      <c r="H433" s="14">
        <v>276000</v>
      </c>
      <c r="I433" s="340"/>
      <c r="J433" s="464">
        <f>SUM(H433:I433)</f>
        <v>276000</v>
      </c>
    </row>
    <row r="434" spans="1:10" ht="15" customHeight="1">
      <c r="A434" s="256">
        <v>2</v>
      </c>
      <c r="B434" s="11" t="s">
        <v>11</v>
      </c>
      <c r="C434" s="15">
        <v>4</v>
      </c>
      <c r="D434" s="44" t="s">
        <v>642</v>
      </c>
      <c r="E434" s="59">
        <f>SUM(E433)</f>
        <v>225720</v>
      </c>
      <c r="H434" s="59">
        <f>SUM(H433:H433)</f>
        <v>276000</v>
      </c>
      <c r="I434" s="467"/>
      <c r="J434" s="484">
        <f>SUM(H434:I434)</f>
        <v>276000</v>
      </c>
    </row>
    <row r="435" spans="1:10" ht="15" customHeight="1">
      <c r="A435" s="647">
        <v>3</v>
      </c>
      <c r="B435" s="649" t="s">
        <v>613</v>
      </c>
      <c r="C435" s="650"/>
      <c r="D435" s="651"/>
      <c r="E435" s="631">
        <f>SUM(E434)</f>
        <v>225720</v>
      </c>
      <c r="H435" s="631">
        <f>SUM(H434)</f>
        <v>276000</v>
      </c>
      <c r="I435" s="625"/>
      <c r="J435" s="626">
        <f>SUM(H435:I435)</f>
        <v>276000</v>
      </c>
    </row>
    <row r="436" spans="1:10" ht="15" customHeight="1">
      <c r="A436" s="648"/>
      <c r="B436" s="652"/>
      <c r="C436" s="653"/>
      <c r="D436" s="654"/>
      <c r="E436" s="631"/>
      <c r="H436" s="631"/>
      <c r="I436" s="625"/>
      <c r="J436" s="626"/>
    </row>
    <row r="437" spans="3:8" ht="15" customHeight="1">
      <c r="C437" s="35"/>
      <c r="D437" s="30"/>
      <c r="E437" s="36"/>
      <c r="F437" s="37"/>
      <c r="G437" s="38"/>
      <c r="H437" s="36"/>
    </row>
    <row r="438" spans="1:8" ht="15" customHeight="1">
      <c r="A438" s="258"/>
      <c r="D438" s="3" t="s">
        <v>130</v>
      </c>
      <c r="E438" s="4"/>
      <c r="H438" s="4"/>
    </row>
    <row r="439" spans="4:8" ht="15" customHeight="1">
      <c r="D439" s="3" t="s">
        <v>131</v>
      </c>
      <c r="E439" s="4"/>
      <c r="H439" s="4"/>
    </row>
    <row r="440" spans="4:8" ht="15" customHeight="1">
      <c r="D440" s="3"/>
      <c r="E440" s="6"/>
      <c r="H440" s="7"/>
    </row>
    <row r="441" spans="1:10" ht="15" customHeight="1">
      <c r="A441" s="647" t="s">
        <v>323</v>
      </c>
      <c r="B441" s="657" t="s">
        <v>3</v>
      </c>
      <c r="C441" s="657"/>
      <c r="D441" s="8" t="s">
        <v>4</v>
      </c>
      <c r="E441" s="9" t="s">
        <v>5</v>
      </c>
      <c r="F441" s="1">
        <v>511112</v>
      </c>
      <c r="H441" s="9" t="s">
        <v>5</v>
      </c>
      <c r="I441" s="340" t="s">
        <v>6</v>
      </c>
      <c r="J441" s="464" t="s">
        <v>7</v>
      </c>
    </row>
    <row r="442" spans="1:10" ht="15" customHeight="1">
      <c r="A442" s="648"/>
      <c r="B442" s="657" t="s">
        <v>8</v>
      </c>
      <c r="C442" s="657"/>
      <c r="D442" s="8" t="s">
        <v>9</v>
      </c>
      <c r="E442" s="9" t="s">
        <v>10</v>
      </c>
      <c r="H442" s="9" t="s">
        <v>924</v>
      </c>
      <c r="I442" s="340" t="s">
        <v>992</v>
      </c>
      <c r="J442" s="464" t="s">
        <v>993</v>
      </c>
    </row>
    <row r="443" spans="1:10" ht="15" customHeight="1">
      <c r="A443" s="256">
        <v>1</v>
      </c>
      <c r="B443" s="11" t="s">
        <v>11</v>
      </c>
      <c r="C443" s="10">
        <v>45</v>
      </c>
      <c r="D443" s="33" t="s">
        <v>129</v>
      </c>
      <c r="E443" s="13">
        <v>2000000</v>
      </c>
      <c r="H443" s="14"/>
      <c r="I443" s="340"/>
      <c r="J443" s="464"/>
    </row>
    <row r="444" spans="1:10" ht="15" customHeight="1">
      <c r="A444" s="256">
        <v>2</v>
      </c>
      <c r="B444" s="11" t="s">
        <v>11</v>
      </c>
      <c r="C444" s="10">
        <v>45</v>
      </c>
      <c r="D444" s="33" t="s">
        <v>132</v>
      </c>
      <c r="E444" s="13">
        <v>300000</v>
      </c>
      <c r="H444" s="14"/>
      <c r="I444" s="340"/>
      <c r="J444" s="464"/>
    </row>
    <row r="445" spans="1:10" ht="15" customHeight="1">
      <c r="A445" s="256">
        <v>3</v>
      </c>
      <c r="B445" s="11" t="s">
        <v>11</v>
      </c>
      <c r="C445" s="15">
        <v>4</v>
      </c>
      <c r="D445" s="44" t="s">
        <v>656</v>
      </c>
      <c r="E445" s="59">
        <f>SUM(E443:E444)</f>
        <v>2300000</v>
      </c>
      <c r="H445" s="59">
        <f>SUM(H443:H444)</f>
        <v>0</v>
      </c>
      <c r="I445" s="467"/>
      <c r="J445" s="484"/>
    </row>
    <row r="446" spans="1:11" s="80" customFormat="1" ht="15" customHeight="1">
      <c r="A446" s="647">
        <v>4</v>
      </c>
      <c r="B446" s="649" t="s">
        <v>657</v>
      </c>
      <c r="C446" s="650"/>
      <c r="D446" s="651"/>
      <c r="E446" s="631">
        <f>SUM(E443:E444)</f>
        <v>2300000</v>
      </c>
      <c r="F446" s="1"/>
      <c r="G446"/>
      <c r="H446" s="632">
        <f>SUM(H445)</f>
        <v>0</v>
      </c>
      <c r="I446" s="622"/>
      <c r="J446" s="674"/>
      <c r="K446" s="81"/>
    </row>
    <row r="447" spans="1:11" s="1" customFormat="1" ht="15" customHeight="1">
      <c r="A447" s="648"/>
      <c r="B447" s="652"/>
      <c r="C447" s="653"/>
      <c r="D447" s="654"/>
      <c r="E447" s="631"/>
      <c r="G447"/>
      <c r="H447" s="633"/>
      <c r="I447" s="623"/>
      <c r="J447" s="675"/>
      <c r="K447"/>
    </row>
    <row r="448" spans="1:11" s="1" customFormat="1" ht="15" customHeight="1">
      <c r="A448" s="255"/>
      <c r="B448" s="2"/>
      <c r="D448"/>
      <c r="E448" s="71"/>
      <c r="G448"/>
      <c r="H448" s="71"/>
      <c r="I448" s="476"/>
      <c r="J448" s="477"/>
      <c r="K448"/>
    </row>
    <row r="449" spans="1:11" s="1" customFormat="1" ht="15" customHeight="1">
      <c r="A449" s="255"/>
      <c r="B449" s="2"/>
      <c r="D449" s="3" t="s">
        <v>133</v>
      </c>
      <c r="E449" s="4"/>
      <c r="G449"/>
      <c r="H449" s="4"/>
      <c r="I449" s="476"/>
      <c r="J449" s="477"/>
      <c r="K449"/>
    </row>
    <row r="450" spans="1:11" s="1" customFormat="1" ht="15" customHeight="1">
      <c r="A450" s="255"/>
      <c r="B450" s="2"/>
      <c r="D450" s="3" t="s">
        <v>663</v>
      </c>
      <c r="E450" s="4"/>
      <c r="G450"/>
      <c r="H450" s="4"/>
      <c r="I450" s="476"/>
      <c r="J450" s="477"/>
      <c r="K450"/>
    </row>
    <row r="451" spans="1:11" s="1" customFormat="1" ht="15" customHeight="1">
      <c r="A451" s="255"/>
      <c r="B451" s="2"/>
      <c r="D451" s="3"/>
      <c r="E451" s="6"/>
      <c r="G451"/>
      <c r="H451" s="7"/>
      <c r="I451" s="476"/>
      <c r="J451" s="477"/>
      <c r="K451"/>
    </row>
    <row r="452" spans="1:11" s="1" customFormat="1" ht="15" customHeight="1">
      <c r="A452" s="647" t="s">
        <v>323</v>
      </c>
      <c r="B452" s="657" t="s">
        <v>3</v>
      </c>
      <c r="C452" s="657"/>
      <c r="D452" s="8" t="s">
        <v>4</v>
      </c>
      <c r="E452" s="9" t="s">
        <v>5</v>
      </c>
      <c r="F452" s="1">
        <v>511112</v>
      </c>
      <c r="G452"/>
      <c r="H452" s="9" t="s">
        <v>5</v>
      </c>
      <c r="I452" s="340" t="s">
        <v>6</v>
      </c>
      <c r="J452" s="464" t="s">
        <v>7</v>
      </c>
      <c r="K452"/>
    </row>
    <row r="453" spans="1:11" s="1" customFormat="1" ht="15" customHeight="1">
      <c r="A453" s="648"/>
      <c r="B453" s="657" t="s">
        <v>8</v>
      </c>
      <c r="C453" s="657"/>
      <c r="D453" s="8" t="s">
        <v>9</v>
      </c>
      <c r="E453" s="9" t="s">
        <v>10</v>
      </c>
      <c r="G453"/>
      <c r="H453" s="9" t="s">
        <v>924</v>
      </c>
      <c r="I453" s="340" t="s">
        <v>992</v>
      </c>
      <c r="J453" s="464" t="s">
        <v>993</v>
      </c>
      <c r="K453"/>
    </row>
    <row r="454" spans="1:11" s="1" customFormat="1" ht="15" customHeight="1">
      <c r="A454" s="246">
        <v>1</v>
      </c>
      <c r="B454" s="10"/>
      <c r="C454" s="10">
        <v>332</v>
      </c>
      <c r="D454" s="23" t="s">
        <v>114</v>
      </c>
      <c r="E454" s="9"/>
      <c r="G454"/>
      <c r="H454" s="40">
        <v>4876705</v>
      </c>
      <c r="I454" s="340"/>
      <c r="J454" s="464">
        <f>SUM(H454:I454)</f>
        <v>4876705</v>
      </c>
      <c r="K454"/>
    </row>
    <row r="455" spans="1:11" s="1" customFormat="1" ht="15" customHeight="1">
      <c r="A455" s="256">
        <v>2</v>
      </c>
      <c r="B455" s="11" t="s">
        <v>11</v>
      </c>
      <c r="C455" s="10">
        <v>351</v>
      </c>
      <c r="D455" s="18" t="s">
        <v>18</v>
      </c>
      <c r="E455" s="14">
        <v>878477</v>
      </c>
      <c r="F455" s="1">
        <v>58812</v>
      </c>
      <c r="G455"/>
      <c r="H455" s="14">
        <v>1316710</v>
      </c>
      <c r="I455" s="340"/>
      <c r="J455" s="464">
        <f>SUM(H455:I455)</f>
        <v>1316710</v>
      </c>
      <c r="K455"/>
    </row>
    <row r="456" spans="1:11" s="1" customFormat="1" ht="15" customHeight="1">
      <c r="A456" s="256">
        <v>3</v>
      </c>
      <c r="B456" s="11" t="s">
        <v>11</v>
      </c>
      <c r="C456" s="15">
        <v>3</v>
      </c>
      <c r="D456" s="78" t="s">
        <v>935</v>
      </c>
      <c r="E456" s="76" t="e">
        <f>SUM(E450+E453+E455)</f>
        <v>#VALUE!</v>
      </c>
      <c r="G456"/>
      <c r="H456" s="76">
        <f>SUM(H454:H455)</f>
        <v>6193415</v>
      </c>
      <c r="I456" s="467"/>
      <c r="J456" s="484">
        <f>SUM(H456:I456)</f>
        <v>6193415</v>
      </c>
      <c r="K456"/>
    </row>
    <row r="457" spans="1:11" s="1" customFormat="1" ht="15" customHeight="1">
      <c r="A457" s="647">
        <v>4</v>
      </c>
      <c r="B457" s="649" t="s">
        <v>613</v>
      </c>
      <c r="C457" s="650"/>
      <c r="D457" s="651"/>
      <c r="E457" s="632" t="e">
        <f>SUM(#REF!)</f>
        <v>#REF!</v>
      </c>
      <c r="G457"/>
      <c r="H457" s="632">
        <f>H456</f>
        <v>6193415</v>
      </c>
      <c r="I457" s="636"/>
      <c r="J457" s="622">
        <f>SUM(H457:I457)</f>
        <v>6193415</v>
      </c>
      <c r="K457"/>
    </row>
    <row r="458" spans="1:11" s="1" customFormat="1" ht="15" customHeight="1">
      <c r="A458" s="648"/>
      <c r="B458" s="652"/>
      <c r="C458" s="653"/>
      <c r="D458" s="654"/>
      <c r="E458" s="633"/>
      <c r="F458" s="37"/>
      <c r="G458" s="38"/>
      <c r="H458" s="633"/>
      <c r="I458" s="637"/>
      <c r="J458" s="623"/>
      <c r="K458"/>
    </row>
    <row r="459" spans="1:11" s="1" customFormat="1" ht="15" customHeight="1">
      <c r="A459" s="258"/>
      <c r="B459" s="2"/>
      <c r="C459" s="35"/>
      <c r="D459" s="30"/>
      <c r="E459" s="36"/>
      <c r="G459"/>
      <c r="H459" s="36"/>
      <c r="I459" s="476"/>
      <c r="J459" s="477"/>
      <c r="K459"/>
    </row>
    <row r="460" spans="1:11" s="1" customFormat="1" ht="15" customHeight="1">
      <c r="A460" s="255"/>
      <c r="B460" s="2"/>
      <c r="D460" s="3" t="s">
        <v>134</v>
      </c>
      <c r="E460" s="4"/>
      <c r="H460" s="4"/>
      <c r="I460" s="476"/>
      <c r="J460" s="477"/>
      <c r="K460"/>
    </row>
    <row r="461" spans="1:11" s="1" customFormat="1" ht="15" customHeight="1">
      <c r="A461" s="255"/>
      <c r="B461" s="2"/>
      <c r="D461" s="3" t="s">
        <v>135</v>
      </c>
      <c r="E461" s="4"/>
      <c r="F461" s="1">
        <v>5831123</v>
      </c>
      <c r="G461"/>
      <c r="H461" s="4"/>
      <c r="I461" s="476"/>
      <c r="J461" s="477"/>
      <c r="K461"/>
    </row>
    <row r="462" spans="1:11" s="1" customFormat="1" ht="15" customHeight="1">
      <c r="A462" s="255"/>
      <c r="B462" s="2"/>
      <c r="D462" s="3"/>
      <c r="E462" s="6"/>
      <c r="G462"/>
      <c r="H462" s="7" t="s">
        <v>322</v>
      </c>
      <c r="I462" s="476"/>
      <c r="J462" s="477"/>
      <c r="K462"/>
    </row>
    <row r="463" spans="1:11" s="1" customFormat="1" ht="15" customHeight="1">
      <c r="A463" s="245" t="s">
        <v>323</v>
      </c>
      <c r="B463" s="657" t="s">
        <v>3</v>
      </c>
      <c r="C463" s="657"/>
      <c r="D463" s="8" t="s">
        <v>4</v>
      </c>
      <c r="E463" s="9" t="s">
        <v>5</v>
      </c>
      <c r="F463" s="1">
        <v>511112</v>
      </c>
      <c r="G463"/>
      <c r="H463" s="9" t="s">
        <v>5</v>
      </c>
      <c r="I463" s="340" t="s">
        <v>6</v>
      </c>
      <c r="J463" s="464" t="s">
        <v>7</v>
      </c>
      <c r="K463"/>
    </row>
    <row r="464" spans="1:11" s="1" customFormat="1" ht="15" customHeight="1">
      <c r="A464" s="245"/>
      <c r="B464" s="10"/>
      <c r="C464" s="10"/>
      <c r="D464" s="8" t="s">
        <v>9</v>
      </c>
      <c r="E464" s="9"/>
      <c r="G464"/>
      <c r="H464" s="9" t="s">
        <v>924</v>
      </c>
      <c r="I464" s="340" t="s">
        <v>992</v>
      </c>
      <c r="J464" s="464" t="s">
        <v>993</v>
      </c>
      <c r="K464"/>
    </row>
    <row r="465" spans="1:11" s="1" customFormat="1" ht="15" customHeight="1">
      <c r="A465" s="256">
        <v>1</v>
      </c>
      <c r="B465" s="11" t="s">
        <v>11</v>
      </c>
      <c r="C465" s="10">
        <v>1101</v>
      </c>
      <c r="D465" s="65" t="s">
        <v>936</v>
      </c>
      <c r="E465" s="63">
        <v>1789200</v>
      </c>
      <c r="G465"/>
      <c r="H465" s="66">
        <v>1548000</v>
      </c>
      <c r="I465" s="340"/>
      <c r="J465" s="464">
        <f>SUM(H465:I465)</f>
        <v>1548000</v>
      </c>
      <c r="K465"/>
    </row>
    <row r="466" spans="1:11" s="1" customFormat="1" ht="15" customHeight="1">
      <c r="A466" s="256">
        <v>2</v>
      </c>
      <c r="B466" s="11"/>
      <c r="C466" s="10">
        <v>1101</v>
      </c>
      <c r="D466" s="65" t="s">
        <v>1072</v>
      </c>
      <c r="E466" s="63"/>
      <c r="G466"/>
      <c r="H466" s="66"/>
      <c r="I466" s="340">
        <v>180000</v>
      </c>
      <c r="J466" s="464">
        <f>SUM(H466:I466)</f>
        <v>180000</v>
      </c>
      <c r="K466"/>
    </row>
    <row r="467" spans="1:11" s="1" customFormat="1" ht="15" customHeight="1">
      <c r="A467" s="256">
        <v>3</v>
      </c>
      <c r="B467" s="11" t="s">
        <v>11</v>
      </c>
      <c r="C467" s="10">
        <v>1101</v>
      </c>
      <c r="D467" s="65" t="s">
        <v>937</v>
      </c>
      <c r="E467" s="63"/>
      <c r="G467"/>
      <c r="H467" s="66">
        <v>128400</v>
      </c>
      <c r="I467" s="340"/>
      <c r="J467" s="464">
        <f aca="true" t="shared" si="12" ref="J467:J477">SUM(H467:I467)</f>
        <v>128400</v>
      </c>
      <c r="K467"/>
    </row>
    <row r="468" spans="1:11" s="1" customFormat="1" ht="15" customHeight="1">
      <c r="A468" s="256">
        <v>4</v>
      </c>
      <c r="B468" s="11" t="s">
        <v>11</v>
      </c>
      <c r="C468" s="10">
        <v>1101</v>
      </c>
      <c r="D468" s="65" t="s">
        <v>938</v>
      </c>
      <c r="E468" s="63">
        <v>185000</v>
      </c>
      <c r="G468"/>
      <c r="H468" s="66">
        <v>180000</v>
      </c>
      <c r="I468" s="340"/>
      <c r="J468" s="464">
        <f t="shared" si="12"/>
        <v>180000</v>
      </c>
      <c r="K468"/>
    </row>
    <row r="469" spans="1:11" s="1" customFormat="1" ht="15" customHeight="1">
      <c r="A469" s="256">
        <v>5</v>
      </c>
      <c r="B469" s="11" t="s">
        <v>11</v>
      </c>
      <c r="C469" s="10">
        <v>1107</v>
      </c>
      <c r="D469" s="65" t="s">
        <v>927</v>
      </c>
      <c r="E469" s="63">
        <v>60000</v>
      </c>
      <c r="F469" s="1">
        <v>53111</v>
      </c>
      <c r="G469"/>
      <c r="H469" s="66">
        <v>96000</v>
      </c>
      <c r="I469" s="340"/>
      <c r="J469" s="464">
        <f t="shared" si="12"/>
        <v>96000</v>
      </c>
      <c r="K469"/>
    </row>
    <row r="470" spans="1:11" s="1" customFormat="1" ht="15" customHeight="1">
      <c r="A470" s="256">
        <v>6</v>
      </c>
      <c r="B470" s="11" t="s">
        <v>11</v>
      </c>
      <c r="C470" s="10">
        <v>1110</v>
      </c>
      <c r="D470" s="65" t="s">
        <v>963</v>
      </c>
      <c r="E470" s="63">
        <v>12000</v>
      </c>
      <c r="G470"/>
      <c r="H470" s="66">
        <v>12000</v>
      </c>
      <c r="I470" s="340"/>
      <c r="J470" s="464">
        <f t="shared" si="12"/>
        <v>12000</v>
      </c>
      <c r="K470"/>
    </row>
    <row r="471" spans="1:11" s="1" customFormat="1" ht="15" customHeight="1">
      <c r="A471" s="256">
        <v>7</v>
      </c>
      <c r="B471" s="11" t="s">
        <v>11</v>
      </c>
      <c r="C471" s="15">
        <v>11</v>
      </c>
      <c r="D471" s="67" t="s">
        <v>615</v>
      </c>
      <c r="E471" s="64">
        <f>SUM(E465:E470)</f>
        <v>2046200</v>
      </c>
      <c r="G471"/>
      <c r="H471" s="64">
        <f>SUM(H465:H470)</f>
        <v>1964400</v>
      </c>
      <c r="I471" s="467">
        <f>SUM(I466:I470)</f>
        <v>180000</v>
      </c>
      <c r="J471" s="484">
        <f t="shared" si="12"/>
        <v>2144400</v>
      </c>
      <c r="K471"/>
    </row>
    <row r="472" spans="1:11" s="1" customFormat="1" ht="15" customHeight="1">
      <c r="A472" s="256">
        <v>8</v>
      </c>
      <c r="B472" s="11" t="s">
        <v>11</v>
      </c>
      <c r="C472" s="10">
        <v>2</v>
      </c>
      <c r="D472" s="18" t="s">
        <v>576</v>
      </c>
      <c r="E472" s="63" t="e">
        <f>SUM(E465+E468+#REF!)*0.27</f>
        <v>#REF!</v>
      </c>
      <c r="G472"/>
      <c r="H472" s="66">
        <v>547554</v>
      </c>
      <c r="I472" s="340">
        <v>48600</v>
      </c>
      <c r="J472" s="464">
        <f t="shared" si="12"/>
        <v>596154</v>
      </c>
      <c r="K472"/>
    </row>
    <row r="473" spans="1:11" s="1" customFormat="1" ht="15" customHeight="1">
      <c r="A473" s="256">
        <v>9</v>
      </c>
      <c r="B473" s="11" t="s">
        <v>11</v>
      </c>
      <c r="C473" s="10">
        <v>2</v>
      </c>
      <c r="D473" s="65" t="s">
        <v>78</v>
      </c>
      <c r="E473" s="63">
        <f>SUM(E469*1.19*0.14)</f>
        <v>9996.000000000002</v>
      </c>
      <c r="F473" s="1">
        <v>54211</v>
      </c>
      <c r="G473"/>
      <c r="H473" s="63">
        <v>17136</v>
      </c>
      <c r="I473" s="340"/>
      <c r="J473" s="464">
        <f t="shared" si="12"/>
        <v>17136</v>
      </c>
      <c r="K473"/>
    </row>
    <row r="474" spans="1:11" s="1" customFormat="1" ht="15" customHeight="1">
      <c r="A474" s="256">
        <v>10</v>
      </c>
      <c r="B474" s="11" t="s">
        <v>11</v>
      </c>
      <c r="C474" s="10">
        <v>2</v>
      </c>
      <c r="D474" s="18" t="s">
        <v>939</v>
      </c>
      <c r="E474" s="63">
        <f>SUM(E469*1.19*0.16)</f>
        <v>11424</v>
      </c>
      <c r="F474" s="1">
        <v>561111</v>
      </c>
      <c r="G474"/>
      <c r="H474" s="63">
        <v>15994</v>
      </c>
      <c r="I474" s="340"/>
      <c r="J474" s="464">
        <f t="shared" si="12"/>
        <v>15994</v>
      </c>
      <c r="K474"/>
    </row>
    <row r="475" spans="1:11" s="1" customFormat="1" ht="15" customHeight="1">
      <c r="A475" s="256">
        <v>11</v>
      </c>
      <c r="B475" s="11" t="s">
        <v>11</v>
      </c>
      <c r="C475" s="15">
        <v>2</v>
      </c>
      <c r="D475" s="78" t="s">
        <v>651</v>
      </c>
      <c r="E475" s="9"/>
      <c r="G475"/>
      <c r="H475" s="263">
        <f>SUM(H472:H474)</f>
        <v>580684</v>
      </c>
      <c r="I475" s="467">
        <f>SUM(I472:I474)</f>
        <v>48600</v>
      </c>
      <c r="J475" s="484">
        <f t="shared" si="12"/>
        <v>629284</v>
      </c>
      <c r="K475"/>
    </row>
    <row r="476" spans="1:11" s="1" customFormat="1" ht="15" customHeight="1">
      <c r="A476" s="256">
        <v>12</v>
      </c>
      <c r="B476" s="11" t="s">
        <v>11</v>
      </c>
      <c r="C476" s="15"/>
      <c r="D476" s="27" t="s">
        <v>782</v>
      </c>
      <c r="E476" s="59" t="e">
        <f>SUM(#REF!)</f>
        <v>#REF!</v>
      </c>
      <c r="G476"/>
      <c r="H476" s="48">
        <f>H471+H475</f>
        <v>2545084</v>
      </c>
      <c r="I476" s="522">
        <f>I471+I475</f>
        <v>228600</v>
      </c>
      <c r="J476" s="484">
        <f t="shared" si="12"/>
        <v>2773684</v>
      </c>
      <c r="K476"/>
    </row>
    <row r="477" spans="1:11" s="1" customFormat="1" ht="15" customHeight="1">
      <c r="A477" s="656">
        <v>13</v>
      </c>
      <c r="B477" s="649" t="s">
        <v>613</v>
      </c>
      <c r="C477" s="650"/>
      <c r="D477" s="651"/>
      <c r="E477" s="632" t="e">
        <f>SUM(#REF!)</f>
        <v>#REF!</v>
      </c>
      <c r="G477"/>
      <c r="H477" s="632">
        <f>H476</f>
        <v>2545084</v>
      </c>
      <c r="I477" s="624">
        <f>I476</f>
        <v>228600</v>
      </c>
      <c r="J477" s="626">
        <f t="shared" si="12"/>
        <v>2773684</v>
      </c>
      <c r="K477"/>
    </row>
    <row r="478" spans="1:11" s="1" customFormat="1" ht="15" customHeight="1">
      <c r="A478" s="656"/>
      <c r="B478" s="652"/>
      <c r="C478" s="653"/>
      <c r="D478" s="654"/>
      <c r="E478" s="633"/>
      <c r="G478"/>
      <c r="H478" s="633"/>
      <c r="I478" s="624"/>
      <c r="J478" s="626"/>
      <c r="K478"/>
    </row>
    <row r="479" spans="1:11" s="1" customFormat="1" ht="15" customHeight="1">
      <c r="A479" s="255"/>
      <c r="B479" s="2"/>
      <c r="C479" s="35"/>
      <c r="D479" s="30"/>
      <c r="E479" s="36"/>
      <c r="G479"/>
      <c r="H479" s="36"/>
      <c r="I479" s="476"/>
      <c r="J479" s="477"/>
      <c r="K479"/>
    </row>
    <row r="480" spans="1:11" s="1" customFormat="1" ht="15" customHeight="1">
      <c r="A480" s="258"/>
      <c r="B480" s="2"/>
      <c r="D480" s="3" t="s">
        <v>136</v>
      </c>
      <c r="E480" s="4"/>
      <c r="G480"/>
      <c r="H480" s="4"/>
      <c r="I480" s="476"/>
      <c r="J480" s="477"/>
      <c r="K480"/>
    </row>
    <row r="481" spans="1:11" s="1" customFormat="1" ht="15" customHeight="1">
      <c r="A481" s="258"/>
      <c r="B481" s="2"/>
      <c r="D481" s="3" t="s">
        <v>137</v>
      </c>
      <c r="E481" s="4"/>
      <c r="G481"/>
      <c r="H481" s="4"/>
      <c r="I481" s="476"/>
      <c r="J481" s="477"/>
      <c r="K481"/>
    </row>
    <row r="482" spans="1:11" s="1" customFormat="1" ht="15" customHeight="1">
      <c r="A482" s="258"/>
      <c r="B482" s="2"/>
      <c r="D482" s="3"/>
      <c r="E482" s="6"/>
      <c r="H482" s="7" t="s">
        <v>322</v>
      </c>
      <c r="I482" s="476"/>
      <c r="J482" s="477"/>
      <c r="K482"/>
    </row>
    <row r="483" spans="1:11" s="1" customFormat="1" ht="15" customHeight="1">
      <c r="A483" s="647" t="s">
        <v>323</v>
      </c>
      <c r="B483" s="657" t="s">
        <v>3</v>
      </c>
      <c r="C483" s="657"/>
      <c r="D483" s="8" t="s">
        <v>4</v>
      </c>
      <c r="E483" s="9" t="s">
        <v>5</v>
      </c>
      <c r="F483" s="1">
        <v>511112</v>
      </c>
      <c r="G483"/>
      <c r="H483" s="9" t="s">
        <v>5</v>
      </c>
      <c r="I483" s="340" t="s">
        <v>6</v>
      </c>
      <c r="J483" s="464" t="s">
        <v>7</v>
      </c>
      <c r="K483"/>
    </row>
    <row r="484" spans="1:11" s="1" customFormat="1" ht="15" customHeight="1">
      <c r="A484" s="648"/>
      <c r="B484" s="657" t="s">
        <v>8</v>
      </c>
      <c r="C484" s="657"/>
      <c r="D484" s="8" t="s">
        <v>9</v>
      </c>
      <c r="E484" s="9" t="s">
        <v>10</v>
      </c>
      <c r="G484"/>
      <c r="H484" s="9" t="s">
        <v>924</v>
      </c>
      <c r="I484" s="340" t="s">
        <v>992</v>
      </c>
      <c r="J484" s="464" t="s">
        <v>993</v>
      </c>
      <c r="K484"/>
    </row>
    <row r="485" spans="1:11" s="1" customFormat="1" ht="15" customHeight="1">
      <c r="A485" s="256">
        <v>1</v>
      </c>
      <c r="B485" s="11" t="s">
        <v>11</v>
      </c>
      <c r="C485" s="10"/>
      <c r="D485" s="33"/>
      <c r="E485" s="14">
        <v>897866</v>
      </c>
      <c r="G485"/>
      <c r="H485" s="14"/>
      <c r="I485" s="340"/>
      <c r="J485" s="464"/>
      <c r="K485"/>
    </row>
    <row r="486" spans="1:11" s="1" customFormat="1" ht="15" customHeight="1">
      <c r="A486" s="256">
        <v>2</v>
      </c>
      <c r="B486" s="11" t="s">
        <v>11</v>
      </c>
      <c r="C486" s="15"/>
      <c r="D486" s="44"/>
      <c r="E486" s="59">
        <f>SUM(E485)</f>
        <v>897866</v>
      </c>
      <c r="G486"/>
      <c r="H486" s="59"/>
      <c r="I486" s="467"/>
      <c r="J486" s="484"/>
      <c r="K486"/>
    </row>
    <row r="487" spans="1:11" s="1" customFormat="1" ht="15" customHeight="1">
      <c r="A487" s="647">
        <v>3</v>
      </c>
      <c r="B487" s="649" t="s">
        <v>613</v>
      </c>
      <c r="C487" s="650"/>
      <c r="D487" s="651"/>
      <c r="E487" s="632">
        <f>SUM(E485:E485)</f>
        <v>897866</v>
      </c>
      <c r="G487"/>
      <c r="H487" s="632">
        <f>SUM(H485:H485)</f>
        <v>0</v>
      </c>
      <c r="I487" s="636"/>
      <c r="J487" s="674"/>
      <c r="K487"/>
    </row>
    <row r="488" spans="1:11" s="1" customFormat="1" ht="15" customHeight="1">
      <c r="A488" s="648"/>
      <c r="B488" s="652"/>
      <c r="C488" s="653"/>
      <c r="D488" s="654"/>
      <c r="E488" s="633"/>
      <c r="G488"/>
      <c r="H488" s="633"/>
      <c r="I488" s="637"/>
      <c r="J488" s="675"/>
      <c r="K488"/>
    </row>
    <row r="489" spans="1:11" s="1" customFormat="1" ht="15" customHeight="1">
      <c r="A489" s="255"/>
      <c r="B489" s="2"/>
      <c r="D489"/>
      <c r="E489" s="71"/>
      <c r="G489"/>
      <c r="H489" s="71"/>
      <c r="I489" s="476"/>
      <c r="J489" s="477"/>
      <c r="K489"/>
    </row>
    <row r="490" spans="1:11" s="1" customFormat="1" ht="15" customHeight="1">
      <c r="A490" s="255"/>
      <c r="B490" s="2"/>
      <c r="D490" s="3" t="s">
        <v>138</v>
      </c>
      <c r="E490" s="4"/>
      <c r="G490"/>
      <c r="H490" s="4"/>
      <c r="I490" s="476"/>
      <c r="J490" s="477"/>
      <c r="K490"/>
    </row>
    <row r="491" spans="1:11" s="1" customFormat="1" ht="15" customHeight="1">
      <c r="A491" s="255"/>
      <c r="B491" s="2"/>
      <c r="C491" s="37"/>
      <c r="D491" s="3" t="s">
        <v>662</v>
      </c>
      <c r="E491" s="4"/>
      <c r="G491"/>
      <c r="H491" s="4"/>
      <c r="I491" s="476"/>
      <c r="J491" s="477"/>
      <c r="K491"/>
    </row>
    <row r="492" spans="1:11" s="1" customFormat="1" ht="15" customHeight="1">
      <c r="A492" s="255"/>
      <c r="B492" s="2"/>
      <c r="C492" s="37"/>
      <c r="D492" s="3"/>
      <c r="E492" s="6"/>
      <c r="G492"/>
      <c r="H492" s="7" t="s">
        <v>322</v>
      </c>
      <c r="I492" s="476"/>
      <c r="J492" s="477"/>
      <c r="K492"/>
    </row>
    <row r="493" spans="1:11" s="1" customFormat="1" ht="15" customHeight="1">
      <c r="A493" s="647" t="s">
        <v>323</v>
      </c>
      <c r="B493" s="657" t="s">
        <v>3</v>
      </c>
      <c r="C493" s="657"/>
      <c r="D493" s="8" t="s">
        <v>4</v>
      </c>
      <c r="E493" s="9" t="s">
        <v>5</v>
      </c>
      <c r="F493" s="1">
        <v>511112</v>
      </c>
      <c r="G493"/>
      <c r="H493" s="9" t="s">
        <v>5</v>
      </c>
      <c r="I493" s="340" t="s">
        <v>6</v>
      </c>
      <c r="J493" s="464" t="s">
        <v>7</v>
      </c>
      <c r="K493"/>
    </row>
    <row r="494" spans="1:11" s="1" customFormat="1" ht="15" customHeight="1">
      <c r="A494" s="648"/>
      <c r="B494" s="657" t="s">
        <v>8</v>
      </c>
      <c r="C494" s="657"/>
      <c r="D494" s="8" t="s">
        <v>9</v>
      </c>
      <c r="E494" s="9" t="s">
        <v>10</v>
      </c>
      <c r="G494"/>
      <c r="H494" s="9" t="s">
        <v>924</v>
      </c>
      <c r="I494" s="340" t="s">
        <v>992</v>
      </c>
      <c r="J494" s="464" t="s">
        <v>993</v>
      </c>
      <c r="K494"/>
    </row>
    <row r="495" spans="1:11" s="1" customFormat="1" ht="15" customHeight="1">
      <c r="A495" s="256">
        <v>1</v>
      </c>
      <c r="B495" s="11" t="s">
        <v>11</v>
      </c>
      <c r="C495" s="10">
        <v>48</v>
      </c>
      <c r="D495" s="276" t="s">
        <v>949</v>
      </c>
      <c r="E495"/>
      <c r="F495"/>
      <c r="G495"/>
      <c r="H495" s="14"/>
      <c r="I495" s="340"/>
      <c r="J495" s="464"/>
      <c r="K495"/>
    </row>
    <row r="496" spans="1:11" s="1" customFormat="1" ht="15" customHeight="1">
      <c r="A496" s="256"/>
      <c r="B496" s="11" t="s">
        <v>11</v>
      </c>
      <c r="C496" s="10">
        <v>48</v>
      </c>
      <c r="D496" s="276" t="s">
        <v>1062</v>
      </c>
      <c r="E496"/>
      <c r="F496"/>
      <c r="G496"/>
      <c r="H496" s="73"/>
      <c r="I496" s="340">
        <v>550000</v>
      </c>
      <c r="J496" s="425">
        <f>SUM(H496:I496)</f>
        <v>550000</v>
      </c>
      <c r="K496"/>
    </row>
    <row r="497" spans="1:10" ht="15" customHeight="1">
      <c r="A497" s="256">
        <v>2</v>
      </c>
      <c r="B497" s="11" t="s">
        <v>11</v>
      </c>
      <c r="C497" s="10">
        <v>48</v>
      </c>
      <c r="D497" s="277" t="s">
        <v>950</v>
      </c>
      <c r="E497"/>
      <c r="F497"/>
      <c r="H497" s="72">
        <v>688649</v>
      </c>
      <c r="I497" s="340"/>
      <c r="J497" s="425">
        <f>SUM(H497:I497)</f>
        <v>688649</v>
      </c>
    </row>
    <row r="498" spans="1:10" ht="15" customHeight="1">
      <c r="A498" s="256">
        <v>3</v>
      </c>
      <c r="B498" s="11" t="s">
        <v>11</v>
      </c>
      <c r="C498" s="10">
        <v>48</v>
      </c>
      <c r="D498" s="276" t="s">
        <v>951</v>
      </c>
      <c r="E498"/>
      <c r="F498"/>
      <c r="H498" s="14">
        <v>500000</v>
      </c>
      <c r="I498" s="340"/>
      <c r="J498" s="425">
        <f aca="true" t="shared" si="13" ref="J498:J504">SUM(H498:I498)</f>
        <v>500000</v>
      </c>
    </row>
    <row r="499" spans="1:10" ht="15" customHeight="1">
      <c r="A499" s="256">
        <v>4</v>
      </c>
      <c r="B499" s="11" t="s">
        <v>11</v>
      </c>
      <c r="C499" s="10">
        <v>48</v>
      </c>
      <c r="D499" s="276" t="s">
        <v>952</v>
      </c>
      <c r="E499"/>
      <c r="F499"/>
      <c r="H499" s="73">
        <v>500000</v>
      </c>
      <c r="I499" s="340"/>
      <c r="J499" s="425">
        <f t="shared" si="13"/>
        <v>500000</v>
      </c>
    </row>
    <row r="500" spans="1:10" ht="15" customHeight="1">
      <c r="A500" s="256">
        <v>5</v>
      </c>
      <c r="B500" s="11" t="s">
        <v>11</v>
      </c>
      <c r="C500" s="10">
        <v>48</v>
      </c>
      <c r="D500" s="276" t="s">
        <v>953</v>
      </c>
      <c r="E500"/>
      <c r="F500"/>
      <c r="H500" s="73">
        <v>700000</v>
      </c>
      <c r="I500" s="340"/>
      <c r="J500" s="425">
        <f t="shared" si="13"/>
        <v>700000</v>
      </c>
    </row>
    <row r="501" spans="1:10" ht="15" customHeight="1">
      <c r="A501" s="256">
        <v>6</v>
      </c>
      <c r="B501" s="11" t="s">
        <v>11</v>
      </c>
      <c r="C501" s="10">
        <v>48</v>
      </c>
      <c r="D501" s="276" t="s">
        <v>1063</v>
      </c>
      <c r="E501"/>
      <c r="F501"/>
      <c r="H501" s="73">
        <v>250000</v>
      </c>
      <c r="I501" s="340"/>
      <c r="J501" s="425">
        <f t="shared" si="13"/>
        <v>250000</v>
      </c>
    </row>
    <row r="502" spans="1:10" ht="15" customHeight="1">
      <c r="A502" s="256">
        <v>7</v>
      </c>
      <c r="B502" s="11" t="s">
        <v>11</v>
      </c>
      <c r="C502" s="10">
        <v>48</v>
      </c>
      <c r="D502" s="276" t="s">
        <v>1073</v>
      </c>
      <c r="E502"/>
      <c r="F502"/>
      <c r="H502" s="73">
        <v>1151000</v>
      </c>
      <c r="I502" s="340">
        <v>-475367</v>
      </c>
      <c r="J502" s="425">
        <f t="shared" si="13"/>
        <v>675633</v>
      </c>
    </row>
    <row r="503" spans="1:10" ht="15" customHeight="1">
      <c r="A503" s="256">
        <v>8</v>
      </c>
      <c r="B503" s="11" t="s">
        <v>11</v>
      </c>
      <c r="C503" s="15">
        <v>4</v>
      </c>
      <c r="D503" s="44" t="s">
        <v>661</v>
      </c>
      <c r="E503" s="59">
        <f>SUM(E495:E498)</f>
        <v>0</v>
      </c>
      <c r="H503" s="59">
        <f>SUM(H497:H502)</f>
        <v>3789649</v>
      </c>
      <c r="I503" s="467">
        <f>SUM(I496:I502)</f>
        <v>74633</v>
      </c>
      <c r="J503" s="468">
        <f>SUM(J496:J502)</f>
        <v>3864282</v>
      </c>
    </row>
    <row r="504" spans="1:10" ht="15" customHeight="1">
      <c r="A504" s="647">
        <v>9</v>
      </c>
      <c r="B504" s="649" t="s">
        <v>657</v>
      </c>
      <c r="C504" s="650"/>
      <c r="D504" s="651"/>
      <c r="E504" s="631">
        <f>SUM(E503)</f>
        <v>0</v>
      </c>
      <c r="H504" s="631">
        <f>H503</f>
        <v>3789649</v>
      </c>
      <c r="I504" s="636">
        <f>I503</f>
        <v>74633</v>
      </c>
      <c r="J504" s="622">
        <f t="shared" si="13"/>
        <v>3864282</v>
      </c>
    </row>
    <row r="505" spans="1:10" ht="15" customHeight="1">
      <c r="A505" s="648"/>
      <c r="B505" s="652"/>
      <c r="C505" s="653"/>
      <c r="D505" s="654"/>
      <c r="E505" s="631"/>
      <c r="H505" s="631"/>
      <c r="I505" s="637"/>
      <c r="J505" s="623"/>
    </row>
    <row r="507" spans="4:9" ht="12.75">
      <c r="D507" t="s">
        <v>1075</v>
      </c>
      <c r="I507" s="511"/>
    </row>
    <row r="508" spans="8:10" ht="12.75">
      <c r="H508" s="477">
        <f>H504+H487+H477+H457+H446+H435+H424+H414+H405+H379+H346+H336+H314+H281+H262+H221+H211+H201+H176+H162+H144+H122+H103+H91+H78+H63+H40</f>
        <v>170843707.95</v>
      </c>
      <c r="I508" s="477">
        <f>I504+I487+I477+I457+I446+I435+I424+I414+I405+I379+I346+I336+I314+I281+I262+I221+I211+I201+I176+I162+I144+I122+I103+I91+I78+I63+I40</f>
        <v>76854628</v>
      </c>
      <c r="J508" s="477">
        <f>J504+J487+J477+J457+J446+J435+J424+J414+J405+J379+J346+J336+J314+J281+J262+J221+J211+J201+J176+J162+J144+J122+J103+J91+J78+J63+J40</f>
        <v>247698335.95</v>
      </c>
    </row>
    <row r="509" spans="1:11" s="1" customFormat="1" ht="15" customHeight="1">
      <c r="A509" s="255"/>
      <c r="B509" s="2"/>
      <c r="D509" s="3" t="s">
        <v>139</v>
      </c>
      <c r="E509" s="4"/>
      <c r="G509"/>
      <c r="H509" s="4"/>
      <c r="I509" s="523"/>
      <c r="J509" s="477"/>
      <c r="K509"/>
    </row>
    <row r="510" spans="3:9" ht="15" customHeight="1">
      <c r="C510" s="37"/>
      <c r="D510" s="3" t="s">
        <v>140</v>
      </c>
      <c r="E510" s="4"/>
      <c r="H510" s="4"/>
      <c r="I510" s="511"/>
    </row>
    <row r="511" spans="3:8" ht="15" customHeight="1">
      <c r="C511" s="37"/>
      <c r="D511" s="3"/>
      <c r="E511" s="6"/>
      <c r="H511" s="7"/>
    </row>
    <row r="512" spans="1:10" ht="15" customHeight="1">
      <c r="A512" s="647" t="s">
        <v>323</v>
      </c>
      <c r="B512" s="657" t="s">
        <v>3</v>
      </c>
      <c r="C512" s="657"/>
      <c r="D512" s="8" t="s">
        <v>4</v>
      </c>
      <c r="E512" s="9" t="s">
        <v>5</v>
      </c>
      <c r="F512" s="1">
        <v>511112</v>
      </c>
      <c r="H512" s="9" t="s">
        <v>5</v>
      </c>
      <c r="I512" s="340" t="s">
        <v>6</v>
      </c>
      <c r="J512" s="464" t="s">
        <v>7</v>
      </c>
    </row>
    <row r="513" spans="1:10" ht="15" customHeight="1">
      <c r="A513" s="648"/>
      <c r="B513" s="657" t="s">
        <v>8</v>
      </c>
      <c r="C513" s="657"/>
      <c r="D513" s="8" t="s">
        <v>9</v>
      </c>
      <c r="E513" s="9" t="s">
        <v>10</v>
      </c>
      <c r="H513" s="9" t="s">
        <v>924</v>
      </c>
      <c r="I513" s="340" t="s">
        <v>992</v>
      </c>
      <c r="J513" s="464" t="s">
        <v>993</v>
      </c>
    </row>
    <row r="514" spans="1:10" ht="15" customHeight="1">
      <c r="A514" s="256">
        <v>1</v>
      </c>
      <c r="B514" s="11" t="s">
        <v>11</v>
      </c>
      <c r="C514" s="10">
        <v>512</v>
      </c>
      <c r="D514" s="33" t="s">
        <v>141</v>
      </c>
      <c r="E514" s="14">
        <v>69490587</v>
      </c>
      <c r="H514" s="14">
        <v>83112617</v>
      </c>
      <c r="I514" s="340">
        <f>-I508</f>
        <v>-76854628</v>
      </c>
      <c r="J514" s="464">
        <f>SUM(H514:I514)</f>
        <v>6257989</v>
      </c>
    </row>
    <row r="515" spans="1:10" ht="15" customHeight="1">
      <c r="A515" s="256">
        <v>2</v>
      </c>
      <c r="B515" s="11" t="s">
        <v>11</v>
      </c>
      <c r="C515" s="10">
        <v>512</v>
      </c>
      <c r="D515" s="33" t="s">
        <v>1043</v>
      </c>
      <c r="E515" s="73"/>
      <c r="H515" s="73"/>
      <c r="I515" s="340">
        <v>34475000</v>
      </c>
      <c r="J515" s="464">
        <f>SUM(H515:I515)</f>
        <v>34475000</v>
      </c>
    </row>
    <row r="516" spans="1:10" ht="15" customHeight="1">
      <c r="A516" s="256">
        <v>3</v>
      </c>
      <c r="B516" s="11" t="s">
        <v>11</v>
      </c>
      <c r="C516" s="10">
        <v>512</v>
      </c>
      <c r="D516" s="33" t="s">
        <v>1078</v>
      </c>
      <c r="E516" s="73"/>
      <c r="H516" s="73"/>
      <c r="I516" s="340">
        <f>'2.m'!F106</f>
        <v>14824882</v>
      </c>
      <c r="J516" s="464">
        <f>SUM(I516)</f>
        <v>14824882</v>
      </c>
    </row>
    <row r="517" spans="1:10" ht="15" customHeight="1">
      <c r="A517" s="256">
        <v>4</v>
      </c>
      <c r="B517" s="11" t="s">
        <v>11</v>
      </c>
      <c r="C517" s="10">
        <v>512</v>
      </c>
      <c r="D517" s="33" t="s">
        <v>1064</v>
      </c>
      <c r="E517" s="73"/>
      <c r="H517" s="73"/>
      <c r="I517" s="340">
        <f>'2.m'!F108</f>
        <v>5000000</v>
      </c>
      <c r="J517" s="464">
        <f>SUM(I517)</f>
        <v>5000000</v>
      </c>
    </row>
    <row r="518" spans="1:10" ht="15" customHeight="1">
      <c r="A518" s="256">
        <v>5</v>
      </c>
      <c r="B518" s="11" t="s">
        <v>11</v>
      </c>
      <c r="C518" s="10">
        <v>512</v>
      </c>
      <c r="D518" s="33" t="s">
        <v>1074</v>
      </c>
      <c r="E518" s="73"/>
      <c r="H518" s="73"/>
      <c r="I518" s="500">
        <f>'2.m'!F109</f>
        <v>1399760</v>
      </c>
      <c r="J518" s="501">
        <f>SUM(H518:I518)</f>
        <v>1399760</v>
      </c>
    </row>
    <row r="519" spans="1:10" ht="15" customHeight="1">
      <c r="A519" s="256">
        <v>6</v>
      </c>
      <c r="B519" s="11" t="s">
        <v>11</v>
      </c>
      <c r="C519" s="15"/>
      <c r="D519" s="44"/>
      <c r="E519" s="59">
        <f>SUM(E514:E514)</f>
        <v>69490587</v>
      </c>
      <c r="H519" s="59">
        <f>SUM(H514:H514)</f>
        <v>83112617</v>
      </c>
      <c r="I519" s="467">
        <f>SUM(I514:I518)</f>
        <v>-21154986</v>
      </c>
      <c r="J519" s="484">
        <f>SUM(H519:I519)</f>
        <v>61957631</v>
      </c>
    </row>
    <row r="520" spans="1:10" ht="15" customHeight="1">
      <c r="A520" s="647">
        <v>7</v>
      </c>
      <c r="B520" s="269" t="s">
        <v>23</v>
      </c>
      <c r="C520" s="270"/>
      <c r="D520" s="271"/>
      <c r="E520" s="631">
        <f>SUM(E519)</f>
        <v>69490587</v>
      </c>
      <c r="H520" s="631">
        <f>SUM(H519)</f>
        <v>83112617</v>
      </c>
      <c r="I520" s="625">
        <f>I519</f>
        <v>-21154986</v>
      </c>
      <c r="J520" s="629">
        <f>J519</f>
        <v>61957631</v>
      </c>
    </row>
    <row r="521" spans="1:10" ht="15" customHeight="1">
      <c r="A521" s="648"/>
      <c r="B521" s="272"/>
      <c r="C521" s="273"/>
      <c r="D521" s="274"/>
      <c r="E521" s="631"/>
      <c r="H521" s="631"/>
      <c r="I521" s="625"/>
      <c r="J521" s="629"/>
    </row>
    <row r="522" ht="15" customHeight="1"/>
    <row r="523" spans="2:10" ht="15" customHeight="1">
      <c r="B523" s="82"/>
      <c r="C523" s="83"/>
      <c r="D523" s="81" t="s">
        <v>142</v>
      </c>
      <c r="E523" s="84" t="e">
        <f>SUM(E144+E162+#REF!+E379+E405+E40+E176+#REF!+E201+E262+E91+E211+E221+E424+E457+E477+E487+#REF!+E435+E446+E504+E414+E346+E336+E103+E122+E281+E314+E63+E520)</f>
        <v>#REF!</v>
      </c>
      <c r="F523" s="84" t="e">
        <f>SUM(F144+F162+#REF!+F379+F405+F40+F176+#REF!+F201+F262+F91+F211+F221+F424+F457+F477+F487+#REF!+F435+F446+F504+F414+F346+F336+F103+F122+F281+F314+F63+F520)</f>
        <v>#REF!</v>
      </c>
      <c r="G523" s="84" t="e">
        <f>SUM(G144+G162+#REF!+G379+G405+G40+G176+#REF!+G201+G262+G91+G211+G221+G424+G457+G477+G487+#REF!+G435+G446+G504+G414+G346+G336+G103+G122+G281+G314+G63+G520)</f>
        <v>#REF!</v>
      </c>
      <c r="H523" s="84">
        <f>H504+H487+H477+H457+H446+H435+H424+H414+H405+H379+H346+H336+H314+H281+H262+H221+H211+H201+H176+H162+H144+H122+H103+H91+H78+H63+H40+H520</f>
        <v>253956324.95</v>
      </c>
      <c r="I523" s="511">
        <f>I508+I520</f>
        <v>55699642</v>
      </c>
      <c r="J523" s="511">
        <f>SUM(H523:I523)</f>
        <v>309655966.95</v>
      </c>
    </row>
    <row r="524" ht="15" customHeight="1">
      <c r="A524" s="262"/>
    </row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spans="1:12" s="71" customFormat="1" ht="15" customHeight="1">
      <c r="A581" s="255"/>
      <c r="B581" s="2"/>
      <c r="C581"/>
      <c r="D581" s="85"/>
      <c r="F581" s="1"/>
      <c r="G581"/>
      <c r="I581" s="476"/>
      <c r="J581" s="477"/>
      <c r="K581"/>
      <c r="L581"/>
    </row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</sheetData>
  <sheetProtection/>
  <mergeCells count="248">
    <mergeCell ref="I477:I478"/>
    <mergeCell ref="J477:J478"/>
    <mergeCell ref="I446:I447"/>
    <mergeCell ref="J446:J447"/>
    <mergeCell ref="I487:I488"/>
    <mergeCell ref="J487:J488"/>
    <mergeCell ref="I435:I436"/>
    <mergeCell ref="J435:J436"/>
    <mergeCell ref="I457:I458"/>
    <mergeCell ref="J457:J458"/>
    <mergeCell ref="I405:I406"/>
    <mergeCell ref="I414:I415"/>
    <mergeCell ref="J414:J415"/>
    <mergeCell ref="J424:J425"/>
    <mergeCell ref="I504:I505"/>
    <mergeCell ref="J504:J505"/>
    <mergeCell ref="I162:I163"/>
    <mergeCell ref="J162:J163"/>
    <mergeCell ref="I176:I177"/>
    <mergeCell ref="J176:J177"/>
    <mergeCell ref="I346:I347"/>
    <mergeCell ref="J405:J406"/>
    <mergeCell ref="I379:I380"/>
    <mergeCell ref="J379:J380"/>
    <mergeCell ref="I122:I123"/>
    <mergeCell ref="J122:J123"/>
    <mergeCell ref="I336:I337"/>
    <mergeCell ref="J336:J337"/>
    <mergeCell ref="J346:J347"/>
    <mergeCell ref="J144:J145"/>
    <mergeCell ref="I144:I145"/>
    <mergeCell ref="I314:I315"/>
    <mergeCell ref="J314:J315"/>
    <mergeCell ref="A91:A92"/>
    <mergeCell ref="B91:D92"/>
    <mergeCell ref="E91:E92"/>
    <mergeCell ref="I63:I64"/>
    <mergeCell ref="I78:I79"/>
    <mergeCell ref="I91:I92"/>
    <mergeCell ref="B86:C86"/>
    <mergeCell ref="A78:A79"/>
    <mergeCell ref="A4:A5"/>
    <mergeCell ref="B4:C4"/>
    <mergeCell ref="B5:C5"/>
    <mergeCell ref="A40:A41"/>
    <mergeCell ref="B40:D41"/>
    <mergeCell ref="A69:A70"/>
    <mergeCell ref="B69:C69"/>
    <mergeCell ref="B70:C70"/>
    <mergeCell ref="A47:A48"/>
    <mergeCell ref="B47:C47"/>
    <mergeCell ref="B48:C48"/>
    <mergeCell ref="E40:E41"/>
    <mergeCell ref="A109:A110"/>
    <mergeCell ref="B109:C109"/>
    <mergeCell ref="B110:C110"/>
    <mergeCell ref="A97:A98"/>
    <mergeCell ref="B97:C97"/>
    <mergeCell ref="B98:C98"/>
    <mergeCell ref="B78:D79"/>
    <mergeCell ref="E78:E79"/>
    <mergeCell ref="A144:A145"/>
    <mergeCell ref="B144:D145"/>
    <mergeCell ref="E103:E104"/>
    <mergeCell ref="A63:A64"/>
    <mergeCell ref="B63:D64"/>
    <mergeCell ref="E63:E64"/>
    <mergeCell ref="A103:A104"/>
    <mergeCell ref="B103:D104"/>
    <mergeCell ref="A85:A86"/>
    <mergeCell ref="B85:C85"/>
    <mergeCell ref="A122:A123"/>
    <mergeCell ref="B122:D123"/>
    <mergeCell ref="E122:E123"/>
    <mergeCell ref="A128:A129"/>
    <mergeCell ref="B128:C128"/>
    <mergeCell ref="B129:C129"/>
    <mergeCell ref="B176:D177"/>
    <mergeCell ref="E176:E177"/>
    <mergeCell ref="A162:A163"/>
    <mergeCell ref="B162:D163"/>
    <mergeCell ref="E162:E163"/>
    <mergeCell ref="A150:A151"/>
    <mergeCell ref="B150:C150"/>
    <mergeCell ref="B151:C151"/>
    <mergeCell ref="A211:A212"/>
    <mergeCell ref="B211:D212"/>
    <mergeCell ref="A182:A183"/>
    <mergeCell ref="B182:C182"/>
    <mergeCell ref="B183:C183"/>
    <mergeCell ref="H162:H163"/>
    <mergeCell ref="A168:A169"/>
    <mergeCell ref="B168:C168"/>
    <mergeCell ref="B169:C169"/>
    <mergeCell ref="A176:A177"/>
    <mergeCell ref="A201:A202"/>
    <mergeCell ref="B201:D202"/>
    <mergeCell ref="E201:E202"/>
    <mergeCell ref="A207:A208"/>
    <mergeCell ref="B207:C207"/>
    <mergeCell ref="B208:C208"/>
    <mergeCell ref="A221:A222"/>
    <mergeCell ref="B221:D222"/>
    <mergeCell ref="E221:E222"/>
    <mergeCell ref="A217:A218"/>
    <mergeCell ref="B217:C217"/>
    <mergeCell ref="B218:C218"/>
    <mergeCell ref="A268:A269"/>
    <mergeCell ref="B268:C268"/>
    <mergeCell ref="B269:C269"/>
    <mergeCell ref="A227:A228"/>
    <mergeCell ref="B227:C227"/>
    <mergeCell ref="B228:C228"/>
    <mergeCell ref="A262:A263"/>
    <mergeCell ref="B262:D263"/>
    <mergeCell ref="A281:A282"/>
    <mergeCell ref="B281:D282"/>
    <mergeCell ref="E281:E282"/>
    <mergeCell ref="A287:A288"/>
    <mergeCell ref="B287:C287"/>
    <mergeCell ref="B288:C288"/>
    <mergeCell ref="A336:A337"/>
    <mergeCell ref="E336:E337"/>
    <mergeCell ref="A320:A321"/>
    <mergeCell ref="B320:C320"/>
    <mergeCell ref="B321:C321"/>
    <mergeCell ref="E314:E315"/>
    <mergeCell ref="A314:A315"/>
    <mergeCell ref="B314:D315"/>
    <mergeCell ref="A353:A354"/>
    <mergeCell ref="B353:C353"/>
    <mergeCell ref="B354:C354"/>
    <mergeCell ref="A342:A343"/>
    <mergeCell ref="B342:C342"/>
    <mergeCell ref="B343:C343"/>
    <mergeCell ref="A346:A347"/>
    <mergeCell ref="A379:A380"/>
    <mergeCell ref="E379:E380"/>
    <mergeCell ref="B379:D380"/>
    <mergeCell ref="B405:D406"/>
    <mergeCell ref="B414:D415"/>
    <mergeCell ref="A385:A386"/>
    <mergeCell ref="B385:C385"/>
    <mergeCell ref="B386:C386"/>
    <mergeCell ref="A405:A406"/>
    <mergeCell ref="E405:E406"/>
    <mergeCell ref="A420:A421"/>
    <mergeCell ref="B420:C420"/>
    <mergeCell ref="B421:C421"/>
    <mergeCell ref="B424:D425"/>
    <mergeCell ref="A410:A411"/>
    <mergeCell ref="B410:C410"/>
    <mergeCell ref="B411:C411"/>
    <mergeCell ref="A414:A415"/>
    <mergeCell ref="A424:A425"/>
    <mergeCell ref="A441:A442"/>
    <mergeCell ref="B441:C441"/>
    <mergeCell ref="B442:C442"/>
    <mergeCell ref="H424:H425"/>
    <mergeCell ref="A431:A432"/>
    <mergeCell ref="B431:C431"/>
    <mergeCell ref="B432:C432"/>
    <mergeCell ref="A435:A436"/>
    <mergeCell ref="B435:D436"/>
    <mergeCell ref="E435:E436"/>
    <mergeCell ref="A457:A458"/>
    <mergeCell ref="E457:E458"/>
    <mergeCell ref="A446:A447"/>
    <mergeCell ref="E446:E447"/>
    <mergeCell ref="A452:A453"/>
    <mergeCell ref="B452:C452"/>
    <mergeCell ref="B453:C453"/>
    <mergeCell ref="B457:D458"/>
    <mergeCell ref="B446:D447"/>
    <mergeCell ref="B463:C463"/>
    <mergeCell ref="A493:A494"/>
    <mergeCell ref="B493:C493"/>
    <mergeCell ref="B494:C494"/>
    <mergeCell ref="E487:E488"/>
    <mergeCell ref="B477:D478"/>
    <mergeCell ref="A483:A484"/>
    <mergeCell ref="B483:C483"/>
    <mergeCell ref="B484:C484"/>
    <mergeCell ref="A487:A488"/>
    <mergeCell ref="B487:D488"/>
    <mergeCell ref="A477:A478"/>
    <mergeCell ref="A504:A505"/>
    <mergeCell ref="E504:E505"/>
    <mergeCell ref="A512:A513"/>
    <mergeCell ref="B512:C512"/>
    <mergeCell ref="B513:C513"/>
    <mergeCell ref="A520:A521"/>
    <mergeCell ref="B504:D505"/>
    <mergeCell ref="H221:H222"/>
    <mergeCell ref="H446:H447"/>
    <mergeCell ref="E520:E521"/>
    <mergeCell ref="H405:H406"/>
    <mergeCell ref="H379:H380"/>
    <mergeCell ref="H336:H337"/>
    <mergeCell ref="E262:E263"/>
    <mergeCell ref="E477:E478"/>
    <mergeCell ref="H477:H478"/>
    <mergeCell ref="H63:H64"/>
    <mergeCell ref="H520:H521"/>
    <mergeCell ref="H487:H488"/>
    <mergeCell ref="H457:H458"/>
    <mergeCell ref="H504:H505"/>
    <mergeCell ref="H262:H263"/>
    <mergeCell ref="H211:H212"/>
    <mergeCell ref="H414:H415"/>
    <mergeCell ref="H91:H92"/>
    <mergeCell ref="H40:H41"/>
    <mergeCell ref="H144:H145"/>
    <mergeCell ref="H103:H104"/>
    <mergeCell ref="H122:H123"/>
    <mergeCell ref="H78:H79"/>
    <mergeCell ref="E211:E212"/>
    <mergeCell ref="E144:E145"/>
    <mergeCell ref="J40:J41"/>
    <mergeCell ref="I40:I41"/>
    <mergeCell ref="H346:H347"/>
    <mergeCell ref="H314:H315"/>
    <mergeCell ref="H281:H282"/>
    <mergeCell ref="I103:I104"/>
    <mergeCell ref="J63:J64"/>
    <mergeCell ref="J78:J79"/>
    <mergeCell ref="J91:J92"/>
    <mergeCell ref="J221:J222"/>
    <mergeCell ref="I520:I521"/>
    <mergeCell ref="J520:J521"/>
    <mergeCell ref="J103:J104"/>
    <mergeCell ref="E414:E415"/>
    <mergeCell ref="E346:E347"/>
    <mergeCell ref="H435:H436"/>
    <mergeCell ref="H176:H177"/>
    <mergeCell ref="H201:H202"/>
    <mergeCell ref="I424:I425"/>
    <mergeCell ref="E424:E425"/>
    <mergeCell ref="K130:L131"/>
    <mergeCell ref="I262:I263"/>
    <mergeCell ref="J262:J263"/>
    <mergeCell ref="I281:I282"/>
    <mergeCell ref="J281:J282"/>
    <mergeCell ref="I201:I202"/>
    <mergeCell ref="J201:J202"/>
    <mergeCell ref="I211:I212"/>
    <mergeCell ref="J211:J212"/>
    <mergeCell ref="I221:I222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2" r:id="rId1"/>
  <headerFooter alignWithMargins="0">
    <oddHeader>&amp;LMAGYARPOLÁNY KÖZSÉG
ÖNKORMÁNYZATA&amp;C2016. ÉVI KÖLTSÉGVETÉS
KORMÁNYZATI FUNKCIÓK
 KIADÁSOK&amp;R4.b. melléklet a 11/2016. (X. 18.) önkormányzati rendelethez</oddHeader>
    <oddFooter>&amp;C&amp;P</oddFooter>
  </headerFooter>
  <rowBreaks count="7" manualBreakCount="7">
    <brk id="79" max="9" man="1"/>
    <brk id="145" max="9" man="1"/>
    <brk id="223" max="9" man="1"/>
    <brk id="282" max="9" man="1"/>
    <brk id="347" max="9" man="1"/>
    <brk id="406" max="9" man="1"/>
    <brk id="4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4" sqref="C4"/>
    </sheetView>
  </sheetViews>
  <sheetFormatPr defaultColWidth="9.00390625" defaultRowHeight="12.75"/>
  <cols>
    <col min="1" max="1" width="9.125" style="119" customWidth="1"/>
    <col min="2" max="2" width="42.125" style="119" customWidth="1"/>
    <col min="3" max="3" width="13.625" style="126" bestFit="1" customWidth="1"/>
    <col min="4" max="16384" width="9.125" style="119" customWidth="1"/>
  </cols>
  <sheetData>
    <row r="1" ht="15">
      <c r="C1" s="120"/>
    </row>
    <row r="2" spans="1:3" ht="31.5" customHeight="1">
      <c r="A2" s="121"/>
      <c r="B2" s="121" t="s">
        <v>3</v>
      </c>
      <c r="C2" s="122" t="s">
        <v>154</v>
      </c>
    </row>
    <row r="3" spans="1:3" ht="31.5" customHeight="1">
      <c r="A3" s="123">
        <v>1</v>
      </c>
      <c r="B3" s="123" t="s">
        <v>713</v>
      </c>
      <c r="C3" s="124">
        <v>61256122</v>
      </c>
    </row>
    <row r="4" spans="1:3" ht="31.5" customHeight="1">
      <c r="A4" s="123">
        <v>2</v>
      </c>
      <c r="B4" s="123" t="s">
        <v>714</v>
      </c>
      <c r="C4" s="124">
        <v>701509</v>
      </c>
    </row>
    <row r="5" spans="1:3" s="125" customFormat="1" ht="31.5" customHeight="1">
      <c r="A5" s="123">
        <v>3</v>
      </c>
      <c r="B5" s="123" t="s">
        <v>715</v>
      </c>
      <c r="C5" s="124">
        <f>SUM(C3:C4)</f>
        <v>61957631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ÖNKORMÁNYZATA&amp;C2016. ÉVI KÖLTSÉGVETÉS
TARTALÉK&amp;R5. melléklet a 11/2016. (X. 18.)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3"/>
  <sheetViews>
    <sheetView workbookViewId="0" topLeftCell="A1">
      <selection activeCell="F13" sqref="F13"/>
    </sheetView>
  </sheetViews>
  <sheetFormatPr defaultColWidth="9.00390625" defaultRowHeight="12.75"/>
  <cols>
    <col min="1" max="1" width="9.125" style="127" customWidth="1"/>
    <col min="2" max="2" width="47.00390625" style="144" customWidth="1"/>
    <col min="3" max="3" width="9.125" style="128" hidden="1" customWidth="1"/>
    <col min="4" max="4" width="28.875" style="128" hidden="1" customWidth="1"/>
    <col min="5" max="5" width="18.375" style="128" customWidth="1"/>
    <col min="6" max="6" width="19.75390625" style="128" customWidth="1"/>
    <col min="7" max="7" width="17.00390625" style="128" customWidth="1"/>
    <col min="8" max="16384" width="9.125" style="128" customWidth="1"/>
  </cols>
  <sheetData>
    <row r="1" ht="18.75">
      <c r="G1" s="129"/>
    </row>
    <row r="2" spans="1:7" s="127" customFormat="1" ht="18.75">
      <c r="A2" s="130"/>
      <c r="B2" s="130" t="s">
        <v>3</v>
      </c>
      <c r="C2" s="130"/>
      <c r="D2" s="130"/>
      <c r="E2" s="130" t="s">
        <v>154</v>
      </c>
      <c r="F2" s="130" t="s">
        <v>5</v>
      </c>
      <c r="G2" s="130" t="s">
        <v>6</v>
      </c>
    </row>
    <row r="3" spans="1:7" s="134" customFormat="1" ht="15.75">
      <c r="A3" s="131">
        <v>1</v>
      </c>
      <c r="B3" s="132" t="s">
        <v>686</v>
      </c>
      <c r="C3" s="132"/>
      <c r="D3" s="132"/>
      <c r="E3" s="133" t="s">
        <v>716</v>
      </c>
      <c r="F3" s="133" t="s">
        <v>717</v>
      </c>
      <c r="G3" s="133" t="s">
        <v>718</v>
      </c>
    </row>
    <row r="4" spans="1:7" s="134" customFormat="1" ht="30.75" customHeight="1">
      <c r="A4" s="131">
        <f>A3+1</f>
        <v>2</v>
      </c>
      <c r="B4" s="280" t="s">
        <v>719</v>
      </c>
      <c r="C4" s="132"/>
      <c r="D4" s="132"/>
      <c r="E4" s="139" t="s">
        <v>905</v>
      </c>
      <c r="F4" s="135">
        <v>23117170</v>
      </c>
      <c r="G4" s="136">
        <v>2016</v>
      </c>
    </row>
    <row r="5" spans="1:7" s="134" customFormat="1" ht="30.75" customHeight="1">
      <c r="A5" s="131">
        <v>3</v>
      </c>
      <c r="B5" s="281" t="s">
        <v>720</v>
      </c>
      <c r="C5" s="137"/>
      <c r="D5" s="137"/>
      <c r="E5" s="138"/>
      <c r="F5" s="138">
        <f>SUM(F4:F4)</f>
        <v>23117170</v>
      </c>
      <c r="G5" s="136">
        <v>2016</v>
      </c>
    </row>
    <row r="6" spans="1:7" s="134" customFormat="1" ht="30.75" customHeight="1">
      <c r="A6" s="131">
        <f>A5+1</f>
        <v>4</v>
      </c>
      <c r="B6" s="282" t="s">
        <v>722</v>
      </c>
      <c r="C6" s="137"/>
      <c r="D6" s="137"/>
      <c r="E6" s="139" t="s">
        <v>901</v>
      </c>
      <c r="F6" s="143">
        <v>1182000</v>
      </c>
      <c r="G6" s="136">
        <v>2016</v>
      </c>
    </row>
    <row r="7" spans="1:7" s="134" customFormat="1" ht="30.75" customHeight="1">
      <c r="A7" s="131">
        <f>A6+1</f>
        <v>5</v>
      </c>
      <c r="B7" s="282" t="s">
        <v>896</v>
      </c>
      <c r="C7" s="137"/>
      <c r="D7" s="137"/>
      <c r="E7" s="139" t="s">
        <v>901</v>
      </c>
      <c r="F7" s="143">
        <v>319140</v>
      </c>
      <c r="G7" s="136">
        <v>2016</v>
      </c>
    </row>
    <row r="8" spans="1:7" s="134" customFormat="1" ht="30.75" customHeight="1">
      <c r="A8" s="131">
        <f aca="true" t="shared" si="0" ref="A8:A17">A7+1</f>
        <v>6</v>
      </c>
      <c r="B8" s="282" t="s">
        <v>1094</v>
      </c>
      <c r="C8" s="137"/>
      <c r="D8" s="137"/>
      <c r="E8" s="576" t="s">
        <v>757</v>
      </c>
      <c r="F8" s="143">
        <v>661000</v>
      </c>
      <c r="G8" s="136">
        <v>2016</v>
      </c>
    </row>
    <row r="9" spans="1:7" s="134" customFormat="1" ht="30.75" customHeight="1">
      <c r="A9" s="131"/>
      <c r="B9" s="282" t="s">
        <v>941</v>
      </c>
      <c r="C9" s="137"/>
      <c r="D9" s="137"/>
      <c r="E9" s="576" t="s">
        <v>757</v>
      </c>
      <c r="F9" s="143">
        <v>48330</v>
      </c>
      <c r="G9" s="136">
        <v>2016</v>
      </c>
    </row>
    <row r="10" spans="1:7" s="134" customFormat="1" ht="30.75" customHeight="1">
      <c r="A10" s="131">
        <f>A8+1</f>
        <v>7</v>
      </c>
      <c r="B10" s="282" t="s">
        <v>1095</v>
      </c>
      <c r="C10" s="137"/>
      <c r="D10" s="137"/>
      <c r="E10" s="139" t="s">
        <v>901</v>
      </c>
      <c r="F10" s="143">
        <v>6312020</v>
      </c>
      <c r="G10" s="136">
        <v>2016</v>
      </c>
    </row>
    <row r="11" spans="1:7" s="134" customFormat="1" ht="30.75" customHeight="1">
      <c r="A11" s="131">
        <f t="shared" si="0"/>
        <v>8</v>
      </c>
      <c r="B11" s="282" t="s">
        <v>1096</v>
      </c>
      <c r="C11" s="137"/>
      <c r="D11" s="137"/>
      <c r="E11" s="576" t="s">
        <v>742</v>
      </c>
      <c r="F11" s="143">
        <v>366000</v>
      </c>
      <c r="G11" s="136">
        <v>2016</v>
      </c>
    </row>
    <row r="12" spans="1:7" s="134" customFormat="1" ht="30.75" customHeight="1">
      <c r="A12" s="131">
        <f t="shared" si="0"/>
        <v>9</v>
      </c>
      <c r="B12" s="282" t="s">
        <v>1009</v>
      </c>
      <c r="C12" s="137"/>
      <c r="D12" s="137"/>
      <c r="E12" s="576" t="s">
        <v>742</v>
      </c>
      <c r="F12" s="143">
        <v>99000</v>
      </c>
      <c r="G12" s="136">
        <v>2016</v>
      </c>
    </row>
    <row r="13" spans="1:7" s="134" customFormat="1" ht="30.75" customHeight="1">
      <c r="A13" s="131">
        <f t="shared" si="0"/>
        <v>10</v>
      </c>
      <c r="B13" s="282" t="s">
        <v>1097</v>
      </c>
      <c r="C13" s="137"/>
      <c r="D13" s="137"/>
      <c r="E13" s="576" t="s">
        <v>746</v>
      </c>
      <c r="F13" s="143">
        <v>1555400</v>
      </c>
      <c r="G13" s="136">
        <v>2016</v>
      </c>
    </row>
    <row r="14" spans="1:7" s="134" customFormat="1" ht="30.75" customHeight="1">
      <c r="A14" s="131">
        <f t="shared" si="0"/>
        <v>11</v>
      </c>
      <c r="B14" s="282" t="s">
        <v>1098</v>
      </c>
      <c r="C14" s="137"/>
      <c r="D14" s="137"/>
      <c r="E14" s="576" t="s">
        <v>746</v>
      </c>
      <c r="F14" s="143">
        <v>419958</v>
      </c>
      <c r="G14" s="136">
        <v>2016</v>
      </c>
    </row>
    <row r="15" spans="1:7" s="134" customFormat="1" ht="28.5" customHeight="1">
      <c r="A15" s="131">
        <f t="shared" si="0"/>
        <v>12</v>
      </c>
      <c r="B15" s="282" t="s">
        <v>906</v>
      </c>
      <c r="C15" s="137"/>
      <c r="D15" s="137"/>
      <c r="E15" s="139" t="s">
        <v>901</v>
      </c>
      <c r="F15" s="143">
        <v>787000</v>
      </c>
      <c r="G15" s="136">
        <v>2016</v>
      </c>
    </row>
    <row r="16" spans="1:7" s="134" customFormat="1" ht="28.5" customHeight="1">
      <c r="A16" s="131">
        <f t="shared" si="0"/>
        <v>13</v>
      </c>
      <c r="B16" s="282" t="s">
        <v>907</v>
      </c>
      <c r="C16" s="137"/>
      <c r="D16" s="137"/>
      <c r="E16" s="139" t="s">
        <v>901</v>
      </c>
      <c r="F16" s="143">
        <v>212490</v>
      </c>
      <c r="G16" s="136">
        <v>2016</v>
      </c>
    </row>
    <row r="17" spans="1:7" s="134" customFormat="1" ht="32.25" customHeight="1">
      <c r="A17" s="131">
        <f t="shared" si="0"/>
        <v>14</v>
      </c>
      <c r="B17" s="281" t="s">
        <v>721</v>
      </c>
      <c r="C17" s="137"/>
      <c r="D17" s="137"/>
      <c r="E17" s="137"/>
      <c r="F17" s="141">
        <f>SUM(F6:F16)</f>
        <v>11962338</v>
      </c>
      <c r="G17" s="140"/>
    </row>
    <row r="18" spans="1:2" s="134" customFormat="1" ht="15.75">
      <c r="A18" s="142"/>
      <c r="B18" s="145"/>
    </row>
    <row r="19" spans="1:2" s="134" customFormat="1" ht="15.75">
      <c r="A19" s="142"/>
      <c r="B19" s="145"/>
    </row>
    <row r="20" spans="1:2" s="134" customFormat="1" ht="15.75">
      <c r="A20" s="142"/>
      <c r="B20" s="145"/>
    </row>
    <row r="21" spans="1:2" s="134" customFormat="1" ht="15.75">
      <c r="A21" s="142"/>
      <c r="B21" s="145"/>
    </row>
    <row r="22" spans="1:2" s="134" customFormat="1" ht="15.75">
      <c r="A22" s="142"/>
      <c r="B22" s="145"/>
    </row>
    <row r="23" spans="1:2" s="134" customFormat="1" ht="15.75">
      <c r="A23" s="142"/>
      <c r="B23" s="145"/>
    </row>
    <row r="24" spans="1:2" s="134" customFormat="1" ht="15.75">
      <c r="A24" s="142"/>
      <c r="B24" s="145"/>
    </row>
    <row r="25" spans="1:2" s="134" customFormat="1" ht="15.75">
      <c r="A25" s="142"/>
      <c r="B25" s="145"/>
    </row>
    <row r="26" spans="1:2" s="134" customFormat="1" ht="15.75">
      <c r="A26" s="142"/>
      <c r="B26" s="145"/>
    </row>
    <row r="27" spans="1:2" s="134" customFormat="1" ht="15.75">
      <c r="A27" s="142"/>
      <c r="B27" s="145"/>
    </row>
    <row r="28" spans="1:2" s="134" customFormat="1" ht="15.75">
      <c r="A28" s="142"/>
      <c r="B28" s="145"/>
    </row>
    <row r="29" spans="1:2" s="134" customFormat="1" ht="15.75">
      <c r="A29" s="142"/>
      <c r="B29" s="145"/>
    </row>
    <row r="30" spans="1:2" s="134" customFormat="1" ht="15.75">
      <c r="A30" s="142"/>
      <c r="B30" s="145"/>
    </row>
    <row r="31" spans="1:2" s="134" customFormat="1" ht="15.75">
      <c r="A31" s="142"/>
      <c r="B31" s="145"/>
    </row>
    <row r="32" spans="1:2" s="134" customFormat="1" ht="15.75">
      <c r="A32" s="142"/>
      <c r="B32" s="145"/>
    </row>
    <row r="33" spans="1:2" s="134" customFormat="1" ht="15.75">
      <c r="A33" s="142"/>
      <c r="B33" s="145"/>
    </row>
    <row r="34" spans="1:2" s="134" customFormat="1" ht="15.75">
      <c r="A34" s="142"/>
      <c r="B34" s="145"/>
    </row>
    <row r="35" spans="1:2" s="134" customFormat="1" ht="15.75">
      <c r="A35" s="142"/>
      <c r="B35" s="145"/>
    </row>
    <row r="36" spans="1:2" s="134" customFormat="1" ht="15.75">
      <c r="A36" s="142"/>
      <c r="B36" s="145"/>
    </row>
    <row r="37" spans="1:2" s="134" customFormat="1" ht="15.75">
      <c r="A37" s="142"/>
      <c r="B37" s="145"/>
    </row>
    <row r="38" spans="1:2" s="134" customFormat="1" ht="15.75">
      <c r="A38" s="142"/>
      <c r="B38" s="145"/>
    </row>
    <row r="39" spans="1:2" s="134" customFormat="1" ht="15.75">
      <c r="A39" s="142"/>
      <c r="B39" s="145"/>
    </row>
    <row r="40" spans="1:2" s="134" customFormat="1" ht="15.75">
      <c r="A40" s="142"/>
      <c r="B40" s="145"/>
    </row>
    <row r="41" spans="1:2" s="134" customFormat="1" ht="15.75">
      <c r="A41" s="142"/>
      <c r="B41" s="145"/>
    </row>
    <row r="42" spans="1:2" s="134" customFormat="1" ht="15.75">
      <c r="A42" s="142"/>
      <c r="B42" s="145"/>
    </row>
    <row r="43" spans="1:2" s="134" customFormat="1" ht="15.75">
      <c r="A43" s="142"/>
      <c r="B43" s="145"/>
    </row>
    <row r="44" spans="1:2" s="134" customFormat="1" ht="15.75">
      <c r="A44" s="142"/>
      <c r="B44" s="145"/>
    </row>
    <row r="45" spans="1:2" s="134" customFormat="1" ht="15.75">
      <c r="A45" s="142"/>
      <c r="B45" s="145"/>
    </row>
    <row r="46" spans="1:2" s="134" customFormat="1" ht="15.75">
      <c r="A46" s="142"/>
      <c r="B46" s="145"/>
    </row>
    <row r="47" spans="1:2" s="134" customFormat="1" ht="15.75">
      <c r="A47" s="142"/>
      <c r="B47" s="145"/>
    </row>
    <row r="48" spans="1:2" s="134" customFormat="1" ht="15.75">
      <c r="A48" s="142"/>
      <c r="B48" s="145"/>
    </row>
    <row r="49" spans="1:2" s="134" customFormat="1" ht="15.75">
      <c r="A49" s="142"/>
      <c r="B49" s="145"/>
    </row>
    <row r="50" spans="1:2" s="134" customFormat="1" ht="15.75">
      <c r="A50" s="142"/>
      <c r="B50" s="145"/>
    </row>
    <row r="51" spans="1:2" s="134" customFormat="1" ht="15.75">
      <c r="A51" s="142"/>
      <c r="B51" s="145"/>
    </row>
    <row r="52" spans="1:2" s="134" customFormat="1" ht="15.75">
      <c r="A52" s="142"/>
      <c r="B52" s="145"/>
    </row>
    <row r="53" spans="1:2" s="134" customFormat="1" ht="15.75">
      <c r="A53" s="142"/>
      <c r="B53" s="145"/>
    </row>
    <row r="54" spans="1:2" s="134" customFormat="1" ht="15.75">
      <c r="A54" s="142"/>
      <c r="B54" s="145"/>
    </row>
    <row r="55" spans="1:2" s="134" customFormat="1" ht="15.75">
      <c r="A55" s="142"/>
      <c r="B55" s="145"/>
    </row>
    <row r="56" spans="1:2" s="134" customFormat="1" ht="15.75">
      <c r="A56" s="142"/>
      <c r="B56" s="145"/>
    </row>
    <row r="57" spans="1:2" s="134" customFormat="1" ht="15.75">
      <c r="A57" s="142"/>
      <c r="B57" s="145"/>
    </row>
    <row r="58" spans="1:2" s="134" customFormat="1" ht="15.75">
      <c r="A58" s="142"/>
      <c r="B58" s="145"/>
    </row>
    <row r="59" spans="1:2" s="134" customFormat="1" ht="15.75">
      <c r="A59" s="142"/>
      <c r="B59" s="145"/>
    </row>
    <row r="60" spans="1:2" s="134" customFormat="1" ht="15.75">
      <c r="A60" s="142"/>
      <c r="B60" s="145"/>
    </row>
    <row r="61" spans="1:2" s="134" customFormat="1" ht="15.75">
      <c r="A61" s="142"/>
      <c r="B61" s="145"/>
    </row>
    <row r="62" spans="1:2" s="134" customFormat="1" ht="15.75">
      <c r="A62" s="142"/>
      <c r="B62" s="145"/>
    </row>
    <row r="63" spans="1:2" s="134" customFormat="1" ht="15.75">
      <c r="A63" s="142"/>
      <c r="B63" s="145"/>
    </row>
    <row r="64" spans="1:2" s="134" customFormat="1" ht="15.75">
      <c r="A64" s="142"/>
      <c r="B64" s="145"/>
    </row>
    <row r="65" spans="1:2" s="134" customFormat="1" ht="15.75">
      <c r="A65" s="142"/>
      <c r="B65" s="145"/>
    </row>
    <row r="66" spans="1:2" s="134" customFormat="1" ht="15.75">
      <c r="A66" s="142"/>
      <c r="B66" s="145"/>
    </row>
    <row r="67" spans="1:2" s="134" customFormat="1" ht="15.75">
      <c r="A67" s="142"/>
      <c r="B67" s="145"/>
    </row>
    <row r="68" spans="1:2" s="134" customFormat="1" ht="15.75">
      <c r="A68" s="142"/>
      <c r="B68" s="145"/>
    </row>
    <row r="69" spans="1:2" s="134" customFormat="1" ht="15.75">
      <c r="A69" s="142"/>
      <c r="B69" s="145"/>
    </row>
    <row r="70" spans="1:2" s="134" customFormat="1" ht="15.75">
      <c r="A70" s="142"/>
      <c r="B70" s="145"/>
    </row>
    <row r="71" spans="1:2" s="134" customFormat="1" ht="15.75">
      <c r="A71" s="142"/>
      <c r="B71" s="145"/>
    </row>
    <row r="72" spans="1:2" s="134" customFormat="1" ht="15.75">
      <c r="A72" s="142"/>
      <c r="B72" s="145"/>
    </row>
    <row r="73" spans="1:2" s="134" customFormat="1" ht="15.75">
      <c r="A73" s="142"/>
      <c r="B73" s="145"/>
    </row>
    <row r="74" spans="1:2" s="134" customFormat="1" ht="15.75">
      <c r="A74" s="142"/>
      <c r="B74" s="145"/>
    </row>
    <row r="75" spans="1:2" s="134" customFormat="1" ht="15.75">
      <c r="A75" s="142"/>
      <c r="B75" s="145"/>
    </row>
    <row r="76" spans="1:2" s="134" customFormat="1" ht="15.75">
      <c r="A76" s="142"/>
      <c r="B76" s="145"/>
    </row>
    <row r="77" spans="1:2" s="134" customFormat="1" ht="15.75">
      <c r="A77" s="142"/>
      <c r="B77" s="145"/>
    </row>
    <row r="78" spans="1:2" s="134" customFormat="1" ht="15.75">
      <c r="A78" s="142"/>
      <c r="B78" s="145"/>
    </row>
    <row r="79" spans="1:2" s="134" customFormat="1" ht="15.75">
      <c r="A79" s="142"/>
      <c r="B79" s="145"/>
    </row>
    <row r="80" spans="1:2" s="134" customFormat="1" ht="15.75">
      <c r="A80" s="142"/>
      <c r="B80" s="145"/>
    </row>
    <row r="81" spans="1:2" s="134" customFormat="1" ht="15.75">
      <c r="A81" s="142"/>
      <c r="B81" s="145"/>
    </row>
    <row r="82" spans="1:2" s="134" customFormat="1" ht="15.75">
      <c r="A82" s="142"/>
      <c r="B82" s="145"/>
    </row>
    <row r="83" spans="1:2" s="134" customFormat="1" ht="15.75">
      <c r="A83" s="142"/>
      <c r="B83" s="145"/>
    </row>
    <row r="84" spans="1:2" s="134" customFormat="1" ht="15.75">
      <c r="A84" s="142"/>
      <c r="B84" s="145"/>
    </row>
    <row r="85" spans="1:2" s="134" customFormat="1" ht="15.75">
      <c r="A85" s="142"/>
      <c r="B85" s="145"/>
    </row>
    <row r="86" spans="1:2" s="134" customFormat="1" ht="15.75">
      <c r="A86" s="142"/>
      <c r="B86" s="145"/>
    </row>
    <row r="87" spans="1:2" s="134" customFormat="1" ht="15.75">
      <c r="A87" s="142"/>
      <c r="B87" s="145"/>
    </row>
    <row r="88" spans="1:2" s="134" customFormat="1" ht="15.75">
      <c r="A88" s="142"/>
      <c r="B88" s="145"/>
    </row>
    <row r="89" spans="1:2" s="134" customFormat="1" ht="15.75">
      <c r="A89" s="142"/>
      <c r="B89" s="145"/>
    </row>
    <row r="90" spans="1:2" s="134" customFormat="1" ht="15.75">
      <c r="A90" s="142"/>
      <c r="B90" s="145"/>
    </row>
    <row r="91" spans="1:2" s="134" customFormat="1" ht="15.75">
      <c r="A91" s="142"/>
      <c r="B91" s="145"/>
    </row>
    <row r="92" spans="1:2" s="134" customFormat="1" ht="15.75">
      <c r="A92" s="142"/>
      <c r="B92" s="145"/>
    </row>
    <row r="93" spans="1:2" s="134" customFormat="1" ht="15.75">
      <c r="A93" s="142"/>
      <c r="B93" s="145"/>
    </row>
    <row r="94" spans="1:2" s="134" customFormat="1" ht="15.75">
      <c r="A94" s="142"/>
      <c r="B94" s="145"/>
    </row>
    <row r="95" spans="1:2" s="134" customFormat="1" ht="15.75">
      <c r="A95" s="142"/>
      <c r="B95" s="145"/>
    </row>
    <row r="96" spans="1:2" s="134" customFormat="1" ht="15.75">
      <c r="A96" s="142"/>
      <c r="B96" s="145"/>
    </row>
    <row r="97" spans="1:2" s="134" customFormat="1" ht="15.75">
      <c r="A97" s="142"/>
      <c r="B97" s="145"/>
    </row>
    <row r="98" spans="1:2" s="134" customFormat="1" ht="15.75">
      <c r="A98" s="142"/>
      <c r="B98" s="145"/>
    </row>
    <row r="99" spans="1:2" s="134" customFormat="1" ht="15.75">
      <c r="A99" s="142"/>
      <c r="B99" s="145"/>
    </row>
    <row r="100" spans="1:2" s="134" customFormat="1" ht="15.75">
      <c r="A100" s="142"/>
      <c r="B100" s="145"/>
    </row>
    <row r="101" spans="1:2" s="134" customFormat="1" ht="15.75">
      <c r="A101" s="142"/>
      <c r="B101" s="145"/>
    </row>
    <row r="102" spans="1:2" s="134" customFormat="1" ht="15.75">
      <c r="A102" s="142"/>
      <c r="B102" s="145"/>
    </row>
    <row r="103" spans="1:2" s="134" customFormat="1" ht="15.75">
      <c r="A103" s="142"/>
      <c r="B103" s="145"/>
    </row>
    <row r="104" spans="1:2" s="134" customFormat="1" ht="15.75">
      <c r="A104" s="142"/>
      <c r="B104" s="145"/>
    </row>
    <row r="105" spans="1:2" s="134" customFormat="1" ht="15.75">
      <c r="A105" s="142"/>
      <c r="B105" s="145"/>
    </row>
    <row r="106" spans="1:2" s="134" customFormat="1" ht="15.75">
      <c r="A106" s="142"/>
      <c r="B106" s="145"/>
    </row>
    <row r="107" spans="1:2" s="134" customFormat="1" ht="15.75">
      <c r="A107" s="142"/>
      <c r="B107" s="145"/>
    </row>
    <row r="108" spans="1:2" s="134" customFormat="1" ht="15.75">
      <c r="A108" s="142"/>
      <c r="B108" s="145"/>
    </row>
    <row r="109" spans="1:2" s="134" customFormat="1" ht="15.75">
      <c r="A109" s="142"/>
      <c r="B109" s="145"/>
    </row>
    <row r="110" spans="1:2" s="134" customFormat="1" ht="15.75">
      <c r="A110" s="142"/>
      <c r="B110" s="145"/>
    </row>
    <row r="111" spans="1:2" s="134" customFormat="1" ht="15.75">
      <c r="A111" s="142"/>
      <c r="B111" s="145"/>
    </row>
    <row r="112" spans="1:2" s="134" customFormat="1" ht="15.75">
      <c r="A112" s="142"/>
      <c r="B112" s="145"/>
    </row>
    <row r="113" spans="1:2" s="134" customFormat="1" ht="15.75">
      <c r="A113" s="142"/>
      <c r="B113" s="145"/>
    </row>
    <row r="114" spans="1:2" s="134" customFormat="1" ht="15.75">
      <c r="A114" s="142"/>
      <c r="B114" s="145"/>
    </row>
    <row r="115" spans="1:2" s="134" customFormat="1" ht="15.75">
      <c r="A115" s="142"/>
      <c r="B115" s="145"/>
    </row>
    <row r="116" spans="1:2" s="134" customFormat="1" ht="15.75">
      <c r="A116" s="142"/>
      <c r="B116" s="145"/>
    </row>
    <row r="117" spans="1:2" s="134" customFormat="1" ht="15.75">
      <c r="A117" s="142"/>
      <c r="B117" s="145"/>
    </row>
    <row r="118" spans="1:2" s="134" customFormat="1" ht="15.75">
      <c r="A118" s="142"/>
      <c r="B118" s="145"/>
    </row>
    <row r="119" spans="1:2" s="134" customFormat="1" ht="15.75">
      <c r="A119" s="142"/>
      <c r="B119" s="145"/>
    </row>
    <row r="120" spans="1:2" s="134" customFormat="1" ht="15.75">
      <c r="A120" s="142"/>
      <c r="B120" s="145"/>
    </row>
    <row r="121" spans="1:2" s="134" customFormat="1" ht="15.75">
      <c r="A121" s="142"/>
      <c r="B121" s="145"/>
    </row>
    <row r="122" spans="1:2" s="134" customFormat="1" ht="15.75">
      <c r="A122" s="142"/>
      <c r="B122" s="145"/>
    </row>
    <row r="123" spans="1:2" s="134" customFormat="1" ht="15.75">
      <c r="A123" s="142"/>
      <c r="B123" s="145"/>
    </row>
    <row r="124" spans="1:2" s="134" customFormat="1" ht="15.75">
      <c r="A124" s="142"/>
      <c r="B124" s="145"/>
    </row>
    <row r="125" spans="1:2" s="134" customFormat="1" ht="15.75">
      <c r="A125" s="142"/>
      <c r="B125" s="145"/>
    </row>
    <row r="126" spans="1:2" s="134" customFormat="1" ht="15.75">
      <c r="A126" s="142"/>
      <c r="B126" s="145"/>
    </row>
    <row r="127" spans="1:2" s="134" customFormat="1" ht="15.75">
      <c r="A127" s="142"/>
      <c r="B127" s="145"/>
    </row>
    <row r="128" spans="1:2" s="134" customFormat="1" ht="15.75">
      <c r="A128" s="142"/>
      <c r="B128" s="145"/>
    </row>
    <row r="129" spans="1:2" s="134" customFormat="1" ht="15.75">
      <c r="A129" s="142"/>
      <c r="B129" s="145"/>
    </row>
    <row r="130" spans="1:2" s="134" customFormat="1" ht="15.75">
      <c r="A130" s="142"/>
      <c r="B130" s="145"/>
    </row>
    <row r="131" spans="1:2" s="134" customFormat="1" ht="15.75">
      <c r="A131" s="142"/>
      <c r="B131" s="145"/>
    </row>
    <row r="132" spans="1:2" s="134" customFormat="1" ht="15.75">
      <c r="A132" s="142"/>
      <c r="B132" s="145"/>
    </row>
    <row r="133" spans="1:2" s="134" customFormat="1" ht="15.75">
      <c r="A133" s="142"/>
      <c r="B133" s="145"/>
    </row>
    <row r="134" spans="1:2" s="134" customFormat="1" ht="15.75">
      <c r="A134" s="142"/>
      <c r="B134" s="145"/>
    </row>
    <row r="135" spans="1:2" s="134" customFormat="1" ht="15.75">
      <c r="A135" s="142"/>
      <c r="B135" s="145"/>
    </row>
    <row r="136" spans="1:2" s="134" customFormat="1" ht="15.75">
      <c r="A136" s="142"/>
      <c r="B136" s="145"/>
    </row>
    <row r="137" spans="1:2" s="134" customFormat="1" ht="15.75">
      <c r="A137" s="142"/>
      <c r="B137" s="145"/>
    </row>
    <row r="138" spans="1:2" s="134" customFormat="1" ht="15.75">
      <c r="A138" s="142"/>
      <c r="B138" s="145"/>
    </row>
    <row r="139" spans="1:2" s="134" customFormat="1" ht="15.75">
      <c r="A139" s="142"/>
      <c r="B139" s="145"/>
    </row>
    <row r="140" spans="1:2" s="134" customFormat="1" ht="15.75">
      <c r="A140" s="142"/>
      <c r="B140" s="145"/>
    </row>
    <row r="141" spans="1:2" s="134" customFormat="1" ht="15.75">
      <c r="A141" s="142"/>
      <c r="B141" s="145"/>
    </row>
    <row r="142" spans="1:2" s="134" customFormat="1" ht="15.75">
      <c r="A142" s="142"/>
      <c r="B142" s="145"/>
    </row>
    <row r="143" spans="1:2" s="134" customFormat="1" ht="15.75">
      <c r="A143" s="142"/>
      <c r="B143" s="145"/>
    </row>
    <row r="144" spans="1:2" s="134" customFormat="1" ht="15.75">
      <c r="A144" s="142"/>
      <c r="B144" s="145"/>
    </row>
    <row r="145" spans="1:2" s="134" customFormat="1" ht="15.75">
      <c r="A145" s="142"/>
      <c r="B145" s="145"/>
    </row>
    <row r="146" spans="1:2" s="134" customFormat="1" ht="15.75">
      <c r="A146" s="142"/>
      <c r="B146" s="145"/>
    </row>
    <row r="147" spans="1:2" s="134" customFormat="1" ht="15.75">
      <c r="A147" s="142"/>
      <c r="B147" s="145"/>
    </row>
    <row r="148" spans="1:2" s="134" customFormat="1" ht="15.75">
      <c r="A148" s="142"/>
      <c r="B148" s="145"/>
    </row>
    <row r="149" spans="1:2" s="134" customFormat="1" ht="15.75">
      <c r="A149" s="142"/>
      <c r="B149" s="145"/>
    </row>
    <row r="150" spans="1:2" s="134" customFormat="1" ht="15.75">
      <c r="A150" s="142"/>
      <c r="B150" s="145"/>
    </row>
    <row r="151" spans="1:2" s="134" customFormat="1" ht="15.75">
      <c r="A151" s="142"/>
      <c r="B151" s="145"/>
    </row>
    <row r="152" spans="1:2" s="134" customFormat="1" ht="15.75">
      <c r="A152" s="142"/>
      <c r="B152" s="145"/>
    </row>
    <row r="153" spans="1:2" s="134" customFormat="1" ht="15.75">
      <c r="A153" s="142"/>
      <c r="B153" s="145"/>
    </row>
    <row r="154" spans="1:2" s="134" customFormat="1" ht="15.75">
      <c r="A154" s="142"/>
      <c r="B154" s="145"/>
    </row>
    <row r="155" spans="1:2" s="134" customFormat="1" ht="15.75">
      <c r="A155" s="142"/>
      <c r="B155" s="145"/>
    </row>
    <row r="156" spans="1:2" s="134" customFormat="1" ht="15.75">
      <c r="A156" s="142"/>
      <c r="B156" s="145"/>
    </row>
    <row r="157" spans="1:2" s="134" customFormat="1" ht="15.75">
      <c r="A157" s="142"/>
      <c r="B157" s="145"/>
    </row>
    <row r="158" spans="1:2" s="134" customFormat="1" ht="15.75">
      <c r="A158" s="142"/>
      <c r="B158" s="145"/>
    </row>
    <row r="159" spans="1:2" s="134" customFormat="1" ht="15.75">
      <c r="A159" s="142"/>
      <c r="B159" s="145"/>
    </row>
    <row r="160" spans="1:2" s="134" customFormat="1" ht="15.75">
      <c r="A160" s="142"/>
      <c r="B160" s="145"/>
    </row>
    <row r="161" spans="1:2" s="134" customFormat="1" ht="15.75">
      <c r="A161" s="142"/>
      <c r="B161" s="145"/>
    </row>
    <row r="162" spans="1:2" s="134" customFormat="1" ht="15.75">
      <c r="A162" s="142"/>
      <c r="B162" s="145"/>
    </row>
    <row r="163" spans="1:2" s="134" customFormat="1" ht="15.75">
      <c r="A163" s="142"/>
      <c r="B163" s="145"/>
    </row>
    <row r="164" spans="1:2" s="134" customFormat="1" ht="15.75">
      <c r="A164" s="142"/>
      <c r="B164" s="145"/>
    </row>
    <row r="165" spans="1:2" s="134" customFormat="1" ht="15.75">
      <c r="A165" s="142"/>
      <c r="B165" s="145"/>
    </row>
    <row r="166" spans="1:2" s="134" customFormat="1" ht="15.75">
      <c r="A166" s="142"/>
      <c r="B166" s="145"/>
    </row>
    <row r="167" spans="1:2" s="134" customFormat="1" ht="15.75">
      <c r="A167" s="142"/>
      <c r="B167" s="145"/>
    </row>
    <row r="168" spans="1:2" s="134" customFormat="1" ht="15.75">
      <c r="A168" s="142"/>
      <c r="B168" s="145"/>
    </row>
    <row r="169" spans="1:2" s="134" customFormat="1" ht="15.75">
      <c r="A169" s="142"/>
      <c r="B169" s="145"/>
    </row>
    <row r="170" spans="1:2" s="134" customFormat="1" ht="15.75">
      <c r="A170" s="142"/>
      <c r="B170" s="145"/>
    </row>
    <row r="171" spans="1:2" s="134" customFormat="1" ht="15.75">
      <c r="A171" s="142"/>
      <c r="B171" s="145"/>
    </row>
    <row r="172" spans="1:2" s="134" customFormat="1" ht="15.75">
      <c r="A172" s="142"/>
      <c r="B172" s="145"/>
    </row>
    <row r="173" spans="1:2" s="134" customFormat="1" ht="15.75">
      <c r="A173" s="142"/>
      <c r="B173" s="145"/>
    </row>
    <row r="174" spans="1:2" s="134" customFormat="1" ht="15.75">
      <c r="A174" s="142"/>
      <c r="B174" s="145"/>
    </row>
    <row r="175" spans="1:2" s="134" customFormat="1" ht="15.75">
      <c r="A175" s="142"/>
      <c r="B175" s="145"/>
    </row>
    <row r="176" spans="1:2" s="134" customFormat="1" ht="15.75">
      <c r="A176" s="142"/>
      <c r="B176" s="145"/>
    </row>
    <row r="177" spans="1:2" s="134" customFormat="1" ht="15.75">
      <c r="A177" s="142"/>
      <c r="B177" s="145"/>
    </row>
    <row r="178" spans="1:2" s="134" customFormat="1" ht="15.75">
      <c r="A178" s="142"/>
      <c r="B178" s="145"/>
    </row>
    <row r="179" spans="1:2" s="134" customFormat="1" ht="15.75">
      <c r="A179" s="142"/>
      <c r="B179" s="145"/>
    </row>
    <row r="180" spans="1:2" s="134" customFormat="1" ht="15.75">
      <c r="A180" s="142"/>
      <c r="B180" s="145"/>
    </row>
    <row r="181" spans="1:2" s="134" customFormat="1" ht="15.75">
      <c r="A181" s="142"/>
      <c r="B181" s="145"/>
    </row>
    <row r="182" spans="1:2" s="134" customFormat="1" ht="15.75">
      <c r="A182" s="142"/>
      <c r="B182" s="145"/>
    </row>
    <row r="183" spans="1:2" s="134" customFormat="1" ht="15.75">
      <c r="A183" s="142"/>
      <c r="B183" s="145"/>
    </row>
    <row r="184" spans="1:2" s="134" customFormat="1" ht="15.75">
      <c r="A184" s="142"/>
      <c r="B184" s="145"/>
    </row>
    <row r="185" spans="1:2" s="134" customFormat="1" ht="15.75">
      <c r="A185" s="142"/>
      <c r="B185" s="145"/>
    </row>
    <row r="186" spans="1:2" s="134" customFormat="1" ht="15.75">
      <c r="A186" s="142"/>
      <c r="B186" s="145"/>
    </row>
    <row r="187" spans="1:2" s="134" customFormat="1" ht="15.75">
      <c r="A187" s="142"/>
      <c r="B187" s="145"/>
    </row>
    <row r="188" spans="1:2" s="134" customFormat="1" ht="15.75">
      <c r="A188" s="142"/>
      <c r="B188" s="145"/>
    </row>
    <row r="189" spans="1:2" s="134" customFormat="1" ht="15.75">
      <c r="A189" s="142"/>
      <c r="B189" s="145"/>
    </row>
    <row r="190" spans="1:2" s="134" customFormat="1" ht="15.75">
      <c r="A190" s="142"/>
      <c r="B190" s="145"/>
    </row>
    <row r="191" spans="1:2" s="134" customFormat="1" ht="15.75">
      <c r="A191" s="142"/>
      <c r="B191" s="145"/>
    </row>
    <row r="192" spans="1:2" s="134" customFormat="1" ht="15.75">
      <c r="A192" s="142"/>
      <c r="B192" s="145"/>
    </row>
    <row r="193" spans="1:2" s="134" customFormat="1" ht="15.75">
      <c r="A193" s="142"/>
      <c r="B193" s="145"/>
    </row>
    <row r="194" spans="1:2" s="134" customFormat="1" ht="15.75">
      <c r="A194" s="142"/>
      <c r="B194" s="145"/>
    </row>
    <row r="195" spans="1:2" s="134" customFormat="1" ht="15.75">
      <c r="A195" s="142"/>
      <c r="B195" s="145"/>
    </row>
    <row r="196" spans="1:2" s="134" customFormat="1" ht="15.75">
      <c r="A196" s="142"/>
      <c r="B196" s="145"/>
    </row>
    <row r="197" spans="1:2" s="134" customFormat="1" ht="15.75">
      <c r="A197" s="142"/>
      <c r="B197" s="145"/>
    </row>
    <row r="198" spans="1:2" s="134" customFormat="1" ht="15.75">
      <c r="A198" s="142"/>
      <c r="B198" s="145"/>
    </row>
    <row r="199" spans="1:2" s="134" customFormat="1" ht="15.75">
      <c r="A199" s="142"/>
      <c r="B199" s="145"/>
    </row>
    <row r="200" spans="1:2" s="134" customFormat="1" ht="15.75">
      <c r="A200" s="142"/>
      <c r="B200" s="145"/>
    </row>
    <row r="201" spans="1:2" s="134" customFormat="1" ht="15.75">
      <c r="A201" s="142"/>
      <c r="B201" s="145"/>
    </row>
    <row r="202" spans="1:2" s="134" customFormat="1" ht="15.75">
      <c r="A202" s="142"/>
      <c r="B202" s="145"/>
    </row>
    <row r="203" spans="1:2" s="134" customFormat="1" ht="15.75">
      <c r="A203" s="142"/>
      <c r="B203" s="145"/>
    </row>
    <row r="204" spans="1:2" s="134" customFormat="1" ht="15.75">
      <c r="A204" s="142"/>
      <c r="B204" s="145"/>
    </row>
    <row r="205" spans="1:2" s="134" customFormat="1" ht="15.75">
      <c r="A205" s="142"/>
      <c r="B205" s="145"/>
    </row>
    <row r="206" spans="1:2" s="134" customFormat="1" ht="15.75">
      <c r="A206" s="142"/>
      <c r="B206" s="145"/>
    </row>
    <row r="207" spans="1:2" s="134" customFormat="1" ht="15.75">
      <c r="A207" s="142"/>
      <c r="B207" s="145"/>
    </row>
    <row r="208" spans="1:2" s="134" customFormat="1" ht="15.75">
      <c r="A208" s="142"/>
      <c r="B208" s="145"/>
    </row>
    <row r="209" spans="1:2" s="134" customFormat="1" ht="15.75">
      <c r="A209" s="142"/>
      <c r="B209" s="145"/>
    </row>
    <row r="210" spans="1:2" s="134" customFormat="1" ht="15.75">
      <c r="A210" s="142"/>
      <c r="B210" s="145"/>
    </row>
    <row r="211" spans="1:2" s="134" customFormat="1" ht="15.75">
      <c r="A211" s="142"/>
      <c r="B211" s="145"/>
    </row>
    <row r="212" spans="1:2" s="134" customFormat="1" ht="15.75">
      <c r="A212" s="142"/>
      <c r="B212" s="145"/>
    </row>
    <row r="213" spans="1:2" s="134" customFormat="1" ht="15.75">
      <c r="A213" s="142"/>
      <c r="B213" s="145"/>
    </row>
    <row r="214" spans="1:2" s="134" customFormat="1" ht="15.75">
      <c r="A214" s="142"/>
      <c r="B214" s="145"/>
    </row>
    <row r="215" spans="1:2" s="134" customFormat="1" ht="15.75">
      <c r="A215" s="142"/>
      <c r="B215" s="145"/>
    </row>
    <row r="216" spans="1:2" s="134" customFormat="1" ht="15.75">
      <c r="A216" s="142"/>
      <c r="B216" s="145"/>
    </row>
    <row r="217" spans="1:2" s="134" customFormat="1" ht="15.75">
      <c r="A217" s="142"/>
      <c r="B217" s="145"/>
    </row>
    <row r="218" spans="1:2" s="134" customFormat="1" ht="15.75">
      <c r="A218" s="142"/>
      <c r="B218" s="145"/>
    </row>
    <row r="219" spans="1:2" s="134" customFormat="1" ht="15.75">
      <c r="A219" s="142"/>
      <c r="B219" s="145"/>
    </row>
    <row r="220" spans="1:2" s="134" customFormat="1" ht="15.75">
      <c r="A220" s="142"/>
      <c r="B220" s="145"/>
    </row>
    <row r="221" spans="1:2" s="134" customFormat="1" ht="15.75">
      <c r="A221" s="142"/>
      <c r="B221" s="145"/>
    </row>
    <row r="222" spans="1:2" s="134" customFormat="1" ht="15.75">
      <c r="A222" s="142"/>
      <c r="B222" s="145"/>
    </row>
    <row r="223" spans="1:2" s="134" customFormat="1" ht="15.75">
      <c r="A223" s="142"/>
      <c r="B223" s="145"/>
    </row>
    <row r="224" spans="1:2" s="134" customFormat="1" ht="15.75">
      <c r="A224" s="142"/>
      <c r="B224" s="145"/>
    </row>
    <row r="225" spans="1:2" s="134" customFormat="1" ht="15.75">
      <c r="A225" s="142"/>
      <c r="B225" s="145"/>
    </row>
    <row r="226" spans="1:2" s="134" customFormat="1" ht="15.75">
      <c r="A226" s="142"/>
      <c r="B226" s="145"/>
    </row>
    <row r="227" spans="1:2" s="134" customFormat="1" ht="15.75">
      <c r="A227" s="142"/>
      <c r="B227" s="145"/>
    </row>
    <row r="228" spans="1:2" s="134" customFormat="1" ht="15.75">
      <c r="A228" s="142"/>
      <c r="B228" s="145"/>
    </row>
    <row r="229" spans="1:2" s="134" customFormat="1" ht="15.75">
      <c r="A229" s="142"/>
      <c r="B229" s="145"/>
    </row>
    <row r="230" spans="1:2" s="134" customFormat="1" ht="15.75">
      <c r="A230" s="142"/>
      <c r="B230" s="145"/>
    </row>
    <row r="231" spans="1:2" s="134" customFormat="1" ht="15.75">
      <c r="A231" s="142"/>
      <c r="B231" s="145"/>
    </row>
    <row r="232" spans="1:2" s="134" customFormat="1" ht="15.75">
      <c r="A232" s="142"/>
      <c r="B232" s="145"/>
    </row>
    <row r="233" spans="1:2" s="134" customFormat="1" ht="15.75">
      <c r="A233" s="142"/>
      <c r="B233" s="145"/>
    </row>
    <row r="234" spans="1:2" s="134" customFormat="1" ht="15.75">
      <c r="A234" s="142"/>
      <c r="B234" s="145"/>
    </row>
    <row r="235" spans="1:2" s="134" customFormat="1" ht="15.75">
      <c r="A235" s="142"/>
      <c r="B235" s="145"/>
    </row>
    <row r="236" spans="1:2" s="134" customFormat="1" ht="15.75">
      <c r="A236" s="142"/>
      <c r="B236" s="145"/>
    </row>
    <row r="237" spans="1:2" s="134" customFormat="1" ht="15.75">
      <c r="A237" s="142"/>
      <c r="B237" s="145"/>
    </row>
    <row r="238" spans="1:2" s="134" customFormat="1" ht="15.75">
      <c r="A238" s="142"/>
      <c r="B238" s="145"/>
    </row>
    <row r="239" spans="1:2" s="134" customFormat="1" ht="15.75">
      <c r="A239" s="142"/>
      <c r="B239" s="145"/>
    </row>
    <row r="240" spans="1:2" s="134" customFormat="1" ht="15.75">
      <c r="A240" s="142"/>
      <c r="B240" s="145"/>
    </row>
    <row r="241" spans="1:2" s="134" customFormat="1" ht="15.75">
      <c r="A241" s="142"/>
      <c r="B241" s="145"/>
    </row>
    <row r="242" spans="1:2" s="134" customFormat="1" ht="15.75">
      <c r="A242" s="142"/>
      <c r="B242" s="145"/>
    </row>
    <row r="243" spans="1:2" s="134" customFormat="1" ht="15.75">
      <c r="A243" s="142"/>
      <c r="B243" s="145"/>
    </row>
    <row r="244" spans="1:2" s="134" customFormat="1" ht="15.75">
      <c r="A244" s="142"/>
      <c r="B244" s="145"/>
    </row>
    <row r="245" spans="1:2" s="134" customFormat="1" ht="15.75">
      <c r="A245" s="142"/>
      <c r="B245" s="145"/>
    </row>
    <row r="246" spans="1:2" s="134" customFormat="1" ht="15.75">
      <c r="A246" s="142"/>
      <c r="B246" s="145"/>
    </row>
    <row r="247" spans="1:2" s="134" customFormat="1" ht="15.75">
      <c r="A247" s="142"/>
      <c r="B247" s="145"/>
    </row>
    <row r="248" spans="1:2" s="134" customFormat="1" ht="15.75">
      <c r="A248" s="142"/>
      <c r="B248" s="145"/>
    </row>
    <row r="249" spans="1:2" s="134" customFormat="1" ht="15.75">
      <c r="A249" s="142"/>
      <c r="B249" s="145"/>
    </row>
    <row r="250" spans="1:2" s="134" customFormat="1" ht="15.75">
      <c r="A250" s="142"/>
      <c r="B250" s="145"/>
    </row>
    <row r="251" spans="1:2" s="134" customFormat="1" ht="15.75">
      <c r="A251" s="142"/>
      <c r="B251" s="145"/>
    </row>
    <row r="252" spans="1:2" s="134" customFormat="1" ht="15.75">
      <c r="A252" s="142"/>
      <c r="B252" s="145"/>
    </row>
    <row r="253" spans="1:2" s="134" customFormat="1" ht="15.75">
      <c r="A253" s="142"/>
      <c r="B253" s="145"/>
    </row>
    <row r="254" spans="1:2" s="134" customFormat="1" ht="15.75">
      <c r="A254" s="142"/>
      <c r="B254" s="145"/>
    </row>
    <row r="255" spans="1:2" s="134" customFormat="1" ht="15.75">
      <c r="A255" s="142"/>
      <c r="B255" s="145"/>
    </row>
    <row r="256" spans="1:2" s="134" customFormat="1" ht="15.75">
      <c r="A256" s="142"/>
      <c r="B256" s="145"/>
    </row>
    <row r="257" spans="1:2" s="134" customFormat="1" ht="15.75">
      <c r="A257" s="142"/>
      <c r="B257" s="145"/>
    </row>
    <row r="258" spans="1:2" s="134" customFormat="1" ht="15.75">
      <c r="A258" s="142"/>
      <c r="B258" s="145"/>
    </row>
    <row r="259" spans="1:2" s="134" customFormat="1" ht="15.75">
      <c r="A259" s="142"/>
      <c r="B259" s="145"/>
    </row>
    <row r="260" spans="1:2" s="134" customFormat="1" ht="15.75">
      <c r="A260" s="142"/>
      <c r="B260" s="145"/>
    </row>
    <row r="261" spans="1:2" s="134" customFormat="1" ht="15.75">
      <c r="A261" s="142"/>
      <c r="B261" s="145"/>
    </row>
    <row r="262" spans="1:2" s="134" customFormat="1" ht="15.75">
      <c r="A262" s="142"/>
      <c r="B262" s="145"/>
    </row>
    <row r="263" spans="1:2" s="134" customFormat="1" ht="15.75">
      <c r="A263" s="142"/>
      <c r="B263" s="145"/>
    </row>
    <row r="264" spans="1:2" s="134" customFormat="1" ht="15.75">
      <c r="A264" s="142"/>
      <c r="B264" s="145"/>
    </row>
    <row r="265" spans="1:2" s="134" customFormat="1" ht="15.75">
      <c r="A265" s="142"/>
      <c r="B265" s="145"/>
    </row>
    <row r="266" spans="1:2" s="134" customFormat="1" ht="15.75">
      <c r="A266" s="142"/>
      <c r="B266" s="145"/>
    </row>
    <row r="267" spans="1:2" s="134" customFormat="1" ht="15.75">
      <c r="A267" s="142"/>
      <c r="B267" s="145"/>
    </row>
    <row r="268" spans="1:2" s="134" customFormat="1" ht="15.75">
      <c r="A268" s="142"/>
      <c r="B268" s="145"/>
    </row>
    <row r="269" spans="1:2" s="134" customFormat="1" ht="15.75">
      <c r="A269" s="142"/>
      <c r="B269" s="145"/>
    </row>
    <row r="270" spans="1:2" s="134" customFormat="1" ht="15.75">
      <c r="A270" s="142"/>
      <c r="B270" s="145"/>
    </row>
    <row r="271" spans="1:2" s="134" customFormat="1" ht="15.75">
      <c r="A271" s="142"/>
      <c r="B271" s="145"/>
    </row>
    <row r="272" spans="1:2" s="134" customFormat="1" ht="15.75">
      <c r="A272" s="142"/>
      <c r="B272" s="145"/>
    </row>
    <row r="273" spans="1:2" s="134" customFormat="1" ht="15.75">
      <c r="A273" s="142"/>
      <c r="B273" s="145"/>
    </row>
    <row r="274" spans="1:2" s="134" customFormat="1" ht="15.75">
      <c r="A274" s="142"/>
      <c r="B274" s="145"/>
    </row>
    <row r="275" spans="1:2" s="134" customFormat="1" ht="15.75">
      <c r="A275" s="142"/>
      <c r="B275" s="145"/>
    </row>
    <row r="276" spans="1:2" s="134" customFormat="1" ht="15.75">
      <c r="A276" s="142"/>
      <c r="B276" s="145"/>
    </row>
    <row r="277" spans="1:2" s="134" customFormat="1" ht="15.75">
      <c r="A277" s="142"/>
      <c r="B277" s="145"/>
    </row>
    <row r="278" spans="1:2" s="134" customFormat="1" ht="15.75">
      <c r="A278" s="142"/>
      <c r="B278" s="145"/>
    </row>
    <row r="279" spans="1:2" s="134" customFormat="1" ht="15.75">
      <c r="A279" s="142"/>
      <c r="B279" s="145"/>
    </row>
    <row r="280" spans="1:2" s="134" customFormat="1" ht="15.75">
      <c r="A280" s="142"/>
      <c r="B280" s="145"/>
    </row>
    <row r="281" spans="1:2" s="134" customFormat="1" ht="15.75">
      <c r="A281" s="142"/>
      <c r="B281" s="145"/>
    </row>
    <row r="282" spans="1:2" s="134" customFormat="1" ht="15.75">
      <c r="A282" s="142"/>
      <c r="B282" s="145"/>
    </row>
    <row r="283" spans="1:2" s="134" customFormat="1" ht="15.75">
      <c r="A283" s="142"/>
      <c r="B283" s="145"/>
    </row>
    <row r="284" spans="1:2" s="134" customFormat="1" ht="15.75">
      <c r="A284" s="142"/>
      <c r="B284" s="145"/>
    </row>
    <row r="285" spans="1:2" s="134" customFormat="1" ht="15.75">
      <c r="A285" s="142"/>
      <c r="B285" s="145"/>
    </row>
    <row r="286" spans="1:2" s="134" customFormat="1" ht="15.75">
      <c r="A286" s="142"/>
      <c r="B286" s="145"/>
    </row>
    <row r="287" spans="1:2" s="134" customFormat="1" ht="15.75">
      <c r="A287" s="142"/>
      <c r="B287" s="145"/>
    </row>
    <row r="288" spans="1:2" s="134" customFormat="1" ht="15.75">
      <c r="A288" s="142"/>
      <c r="B288" s="145"/>
    </row>
    <row r="289" spans="1:2" s="134" customFormat="1" ht="15.75">
      <c r="A289" s="142"/>
      <c r="B289" s="145"/>
    </row>
    <row r="290" spans="1:2" s="134" customFormat="1" ht="15.75">
      <c r="A290" s="142"/>
      <c r="B290" s="145"/>
    </row>
    <row r="291" spans="1:2" s="134" customFormat="1" ht="15.75">
      <c r="A291" s="142"/>
      <c r="B291" s="145"/>
    </row>
    <row r="292" spans="1:2" s="134" customFormat="1" ht="15.75">
      <c r="A292" s="142"/>
      <c r="B292" s="145"/>
    </row>
    <row r="293" spans="1:2" s="134" customFormat="1" ht="15.75">
      <c r="A293" s="142"/>
      <c r="B293" s="145"/>
    </row>
    <row r="294" spans="1:2" s="134" customFormat="1" ht="15.75">
      <c r="A294" s="142"/>
      <c r="B294" s="145"/>
    </row>
    <row r="295" spans="1:2" s="134" customFormat="1" ht="15.75">
      <c r="A295" s="142"/>
      <c r="B295" s="145"/>
    </row>
    <row r="296" spans="1:2" s="134" customFormat="1" ht="15.75">
      <c r="A296" s="142"/>
      <c r="B296" s="145"/>
    </row>
    <row r="297" spans="1:2" s="134" customFormat="1" ht="15.75">
      <c r="A297" s="142"/>
      <c r="B297" s="145"/>
    </row>
    <row r="298" spans="1:2" s="134" customFormat="1" ht="15.75">
      <c r="A298" s="142"/>
      <c r="B298" s="145"/>
    </row>
    <row r="299" spans="1:2" s="134" customFormat="1" ht="15.75">
      <c r="A299" s="142"/>
      <c r="B299" s="145"/>
    </row>
    <row r="300" spans="1:2" s="134" customFormat="1" ht="15.75">
      <c r="A300" s="142"/>
      <c r="B300" s="145"/>
    </row>
    <row r="301" spans="1:2" s="134" customFormat="1" ht="15.75">
      <c r="A301" s="142"/>
      <c r="B301" s="145"/>
    </row>
    <row r="302" spans="1:2" s="134" customFormat="1" ht="15.75">
      <c r="A302" s="142"/>
      <c r="B302" s="145"/>
    </row>
    <row r="303" spans="1:2" s="134" customFormat="1" ht="15.75">
      <c r="A303" s="142"/>
      <c r="B303" s="145"/>
    </row>
    <row r="304" spans="1:2" s="134" customFormat="1" ht="15.75">
      <c r="A304" s="142"/>
      <c r="B304" s="145"/>
    </row>
    <row r="305" spans="1:2" s="134" customFormat="1" ht="15.75">
      <c r="A305" s="142"/>
      <c r="B305" s="145"/>
    </row>
    <row r="306" spans="1:2" s="134" customFormat="1" ht="15.75">
      <c r="A306" s="142"/>
      <c r="B306" s="145"/>
    </row>
    <row r="307" spans="1:2" s="134" customFormat="1" ht="15.75">
      <c r="A307" s="142"/>
      <c r="B307" s="145"/>
    </row>
    <row r="308" spans="1:2" s="134" customFormat="1" ht="15.75">
      <c r="A308" s="142"/>
      <c r="B308" s="145"/>
    </row>
    <row r="309" spans="1:2" s="134" customFormat="1" ht="15.75">
      <c r="A309" s="142"/>
      <c r="B309" s="145"/>
    </row>
    <row r="310" spans="1:2" s="134" customFormat="1" ht="15.75">
      <c r="A310" s="142"/>
      <c r="B310" s="145"/>
    </row>
    <row r="311" spans="1:2" s="134" customFormat="1" ht="15.75">
      <c r="A311" s="142"/>
      <c r="B311" s="145"/>
    </row>
    <row r="312" spans="1:2" s="134" customFormat="1" ht="15.75">
      <c r="A312" s="142"/>
      <c r="B312" s="145"/>
    </row>
    <row r="313" spans="1:2" s="134" customFormat="1" ht="15.75">
      <c r="A313" s="142"/>
      <c r="B313" s="145"/>
    </row>
    <row r="314" spans="1:2" s="134" customFormat="1" ht="15.75">
      <c r="A314" s="142"/>
      <c r="B314" s="145"/>
    </row>
    <row r="315" spans="1:2" s="134" customFormat="1" ht="15.75">
      <c r="A315" s="142"/>
      <c r="B315" s="145"/>
    </row>
    <row r="316" spans="1:2" s="134" customFormat="1" ht="15.75">
      <c r="A316" s="142"/>
      <c r="B316" s="145"/>
    </row>
    <row r="317" spans="1:2" s="134" customFormat="1" ht="15.75">
      <c r="A317" s="142"/>
      <c r="B317" s="145"/>
    </row>
    <row r="318" spans="1:2" s="134" customFormat="1" ht="15.75">
      <c r="A318" s="142"/>
      <c r="B318" s="145"/>
    </row>
    <row r="319" spans="1:2" s="134" customFormat="1" ht="15.75">
      <c r="A319" s="142"/>
      <c r="B319" s="145"/>
    </row>
    <row r="320" spans="1:2" s="134" customFormat="1" ht="15.75">
      <c r="A320" s="142"/>
      <c r="B320" s="145"/>
    </row>
    <row r="321" spans="1:2" s="134" customFormat="1" ht="15.75">
      <c r="A321" s="142"/>
      <c r="B321" s="145"/>
    </row>
    <row r="322" spans="1:2" s="134" customFormat="1" ht="15.75">
      <c r="A322" s="142"/>
      <c r="B322" s="145"/>
    </row>
    <row r="323" spans="1:2" s="134" customFormat="1" ht="15.75">
      <c r="A323" s="142"/>
      <c r="B323" s="145"/>
    </row>
    <row r="324" spans="1:2" s="134" customFormat="1" ht="15.75">
      <c r="A324" s="142"/>
      <c r="B324" s="145"/>
    </row>
    <row r="325" spans="1:2" s="134" customFormat="1" ht="15.75">
      <c r="A325" s="142"/>
      <c r="B325" s="145"/>
    </row>
    <row r="326" spans="1:2" s="134" customFormat="1" ht="15.75">
      <c r="A326" s="142"/>
      <c r="B326" s="145"/>
    </row>
    <row r="327" spans="1:2" s="134" customFormat="1" ht="15.75">
      <c r="A327" s="142"/>
      <c r="B327" s="145"/>
    </row>
    <row r="328" spans="1:2" s="134" customFormat="1" ht="15.75">
      <c r="A328" s="142"/>
      <c r="B328" s="145"/>
    </row>
    <row r="329" spans="1:2" s="134" customFormat="1" ht="15.75">
      <c r="A329" s="142"/>
      <c r="B329" s="145"/>
    </row>
    <row r="330" spans="1:2" s="134" customFormat="1" ht="15.75">
      <c r="A330" s="142"/>
      <c r="B330" s="145"/>
    </row>
    <row r="331" spans="1:2" s="134" customFormat="1" ht="15.75">
      <c r="A331" s="142"/>
      <c r="B331" s="145"/>
    </row>
    <row r="332" spans="1:2" s="134" customFormat="1" ht="15.75">
      <c r="A332" s="142"/>
      <c r="B332" s="145"/>
    </row>
    <row r="333" spans="1:2" s="134" customFormat="1" ht="15.75">
      <c r="A333" s="142"/>
      <c r="B333" s="145"/>
    </row>
    <row r="334" spans="1:2" s="134" customFormat="1" ht="15.75">
      <c r="A334" s="142"/>
      <c r="B334" s="145"/>
    </row>
    <row r="335" spans="1:2" s="134" customFormat="1" ht="15.75">
      <c r="A335" s="142"/>
      <c r="B335" s="145"/>
    </row>
    <row r="336" spans="1:2" s="134" customFormat="1" ht="15.75">
      <c r="A336" s="142"/>
      <c r="B336" s="145"/>
    </row>
    <row r="337" spans="1:2" s="134" customFormat="1" ht="15.75">
      <c r="A337" s="142"/>
      <c r="B337" s="145"/>
    </row>
    <row r="338" spans="1:2" s="134" customFormat="1" ht="15.75">
      <c r="A338" s="142"/>
      <c r="B338" s="145"/>
    </row>
    <row r="339" spans="1:2" s="134" customFormat="1" ht="15.75">
      <c r="A339" s="142"/>
      <c r="B339" s="145"/>
    </row>
    <row r="340" spans="1:2" s="134" customFormat="1" ht="15.75">
      <c r="A340" s="142"/>
      <c r="B340" s="145"/>
    </row>
    <row r="341" spans="1:2" s="134" customFormat="1" ht="15.75">
      <c r="A341" s="142"/>
      <c r="B341" s="145"/>
    </row>
    <row r="342" spans="1:2" s="134" customFormat="1" ht="15.75">
      <c r="A342" s="142"/>
      <c r="B342" s="145"/>
    </row>
    <row r="343" spans="1:2" s="134" customFormat="1" ht="15.75">
      <c r="A343" s="142"/>
      <c r="B343" s="145"/>
    </row>
    <row r="344" spans="1:2" s="134" customFormat="1" ht="15.75">
      <c r="A344" s="142"/>
      <c r="B344" s="145"/>
    </row>
    <row r="345" spans="1:2" s="134" customFormat="1" ht="15.75">
      <c r="A345" s="142"/>
      <c r="B345" s="145"/>
    </row>
    <row r="346" spans="1:2" s="134" customFormat="1" ht="15.75">
      <c r="A346" s="142"/>
      <c r="B346" s="145"/>
    </row>
    <row r="347" spans="1:2" s="134" customFormat="1" ht="15.75">
      <c r="A347" s="142"/>
      <c r="B347" s="145"/>
    </row>
    <row r="348" spans="1:2" s="134" customFormat="1" ht="15.75">
      <c r="A348" s="142"/>
      <c r="B348" s="145"/>
    </row>
    <row r="349" spans="1:2" s="134" customFormat="1" ht="15.75">
      <c r="A349" s="142"/>
      <c r="B349" s="145"/>
    </row>
    <row r="350" spans="1:2" s="134" customFormat="1" ht="15.75">
      <c r="A350" s="142"/>
      <c r="B350" s="145"/>
    </row>
    <row r="351" spans="1:2" s="134" customFormat="1" ht="15.75">
      <c r="A351" s="142"/>
      <c r="B351" s="145"/>
    </row>
    <row r="352" spans="1:2" s="134" customFormat="1" ht="15.75">
      <c r="A352" s="142"/>
      <c r="B352" s="145"/>
    </row>
    <row r="353" spans="1:2" s="134" customFormat="1" ht="15.75">
      <c r="A353" s="142"/>
      <c r="B353" s="145"/>
    </row>
    <row r="354" spans="1:2" s="134" customFormat="1" ht="15.75">
      <c r="A354" s="142"/>
      <c r="B354" s="145"/>
    </row>
    <row r="355" spans="1:2" s="134" customFormat="1" ht="15.75">
      <c r="A355" s="142"/>
      <c r="B355" s="145"/>
    </row>
    <row r="356" spans="1:2" s="134" customFormat="1" ht="15.75">
      <c r="A356" s="142"/>
      <c r="B356" s="145"/>
    </row>
    <row r="357" spans="1:2" s="134" customFormat="1" ht="15.75">
      <c r="A357" s="142"/>
      <c r="B357" s="145"/>
    </row>
    <row r="358" spans="1:2" s="134" customFormat="1" ht="15.75">
      <c r="A358" s="142"/>
      <c r="B358" s="145"/>
    </row>
    <row r="359" spans="1:2" s="134" customFormat="1" ht="15.75">
      <c r="A359" s="142"/>
      <c r="B359" s="145"/>
    </row>
    <row r="360" spans="1:2" s="134" customFormat="1" ht="15.75">
      <c r="A360" s="142"/>
      <c r="B360" s="145"/>
    </row>
    <row r="361" spans="1:2" s="134" customFormat="1" ht="15.75">
      <c r="A361" s="142"/>
      <c r="B361" s="145"/>
    </row>
    <row r="362" spans="1:2" s="134" customFormat="1" ht="15.75">
      <c r="A362" s="142"/>
      <c r="B362" s="145"/>
    </row>
    <row r="363" spans="1:2" s="134" customFormat="1" ht="15.75">
      <c r="A363" s="142"/>
      <c r="B363" s="145"/>
    </row>
    <row r="364" spans="1:2" s="134" customFormat="1" ht="15.75">
      <c r="A364" s="142"/>
      <c r="B364" s="145"/>
    </row>
    <row r="365" spans="1:2" s="134" customFormat="1" ht="15.75">
      <c r="A365" s="142"/>
      <c r="B365" s="145"/>
    </row>
    <row r="366" spans="1:2" s="134" customFormat="1" ht="15.75">
      <c r="A366" s="142"/>
      <c r="B366" s="145"/>
    </row>
    <row r="367" spans="1:2" s="134" customFormat="1" ht="15.75">
      <c r="A367" s="142"/>
      <c r="B367" s="145"/>
    </row>
    <row r="368" spans="1:2" s="134" customFormat="1" ht="15.75">
      <c r="A368" s="142"/>
      <c r="B368" s="145"/>
    </row>
    <row r="369" spans="1:2" s="134" customFormat="1" ht="15.75">
      <c r="A369" s="142"/>
      <c r="B369" s="145"/>
    </row>
    <row r="370" spans="1:2" s="134" customFormat="1" ht="15.75">
      <c r="A370" s="142"/>
      <c r="B370" s="145"/>
    </row>
    <row r="371" spans="1:2" s="134" customFormat="1" ht="15.75">
      <c r="A371" s="142"/>
      <c r="B371" s="145"/>
    </row>
    <row r="372" spans="1:2" s="134" customFormat="1" ht="15.75">
      <c r="A372" s="142"/>
      <c r="B372" s="145"/>
    </row>
    <row r="373" spans="1:2" s="134" customFormat="1" ht="15.75">
      <c r="A373" s="142"/>
      <c r="B373" s="145"/>
    </row>
    <row r="374" spans="1:2" s="134" customFormat="1" ht="15.75">
      <c r="A374" s="142"/>
      <c r="B374" s="145"/>
    </row>
    <row r="375" spans="1:2" s="134" customFormat="1" ht="15.75">
      <c r="A375" s="142"/>
      <c r="B375" s="145"/>
    </row>
    <row r="376" spans="1:2" s="134" customFormat="1" ht="15.75">
      <c r="A376" s="142"/>
      <c r="B376" s="145"/>
    </row>
    <row r="377" spans="1:2" s="134" customFormat="1" ht="15.75">
      <c r="A377" s="142"/>
      <c r="B377" s="145"/>
    </row>
    <row r="378" spans="1:2" s="134" customFormat="1" ht="15.75">
      <c r="A378" s="142"/>
      <c r="B378" s="145"/>
    </row>
    <row r="379" spans="1:2" s="134" customFormat="1" ht="15.75">
      <c r="A379" s="142"/>
      <c r="B379" s="145"/>
    </row>
    <row r="380" spans="1:2" s="134" customFormat="1" ht="15.75">
      <c r="A380" s="142"/>
      <c r="B380" s="145"/>
    </row>
    <row r="381" spans="1:2" s="134" customFormat="1" ht="15.75">
      <c r="A381" s="142"/>
      <c r="B381" s="145"/>
    </row>
    <row r="382" spans="1:2" s="134" customFormat="1" ht="15.75">
      <c r="A382" s="142"/>
      <c r="B382" s="145"/>
    </row>
    <row r="383" spans="1:2" s="134" customFormat="1" ht="15.75">
      <c r="A383" s="142"/>
      <c r="B383" s="145"/>
    </row>
    <row r="384" spans="1:2" s="134" customFormat="1" ht="15.75">
      <c r="A384" s="142"/>
      <c r="B384" s="145"/>
    </row>
    <row r="385" spans="1:2" s="134" customFormat="1" ht="15.75">
      <c r="A385" s="142"/>
      <c r="B385" s="145"/>
    </row>
    <row r="386" spans="1:2" s="134" customFormat="1" ht="15.75">
      <c r="A386" s="142"/>
      <c r="B386" s="145"/>
    </row>
    <row r="387" spans="1:2" s="134" customFormat="1" ht="15.75">
      <c r="A387" s="142"/>
      <c r="B387" s="145"/>
    </row>
    <row r="388" spans="1:2" s="134" customFormat="1" ht="15.75">
      <c r="A388" s="142"/>
      <c r="B388" s="145"/>
    </row>
    <row r="389" spans="1:2" s="134" customFormat="1" ht="15.75">
      <c r="A389" s="142"/>
      <c r="B389" s="145"/>
    </row>
    <row r="390" spans="1:2" s="134" customFormat="1" ht="15.75">
      <c r="A390" s="142"/>
      <c r="B390" s="145"/>
    </row>
    <row r="391" spans="1:2" s="134" customFormat="1" ht="15.75">
      <c r="A391" s="142"/>
      <c r="B391" s="145"/>
    </row>
    <row r="392" spans="1:2" s="134" customFormat="1" ht="15.75">
      <c r="A392" s="142"/>
      <c r="B392" s="145"/>
    </row>
    <row r="393" spans="1:2" s="134" customFormat="1" ht="15.75">
      <c r="A393" s="142"/>
      <c r="B393" s="145"/>
    </row>
    <row r="394" spans="1:2" s="134" customFormat="1" ht="15.75">
      <c r="A394" s="142"/>
      <c r="B394" s="145"/>
    </row>
    <row r="395" spans="1:2" s="134" customFormat="1" ht="15.75">
      <c r="A395" s="142"/>
      <c r="B395" s="145"/>
    </row>
    <row r="396" spans="1:2" s="134" customFormat="1" ht="15.75">
      <c r="A396" s="142"/>
      <c r="B396" s="145"/>
    </row>
    <row r="397" spans="1:2" s="134" customFormat="1" ht="15.75">
      <c r="A397" s="142"/>
      <c r="B397" s="145"/>
    </row>
    <row r="398" spans="1:2" s="134" customFormat="1" ht="15.75">
      <c r="A398" s="142"/>
      <c r="B398" s="145"/>
    </row>
    <row r="399" spans="1:2" s="134" customFormat="1" ht="15.75">
      <c r="A399" s="142"/>
      <c r="B399" s="145"/>
    </row>
    <row r="400" spans="1:2" s="134" customFormat="1" ht="15.75">
      <c r="A400" s="142"/>
      <c r="B400" s="145"/>
    </row>
    <row r="401" spans="1:2" s="134" customFormat="1" ht="15.75">
      <c r="A401" s="142"/>
      <c r="B401" s="145"/>
    </row>
    <row r="402" spans="1:2" s="134" customFormat="1" ht="15.75">
      <c r="A402" s="142"/>
      <c r="B402" s="145"/>
    </row>
    <row r="403" spans="1:2" s="134" customFormat="1" ht="15.75">
      <c r="A403" s="142"/>
      <c r="B403" s="145"/>
    </row>
    <row r="404" spans="1:2" s="134" customFormat="1" ht="15.75">
      <c r="A404" s="142"/>
      <c r="B404" s="145"/>
    </row>
    <row r="405" spans="1:2" s="134" customFormat="1" ht="15.75">
      <c r="A405" s="142"/>
      <c r="B405" s="145"/>
    </row>
    <row r="406" spans="1:2" s="134" customFormat="1" ht="15.75">
      <c r="A406" s="142"/>
      <c r="B406" s="145"/>
    </row>
    <row r="407" spans="1:2" s="134" customFormat="1" ht="15.75">
      <c r="A407" s="142"/>
      <c r="B407" s="145"/>
    </row>
    <row r="408" spans="1:2" s="134" customFormat="1" ht="15.75">
      <c r="A408" s="142"/>
      <c r="B408" s="145"/>
    </row>
    <row r="409" spans="1:2" s="134" customFormat="1" ht="15.75">
      <c r="A409" s="142"/>
      <c r="B409" s="145"/>
    </row>
    <row r="410" spans="1:2" s="134" customFormat="1" ht="15.75">
      <c r="A410" s="142"/>
      <c r="B410" s="145"/>
    </row>
    <row r="411" spans="1:2" s="134" customFormat="1" ht="15.75">
      <c r="A411" s="142"/>
      <c r="B411" s="145"/>
    </row>
    <row r="412" spans="1:2" s="134" customFormat="1" ht="15.75">
      <c r="A412" s="142"/>
      <c r="B412" s="145"/>
    </row>
    <row r="413" spans="1:2" s="134" customFormat="1" ht="15.75">
      <c r="A413" s="142"/>
      <c r="B413" s="145"/>
    </row>
    <row r="414" spans="1:2" s="134" customFormat="1" ht="15.75">
      <c r="A414" s="142"/>
      <c r="B414" s="145"/>
    </row>
    <row r="415" spans="1:2" s="134" customFormat="1" ht="15.75">
      <c r="A415" s="142"/>
      <c r="B415" s="145"/>
    </row>
    <row r="416" spans="1:2" s="134" customFormat="1" ht="15.75">
      <c r="A416" s="142"/>
      <c r="B416" s="145"/>
    </row>
    <row r="417" spans="1:2" s="134" customFormat="1" ht="15.75">
      <c r="A417" s="142"/>
      <c r="B417" s="145"/>
    </row>
    <row r="418" spans="1:2" s="134" customFormat="1" ht="15.75">
      <c r="A418" s="142"/>
      <c r="B418" s="145"/>
    </row>
    <row r="419" spans="1:2" s="134" customFormat="1" ht="15.75">
      <c r="A419" s="142"/>
      <c r="B419" s="145"/>
    </row>
    <row r="420" spans="1:2" s="134" customFormat="1" ht="15.75">
      <c r="A420" s="142"/>
      <c r="B420" s="145"/>
    </row>
    <row r="421" spans="1:2" s="134" customFormat="1" ht="15.75">
      <c r="A421" s="142"/>
      <c r="B421" s="145"/>
    </row>
    <row r="422" spans="1:2" s="134" customFormat="1" ht="15.75">
      <c r="A422" s="142"/>
      <c r="B422" s="145"/>
    </row>
    <row r="423" spans="1:2" s="134" customFormat="1" ht="15.75">
      <c r="A423" s="142"/>
      <c r="B423" s="145"/>
    </row>
    <row r="424" spans="1:2" s="134" customFormat="1" ht="15.75">
      <c r="A424" s="142"/>
      <c r="B424" s="145"/>
    </row>
    <row r="425" spans="1:2" s="134" customFormat="1" ht="15.75">
      <c r="A425" s="142"/>
      <c r="B425" s="145"/>
    </row>
    <row r="426" spans="1:2" s="134" customFormat="1" ht="15.75">
      <c r="A426" s="142"/>
      <c r="B426" s="145"/>
    </row>
    <row r="427" spans="1:2" s="134" customFormat="1" ht="15.75">
      <c r="A427" s="142"/>
      <c r="B427" s="145"/>
    </row>
    <row r="428" spans="1:2" s="134" customFormat="1" ht="15.75">
      <c r="A428" s="142"/>
      <c r="B428" s="145"/>
    </row>
    <row r="429" spans="1:2" s="134" customFormat="1" ht="15.75">
      <c r="A429" s="142"/>
      <c r="B429" s="145"/>
    </row>
    <row r="430" spans="1:2" s="134" customFormat="1" ht="15.75">
      <c r="A430" s="142"/>
      <c r="B430" s="145"/>
    </row>
    <row r="431" spans="1:2" s="134" customFormat="1" ht="15.75">
      <c r="A431" s="142"/>
      <c r="B431" s="145"/>
    </row>
    <row r="432" spans="1:2" s="134" customFormat="1" ht="15.75">
      <c r="A432" s="142"/>
      <c r="B432" s="145"/>
    </row>
    <row r="433" spans="1:2" s="134" customFormat="1" ht="15.75">
      <c r="A433" s="142"/>
      <c r="B433" s="145"/>
    </row>
    <row r="434" spans="1:2" s="134" customFormat="1" ht="15.75">
      <c r="A434" s="142"/>
      <c r="B434" s="145"/>
    </row>
    <row r="435" spans="1:2" s="134" customFormat="1" ht="15.75">
      <c r="A435" s="142"/>
      <c r="B435" s="145"/>
    </row>
    <row r="436" spans="1:2" s="134" customFormat="1" ht="15.75">
      <c r="A436" s="142"/>
      <c r="B436" s="145"/>
    </row>
    <row r="437" spans="1:2" s="134" customFormat="1" ht="15.75">
      <c r="A437" s="142"/>
      <c r="B437" s="145"/>
    </row>
    <row r="438" spans="1:2" s="134" customFormat="1" ht="15.75">
      <c r="A438" s="142"/>
      <c r="B438" s="145"/>
    </row>
    <row r="439" spans="1:2" s="134" customFormat="1" ht="15.75">
      <c r="A439" s="142"/>
      <c r="B439" s="145"/>
    </row>
    <row r="440" spans="1:2" s="134" customFormat="1" ht="15.75">
      <c r="A440" s="142"/>
      <c r="B440" s="145"/>
    </row>
    <row r="441" spans="1:2" s="134" customFormat="1" ht="15.75">
      <c r="A441" s="142"/>
      <c r="B441" s="145"/>
    </row>
    <row r="442" spans="1:2" s="134" customFormat="1" ht="15.75">
      <c r="A442" s="142"/>
      <c r="B442" s="145"/>
    </row>
    <row r="443" spans="1:2" s="134" customFormat="1" ht="15.75">
      <c r="A443" s="142"/>
      <c r="B443" s="145"/>
    </row>
    <row r="444" spans="1:2" s="134" customFormat="1" ht="15.75">
      <c r="A444" s="142"/>
      <c r="B444" s="145"/>
    </row>
    <row r="445" spans="1:2" s="134" customFormat="1" ht="15.75">
      <c r="A445" s="142"/>
      <c r="B445" s="145"/>
    </row>
    <row r="446" spans="1:2" s="134" customFormat="1" ht="15.75">
      <c r="A446" s="142"/>
      <c r="B446" s="145"/>
    </row>
    <row r="447" spans="1:2" s="134" customFormat="1" ht="15.75">
      <c r="A447" s="142"/>
      <c r="B447" s="145"/>
    </row>
    <row r="448" spans="1:2" s="134" customFormat="1" ht="15.75">
      <c r="A448" s="142"/>
      <c r="B448" s="145"/>
    </row>
    <row r="449" spans="1:2" s="134" customFormat="1" ht="15.75">
      <c r="A449" s="142"/>
      <c r="B449" s="145"/>
    </row>
    <row r="450" spans="1:2" s="134" customFormat="1" ht="15.75">
      <c r="A450" s="142"/>
      <c r="B450" s="145"/>
    </row>
    <row r="451" spans="1:2" s="134" customFormat="1" ht="15.75">
      <c r="A451" s="142"/>
      <c r="B451" s="145"/>
    </row>
    <row r="452" spans="1:2" s="134" customFormat="1" ht="15.75">
      <c r="A452" s="142"/>
      <c r="B452" s="145"/>
    </row>
    <row r="453" spans="1:2" s="134" customFormat="1" ht="15.75">
      <c r="A453" s="142"/>
      <c r="B453" s="145"/>
    </row>
    <row r="454" spans="1:2" s="134" customFormat="1" ht="15.75">
      <c r="A454" s="142"/>
      <c r="B454" s="145"/>
    </row>
    <row r="455" spans="1:2" s="134" customFormat="1" ht="15.75">
      <c r="A455" s="142"/>
      <c r="B455" s="145"/>
    </row>
    <row r="456" spans="1:2" s="134" customFormat="1" ht="15.75">
      <c r="A456" s="142"/>
      <c r="B456" s="145"/>
    </row>
    <row r="457" spans="1:2" s="134" customFormat="1" ht="15.75">
      <c r="A457" s="142"/>
      <c r="B457" s="145"/>
    </row>
    <row r="458" spans="1:2" s="134" customFormat="1" ht="15.75">
      <c r="A458" s="142"/>
      <c r="B458" s="145"/>
    </row>
    <row r="459" spans="1:2" s="134" customFormat="1" ht="15.75">
      <c r="A459" s="142"/>
      <c r="B459" s="145"/>
    </row>
    <row r="460" spans="1:2" s="134" customFormat="1" ht="15.75">
      <c r="A460" s="142"/>
      <c r="B460" s="145"/>
    </row>
    <row r="461" spans="1:2" s="134" customFormat="1" ht="15.75">
      <c r="A461" s="142"/>
      <c r="B461" s="145"/>
    </row>
    <row r="462" spans="1:2" s="134" customFormat="1" ht="15.75">
      <c r="A462" s="142"/>
      <c r="B462" s="145"/>
    </row>
    <row r="463" spans="1:2" s="134" customFormat="1" ht="15.75">
      <c r="A463" s="142"/>
      <c r="B463" s="145"/>
    </row>
    <row r="464" spans="1:2" s="134" customFormat="1" ht="15.75">
      <c r="A464" s="142"/>
      <c r="B464" s="145"/>
    </row>
    <row r="465" spans="1:2" s="134" customFormat="1" ht="15.75">
      <c r="A465" s="142"/>
      <c r="B465" s="145"/>
    </row>
    <row r="466" spans="1:2" s="134" customFormat="1" ht="15.75">
      <c r="A466" s="142"/>
      <c r="B466" s="145"/>
    </row>
    <row r="467" spans="1:2" s="134" customFormat="1" ht="15.75">
      <c r="A467" s="142"/>
      <c r="B467" s="145"/>
    </row>
    <row r="468" spans="1:2" s="134" customFormat="1" ht="15.75">
      <c r="A468" s="142"/>
      <c r="B468" s="145"/>
    </row>
    <row r="469" spans="1:2" s="134" customFormat="1" ht="15.75">
      <c r="A469" s="142"/>
      <c r="B469" s="145"/>
    </row>
    <row r="470" spans="1:2" s="134" customFormat="1" ht="15.75">
      <c r="A470" s="142"/>
      <c r="B470" s="145"/>
    </row>
    <row r="471" spans="1:2" s="134" customFormat="1" ht="15.75">
      <c r="A471" s="142"/>
      <c r="B471" s="145"/>
    </row>
    <row r="472" spans="1:2" s="134" customFormat="1" ht="15.75">
      <c r="A472" s="142"/>
      <c r="B472" s="145"/>
    </row>
    <row r="473" spans="1:2" s="134" customFormat="1" ht="15.75">
      <c r="A473" s="142"/>
      <c r="B473" s="145"/>
    </row>
    <row r="474" spans="1:2" s="134" customFormat="1" ht="15.75">
      <c r="A474" s="142"/>
      <c r="B474" s="145"/>
    </row>
    <row r="475" spans="1:2" s="134" customFormat="1" ht="15.75">
      <c r="A475" s="142"/>
      <c r="B475" s="145"/>
    </row>
    <row r="476" spans="1:2" s="134" customFormat="1" ht="15.75">
      <c r="A476" s="142"/>
      <c r="B476" s="145"/>
    </row>
    <row r="477" spans="1:2" s="134" customFormat="1" ht="15.75">
      <c r="A477" s="142"/>
      <c r="B477" s="145"/>
    </row>
    <row r="478" spans="1:2" s="134" customFormat="1" ht="15.75">
      <c r="A478" s="142"/>
      <c r="B478" s="145"/>
    </row>
    <row r="479" spans="1:2" s="134" customFormat="1" ht="15.75">
      <c r="A479" s="142"/>
      <c r="B479" s="145"/>
    </row>
    <row r="480" spans="1:2" s="134" customFormat="1" ht="15.75">
      <c r="A480" s="142"/>
      <c r="B480" s="145"/>
    </row>
    <row r="481" spans="1:2" s="134" customFormat="1" ht="15.75">
      <c r="A481" s="142"/>
      <c r="B481" s="145"/>
    </row>
    <row r="482" spans="1:2" s="134" customFormat="1" ht="15.75">
      <c r="A482" s="142"/>
      <c r="B482" s="145"/>
    </row>
    <row r="483" spans="1:2" s="134" customFormat="1" ht="15.75">
      <c r="A483" s="142"/>
      <c r="B483" s="145"/>
    </row>
    <row r="484" spans="1:2" s="134" customFormat="1" ht="15.75">
      <c r="A484" s="142"/>
      <c r="B484" s="145"/>
    </row>
    <row r="485" spans="1:2" s="134" customFormat="1" ht="15.75">
      <c r="A485" s="142"/>
      <c r="B485" s="145"/>
    </row>
    <row r="486" spans="1:2" s="134" customFormat="1" ht="15.75">
      <c r="A486" s="142"/>
      <c r="B486" s="145"/>
    </row>
    <row r="487" spans="1:2" s="134" customFormat="1" ht="15.75">
      <c r="A487" s="142"/>
      <c r="B487" s="145"/>
    </row>
    <row r="488" spans="1:2" s="134" customFormat="1" ht="15.75">
      <c r="A488" s="142"/>
      <c r="B488" s="145"/>
    </row>
    <row r="489" spans="1:2" s="134" customFormat="1" ht="15.75">
      <c r="A489" s="142"/>
      <c r="B489" s="145"/>
    </row>
    <row r="490" spans="1:2" s="134" customFormat="1" ht="15.75">
      <c r="A490" s="142"/>
      <c r="B490" s="145"/>
    </row>
    <row r="491" spans="1:2" s="134" customFormat="1" ht="15.75">
      <c r="A491" s="142"/>
      <c r="B491" s="145"/>
    </row>
    <row r="492" spans="1:2" s="134" customFormat="1" ht="15.75">
      <c r="A492" s="142"/>
      <c r="B492" s="145"/>
    </row>
    <row r="493" spans="1:2" s="134" customFormat="1" ht="15.75">
      <c r="A493" s="142"/>
      <c r="B493" s="145"/>
    </row>
    <row r="494" spans="1:2" s="134" customFormat="1" ht="15.75">
      <c r="A494" s="142"/>
      <c r="B494" s="145"/>
    </row>
    <row r="495" spans="1:2" s="134" customFormat="1" ht="15.75">
      <c r="A495" s="142"/>
      <c r="B495" s="145"/>
    </row>
    <row r="496" spans="1:2" s="134" customFormat="1" ht="15.75">
      <c r="A496" s="142"/>
      <c r="B496" s="145"/>
    </row>
    <row r="497" spans="1:2" s="134" customFormat="1" ht="15.75">
      <c r="A497" s="142"/>
      <c r="B497" s="145"/>
    </row>
    <row r="498" spans="1:2" s="134" customFormat="1" ht="15.75">
      <c r="A498" s="142"/>
      <c r="B498" s="145"/>
    </row>
    <row r="499" spans="1:2" s="134" customFormat="1" ht="15.75">
      <c r="A499" s="142"/>
      <c r="B499" s="145"/>
    </row>
    <row r="500" spans="1:2" s="134" customFormat="1" ht="15.75">
      <c r="A500" s="142"/>
      <c r="B500" s="145"/>
    </row>
    <row r="501" spans="1:2" s="134" customFormat="1" ht="15.75">
      <c r="A501" s="142"/>
      <c r="B501" s="145"/>
    </row>
    <row r="502" spans="1:2" s="134" customFormat="1" ht="15.75">
      <c r="A502" s="142"/>
      <c r="B502" s="145"/>
    </row>
    <row r="503" spans="1:2" s="134" customFormat="1" ht="15.75">
      <c r="A503" s="142"/>
      <c r="B503" s="145"/>
    </row>
    <row r="504" spans="1:2" s="134" customFormat="1" ht="15.75">
      <c r="A504" s="142"/>
      <c r="B504" s="145"/>
    </row>
    <row r="505" spans="1:2" s="134" customFormat="1" ht="15.75">
      <c r="A505" s="142"/>
      <c r="B505" s="145"/>
    </row>
    <row r="506" spans="1:2" s="134" customFormat="1" ht="15.75">
      <c r="A506" s="142"/>
      <c r="B506" s="145"/>
    </row>
    <row r="507" spans="1:2" s="134" customFormat="1" ht="15.75">
      <c r="A507" s="142"/>
      <c r="B507" s="145"/>
    </row>
    <row r="508" spans="1:2" s="134" customFormat="1" ht="15.75">
      <c r="A508" s="142"/>
      <c r="B508" s="145"/>
    </row>
    <row r="509" spans="1:2" s="134" customFormat="1" ht="15.75">
      <c r="A509" s="142"/>
      <c r="B509" s="145"/>
    </row>
    <row r="510" spans="1:2" s="134" customFormat="1" ht="15.75">
      <c r="A510" s="142"/>
      <c r="B510" s="145"/>
    </row>
    <row r="511" spans="1:2" s="134" customFormat="1" ht="15.75">
      <c r="A511" s="142"/>
      <c r="B511" s="145"/>
    </row>
    <row r="512" spans="1:2" s="134" customFormat="1" ht="15.75">
      <c r="A512" s="142"/>
      <c r="B512" s="145"/>
    </row>
    <row r="513" spans="1:2" s="134" customFormat="1" ht="15.75">
      <c r="A513" s="142"/>
      <c r="B513" s="145"/>
    </row>
    <row r="514" spans="1:2" s="134" customFormat="1" ht="15.75">
      <c r="A514" s="142"/>
      <c r="B514" s="145"/>
    </row>
    <row r="515" spans="1:2" s="134" customFormat="1" ht="15.75">
      <c r="A515" s="142"/>
      <c r="B515" s="145"/>
    </row>
    <row r="516" spans="1:2" s="134" customFormat="1" ht="15.75">
      <c r="A516" s="142"/>
      <c r="B516" s="145"/>
    </row>
    <row r="517" spans="1:2" s="134" customFormat="1" ht="15.75">
      <c r="A517" s="142"/>
      <c r="B517" s="145"/>
    </row>
    <row r="518" spans="1:2" s="134" customFormat="1" ht="15.75">
      <c r="A518" s="142"/>
      <c r="B518" s="145"/>
    </row>
    <row r="519" spans="1:2" s="134" customFormat="1" ht="15.75">
      <c r="A519" s="142"/>
      <c r="B519" s="145"/>
    </row>
    <row r="520" spans="1:2" s="134" customFormat="1" ht="15.75">
      <c r="A520" s="142"/>
      <c r="B520" s="145"/>
    </row>
    <row r="521" spans="1:2" s="134" customFormat="1" ht="15.75">
      <c r="A521" s="142"/>
      <c r="B521" s="145"/>
    </row>
    <row r="522" spans="1:2" s="134" customFormat="1" ht="15.75">
      <c r="A522" s="142"/>
      <c r="B522" s="145"/>
    </row>
    <row r="523" spans="1:2" s="134" customFormat="1" ht="15.75">
      <c r="A523" s="142"/>
      <c r="B523" s="145"/>
    </row>
    <row r="524" spans="1:2" s="134" customFormat="1" ht="15.75">
      <c r="A524" s="142"/>
      <c r="B524" s="145"/>
    </row>
    <row r="525" spans="1:2" s="134" customFormat="1" ht="15.75">
      <c r="A525" s="142"/>
      <c r="B525" s="145"/>
    </row>
    <row r="526" spans="1:2" s="134" customFormat="1" ht="15.75">
      <c r="A526" s="142"/>
      <c r="B526" s="145"/>
    </row>
    <row r="527" spans="1:2" s="134" customFormat="1" ht="15.75">
      <c r="A527" s="142"/>
      <c r="B527" s="145"/>
    </row>
    <row r="528" spans="1:2" s="134" customFormat="1" ht="15.75">
      <c r="A528" s="142"/>
      <c r="B528" s="145"/>
    </row>
    <row r="529" spans="1:2" s="134" customFormat="1" ht="15.75">
      <c r="A529" s="142"/>
      <c r="B529" s="145"/>
    </row>
    <row r="530" spans="1:2" s="134" customFormat="1" ht="15.75">
      <c r="A530" s="142"/>
      <c r="B530" s="145"/>
    </row>
    <row r="531" spans="1:2" s="134" customFormat="1" ht="15.75">
      <c r="A531" s="142"/>
      <c r="B531" s="145"/>
    </row>
    <row r="532" spans="1:2" s="134" customFormat="1" ht="15.75">
      <c r="A532" s="142"/>
      <c r="B532" s="145"/>
    </row>
    <row r="533" spans="1:2" s="134" customFormat="1" ht="15.75">
      <c r="A533" s="142"/>
      <c r="B533" s="145"/>
    </row>
    <row r="534" spans="1:2" s="134" customFormat="1" ht="15.75">
      <c r="A534" s="142"/>
      <c r="B534" s="145"/>
    </row>
    <row r="535" spans="1:2" s="134" customFormat="1" ht="15.75">
      <c r="A535" s="142"/>
      <c r="B535" s="145"/>
    </row>
    <row r="536" spans="1:2" s="134" customFormat="1" ht="15.75">
      <c r="A536" s="142"/>
      <c r="B536" s="145"/>
    </row>
    <row r="537" spans="1:2" s="134" customFormat="1" ht="15.75">
      <c r="A537" s="142"/>
      <c r="B537" s="145"/>
    </row>
    <row r="538" spans="1:2" s="134" customFormat="1" ht="15.75">
      <c r="A538" s="142"/>
      <c r="B538" s="145"/>
    </row>
    <row r="539" spans="1:2" s="134" customFormat="1" ht="15.75">
      <c r="A539" s="142"/>
      <c r="B539" s="145"/>
    </row>
    <row r="540" spans="1:2" s="134" customFormat="1" ht="15.75">
      <c r="A540" s="142"/>
      <c r="B540" s="145"/>
    </row>
    <row r="541" spans="1:2" s="134" customFormat="1" ht="15.75">
      <c r="A541" s="142"/>
      <c r="B541" s="145"/>
    </row>
    <row r="542" spans="1:2" s="134" customFormat="1" ht="15.75">
      <c r="A542" s="142"/>
      <c r="B542" s="145"/>
    </row>
    <row r="543" spans="1:2" s="134" customFormat="1" ht="15.75">
      <c r="A543" s="142"/>
      <c r="B543" s="145"/>
    </row>
    <row r="544" spans="1:2" s="134" customFormat="1" ht="15.75">
      <c r="A544" s="142"/>
      <c r="B544" s="145"/>
    </row>
    <row r="545" spans="1:2" s="134" customFormat="1" ht="15.75">
      <c r="A545" s="142"/>
      <c r="B545" s="145"/>
    </row>
    <row r="546" spans="1:2" s="134" customFormat="1" ht="15.75">
      <c r="A546" s="142"/>
      <c r="B546" s="145"/>
    </row>
    <row r="547" spans="1:2" s="134" customFormat="1" ht="15.75">
      <c r="A547" s="142"/>
      <c r="B547" s="145"/>
    </row>
    <row r="548" spans="1:2" s="134" customFormat="1" ht="15.75">
      <c r="A548" s="142"/>
      <c r="B548" s="145"/>
    </row>
    <row r="549" spans="1:2" s="134" customFormat="1" ht="15.75">
      <c r="A549" s="142"/>
      <c r="B549" s="145"/>
    </row>
    <row r="550" spans="1:2" s="134" customFormat="1" ht="15.75">
      <c r="A550" s="142"/>
      <c r="B550" s="145"/>
    </row>
    <row r="551" spans="1:2" s="134" customFormat="1" ht="15.75">
      <c r="A551" s="142"/>
      <c r="B551" s="145"/>
    </row>
    <row r="552" spans="1:2" s="134" customFormat="1" ht="15.75">
      <c r="A552" s="142"/>
      <c r="B552" s="145"/>
    </row>
    <row r="553" spans="1:2" s="134" customFormat="1" ht="15.75">
      <c r="A553" s="142"/>
      <c r="B553" s="145"/>
    </row>
    <row r="554" spans="1:2" s="134" customFormat="1" ht="15.75">
      <c r="A554" s="142"/>
      <c r="B554" s="145"/>
    </row>
    <row r="555" spans="1:2" s="134" customFormat="1" ht="15.75">
      <c r="A555" s="142"/>
      <c r="B555" s="145"/>
    </row>
    <row r="556" spans="1:2" s="134" customFormat="1" ht="15.75">
      <c r="A556" s="142"/>
      <c r="B556" s="145"/>
    </row>
    <row r="557" spans="1:2" s="134" customFormat="1" ht="15.75">
      <c r="A557" s="142"/>
      <c r="B557" s="145"/>
    </row>
    <row r="558" spans="1:2" s="134" customFormat="1" ht="15.75">
      <c r="A558" s="142"/>
      <c r="B558" s="145"/>
    </row>
    <row r="559" spans="1:2" s="134" customFormat="1" ht="15.75">
      <c r="A559" s="142"/>
      <c r="B559" s="145"/>
    </row>
    <row r="560" spans="1:2" s="134" customFormat="1" ht="15.75">
      <c r="A560" s="142"/>
      <c r="B560" s="145"/>
    </row>
    <row r="561" spans="1:2" s="134" customFormat="1" ht="15.75">
      <c r="A561" s="142"/>
      <c r="B561" s="145"/>
    </row>
    <row r="562" spans="1:2" s="134" customFormat="1" ht="15.75">
      <c r="A562" s="142"/>
      <c r="B562" s="145"/>
    </row>
    <row r="563" spans="1:2" s="134" customFormat="1" ht="15.75">
      <c r="A563" s="142"/>
      <c r="B563" s="145"/>
    </row>
    <row r="564" spans="1:2" s="134" customFormat="1" ht="15.75">
      <c r="A564" s="142"/>
      <c r="B564" s="145"/>
    </row>
    <row r="565" spans="1:2" s="134" customFormat="1" ht="15.75">
      <c r="A565" s="142"/>
      <c r="B565" s="145"/>
    </row>
    <row r="566" spans="1:2" s="134" customFormat="1" ht="15.75">
      <c r="A566" s="142"/>
      <c r="B566" s="145"/>
    </row>
    <row r="567" spans="1:2" s="134" customFormat="1" ht="15.75">
      <c r="A567" s="142"/>
      <c r="B567" s="145"/>
    </row>
    <row r="568" spans="1:2" s="134" customFormat="1" ht="15.75">
      <c r="A568" s="142"/>
      <c r="B568" s="145"/>
    </row>
    <row r="569" spans="1:2" s="134" customFormat="1" ht="15.75">
      <c r="A569" s="142"/>
      <c r="B569" s="145"/>
    </row>
    <row r="570" spans="1:2" s="134" customFormat="1" ht="15.75">
      <c r="A570" s="142"/>
      <c r="B570" s="145"/>
    </row>
    <row r="571" spans="1:2" s="134" customFormat="1" ht="15.75">
      <c r="A571" s="142"/>
      <c r="B571" s="145"/>
    </row>
    <row r="572" spans="1:2" s="134" customFormat="1" ht="15.75">
      <c r="A572" s="142"/>
      <c r="B572" s="145"/>
    </row>
    <row r="573" spans="1:2" s="134" customFormat="1" ht="15.75">
      <c r="A573" s="142"/>
      <c r="B573" s="145"/>
    </row>
    <row r="574" spans="1:2" s="134" customFormat="1" ht="15.75">
      <c r="A574" s="142"/>
      <c r="B574" s="145"/>
    </row>
    <row r="575" spans="1:2" s="134" customFormat="1" ht="15.75">
      <c r="A575" s="142"/>
      <c r="B575" s="145"/>
    </row>
    <row r="576" spans="1:2" s="134" customFormat="1" ht="15.75">
      <c r="A576" s="142"/>
      <c r="B576" s="145"/>
    </row>
    <row r="577" spans="1:2" s="134" customFormat="1" ht="15.75">
      <c r="A577" s="142"/>
      <c r="B577" s="145"/>
    </row>
    <row r="578" spans="1:2" s="134" customFormat="1" ht="15.75">
      <c r="A578" s="142"/>
      <c r="B578" s="145"/>
    </row>
    <row r="579" spans="1:2" s="134" customFormat="1" ht="15.75">
      <c r="A579" s="142"/>
      <c r="B579" s="145"/>
    </row>
    <row r="580" spans="1:2" s="134" customFormat="1" ht="15.75">
      <c r="A580" s="142"/>
      <c r="B580" s="145"/>
    </row>
    <row r="581" spans="1:2" s="134" customFormat="1" ht="15.75">
      <c r="A581" s="142"/>
      <c r="B581" s="145"/>
    </row>
    <row r="582" spans="1:2" s="134" customFormat="1" ht="15.75">
      <c r="A582" s="142"/>
      <c r="B582" s="145"/>
    </row>
    <row r="583" spans="1:2" s="134" customFormat="1" ht="15.75">
      <c r="A583" s="142"/>
      <c r="B583" s="145"/>
    </row>
    <row r="584" spans="1:2" s="134" customFormat="1" ht="15.75">
      <c r="A584" s="142"/>
      <c r="B584" s="145"/>
    </row>
    <row r="585" spans="1:2" s="134" customFormat="1" ht="15.75">
      <c r="A585" s="142"/>
      <c r="B585" s="145"/>
    </row>
    <row r="586" spans="1:2" s="134" customFormat="1" ht="15.75">
      <c r="A586" s="142"/>
      <c r="B586" s="145"/>
    </row>
    <row r="587" spans="1:2" s="134" customFormat="1" ht="15.75">
      <c r="A587" s="142"/>
      <c r="B587" s="145"/>
    </row>
    <row r="588" spans="1:2" s="134" customFormat="1" ht="15.75">
      <c r="A588" s="142"/>
      <c r="B588" s="145"/>
    </row>
    <row r="589" spans="1:2" s="134" customFormat="1" ht="15.75">
      <c r="A589" s="142"/>
      <c r="B589" s="145"/>
    </row>
    <row r="590" spans="1:2" s="134" customFormat="1" ht="15.75">
      <c r="A590" s="142"/>
      <c r="B590" s="145"/>
    </row>
    <row r="591" spans="1:2" s="134" customFormat="1" ht="15.75">
      <c r="A591" s="142"/>
      <c r="B591" s="145"/>
    </row>
    <row r="592" spans="1:2" s="134" customFormat="1" ht="15.75">
      <c r="A592" s="142"/>
      <c r="B592" s="145"/>
    </row>
    <row r="593" spans="1:2" s="134" customFormat="1" ht="15.75">
      <c r="A593" s="142"/>
      <c r="B593" s="145"/>
    </row>
    <row r="594" spans="1:2" s="134" customFormat="1" ht="15.75">
      <c r="A594" s="142"/>
      <c r="B594" s="145"/>
    </row>
    <row r="595" spans="1:2" s="134" customFormat="1" ht="15.75">
      <c r="A595" s="142"/>
      <c r="B595" s="145"/>
    </row>
    <row r="596" spans="1:2" s="134" customFormat="1" ht="15.75">
      <c r="A596" s="142"/>
      <c r="B596" s="145"/>
    </row>
    <row r="597" spans="1:2" s="134" customFormat="1" ht="15.75">
      <c r="A597" s="142"/>
      <c r="B597" s="145"/>
    </row>
    <row r="598" spans="1:2" s="134" customFormat="1" ht="15.75">
      <c r="A598" s="142"/>
      <c r="B598" s="145"/>
    </row>
    <row r="599" spans="1:2" s="134" customFormat="1" ht="15.75">
      <c r="A599" s="142"/>
      <c r="B599" s="145"/>
    </row>
    <row r="600" spans="1:2" s="134" customFormat="1" ht="15.75">
      <c r="A600" s="142"/>
      <c r="B600" s="145"/>
    </row>
    <row r="601" spans="1:2" s="134" customFormat="1" ht="15.75">
      <c r="A601" s="142"/>
      <c r="B601" s="145"/>
    </row>
    <row r="602" spans="1:2" s="134" customFormat="1" ht="15.75">
      <c r="A602" s="142"/>
      <c r="B602" s="145"/>
    </row>
    <row r="603" spans="1:2" s="134" customFormat="1" ht="15.75">
      <c r="A603" s="142"/>
      <c r="B603" s="145"/>
    </row>
    <row r="604" spans="1:2" s="134" customFormat="1" ht="15.75">
      <c r="A604" s="142"/>
      <c r="B604" s="145"/>
    </row>
    <row r="605" spans="1:2" s="134" customFormat="1" ht="15.75">
      <c r="A605" s="142"/>
      <c r="B605" s="145"/>
    </row>
    <row r="606" spans="1:2" s="134" customFormat="1" ht="15.75">
      <c r="A606" s="142"/>
      <c r="B606" s="145"/>
    </row>
    <row r="607" spans="1:2" s="134" customFormat="1" ht="15.75">
      <c r="A607" s="142"/>
      <c r="B607" s="145"/>
    </row>
    <row r="608" spans="1:2" s="134" customFormat="1" ht="15.75">
      <c r="A608" s="142"/>
      <c r="B608" s="145"/>
    </row>
    <row r="609" spans="1:2" s="134" customFormat="1" ht="15.75">
      <c r="A609" s="142"/>
      <c r="B609" s="145"/>
    </row>
    <row r="610" spans="1:2" s="134" customFormat="1" ht="15.75">
      <c r="A610" s="142"/>
      <c r="B610" s="145"/>
    </row>
    <row r="611" spans="1:2" s="134" customFormat="1" ht="15.75">
      <c r="A611" s="142"/>
      <c r="B611" s="145"/>
    </row>
    <row r="612" spans="1:2" s="134" customFormat="1" ht="15.75">
      <c r="A612" s="142"/>
      <c r="B612" s="145"/>
    </row>
    <row r="613" spans="1:2" s="134" customFormat="1" ht="15.75">
      <c r="A613" s="142"/>
      <c r="B613" s="145"/>
    </row>
    <row r="614" spans="1:2" s="134" customFormat="1" ht="15.75">
      <c r="A614" s="142"/>
      <c r="B614" s="145"/>
    </row>
    <row r="615" spans="1:2" s="134" customFormat="1" ht="15.75">
      <c r="A615" s="142"/>
      <c r="B615" s="145"/>
    </row>
    <row r="616" spans="1:2" s="134" customFormat="1" ht="15.75">
      <c r="A616" s="142"/>
      <c r="B616" s="145"/>
    </row>
    <row r="617" spans="1:2" s="134" customFormat="1" ht="15.75">
      <c r="A617" s="142"/>
      <c r="B617" s="145"/>
    </row>
    <row r="618" spans="1:2" s="134" customFormat="1" ht="15.75">
      <c r="A618" s="142"/>
      <c r="B618" s="145"/>
    </row>
    <row r="619" spans="1:2" s="134" customFormat="1" ht="15.75">
      <c r="A619" s="142"/>
      <c r="B619" s="145"/>
    </row>
    <row r="620" spans="1:2" s="134" customFormat="1" ht="15.75">
      <c r="A620" s="142"/>
      <c r="B620" s="145"/>
    </row>
    <row r="621" spans="1:2" s="134" customFormat="1" ht="15.75">
      <c r="A621" s="142"/>
      <c r="B621" s="145"/>
    </row>
    <row r="622" spans="1:2" s="134" customFormat="1" ht="15.75">
      <c r="A622" s="142"/>
      <c r="B622" s="145"/>
    </row>
    <row r="623" spans="1:2" s="134" customFormat="1" ht="15.75">
      <c r="A623" s="142"/>
      <c r="B623" s="145"/>
    </row>
    <row r="624" spans="1:2" s="134" customFormat="1" ht="15.75">
      <c r="A624" s="142"/>
      <c r="B624" s="145"/>
    </row>
    <row r="625" spans="1:2" s="134" customFormat="1" ht="15.75">
      <c r="A625" s="142"/>
      <c r="B625" s="145"/>
    </row>
    <row r="626" spans="1:2" s="134" customFormat="1" ht="15.75">
      <c r="A626" s="142"/>
      <c r="B626" s="145"/>
    </row>
    <row r="627" spans="1:2" s="134" customFormat="1" ht="15.75">
      <c r="A627" s="142"/>
      <c r="B627" s="145"/>
    </row>
    <row r="628" spans="1:2" s="134" customFormat="1" ht="15.75">
      <c r="A628" s="142"/>
      <c r="B628" s="145"/>
    </row>
    <row r="629" spans="1:2" s="134" customFormat="1" ht="15.75">
      <c r="A629" s="142"/>
      <c r="B629" s="145"/>
    </row>
    <row r="630" spans="1:2" s="134" customFormat="1" ht="15.75">
      <c r="A630" s="142"/>
      <c r="B630" s="145"/>
    </row>
    <row r="631" spans="1:2" s="134" customFormat="1" ht="15.75">
      <c r="A631" s="142"/>
      <c r="B631" s="145"/>
    </row>
    <row r="632" spans="1:2" s="134" customFormat="1" ht="15.75">
      <c r="A632" s="142"/>
      <c r="B632" s="145"/>
    </row>
    <row r="633" spans="1:2" s="134" customFormat="1" ht="15.75">
      <c r="A633" s="142"/>
      <c r="B633" s="145"/>
    </row>
    <row r="634" spans="1:2" s="134" customFormat="1" ht="15.75">
      <c r="A634" s="142"/>
      <c r="B634" s="145"/>
    </row>
    <row r="635" spans="1:2" s="134" customFormat="1" ht="15.75">
      <c r="A635" s="142"/>
      <c r="B635" s="145"/>
    </row>
    <row r="636" spans="1:2" s="134" customFormat="1" ht="15.75">
      <c r="A636" s="142"/>
      <c r="B636" s="145"/>
    </row>
    <row r="637" spans="1:2" s="134" customFormat="1" ht="15.75">
      <c r="A637" s="142"/>
      <c r="B637" s="145"/>
    </row>
    <row r="638" spans="1:2" s="134" customFormat="1" ht="15.75">
      <c r="A638" s="142"/>
      <c r="B638" s="145"/>
    </row>
    <row r="639" spans="1:2" s="134" customFormat="1" ht="15.75">
      <c r="A639" s="142"/>
      <c r="B639" s="145"/>
    </row>
    <row r="640" spans="1:2" s="134" customFormat="1" ht="15.75">
      <c r="A640" s="142"/>
      <c r="B640" s="145"/>
    </row>
    <row r="641" spans="1:2" s="134" customFormat="1" ht="15.75">
      <c r="A641" s="142"/>
      <c r="B641" s="145"/>
    </row>
    <row r="642" spans="1:2" s="134" customFormat="1" ht="15.75">
      <c r="A642" s="142"/>
      <c r="B642" s="145"/>
    </row>
    <row r="643" spans="1:2" s="134" customFormat="1" ht="15.75">
      <c r="A643" s="142"/>
      <c r="B643" s="145"/>
    </row>
    <row r="644" spans="1:2" s="134" customFormat="1" ht="15.75">
      <c r="A644" s="142"/>
      <c r="B644" s="145"/>
    </row>
    <row r="645" spans="1:2" s="134" customFormat="1" ht="15.75">
      <c r="A645" s="142"/>
      <c r="B645" s="145"/>
    </row>
    <row r="646" spans="1:2" s="134" customFormat="1" ht="15.75">
      <c r="A646" s="142"/>
      <c r="B646" s="145"/>
    </row>
    <row r="647" spans="1:2" s="134" customFormat="1" ht="15.75">
      <c r="A647" s="142"/>
      <c r="B647" s="145"/>
    </row>
    <row r="648" spans="1:2" s="134" customFormat="1" ht="15.75">
      <c r="A648" s="142"/>
      <c r="B648" s="145"/>
    </row>
    <row r="649" spans="1:2" s="134" customFormat="1" ht="15.75">
      <c r="A649" s="142"/>
      <c r="B649" s="145"/>
    </row>
    <row r="650" spans="1:2" s="134" customFormat="1" ht="15.75">
      <c r="A650" s="142"/>
      <c r="B650" s="145"/>
    </row>
    <row r="651" spans="1:2" s="134" customFormat="1" ht="15.75">
      <c r="A651" s="142"/>
      <c r="B651" s="145"/>
    </row>
    <row r="652" spans="1:2" s="134" customFormat="1" ht="15.75">
      <c r="A652" s="142"/>
      <c r="B652" s="145"/>
    </row>
    <row r="653" spans="1:2" s="134" customFormat="1" ht="15.75">
      <c r="A653" s="142"/>
      <c r="B653" s="145"/>
    </row>
    <row r="654" spans="1:2" s="134" customFormat="1" ht="15.75">
      <c r="A654" s="142"/>
      <c r="B654" s="145"/>
    </row>
    <row r="655" spans="1:2" s="134" customFormat="1" ht="15.75">
      <c r="A655" s="142"/>
      <c r="B655" s="145"/>
    </row>
    <row r="656" spans="1:2" s="134" customFormat="1" ht="15.75">
      <c r="A656" s="142"/>
      <c r="B656" s="145"/>
    </row>
    <row r="657" spans="1:2" s="134" customFormat="1" ht="15.75">
      <c r="A657" s="142"/>
      <c r="B657" s="145"/>
    </row>
    <row r="658" spans="1:2" s="134" customFormat="1" ht="15.75">
      <c r="A658" s="142"/>
      <c r="B658" s="145"/>
    </row>
    <row r="659" spans="1:2" s="134" customFormat="1" ht="15.75">
      <c r="A659" s="142"/>
      <c r="B659" s="145"/>
    </row>
    <row r="660" spans="1:2" s="134" customFormat="1" ht="15.75">
      <c r="A660" s="142"/>
      <c r="B660" s="145"/>
    </row>
    <row r="661" spans="1:2" s="134" customFormat="1" ht="15.75">
      <c r="A661" s="142"/>
      <c r="B661" s="145"/>
    </row>
    <row r="662" spans="1:2" s="134" customFormat="1" ht="15.75">
      <c r="A662" s="142"/>
      <c r="B662" s="145"/>
    </row>
    <row r="663" spans="1:2" s="134" customFormat="1" ht="15.75">
      <c r="A663" s="142"/>
      <c r="B663" s="145"/>
    </row>
    <row r="664" spans="1:2" s="134" customFormat="1" ht="15.75">
      <c r="A664" s="142"/>
      <c r="B664" s="145"/>
    </row>
    <row r="665" spans="1:2" s="134" customFormat="1" ht="15.75">
      <c r="A665" s="142"/>
      <c r="B665" s="145"/>
    </row>
    <row r="666" spans="1:2" s="134" customFormat="1" ht="15.75">
      <c r="A666" s="142"/>
      <c r="B666" s="145"/>
    </row>
    <row r="667" spans="1:2" s="134" customFormat="1" ht="15.75">
      <c r="A667" s="142"/>
      <c r="B667" s="145"/>
    </row>
    <row r="668" spans="1:2" s="134" customFormat="1" ht="15.75">
      <c r="A668" s="142"/>
      <c r="B668" s="145"/>
    </row>
    <row r="669" spans="1:2" s="134" customFormat="1" ht="15.75">
      <c r="A669" s="142"/>
      <c r="B669" s="145"/>
    </row>
    <row r="670" spans="1:2" s="134" customFormat="1" ht="15.75">
      <c r="A670" s="142"/>
      <c r="B670" s="145"/>
    </row>
    <row r="671" spans="1:2" s="134" customFormat="1" ht="15.75">
      <c r="A671" s="142"/>
      <c r="B671" s="145"/>
    </row>
    <row r="672" spans="1:2" s="134" customFormat="1" ht="15.75">
      <c r="A672" s="142"/>
      <c r="B672" s="145"/>
    </row>
    <row r="673" spans="1:2" s="134" customFormat="1" ht="15.75">
      <c r="A673" s="142"/>
      <c r="B673" s="145"/>
    </row>
    <row r="674" spans="1:2" s="134" customFormat="1" ht="15.75">
      <c r="A674" s="142"/>
      <c r="B674" s="145"/>
    </row>
    <row r="675" spans="1:2" s="134" customFormat="1" ht="15.75">
      <c r="A675" s="142"/>
      <c r="B675" s="145"/>
    </row>
    <row r="676" spans="1:2" s="134" customFormat="1" ht="15.75">
      <c r="A676" s="142"/>
      <c r="B676" s="145"/>
    </row>
    <row r="677" spans="1:2" s="134" customFormat="1" ht="15.75">
      <c r="A677" s="142"/>
      <c r="B677" s="145"/>
    </row>
    <row r="678" spans="1:2" s="134" customFormat="1" ht="15.75">
      <c r="A678" s="142"/>
      <c r="B678" s="145"/>
    </row>
    <row r="679" spans="1:2" s="134" customFormat="1" ht="15.75">
      <c r="A679" s="142"/>
      <c r="B679" s="145"/>
    </row>
    <row r="680" spans="1:2" s="134" customFormat="1" ht="15.75">
      <c r="A680" s="142"/>
      <c r="B680" s="145"/>
    </row>
    <row r="681" spans="1:2" s="134" customFormat="1" ht="15.75">
      <c r="A681" s="142"/>
      <c r="B681" s="145"/>
    </row>
    <row r="682" spans="1:2" s="134" customFormat="1" ht="15.75">
      <c r="A682" s="142"/>
      <c r="B682" s="145"/>
    </row>
    <row r="683" spans="1:2" s="134" customFormat="1" ht="15.75">
      <c r="A683" s="142"/>
      <c r="B683" s="145"/>
    </row>
    <row r="684" spans="1:2" s="134" customFormat="1" ht="15.75">
      <c r="A684" s="142"/>
      <c r="B684" s="145"/>
    </row>
    <row r="685" spans="1:2" s="134" customFormat="1" ht="15.75">
      <c r="A685" s="142"/>
      <c r="B685" s="145"/>
    </row>
    <row r="686" spans="1:2" s="134" customFormat="1" ht="15.75">
      <c r="A686" s="142"/>
      <c r="B686" s="145"/>
    </row>
    <row r="687" spans="1:2" s="134" customFormat="1" ht="15.75">
      <c r="A687" s="142"/>
      <c r="B687" s="145"/>
    </row>
    <row r="688" spans="1:2" s="134" customFormat="1" ht="15.75">
      <c r="A688" s="142"/>
      <c r="B688" s="145"/>
    </row>
    <row r="689" spans="1:2" s="134" customFormat="1" ht="15.75">
      <c r="A689" s="142"/>
      <c r="B689" s="145"/>
    </row>
    <row r="690" spans="1:2" s="134" customFormat="1" ht="15.75">
      <c r="A690" s="142"/>
      <c r="B690" s="145"/>
    </row>
    <row r="691" spans="1:2" s="134" customFormat="1" ht="15.75">
      <c r="A691" s="142"/>
      <c r="B691" s="145"/>
    </row>
    <row r="692" spans="1:2" s="134" customFormat="1" ht="15.75">
      <c r="A692" s="142"/>
      <c r="B692" s="145"/>
    </row>
    <row r="693" spans="1:2" s="134" customFormat="1" ht="15.75">
      <c r="A693" s="142"/>
      <c r="B693" s="145"/>
    </row>
    <row r="694" spans="1:2" s="134" customFormat="1" ht="15.75">
      <c r="A694" s="142"/>
      <c r="B694" s="145"/>
    </row>
    <row r="695" spans="1:2" s="134" customFormat="1" ht="15.75">
      <c r="A695" s="142"/>
      <c r="B695" s="145"/>
    </row>
    <row r="696" spans="1:2" s="134" customFormat="1" ht="15.75">
      <c r="A696" s="142"/>
      <c r="B696" s="145"/>
    </row>
    <row r="697" spans="1:2" s="134" customFormat="1" ht="15.75">
      <c r="A697" s="142"/>
      <c r="B697" s="145"/>
    </row>
    <row r="698" spans="1:2" s="134" customFormat="1" ht="15.75">
      <c r="A698" s="142"/>
      <c r="B698" s="145"/>
    </row>
    <row r="699" spans="1:2" s="134" customFormat="1" ht="15.75">
      <c r="A699" s="142"/>
      <c r="B699" s="145"/>
    </row>
    <row r="700" spans="1:2" s="134" customFormat="1" ht="15.75">
      <c r="A700" s="142"/>
      <c r="B700" s="145"/>
    </row>
    <row r="701" spans="1:2" s="134" customFormat="1" ht="15.75">
      <c r="A701" s="142"/>
      <c r="B701" s="145"/>
    </row>
    <row r="702" spans="1:2" s="134" customFormat="1" ht="15.75">
      <c r="A702" s="142"/>
      <c r="B702" s="145"/>
    </row>
    <row r="703" spans="1:2" s="134" customFormat="1" ht="15.75">
      <c r="A703" s="142"/>
      <c r="B703" s="145"/>
    </row>
    <row r="704" spans="1:2" s="134" customFormat="1" ht="15.75">
      <c r="A704" s="142"/>
      <c r="B704" s="145"/>
    </row>
    <row r="705" spans="1:2" s="134" customFormat="1" ht="15.75">
      <c r="A705" s="142"/>
      <c r="B705" s="145"/>
    </row>
    <row r="706" spans="1:2" s="134" customFormat="1" ht="15.75">
      <c r="A706" s="142"/>
      <c r="B706" s="145"/>
    </row>
    <row r="707" spans="1:2" s="134" customFormat="1" ht="15.75">
      <c r="A707" s="142"/>
      <c r="B707" s="145"/>
    </row>
    <row r="708" spans="1:2" s="134" customFormat="1" ht="15.75">
      <c r="A708" s="142"/>
      <c r="B708" s="145"/>
    </row>
    <row r="709" spans="1:2" s="134" customFormat="1" ht="15.75">
      <c r="A709" s="142"/>
      <c r="B709" s="145"/>
    </row>
    <row r="710" spans="1:2" s="134" customFormat="1" ht="15.75">
      <c r="A710" s="142"/>
      <c r="B710" s="145"/>
    </row>
    <row r="711" spans="1:2" s="134" customFormat="1" ht="15.75">
      <c r="A711" s="142"/>
      <c r="B711" s="145"/>
    </row>
    <row r="712" spans="1:2" s="134" customFormat="1" ht="15.75">
      <c r="A712" s="142"/>
      <c r="B712" s="145"/>
    </row>
    <row r="713" spans="1:2" s="134" customFormat="1" ht="15.75">
      <c r="A713" s="142"/>
      <c r="B713" s="145"/>
    </row>
    <row r="714" spans="1:2" s="134" customFormat="1" ht="15.75">
      <c r="A714" s="142"/>
      <c r="B714" s="145"/>
    </row>
    <row r="715" spans="1:2" s="134" customFormat="1" ht="15.75">
      <c r="A715" s="142"/>
      <c r="B715" s="145"/>
    </row>
    <row r="716" spans="1:2" s="134" customFormat="1" ht="15.75">
      <c r="A716" s="142"/>
      <c r="B716" s="145"/>
    </row>
    <row r="717" spans="1:2" s="134" customFormat="1" ht="15.75">
      <c r="A717" s="142"/>
      <c r="B717" s="145"/>
    </row>
    <row r="718" spans="1:2" s="134" customFormat="1" ht="15.75">
      <c r="A718" s="142"/>
      <c r="B718" s="145"/>
    </row>
    <row r="719" spans="1:2" s="134" customFormat="1" ht="15.75">
      <c r="A719" s="142"/>
      <c r="B719" s="145"/>
    </row>
    <row r="720" spans="1:2" s="134" customFormat="1" ht="15.75">
      <c r="A720" s="142"/>
      <c r="B720" s="145"/>
    </row>
    <row r="721" spans="1:2" s="134" customFormat="1" ht="15.75">
      <c r="A721" s="142"/>
      <c r="B721" s="145"/>
    </row>
    <row r="722" spans="1:2" s="134" customFormat="1" ht="15.75">
      <c r="A722" s="142"/>
      <c r="B722" s="145"/>
    </row>
    <row r="723" spans="1:2" s="134" customFormat="1" ht="15.75">
      <c r="A723" s="142"/>
      <c r="B723" s="145"/>
    </row>
    <row r="724" spans="1:2" s="134" customFormat="1" ht="15.75">
      <c r="A724" s="142"/>
      <c r="B724" s="145"/>
    </row>
    <row r="725" spans="1:2" s="134" customFormat="1" ht="15.75">
      <c r="A725" s="142"/>
      <c r="B725" s="145"/>
    </row>
    <row r="726" spans="1:2" s="134" customFormat="1" ht="15.75">
      <c r="A726" s="142"/>
      <c r="B726" s="145"/>
    </row>
    <row r="727" spans="1:2" s="134" customFormat="1" ht="15.75">
      <c r="A727" s="142"/>
      <c r="B727" s="145"/>
    </row>
    <row r="728" spans="1:2" s="134" customFormat="1" ht="15.75">
      <c r="A728" s="142"/>
      <c r="B728" s="145"/>
    </row>
    <row r="729" spans="1:2" s="134" customFormat="1" ht="15.75">
      <c r="A729" s="142"/>
      <c r="B729" s="145"/>
    </row>
    <row r="730" spans="1:2" s="134" customFormat="1" ht="15.75">
      <c r="A730" s="142"/>
      <c r="B730" s="145"/>
    </row>
    <row r="731" spans="1:2" s="134" customFormat="1" ht="15.75">
      <c r="A731" s="142"/>
      <c r="B731" s="145"/>
    </row>
    <row r="732" spans="1:2" s="134" customFormat="1" ht="15.75">
      <c r="A732" s="142"/>
      <c r="B732" s="145"/>
    </row>
    <row r="733" spans="1:2" s="134" customFormat="1" ht="15.75">
      <c r="A733" s="142"/>
      <c r="B733" s="145"/>
    </row>
    <row r="734" spans="1:2" s="134" customFormat="1" ht="15.75">
      <c r="A734" s="142"/>
      <c r="B734" s="145"/>
    </row>
    <row r="735" spans="1:2" s="134" customFormat="1" ht="15.75">
      <c r="A735" s="142"/>
      <c r="B735" s="145"/>
    </row>
    <row r="736" spans="1:2" s="134" customFormat="1" ht="15.75">
      <c r="A736" s="142"/>
      <c r="B736" s="145"/>
    </row>
    <row r="737" spans="1:2" s="134" customFormat="1" ht="15.75">
      <c r="A737" s="142"/>
      <c r="B737" s="145"/>
    </row>
    <row r="738" spans="1:2" s="134" customFormat="1" ht="15.75">
      <c r="A738" s="142"/>
      <c r="B738" s="145"/>
    </row>
    <row r="739" spans="1:2" s="134" customFormat="1" ht="15.75">
      <c r="A739" s="142"/>
      <c r="B739" s="145"/>
    </row>
    <row r="740" spans="1:2" s="134" customFormat="1" ht="15.75">
      <c r="A740" s="142"/>
      <c r="B740" s="145"/>
    </row>
    <row r="741" spans="1:2" s="134" customFormat="1" ht="15.75">
      <c r="A741" s="142"/>
      <c r="B741" s="145"/>
    </row>
    <row r="742" spans="1:2" s="134" customFormat="1" ht="15.75">
      <c r="A742" s="142"/>
      <c r="B742" s="145"/>
    </row>
    <row r="743" spans="1:2" s="134" customFormat="1" ht="15.75">
      <c r="A743" s="142"/>
      <c r="B743" s="145"/>
    </row>
    <row r="744" spans="1:2" s="134" customFormat="1" ht="15.75">
      <c r="A744" s="142"/>
      <c r="B744" s="145"/>
    </row>
    <row r="745" spans="1:2" s="134" customFormat="1" ht="15.75">
      <c r="A745" s="142"/>
      <c r="B745" s="145"/>
    </row>
    <row r="746" spans="1:2" s="134" customFormat="1" ht="15.75">
      <c r="A746" s="142"/>
      <c r="B746" s="145"/>
    </row>
    <row r="747" spans="1:2" s="134" customFormat="1" ht="15.75">
      <c r="A747" s="142"/>
      <c r="B747" s="145"/>
    </row>
    <row r="748" spans="1:2" s="134" customFormat="1" ht="15.75">
      <c r="A748" s="142"/>
      <c r="B748" s="145"/>
    </row>
    <row r="749" spans="1:2" s="134" customFormat="1" ht="15.75">
      <c r="A749" s="142"/>
      <c r="B749" s="145"/>
    </row>
    <row r="750" spans="1:2" s="134" customFormat="1" ht="15.75">
      <c r="A750" s="142"/>
      <c r="B750" s="145"/>
    </row>
    <row r="751" spans="1:2" s="134" customFormat="1" ht="15.75">
      <c r="A751" s="142"/>
      <c r="B751" s="145"/>
    </row>
    <row r="752" spans="1:2" s="134" customFormat="1" ht="15.75">
      <c r="A752" s="142"/>
      <c r="B752" s="145"/>
    </row>
    <row r="753" spans="1:2" s="134" customFormat="1" ht="15.75">
      <c r="A753" s="142"/>
      <c r="B753" s="145"/>
    </row>
    <row r="754" spans="1:2" s="134" customFormat="1" ht="15.75">
      <c r="A754" s="142"/>
      <c r="B754" s="145"/>
    </row>
    <row r="755" spans="1:2" s="134" customFormat="1" ht="15.75">
      <c r="A755" s="142"/>
      <c r="B755" s="145"/>
    </row>
    <row r="756" spans="1:2" s="134" customFormat="1" ht="15.75">
      <c r="A756" s="142"/>
      <c r="B756" s="145"/>
    </row>
    <row r="757" spans="1:2" s="134" customFormat="1" ht="15.75">
      <c r="A757" s="142"/>
      <c r="B757" s="145"/>
    </row>
    <row r="758" spans="1:2" s="134" customFormat="1" ht="15.75">
      <c r="A758" s="142"/>
      <c r="B758" s="145"/>
    </row>
    <row r="759" spans="1:2" s="134" customFormat="1" ht="15.75">
      <c r="A759" s="142"/>
      <c r="B759" s="145"/>
    </row>
    <row r="760" spans="1:2" s="134" customFormat="1" ht="15.75">
      <c r="A760" s="142"/>
      <c r="B760" s="145"/>
    </row>
    <row r="761" spans="1:2" s="134" customFormat="1" ht="15.75">
      <c r="A761" s="142"/>
      <c r="B761" s="145"/>
    </row>
    <row r="762" spans="1:2" s="134" customFormat="1" ht="15.75">
      <c r="A762" s="142"/>
      <c r="B762" s="145"/>
    </row>
    <row r="763" spans="1:2" s="134" customFormat="1" ht="15.75">
      <c r="A763" s="142"/>
      <c r="B763" s="145"/>
    </row>
    <row r="764" spans="1:2" s="134" customFormat="1" ht="15.75">
      <c r="A764" s="142"/>
      <c r="B764" s="145"/>
    </row>
    <row r="765" spans="1:2" s="134" customFormat="1" ht="15.75">
      <c r="A765" s="142"/>
      <c r="B765" s="145"/>
    </row>
    <row r="766" spans="1:2" s="134" customFormat="1" ht="15.75">
      <c r="A766" s="142"/>
      <c r="B766" s="145"/>
    </row>
    <row r="767" spans="1:2" s="134" customFormat="1" ht="15.75">
      <c r="A767" s="142"/>
      <c r="B767" s="145"/>
    </row>
    <row r="768" spans="1:2" s="134" customFormat="1" ht="15.75">
      <c r="A768" s="142"/>
      <c r="B768" s="145"/>
    </row>
    <row r="769" spans="1:2" s="134" customFormat="1" ht="15.75">
      <c r="A769" s="142"/>
      <c r="B769" s="145"/>
    </row>
    <row r="770" spans="1:2" s="134" customFormat="1" ht="15.75">
      <c r="A770" s="142"/>
      <c r="B770" s="145"/>
    </row>
    <row r="771" spans="1:2" s="134" customFormat="1" ht="15.75">
      <c r="A771" s="142"/>
      <c r="B771" s="145"/>
    </row>
    <row r="772" spans="1:2" s="134" customFormat="1" ht="15.75">
      <c r="A772" s="142"/>
      <c r="B772" s="145"/>
    </row>
    <row r="773" spans="1:2" s="134" customFormat="1" ht="15.75">
      <c r="A773" s="142"/>
      <c r="B773" s="145"/>
    </row>
    <row r="774" spans="1:2" s="134" customFormat="1" ht="15.75">
      <c r="A774" s="142"/>
      <c r="B774" s="145"/>
    </row>
    <row r="775" spans="1:2" s="134" customFormat="1" ht="15.75">
      <c r="A775" s="142"/>
      <c r="B775" s="145"/>
    </row>
    <row r="776" spans="1:2" s="134" customFormat="1" ht="15.75">
      <c r="A776" s="142"/>
      <c r="B776" s="145"/>
    </row>
    <row r="777" spans="1:2" s="134" customFormat="1" ht="15.75">
      <c r="A777" s="142"/>
      <c r="B777" s="145"/>
    </row>
    <row r="778" spans="1:2" s="134" customFormat="1" ht="15.75">
      <c r="A778" s="142"/>
      <c r="B778" s="145"/>
    </row>
    <row r="779" spans="1:2" s="134" customFormat="1" ht="15.75">
      <c r="A779" s="142"/>
      <c r="B779" s="145"/>
    </row>
    <row r="780" spans="1:2" s="134" customFormat="1" ht="15.75">
      <c r="A780" s="142"/>
      <c r="B780" s="145"/>
    </row>
    <row r="781" spans="1:2" s="134" customFormat="1" ht="15.75">
      <c r="A781" s="142"/>
      <c r="B781" s="145"/>
    </row>
    <row r="782" spans="1:2" s="134" customFormat="1" ht="15.75">
      <c r="A782" s="142"/>
      <c r="B782" s="145"/>
    </row>
    <row r="783" spans="1:2" s="134" customFormat="1" ht="15.75">
      <c r="A783" s="142"/>
      <c r="B783" s="145"/>
    </row>
    <row r="784" spans="1:2" s="134" customFormat="1" ht="15.75">
      <c r="A784" s="142"/>
      <c r="B784" s="145"/>
    </row>
    <row r="785" spans="1:2" s="134" customFormat="1" ht="15.75">
      <c r="A785" s="142"/>
      <c r="B785" s="145"/>
    </row>
    <row r="786" spans="1:2" s="134" customFormat="1" ht="15.75">
      <c r="A786" s="142"/>
      <c r="B786" s="145"/>
    </row>
    <row r="787" spans="1:2" s="134" customFormat="1" ht="15.75">
      <c r="A787" s="142"/>
      <c r="B787" s="145"/>
    </row>
    <row r="788" spans="1:2" s="134" customFormat="1" ht="15.75">
      <c r="A788" s="142"/>
      <c r="B788" s="145"/>
    </row>
    <row r="789" spans="1:2" s="134" customFormat="1" ht="15.75">
      <c r="A789" s="142"/>
      <c r="B789" s="145"/>
    </row>
    <row r="790" spans="1:2" s="134" customFormat="1" ht="15.75">
      <c r="A790" s="142"/>
      <c r="B790" s="145"/>
    </row>
    <row r="791" spans="1:2" s="134" customFormat="1" ht="15.75">
      <c r="A791" s="142"/>
      <c r="B791" s="145"/>
    </row>
    <row r="792" spans="1:2" s="134" customFormat="1" ht="15.75">
      <c r="A792" s="142"/>
      <c r="B792" s="145"/>
    </row>
    <row r="793" spans="1:2" s="134" customFormat="1" ht="15.75">
      <c r="A793" s="142"/>
      <c r="B793" s="145"/>
    </row>
    <row r="794" spans="1:2" s="134" customFormat="1" ht="15.75">
      <c r="A794" s="142"/>
      <c r="B794" s="145"/>
    </row>
    <row r="795" spans="1:2" s="134" customFormat="1" ht="15.75">
      <c r="A795" s="142"/>
      <c r="B795" s="145"/>
    </row>
    <row r="796" spans="1:2" s="134" customFormat="1" ht="15.75">
      <c r="A796" s="142"/>
      <c r="B796" s="145"/>
    </row>
    <row r="797" spans="1:2" s="134" customFormat="1" ht="15.75">
      <c r="A797" s="142"/>
      <c r="B797" s="145"/>
    </row>
    <row r="798" spans="1:2" s="134" customFormat="1" ht="15.75">
      <c r="A798" s="142"/>
      <c r="B798" s="145"/>
    </row>
    <row r="799" spans="1:2" s="134" customFormat="1" ht="15.75">
      <c r="A799" s="142"/>
      <c r="B799" s="145"/>
    </row>
    <row r="800" spans="1:2" s="134" customFormat="1" ht="15.75">
      <c r="A800" s="142"/>
      <c r="B800" s="145"/>
    </row>
    <row r="801" spans="1:2" s="134" customFormat="1" ht="15.75">
      <c r="A801" s="142"/>
      <c r="B801" s="145"/>
    </row>
    <row r="802" spans="1:2" s="134" customFormat="1" ht="15.75">
      <c r="A802" s="142"/>
      <c r="B802" s="145"/>
    </row>
    <row r="803" spans="1:2" s="134" customFormat="1" ht="15.75">
      <c r="A803" s="142"/>
      <c r="B803" s="145"/>
    </row>
    <row r="804" spans="1:2" s="134" customFormat="1" ht="15.75">
      <c r="A804" s="142"/>
      <c r="B804" s="145"/>
    </row>
    <row r="805" spans="1:2" s="134" customFormat="1" ht="15.75">
      <c r="A805" s="142"/>
      <c r="B805" s="145"/>
    </row>
    <row r="806" spans="1:2" s="134" customFormat="1" ht="15.75">
      <c r="A806" s="142"/>
      <c r="B806" s="145"/>
    </row>
    <row r="807" spans="1:2" s="134" customFormat="1" ht="15.75">
      <c r="A807" s="142"/>
      <c r="B807" s="145"/>
    </row>
    <row r="808" spans="1:2" s="134" customFormat="1" ht="15.75">
      <c r="A808" s="142"/>
      <c r="B808" s="145"/>
    </row>
    <row r="809" spans="1:2" s="134" customFormat="1" ht="15.75">
      <c r="A809" s="142"/>
      <c r="B809" s="145"/>
    </row>
    <row r="810" spans="1:2" s="134" customFormat="1" ht="15.75">
      <c r="A810" s="142"/>
      <c r="B810" s="145"/>
    </row>
    <row r="811" spans="1:2" s="134" customFormat="1" ht="15.75">
      <c r="A811" s="142"/>
      <c r="B811" s="145"/>
    </row>
    <row r="812" spans="1:2" s="134" customFormat="1" ht="15.75">
      <c r="A812" s="142"/>
      <c r="B812" s="145"/>
    </row>
    <row r="813" spans="1:2" s="134" customFormat="1" ht="15.75">
      <c r="A813" s="142"/>
      <c r="B813" s="145"/>
    </row>
    <row r="814" spans="1:2" s="134" customFormat="1" ht="15.75">
      <c r="A814" s="142"/>
      <c r="B814" s="145"/>
    </row>
    <row r="815" spans="1:2" s="134" customFormat="1" ht="15.75">
      <c r="A815" s="142"/>
      <c r="B815" s="145"/>
    </row>
    <row r="816" spans="1:2" s="134" customFormat="1" ht="15.75">
      <c r="A816" s="142"/>
      <c r="B816" s="145"/>
    </row>
    <row r="817" spans="1:2" s="134" customFormat="1" ht="15.75">
      <c r="A817" s="142"/>
      <c r="B817" s="145"/>
    </row>
    <row r="818" spans="1:2" s="134" customFormat="1" ht="15.75">
      <c r="A818" s="142"/>
      <c r="B818" s="145"/>
    </row>
    <row r="819" spans="1:2" s="134" customFormat="1" ht="15.75">
      <c r="A819" s="142"/>
      <c r="B819" s="145"/>
    </row>
    <row r="820" spans="1:2" s="134" customFormat="1" ht="15.75">
      <c r="A820" s="142"/>
      <c r="B820" s="145"/>
    </row>
    <row r="821" spans="1:2" s="134" customFormat="1" ht="15.75">
      <c r="A821" s="142"/>
      <c r="B821" s="145"/>
    </row>
    <row r="822" spans="1:2" s="134" customFormat="1" ht="15.75">
      <c r="A822" s="142"/>
      <c r="B822" s="145"/>
    </row>
    <row r="823" spans="1:2" s="134" customFormat="1" ht="15.75">
      <c r="A823" s="142"/>
      <c r="B823" s="145"/>
    </row>
    <row r="824" spans="1:2" s="134" customFormat="1" ht="15.75">
      <c r="A824" s="142"/>
      <c r="B824" s="145"/>
    </row>
    <row r="825" spans="1:2" s="134" customFormat="1" ht="15.75">
      <c r="A825" s="142"/>
      <c r="B825" s="145"/>
    </row>
    <row r="826" spans="1:2" s="134" customFormat="1" ht="15.75">
      <c r="A826" s="142"/>
      <c r="B826" s="145"/>
    </row>
    <row r="827" spans="1:2" s="134" customFormat="1" ht="15.75">
      <c r="A827" s="142"/>
      <c r="B827" s="145"/>
    </row>
    <row r="828" spans="1:2" s="134" customFormat="1" ht="15.75">
      <c r="A828" s="142"/>
      <c r="B828" s="145"/>
    </row>
    <row r="829" spans="1:2" s="134" customFormat="1" ht="15.75">
      <c r="A829" s="142"/>
      <c r="B829" s="145"/>
    </row>
    <row r="830" spans="1:2" s="134" customFormat="1" ht="15.75">
      <c r="A830" s="142"/>
      <c r="B830" s="145"/>
    </row>
    <row r="831" spans="1:2" s="134" customFormat="1" ht="15.75">
      <c r="A831" s="142"/>
      <c r="B831" s="145"/>
    </row>
    <row r="832" spans="1:2" s="134" customFormat="1" ht="15.75">
      <c r="A832" s="142"/>
      <c r="B832" s="145"/>
    </row>
    <row r="833" spans="1:2" s="134" customFormat="1" ht="15.75">
      <c r="A833" s="142"/>
      <c r="B833" s="145"/>
    </row>
    <row r="834" spans="1:2" s="134" customFormat="1" ht="15.75">
      <c r="A834" s="142"/>
      <c r="B834" s="145"/>
    </row>
    <row r="835" spans="1:2" s="134" customFormat="1" ht="15.75">
      <c r="A835" s="142"/>
      <c r="B835" s="145"/>
    </row>
    <row r="836" spans="1:2" s="134" customFormat="1" ht="15.75">
      <c r="A836" s="142"/>
      <c r="B836" s="145"/>
    </row>
    <row r="837" spans="1:2" s="134" customFormat="1" ht="15.75">
      <c r="A837" s="142"/>
      <c r="B837" s="145"/>
    </row>
    <row r="838" spans="1:2" s="134" customFormat="1" ht="15.75">
      <c r="A838" s="142"/>
      <c r="B838" s="145"/>
    </row>
    <row r="839" spans="1:2" s="134" customFormat="1" ht="15.75">
      <c r="A839" s="142"/>
      <c r="B839" s="145"/>
    </row>
    <row r="840" spans="1:2" s="134" customFormat="1" ht="15.75">
      <c r="A840" s="142"/>
      <c r="B840" s="145"/>
    </row>
    <row r="841" spans="1:2" s="134" customFormat="1" ht="15.75">
      <c r="A841" s="142"/>
      <c r="B841" s="145"/>
    </row>
    <row r="842" spans="1:2" s="134" customFormat="1" ht="15.75">
      <c r="A842" s="142"/>
      <c r="B842" s="145"/>
    </row>
    <row r="843" spans="1:2" s="134" customFormat="1" ht="15.75">
      <c r="A843" s="142"/>
      <c r="B843" s="145"/>
    </row>
    <row r="844" spans="1:2" s="134" customFormat="1" ht="15.75">
      <c r="A844" s="142"/>
      <c r="B844" s="145"/>
    </row>
    <row r="845" spans="1:2" s="134" customFormat="1" ht="15.75">
      <c r="A845" s="142"/>
      <c r="B845" s="145"/>
    </row>
    <row r="846" spans="1:2" s="134" customFormat="1" ht="15.75">
      <c r="A846" s="142"/>
      <c r="B846" s="145"/>
    </row>
    <row r="847" spans="1:2" s="134" customFormat="1" ht="15.75">
      <c r="A847" s="142"/>
      <c r="B847" s="145"/>
    </row>
    <row r="848" spans="1:2" s="134" customFormat="1" ht="15.75">
      <c r="A848" s="142"/>
      <c r="B848" s="145"/>
    </row>
    <row r="849" spans="1:2" s="134" customFormat="1" ht="15.75">
      <c r="A849" s="142"/>
      <c r="B849" s="145"/>
    </row>
    <row r="850" spans="1:2" s="134" customFormat="1" ht="15.75">
      <c r="A850" s="142"/>
      <c r="B850" s="145"/>
    </row>
    <row r="851" spans="1:2" s="134" customFormat="1" ht="15.75">
      <c r="A851" s="142"/>
      <c r="B851" s="145"/>
    </row>
    <row r="852" spans="1:2" s="134" customFormat="1" ht="15.75">
      <c r="A852" s="142"/>
      <c r="B852" s="145"/>
    </row>
    <row r="853" spans="1:2" s="134" customFormat="1" ht="15.75">
      <c r="A853" s="142"/>
      <c r="B853" s="145"/>
    </row>
    <row r="854" spans="1:2" s="134" customFormat="1" ht="15.75">
      <c r="A854" s="142"/>
      <c r="B854" s="145"/>
    </row>
    <row r="855" spans="1:2" s="134" customFormat="1" ht="15.75">
      <c r="A855" s="142"/>
      <c r="B855" s="145"/>
    </row>
    <row r="856" spans="1:2" s="134" customFormat="1" ht="15.75">
      <c r="A856" s="142"/>
      <c r="B856" s="145"/>
    </row>
    <row r="857" spans="1:2" s="134" customFormat="1" ht="15.75">
      <c r="A857" s="142"/>
      <c r="B857" s="145"/>
    </row>
    <row r="858" spans="1:2" s="134" customFormat="1" ht="15.75">
      <c r="A858" s="142"/>
      <c r="B858" s="145"/>
    </row>
    <row r="859" spans="1:2" s="134" customFormat="1" ht="15.75">
      <c r="A859" s="142"/>
      <c r="B859" s="145"/>
    </row>
    <row r="860" spans="1:2" s="134" customFormat="1" ht="15.75">
      <c r="A860" s="142"/>
      <c r="B860" s="145"/>
    </row>
    <row r="861" spans="1:2" s="134" customFormat="1" ht="15.75">
      <c r="A861" s="142"/>
      <c r="B861" s="145"/>
    </row>
    <row r="862" spans="1:2" s="134" customFormat="1" ht="15.75">
      <c r="A862" s="142"/>
      <c r="B862" s="145"/>
    </row>
    <row r="863" spans="1:2" s="134" customFormat="1" ht="15.75">
      <c r="A863" s="142"/>
      <c r="B863" s="145"/>
    </row>
    <row r="864" spans="1:2" s="134" customFormat="1" ht="15.75">
      <c r="A864" s="142"/>
      <c r="B864" s="145"/>
    </row>
    <row r="865" spans="1:2" s="134" customFormat="1" ht="15.75">
      <c r="A865" s="142"/>
      <c r="B865" s="145"/>
    </row>
    <row r="866" spans="1:2" s="134" customFormat="1" ht="15.75">
      <c r="A866" s="142"/>
      <c r="B866" s="145"/>
    </row>
    <row r="867" spans="1:2" s="134" customFormat="1" ht="15.75">
      <c r="A867" s="142"/>
      <c r="B867" s="145"/>
    </row>
    <row r="868" spans="1:2" s="134" customFormat="1" ht="15.75">
      <c r="A868" s="142"/>
      <c r="B868" s="145"/>
    </row>
    <row r="869" spans="1:2" s="134" customFormat="1" ht="15.75">
      <c r="A869" s="142"/>
      <c r="B869" s="145"/>
    </row>
    <row r="870" spans="1:2" s="134" customFormat="1" ht="15.75">
      <c r="A870" s="142"/>
      <c r="B870" s="145"/>
    </row>
    <row r="871" spans="1:2" s="134" customFormat="1" ht="15.75">
      <c r="A871" s="142"/>
      <c r="B871" s="145"/>
    </row>
    <row r="872" spans="1:2" s="134" customFormat="1" ht="15.75">
      <c r="A872" s="142"/>
      <c r="B872" s="145"/>
    </row>
    <row r="873" spans="1:2" s="134" customFormat="1" ht="15.75">
      <c r="A873" s="142"/>
      <c r="B873" s="145"/>
    </row>
    <row r="874" spans="1:2" s="134" customFormat="1" ht="15.75">
      <c r="A874" s="142"/>
      <c r="B874" s="145"/>
    </row>
    <row r="875" spans="1:2" s="134" customFormat="1" ht="15.75">
      <c r="A875" s="142"/>
      <c r="B875" s="145"/>
    </row>
    <row r="876" spans="1:2" s="134" customFormat="1" ht="15.75">
      <c r="A876" s="142"/>
      <c r="B876" s="145"/>
    </row>
    <row r="877" spans="1:2" s="134" customFormat="1" ht="15.75">
      <c r="A877" s="142"/>
      <c r="B877" s="145"/>
    </row>
    <row r="878" spans="1:2" s="134" customFormat="1" ht="15.75">
      <c r="A878" s="142"/>
      <c r="B878" s="145"/>
    </row>
    <row r="879" spans="1:2" s="134" customFormat="1" ht="15.75">
      <c r="A879" s="142"/>
      <c r="B879" s="145"/>
    </row>
    <row r="880" spans="1:2" s="134" customFormat="1" ht="15.75">
      <c r="A880" s="142"/>
      <c r="B880" s="145"/>
    </row>
    <row r="881" spans="1:2" s="134" customFormat="1" ht="15.75">
      <c r="A881" s="142"/>
      <c r="B881" s="145"/>
    </row>
    <row r="882" spans="1:2" s="134" customFormat="1" ht="15.75">
      <c r="A882" s="142"/>
      <c r="B882" s="145"/>
    </row>
    <row r="883" spans="1:2" s="134" customFormat="1" ht="15.75">
      <c r="A883" s="142"/>
      <c r="B883" s="145"/>
    </row>
    <row r="884" spans="1:2" s="134" customFormat="1" ht="15.75">
      <c r="A884" s="142"/>
      <c r="B884" s="145"/>
    </row>
    <row r="885" spans="1:2" s="134" customFormat="1" ht="15.75">
      <c r="A885" s="142"/>
      <c r="B885" s="145"/>
    </row>
    <row r="886" spans="1:2" s="134" customFormat="1" ht="15.75">
      <c r="A886" s="142"/>
      <c r="B886" s="145"/>
    </row>
    <row r="887" spans="1:2" s="134" customFormat="1" ht="15.75">
      <c r="A887" s="142"/>
      <c r="B887" s="145"/>
    </row>
    <row r="888" spans="1:2" s="134" customFormat="1" ht="15.75">
      <c r="A888" s="142"/>
      <c r="B888" s="145"/>
    </row>
    <row r="889" spans="1:2" s="134" customFormat="1" ht="15.75">
      <c r="A889" s="142"/>
      <c r="B889" s="145"/>
    </row>
    <row r="890" spans="1:2" s="134" customFormat="1" ht="15.75">
      <c r="A890" s="142"/>
      <c r="B890" s="145"/>
    </row>
    <row r="891" spans="1:2" s="134" customFormat="1" ht="15.75">
      <c r="A891" s="142"/>
      <c r="B891" s="145"/>
    </row>
    <row r="892" spans="1:2" s="134" customFormat="1" ht="15.75">
      <c r="A892" s="142"/>
      <c r="B892" s="145"/>
    </row>
    <row r="893" spans="1:2" s="134" customFormat="1" ht="15.75">
      <c r="A893" s="142"/>
      <c r="B893" s="145"/>
    </row>
    <row r="894" spans="1:2" s="134" customFormat="1" ht="15.75">
      <c r="A894" s="142"/>
      <c r="B894" s="145"/>
    </row>
    <row r="895" spans="1:2" s="134" customFormat="1" ht="15.75">
      <c r="A895" s="142"/>
      <c r="B895" s="145"/>
    </row>
    <row r="896" spans="1:2" s="134" customFormat="1" ht="15.75">
      <c r="A896" s="142"/>
      <c r="B896" s="145"/>
    </row>
    <row r="897" spans="1:2" s="134" customFormat="1" ht="15.75">
      <c r="A897" s="142"/>
      <c r="B897" s="145"/>
    </row>
    <row r="898" spans="1:2" s="134" customFormat="1" ht="15.75">
      <c r="A898" s="142"/>
      <c r="B898" s="145"/>
    </row>
    <row r="899" spans="1:2" s="134" customFormat="1" ht="15.75">
      <c r="A899" s="142"/>
      <c r="B899" s="145"/>
    </row>
    <row r="900" spans="1:2" s="134" customFormat="1" ht="15.75">
      <c r="A900" s="142"/>
      <c r="B900" s="145"/>
    </row>
    <row r="901" spans="1:2" s="134" customFormat="1" ht="15.75">
      <c r="A901" s="142"/>
      <c r="B901" s="145"/>
    </row>
    <row r="902" spans="1:2" s="134" customFormat="1" ht="15.75">
      <c r="A902" s="142"/>
      <c r="B902" s="145"/>
    </row>
    <row r="903" spans="1:2" s="134" customFormat="1" ht="15.75">
      <c r="A903" s="142"/>
      <c r="B903" s="145"/>
    </row>
    <row r="904" spans="1:2" s="134" customFormat="1" ht="15.75">
      <c r="A904" s="142"/>
      <c r="B904" s="145"/>
    </row>
    <row r="905" spans="1:2" s="134" customFormat="1" ht="15.75">
      <c r="A905" s="142"/>
      <c r="B905" s="145"/>
    </row>
    <row r="906" spans="1:2" s="134" customFormat="1" ht="15.75">
      <c r="A906" s="142"/>
      <c r="B906" s="145"/>
    </row>
    <row r="907" spans="1:2" s="134" customFormat="1" ht="15.75">
      <c r="A907" s="142"/>
      <c r="B907" s="145"/>
    </row>
    <row r="908" spans="1:2" s="134" customFormat="1" ht="15.75">
      <c r="A908" s="142"/>
      <c r="B908" s="145"/>
    </row>
    <row r="909" spans="1:2" s="134" customFormat="1" ht="15.75">
      <c r="A909" s="142"/>
      <c r="B909" s="145"/>
    </row>
    <row r="910" spans="1:2" s="134" customFormat="1" ht="15.75">
      <c r="A910" s="142"/>
      <c r="B910" s="145"/>
    </row>
    <row r="911" spans="1:2" s="134" customFormat="1" ht="15.75">
      <c r="A911" s="142"/>
      <c r="B911" s="145"/>
    </row>
    <row r="912" spans="1:2" s="134" customFormat="1" ht="15.75">
      <c r="A912" s="142"/>
      <c r="B912" s="145"/>
    </row>
    <row r="913" spans="1:2" s="134" customFormat="1" ht="15.75">
      <c r="A913" s="142"/>
      <c r="B913" s="145"/>
    </row>
    <row r="914" spans="1:2" s="134" customFormat="1" ht="15.75">
      <c r="A914" s="142"/>
      <c r="B914" s="145"/>
    </row>
    <row r="915" spans="1:2" s="134" customFormat="1" ht="15.75">
      <c r="A915" s="142"/>
      <c r="B915" s="145"/>
    </row>
    <row r="916" spans="1:2" s="134" customFormat="1" ht="15.75">
      <c r="A916" s="142"/>
      <c r="B916" s="145"/>
    </row>
    <row r="917" spans="1:2" s="134" customFormat="1" ht="15.75">
      <c r="A917" s="142"/>
      <c r="B917" s="145"/>
    </row>
    <row r="918" spans="1:2" s="134" customFormat="1" ht="15.75">
      <c r="A918" s="142"/>
      <c r="B918" s="145"/>
    </row>
    <row r="919" spans="1:2" s="134" customFormat="1" ht="15.75">
      <c r="A919" s="142"/>
      <c r="B919" s="145"/>
    </row>
    <row r="920" spans="1:2" s="134" customFormat="1" ht="15.75">
      <c r="A920" s="142"/>
      <c r="B920" s="145"/>
    </row>
    <row r="921" spans="1:2" s="134" customFormat="1" ht="15.75">
      <c r="A921" s="142"/>
      <c r="B921" s="145"/>
    </row>
    <row r="922" spans="1:2" s="134" customFormat="1" ht="15.75">
      <c r="A922" s="142"/>
      <c r="B922" s="145"/>
    </row>
    <row r="923" spans="1:2" s="134" customFormat="1" ht="15.75">
      <c r="A923" s="142"/>
      <c r="B923" s="145"/>
    </row>
    <row r="924" spans="1:2" s="134" customFormat="1" ht="15.75">
      <c r="A924" s="142"/>
      <c r="B924" s="145"/>
    </row>
    <row r="925" spans="1:2" s="134" customFormat="1" ht="15.75">
      <c r="A925" s="142"/>
      <c r="B925" s="145"/>
    </row>
    <row r="926" spans="1:2" s="134" customFormat="1" ht="15.75">
      <c r="A926" s="142"/>
      <c r="B926" s="145"/>
    </row>
    <row r="927" spans="1:2" s="134" customFormat="1" ht="15.75">
      <c r="A927" s="142"/>
      <c r="B927" s="145"/>
    </row>
    <row r="928" spans="1:2" s="134" customFormat="1" ht="15.75">
      <c r="A928" s="142"/>
      <c r="B928" s="145"/>
    </row>
    <row r="929" spans="1:2" s="134" customFormat="1" ht="15.75">
      <c r="A929" s="142"/>
      <c r="B929" s="145"/>
    </row>
    <row r="930" spans="1:2" s="134" customFormat="1" ht="15.75">
      <c r="A930" s="142"/>
      <c r="B930" s="145"/>
    </row>
    <row r="931" spans="1:2" s="134" customFormat="1" ht="15.75">
      <c r="A931" s="142"/>
      <c r="B931" s="145"/>
    </row>
    <row r="932" spans="1:2" s="134" customFormat="1" ht="15.75">
      <c r="A932" s="142"/>
      <c r="B932" s="145"/>
    </row>
    <row r="933" spans="1:2" s="134" customFormat="1" ht="15.75">
      <c r="A933" s="142"/>
      <c r="B933" s="145"/>
    </row>
    <row r="934" spans="1:2" s="134" customFormat="1" ht="15.75">
      <c r="A934" s="142"/>
      <c r="B934" s="145"/>
    </row>
    <row r="935" spans="1:2" s="134" customFormat="1" ht="15.75">
      <c r="A935" s="142"/>
      <c r="B935" s="145"/>
    </row>
    <row r="936" spans="1:2" s="134" customFormat="1" ht="15.75">
      <c r="A936" s="142"/>
      <c r="B936" s="145"/>
    </row>
    <row r="937" spans="1:2" s="134" customFormat="1" ht="15.75">
      <c r="A937" s="142"/>
      <c r="B937" s="145"/>
    </row>
    <row r="938" spans="1:2" s="134" customFormat="1" ht="15.75">
      <c r="A938" s="142"/>
      <c r="B938" s="145"/>
    </row>
    <row r="939" spans="1:2" s="134" customFormat="1" ht="15.75">
      <c r="A939" s="142"/>
      <c r="B939" s="145"/>
    </row>
    <row r="940" spans="1:2" s="134" customFormat="1" ht="15.75">
      <c r="A940" s="142"/>
      <c r="B940" s="145"/>
    </row>
    <row r="941" spans="1:2" s="134" customFormat="1" ht="15.75">
      <c r="A941" s="142"/>
      <c r="B941" s="145"/>
    </row>
    <row r="942" spans="1:2" s="134" customFormat="1" ht="15.75">
      <c r="A942" s="142"/>
      <c r="B942" s="145"/>
    </row>
    <row r="943" spans="1:2" s="134" customFormat="1" ht="15.75">
      <c r="A943" s="142"/>
      <c r="B943" s="145"/>
    </row>
    <row r="944" spans="1:2" s="134" customFormat="1" ht="15.75">
      <c r="A944" s="142"/>
      <c r="B944" s="145"/>
    </row>
    <row r="945" spans="1:2" s="134" customFormat="1" ht="15.75">
      <c r="A945" s="142"/>
      <c r="B945" s="145"/>
    </row>
    <row r="946" spans="1:2" s="134" customFormat="1" ht="15.75">
      <c r="A946" s="142"/>
      <c r="B946" s="145"/>
    </row>
    <row r="947" spans="1:2" s="134" customFormat="1" ht="15.75">
      <c r="A947" s="142"/>
      <c r="B947" s="145"/>
    </row>
    <row r="948" spans="1:2" s="134" customFormat="1" ht="15.75">
      <c r="A948" s="142"/>
      <c r="B948" s="145"/>
    </row>
    <row r="949" spans="1:2" s="134" customFormat="1" ht="15.75">
      <c r="A949" s="142"/>
      <c r="B949" s="145"/>
    </row>
    <row r="950" spans="1:2" s="134" customFormat="1" ht="15.75">
      <c r="A950" s="142"/>
      <c r="B950" s="145"/>
    </row>
    <row r="951" spans="1:2" s="134" customFormat="1" ht="15.75">
      <c r="A951" s="142"/>
      <c r="B951" s="145"/>
    </row>
    <row r="952" spans="1:2" s="134" customFormat="1" ht="15.75">
      <c r="A952" s="142"/>
      <c r="B952" s="145"/>
    </row>
    <row r="953" spans="1:2" s="134" customFormat="1" ht="15.75">
      <c r="A953" s="142"/>
      <c r="B953" s="145"/>
    </row>
    <row r="954" spans="1:2" s="134" customFormat="1" ht="15.75">
      <c r="A954" s="142"/>
      <c r="B954" s="145"/>
    </row>
    <row r="955" spans="1:2" s="134" customFormat="1" ht="15.75">
      <c r="A955" s="142"/>
      <c r="B955" s="145"/>
    </row>
    <row r="956" spans="1:2" s="134" customFormat="1" ht="15.75">
      <c r="A956" s="142"/>
      <c r="B956" s="145"/>
    </row>
    <row r="957" spans="1:2" s="134" customFormat="1" ht="15.75">
      <c r="A957" s="142"/>
      <c r="B957" s="145"/>
    </row>
    <row r="958" spans="1:2" s="134" customFormat="1" ht="15.75">
      <c r="A958" s="142"/>
      <c r="B958" s="145"/>
    </row>
    <row r="959" spans="1:2" s="134" customFormat="1" ht="15.75">
      <c r="A959" s="142"/>
      <c r="B959" s="145"/>
    </row>
    <row r="960" spans="1:2" s="134" customFormat="1" ht="15.75">
      <c r="A960" s="142"/>
      <c r="B960" s="145"/>
    </row>
    <row r="961" spans="1:2" s="134" customFormat="1" ht="15.75">
      <c r="A961" s="142"/>
      <c r="B961" s="145"/>
    </row>
    <row r="962" spans="1:2" s="134" customFormat="1" ht="15.75">
      <c r="A962" s="142"/>
      <c r="B962" s="145"/>
    </row>
    <row r="963" spans="1:2" s="134" customFormat="1" ht="15.75">
      <c r="A963" s="142"/>
      <c r="B963" s="145"/>
    </row>
    <row r="964" spans="1:2" s="134" customFormat="1" ht="15.75">
      <c r="A964" s="142"/>
      <c r="B964" s="145"/>
    </row>
    <row r="965" spans="1:2" s="134" customFormat="1" ht="15.75">
      <c r="A965" s="142"/>
      <c r="B965" s="145"/>
    </row>
    <row r="966" spans="1:2" s="134" customFormat="1" ht="15.75">
      <c r="A966" s="142"/>
      <c r="B966" s="145"/>
    </row>
    <row r="967" spans="1:2" s="134" customFormat="1" ht="15.75">
      <c r="A967" s="142"/>
      <c r="B967" s="145"/>
    </row>
    <row r="968" spans="1:2" s="134" customFormat="1" ht="15.75">
      <c r="A968" s="142"/>
      <c r="B968" s="145"/>
    </row>
    <row r="969" spans="1:2" s="134" customFormat="1" ht="15.75">
      <c r="A969" s="142"/>
      <c r="B969" s="145"/>
    </row>
    <row r="970" spans="1:2" s="134" customFormat="1" ht="15.75">
      <c r="A970" s="142"/>
      <c r="B970" s="145"/>
    </row>
    <row r="971" spans="1:2" s="134" customFormat="1" ht="15.75">
      <c r="A971" s="142"/>
      <c r="B971" s="145"/>
    </row>
    <row r="972" spans="1:2" s="134" customFormat="1" ht="15.75">
      <c r="A972" s="142"/>
      <c r="B972" s="145"/>
    </row>
    <row r="973" spans="1:2" s="134" customFormat="1" ht="15.75">
      <c r="A973" s="142"/>
      <c r="B973" s="145"/>
    </row>
    <row r="974" spans="1:2" s="134" customFormat="1" ht="15.75">
      <c r="A974" s="142"/>
      <c r="B974" s="145"/>
    </row>
    <row r="975" spans="1:2" s="134" customFormat="1" ht="15.75">
      <c r="A975" s="142"/>
      <c r="B975" s="145"/>
    </row>
    <row r="976" spans="1:2" s="134" customFormat="1" ht="15.75">
      <c r="A976" s="142"/>
      <c r="B976" s="145"/>
    </row>
    <row r="977" spans="1:2" s="134" customFormat="1" ht="15.75">
      <c r="A977" s="142"/>
      <c r="B977" s="145"/>
    </row>
    <row r="978" spans="1:2" s="134" customFormat="1" ht="15.75">
      <c r="A978" s="142"/>
      <c r="B978" s="145"/>
    </row>
    <row r="979" spans="1:2" s="134" customFormat="1" ht="15.75">
      <c r="A979" s="142"/>
      <c r="B979" s="145"/>
    </row>
    <row r="980" spans="1:2" s="134" customFormat="1" ht="15.75">
      <c r="A980" s="142"/>
      <c r="B980" s="145"/>
    </row>
    <row r="981" spans="1:2" s="134" customFormat="1" ht="15.75">
      <c r="A981" s="142"/>
      <c r="B981" s="145"/>
    </row>
    <row r="982" spans="1:2" s="134" customFormat="1" ht="15.75">
      <c r="A982" s="142"/>
      <c r="B982" s="145"/>
    </row>
    <row r="983" spans="1:2" s="134" customFormat="1" ht="15.75">
      <c r="A983" s="142"/>
      <c r="B983" s="145"/>
    </row>
    <row r="984" spans="1:2" s="134" customFormat="1" ht="15.75">
      <c r="A984" s="142"/>
      <c r="B984" s="145"/>
    </row>
    <row r="985" spans="1:2" s="134" customFormat="1" ht="15.75">
      <c r="A985" s="142"/>
      <c r="B985" s="145"/>
    </row>
    <row r="986" spans="1:2" s="134" customFormat="1" ht="15.75">
      <c r="A986" s="142"/>
      <c r="B986" s="145"/>
    </row>
    <row r="987" spans="1:2" s="134" customFormat="1" ht="15.75">
      <c r="A987" s="142"/>
      <c r="B987" s="145"/>
    </row>
    <row r="988" spans="1:2" s="134" customFormat="1" ht="15.75">
      <c r="A988" s="142"/>
      <c r="B988" s="145"/>
    </row>
    <row r="989" spans="1:2" s="134" customFormat="1" ht="15.75">
      <c r="A989" s="142"/>
      <c r="B989" s="145"/>
    </row>
    <row r="990" spans="1:2" s="134" customFormat="1" ht="15.75">
      <c r="A990" s="142"/>
      <c r="B990" s="145"/>
    </row>
    <row r="991" spans="1:2" s="134" customFormat="1" ht="15.75">
      <c r="A991" s="142"/>
      <c r="B991" s="145"/>
    </row>
    <row r="992" spans="1:2" s="134" customFormat="1" ht="15.75">
      <c r="A992" s="142"/>
      <c r="B992" s="145"/>
    </row>
    <row r="993" spans="1:2" s="134" customFormat="1" ht="15.75">
      <c r="A993" s="142"/>
      <c r="B993" s="145"/>
    </row>
    <row r="994" spans="1:2" s="134" customFormat="1" ht="15.75">
      <c r="A994" s="142"/>
      <c r="B994" s="145"/>
    </row>
    <row r="995" spans="1:2" s="134" customFormat="1" ht="15.75">
      <c r="A995" s="142"/>
      <c r="B995" s="145"/>
    </row>
    <row r="996" spans="1:2" s="134" customFormat="1" ht="15.75">
      <c r="A996" s="142"/>
      <c r="B996" s="145"/>
    </row>
    <row r="997" spans="1:2" s="134" customFormat="1" ht="15.75">
      <c r="A997" s="142"/>
      <c r="B997" s="145"/>
    </row>
    <row r="998" spans="1:2" s="134" customFormat="1" ht="15.75">
      <c r="A998" s="142"/>
      <c r="B998" s="145"/>
    </row>
    <row r="999" spans="1:2" s="134" customFormat="1" ht="15.75">
      <c r="A999" s="142"/>
      <c r="B999" s="145"/>
    </row>
    <row r="1000" spans="1:2" s="134" customFormat="1" ht="15.75">
      <c r="A1000" s="142"/>
      <c r="B1000" s="145"/>
    </row>
    <row r="1001" spans="1:2" s="134" customFormat="1" ht="15.75">
      <c r="A1001" s="142"/>
      <c r="B1001" s="145"/>
    </row>
    <row r="1002" spans="1:2" s="134" customFormat="1" ht="15.75">
      <c r="A1002" s="142"/>
      <c r="B1002" s="145"/>
    </row>
    <row r="1003" spans="1:2" s="134" customFormat="1" ht="15.75">
      <c r="A1003" s="142"/>
      <c r="B1003" s="145"/>
    </row>
    <row r="1004" spans="1:2" s="134" customFormat="1" ht="15.75">
      <c r="A1004" s="142"/>
      <c r="B1004" s="145"/>
    </row>
    <row r="1005" spans="1:2" s="134" customFormat="1" ht="15.75">
      <c r="A1005" s="142"/>
      <c r="B1005" s="145"/>
    </row>
    <row r="1006" spans="1:2" s="134" customFormat="1" ht="15.75">
      <c r="A1006" s="142"/>
      <c r="B1006" s="145"/>
    </row>
    <row r="1007" spans="1:2" s="134" customFormat="1" ht="15.75">
      <c r="A1007" s="142"/>
      <c r="B1007" s="145"/>
    </row>
    <row r="1008" spans="1:2" s="134" customFormat="1" ht="15.75">
      <c r="A1008" s="142"/>
      <c r="B1008" s="145"/>
    </row>
    <row r="1009" spans="1:2" s="134" customFormat="1" ht="15.75">
      <c r="A1009" s="142"/>
      <c r="B1009" s="145"/>
    </row>
    <row r="1010" spans="1:2" s="134" customFormat="1" ht="15.75">
      <c r="A1010" s="142"/>
      <c r="B1010" s="145"/>
    </row>
    <row r="1011" spans="1:2" s="134" customFormat="1" ht="15.75">
      <c r="A1011" s="142"/>
      <c r="B1011" s="145"/>
    </row>
    <row r="1012" spans="1:2" s="134" customFormat="1" ht="15.75">
      <c r="A1012" s="142"/>
      <c r="B1012" s="145"/>
    </row>
    <row r="1013" spans="1:2" s="134" customFormat="1" ht="15.75">
      <c r="A1013" s="142"/>
      <c r="B1013" s="145"/>
    </row>
    <row r="1014" spans="1:2" s="134" customFormat="1" ht="15.75">
      <c r="A1014" s="142"/>
      <c r="B1014" s="145"/>
    </row>
    <row r="1015" spans="1:2" s="134" customFormat="1" ht="15.75">
      <c r="A1015" s="142"/>
      <c r="B1015" s="145"/>
    </row>
    <row r="1016" spans="1:2" s="134" customFormat="1" ht="15.75">
      <c r="A1016" s="142"/>
      <c r="B1016" s="145"/>
    </row>
    <row r="1017" spans="1:2" s="134" customFormat="1" ht="15.75">
      <c r="A1017" s="142"/>
      <c r="B1017" s="145"/>
    </row>
    <row r="1018" spans="1:2" s="134" customFormat="1" ht="15.75">
      <c r="A1018" s="142"/>
      <c r="B1018" s="145"/>
    </row>
    <row r="1019" spans="1:2" s="134" customFormat="1" ht="15.75">
      <c r="A1019" s="142"/>
      <c r="B1019" s="145"/>
    </row>
    <row r="1020" spans="1:2" s="134" customFormat="1" ht="15.75">
      <c r="A1020" s="142"/>
      <c r="B1020" s="145"/>
    </row>
    <row r="1021" spans="1:2" s="134" customFormat="1" ht="15.75">
      <c r="A1021" s="142"/>
      <c r="B1021" s="145"/>
    </row>
    <row r="1022" spans="1:2" s="134" customFormat="1" ht="15.75">
      <c r="A1022" s="142"/>
      <c r="B1022" s="145"/>
    </row>
    <row r="1023" spans="1:2" s="134" customFormat="1" ht="15.75">
      <c r="A1023" s="142"/>
      <c r="B1023" s="145"/>
    </row>
    <row r="1024" spans="1:2" s="134" customFormat="1" ht="15.75">
      <c r="A1024" s="142"/>
      <c r="B1024" s="145"/>
    </row>
    <row r="1025" spans="1:2" s="134" customFormat="1" ht="15.75">
      <c r="A1025" s="142"/>
      <c r="B1025" s="145"/>
    </row>
    <row r="1026" spans="1:2" s="134" customFormat="1" ht="15.75">
      <c r="A1026" s="142"/>
      <c r="B1026" s="145"/>
    </row>
    <row r="1027" spans="1:2" s="134" customFormat="1" ht="15.75">
      <c r="A1027" s="142"/>
      <c r="B1027" s="145"/>
    </row>
    <row r="1028" spans="1:2" s="134" customFormat="1" ht="15.75">
      <c r="A1028" s="142"/>
      <c r="B1028" s="145"/>
    </row>
    <row r="1029" spans="1:2" s="134" customFormat="1" ht="15.75">
      <c r="A1029" s="142"/>
      <c r="B1029" s="145"/>
    </row>
    <row r="1030" spans="1:2" s="134" customFormat="1" ht="15.75">
      <c r="A1030" s="142"/>
      <c r="B1030" s="145"/>
    </row>
    <row r="1031" spans="1:2" s="134" customFormat="1" ht="15.75">
      <c r="A1031" s="142"/>
      <c r="B1031" s="145"/>
    </row>
    <row r="1032" spans="1:2" s="134" customFormat="1" ht="15.75">
      <c r="A1032" s="142"/>
      <c r="B1032" s="145"/>
    </row>
    <row r="1033" spans="1:2" s="134" customFormat="1" ht="15.75">
      <c r="A1033" s="142"/>
      <c r="B1033" s="145"/>
    </row>
    <row r="1034" spans="1:2" s="134" customFormat="1" ht="15.75">
      <c r="A1034" s="142"/>
      <c r="B1034" s="145"/>
    </row>
    <row r="1035" spans="1:2" s="134" customFormat="1" ht="15.75">
      <c r="A1035" s="142"/>
      <c r="B1035" s="145"/>
    </row>
    <row r="1036" spans="1:2" s="134" customFormat="1" ht="15.75">
      <c r="A1036" s="142"/>
      <c r="B1036" s="145"/>
    </row>
    <row r="1037" spans="1:2" s="134" customFormat="1" ht="15.75">
      <c r="A1037" s="142"/>
      <c r="B1037" s="145"/>
    </row>
    <row r="1038" spans="1:2" s="134" customFormat="1" ht="15.75">
      <c r="A1038" s="142"/>
      <c r="B1038" s="145"/>
    </row>
    <row r="1039" spans="1:2" s="134" customFormat="1" ht="15.75">
      <c r="A1039" s="142"/>
      <c r="B1039" s="145"/>
    </row>
    <row r="1040" spans="1:2" s="134" customFormat="1" ht="15.75">
      <c r="A1040" s="142"/>
      <c r="B1040" s="145"/>
    </row>
    <row r="1041" spans="1:2" s="134" customFormat="1" ht="15.75">
      <c r="A1041" s="142"/>
      <c r="B1041" s="145"/>
    </row>
    <row r="1042" spans="1:2" s="134" customFormat="1" ht="15.75">
      <c r="A1042" s="142"/>
      <c r="B1042" s="145"/>
    </row>
    <row r="1043" spans="1:2" s="134" customFormat="1" ht="15.75">
      <c r="A1043" s="142"/>
      <c r="B1043" s="145"/>
    </row>
    <row r="1044" spans="1:2" s="134" customFormat="1" ht="15.75">
      <c r="A1044" s="142"/>
      <c r="B1044" s="145"/>
    </row>
    <row r="1045" spans="1:2" s="134" customFormat="1" ht="15.75">
      <c r="A1045" s="142"/>
      <c r="B1045" s="145"/>
    </row>
    <row r="1046" spans="1:2" s="134" customFormat="1" ht="15.75">
      <c r="A1046" s="142"/>
      <c r="B1046" s="145"/>
    </row>
    <row r="1047" spans="1:2" s="134" customFormat="1" ht="15.75">
      <c r="A1047" s="142"/>
      <c r="B1047" s="145"/>
    </row>
    <row r="1048" spans="1:2" s="134" customFormat="1" ht="15.75">
      <c r="A1048" s="142"/>
      <c r="B1048" s="145"/>
    </row>
    <row r="1049" spans="1:2" s="134" customFormat="1" ht="15.75">
      <c r="A1049" s="142"/>
      <c r="B1049" s="145"/>
    </row>
    <row r="1050" spans="1:2" s="134" customFormat="1" ht="15.75">
      <c r="A1050" s="142"/>
      <c r="B1050" s="145"/>
    </row>
    <row r="1051" spans="1:2" s="134" customFormat="1" ht="15.75">
      <c r="A1051" s="142"/>
      <c r="B1051" s="145"/>
    </row>
    <row r="1052" spans="1:2" s="134" customFormat="1" ht="15.75">
      <c r="A1052" s="142"/>
      <c r="B1052" s="145"/>
    </row>
    <row r="1053" spans="1:2" s="134" customFormat="1" ht="15.75">
      <c r="A1053" s="142"/>
      <c r="B1053" s="145"/>
    </row>
    <row r="1054" spans="1:2" s="134" customFormat="1" ht="15.75">
      <c r="A1054" s="142"/>
      <c r="B1054" s="145"/>
    </row>
    <row r="1055" spans="1:2" s="134" customFormat="1" ht="15.75">
      <c r="A1055" s="142"/>
      <c r="B1055" s="145"/>
    </row>
    <row r="1056" spans="1:2" s="134" customFormat="1" ht="15.75">
      <c r="A1056" s="142"/>
      <c r="B1056" s="145"/>
    </row>
    <row r="1057" spans="1:2" s="134" customFormat="1" ht="15.75">
      <c r="A1057" s="142"/>
      <c r="B1057" s="145"/>
    </row>
    <row r="1058" spans="1:2" s="134" customFormat="1" ht="15.75">
      <c r="A1058" s="142"/>
      <c r="B1058" s="145"/>
    </row>
    <row r="1059" spans="1:2" s="134" customFormat="1" ht="15.75">
      <c r="A1059" s="142"/>
      <c r="B1059" s="145"/>
    </row>
    <row r="1060" spans="1:2" s="134" customFormat="1" ht="15.75">
      <c r="A1060" s="142"/>
      <c r="B1060" s="145"/>
    </row>
    <row r="1061" spans="1:2" s="134" customFormat="1" ht="15.75">
      <c r="A1061" s="142"/>
      <c r="B1061" s="145"/>
    </row>
    <row r="1062" spans="1:2" s="134" customFormat="1" ht="15.75">
      <c r="A1062" s="142"/>
      <c r="B1062" s="145"/>
    </row>
    <row r="1063" spans="1:2" s="134" customFormat="1" ht="15.75">
      <c r="A1063" s="142"/>
      <c r="B1063" s="145"/>
    </row>
    <row r="1064" spans="1:2" s="134" customFormat="1" ht="15.75">
      <c r="A1064" s="142"/>
      <c r="B1064" s="145"/>
    </row>
    <row r="1065" spans="1:2" s="134" customFormat="1" ht="15.75">
      <c r="A1065" s="142"/>
      <c r="B1065" s="145"/>
    </row>
    <row r="1066" spans="1:2" s="134" customFormat="1" ht="15.75">
      <c r="A1066" s="142"/>
      <c r="B1066" s="145"/>
    </row>
    <row r="1067" spans="1:2" s="134" customFormat="1" ht="15.75">
      <c r="A1067" s="142"/>
      <c r="B1067" s="145"/>
    </row>
    <row r="1068" spans="1:2" s="134" customFormat="1" ht="15.75">
      <c r="A1068" s="142"/>
      <c r="B1068" s="145"/>
    </row>
    <row r="1069" spans="1:2" s="134" customFormat="1" ht="15.75">
      <c r="A1069" s="142"/>
      <c r="B1069" s="145"/>
    </row>
    <row r="1070" spans="1:2" s="134" customFormat="1" ht="15.75">
      <c r="A1070" s="142"/>
      <c r="B1070" s="145"/>
    </row>
    <row r="1071" spans="1:2" s="134" customFormat="1" ht="15.75">
      <c r="A1071" s="142"/>
      <c r="B1071" s="145"/>
    </row>
    <row r="1072" spans="1:2" s="134" customFormat="1" ht="15.75">
      <c r="A1072" s="142"/>
      <c r="B1072" s="145"/>
    </row>
    <row r="1073" spans="1:2" s="134" customFormat="1" ht="15.75">
      <c r="A1073" s="142"/>
      <c r="B1073" s="145"/>
    </row>
    <row r="1074" spans="1:2" s="134" customFormat="1" ht="15.75">
      <c r="A1074" s="142"/>
      <c r="B1074" s="145"/>
    </row>
    <row r="1075" spans="1:2" s="134" customFormat="1" ht="15.75">
      <c r="A1075" s="142"/>
      <c r="B1075" s="145"/>
    </row>
    <row r="1076" spans="1:2" s="134" customFormat="1" ht="15.75">
      <c r="A1076" s="142"/>
      <c r="B1076" s="145"/>
    </row>
    <row r="1077" spans="1:2" s="134" customFormat="1" ht="15.75">
      <c r="A1077" s="142"/>
      <c r="B1077" s="145"/>
    </row>
    <row r="1078" spans="1:2" s="134" customFormat="1" ht="15.75">
      <c r="A1078" s="142"/>
      <c r="B1078" s="145"/>
    </row>
    <row r="1079" spans="1:2" s="134" customFormat="1" ht="15.75">
      <c r="A1079" s="142"/>
      <c r="B1079" s="145"/>
    </row>
    <row r="1080" spans="1:2" s="134" customFormat="1" ht="15.75">
      <c r="A1080" s="142"/>
      <c r="B1080" s="145"/>
    </row>
    <row r="1081" spans="1:2" s="134" customFormat="1" ht="15.75">
      <c r="A1081" s="142"/>
      <c r="B1081" s="145"/>
    </row>
    <row r="1082" spans="1:2" s="134" customFormat="1" ht="15.75">
      <c r="A1082" s="142"/>
      <c r="B1082" s="145"/>
    </row>
    <row r="1083" spans="1:2" s="134" customFormat="1" ht="15.75">
      <c r="A1083" s="142"/>
      <c r="B1083" s="145"/>
    </row>
    <row r="1084" spans="1:2" s="134" customFormat="1" ht="15.75">
      <c r="A1084" s="142"/>
      <c r="B1084" s="145"/>
    </row>
    <row r="1085" spans="1:2" s="134" customFormat="1" ht="15.75">
      <c r="A1085" s="142"/>
      <c r="B1085" s="145"/>
    </row>
    <row r="1086" spans="1:2" s="134" customFormat="1" ht="15.75">
      <c r="A1086" s="142"/>
      <c r="B1086" s="145"/>
    </row>
    <row r="1087" spans="1:2" s="134" customFormat="1" ht="15.75">
      <c r="A1087" s="142"/>
      <c r="B1087" s="145"/>
    </row>
    <row r="1088" spans="1:2" s="134" customFormat="1" ht="15.75">
      <c r="A1088" s="142"/>
      <c r="B1088" s="145"/>
    </row>
    <row r="1089" spans="1:2" s="134" customFormat="1" ht="15.75">
      <c r="A1089" s="142"/>
      <c r="B1089" s="145"/>
    </row>
    <row r="1090" spans="1:2" s="134" customFormat="1" ht="15.75">
      <c r="A1090" s="142"/>
      <c r="B1090" s="145"/>
    </row>
    <row r="1091" spans="1:2" s="134" customFormat="1" ht="15.75">
      <c r="A1091" s="142"/>
      <c r="B1091" s="145"/>
    </row>
    <row r="1092" spans="1:2" s="134" customFormat="1" ht="15.75">
      <c r="A1092" s="142"/>
      <c r="B1092" s="145"/>
    </row>
    <row r="1093" spans="1:2" s="134" customFormat="1" ht="15.75">
      <c r="A1093" s="142"/>
      <c r="B1093" s="145"/>
    </row>
    <row r="1094" spans="1:2" s="134" customFormat="1" ht="15.75">
      <c r="A1094" s="142"/>
      <c r="B1094" s="145"/>
    </row>
    <row r="1095" spans="1:2" s="134" customFormat="1" ht="15.75">
      <c r="A1095" s="142"/>
      <c r="B1095" s="145"/>
    </row>
    <row r="1096" spans="1:2" s="134" customFormat="1" ht="15.75">
      <c r="A1096" s="142"/>
      <c r="B1096" s="145"/>
    </row>
    <row r="1097" spans="1:2" s="134" customFormat="1" ht="15.75">
      <c r="A1097" s="142"/>
      <c r="B1097" s="145"/>
    </row>
    <row r="1098" spans="1:2" s="134" customFormat="1" ht="15.75">
      <c r="A1098" s="142"/>
      <c r="B1098" s="145"/>
    </row>
    <row r="1099" spans="1:2" s="134" customFormat="1" ht="15.75">
      <c r="A1099" s="142"/>
      <c r="B1099" s="145"/>
    </row>
    <row r="1100" spans="1:2" s="134" customFormat="1" ht="15.75">
      <c r="A1100" s="142"/>
      <c r="B1100" s="145"/>
    </row>
    <row r="1101" spans="1:2" s="134" customFormat="1" ht="15.75">
      <c r="A1101" s="142"/>
      <c r="B1101" s="145"/>
    </row>
    <row r="1102" spans="1:2" s="134" customFormat="1" ht="15.75">
      <c r="A1102" s="142"/>
      <c r="B1102" s="145"/>
    </row>
    <row r="1103" spans="1:2" s="134" customFormat="1" ht="15.75">
      <c r="A1103" s="142"/>
      <c r="B1103" s="145"/>
    </row>
    <row r="1104" spans="1:2" s="134" customFormat="1" ht="15.75">
      <c r="A1104" s="142"/>
      <c r="B1104" s="145"/>
    </row>
    <row r="1105" spans="1:2" s="134" customFormat="1" ht="15.75">
      <c r="A1105" s="142"/>
      <c r="B1105" s="145"/>
    </row>
    <row r="1106" spans="1:2" s="134" customFormat="1" ht="15.75">
      <c r="A1106" s="142"/>
      <c r="B1106" s="145"/>
    </row>
    <row r="1107" spans="1:2" s="134" customFormat="1" ht="15.75">
      <c r="A1107" s="142"/>
      <c r="B1107" s="145"/>
    </row>
    <row r="1108" spans="1:2" s="134" customFormat="1" ht="15.75">
      <c r="A1108" s="142"/>
      <c r="B1108" s="145"/>
    </row>
    <row r="1109" spans="1:2" s="134" customFormat="1" ht="15.75">
      <c r="A1109" s="142"/>
      <c r="B1109" s="145"/>
    </row>
    <row r="1110" spans="1:2" s="134" customFormat="1" ht="15.75">
      <c r="A1110" s="142"/>
      <c r="B1110" s="145"/>
    </row>
    <row r="1111" spans="1:2" s="134" customFormat="1" ht="15.75">
      <c r="A1111" s="142"/>
      <c r="B1111" s="145"/>
    </row>
    <row r="1112" spans="1:2" s="134" customFormat="1" ht="15.75">
      <c r="A1112" s="142"/>
      <c r="B1112" s="145"/>
    </row>
    <row r="1113" spans="1:2" s="134" customFormat="1" ht="15.75">
      <c r="A1113" s="142"/>
      <c r="B1113" s="145"/>
    </row>
    <row r="1114" spans="1:2" s="134" customFormat="1" ht="15.75">
      <c r="A1114" s="142"/>
      <c r="B1114" s="145"/>
    </row>
    <row r="1115" spans="1:2" s="134" customFormat="1" ht="15.75">
      <c r="A1115" s="142"/>
      <c r="B1115" s="145"/>
    </row>
    <row r="1116" spans="1:2" s="134" customFormat="1" ht="15.75">
      <c r="A1116" s="142"/>
      <c r="B1116" s="145"/>
    </row>
    <row r="1117" spans="1:2" s="134" customFormat="1" ht="15.75">
      <c r="A1117" s="142"/>
      <c r="B1117" s="145"/>
    </row>
    <row r="1118" spans="1:2" s="134" customFormat="1" ht="15.75">
      <c r="A1118" s="142"/>
      <c r="B1118" s="145"/>
    </row>
    <row r="1119" spans="1:2" s="134" customFormat="1" ht="15.75">
      <c r="A1119" s="142"/>
      <c r="B1119" s="145"/>
    </row>
    <row r="1120" spans="1:2" s="134" customFormat="1" ht="15.75">
      <c r="A1120" s="142"/>
      <c r="B1120" s="145"/>
    </row>
    <row r="1121" spans="1:2" s="134" customFormat="1" ht="15.75">
      <c r="A1121" s="142"/>
      <c r="B1121" s="145"/>
    </row>
    <row r="1122" spans="1:2" s="134" customFormat="1" ht="15.75">
      <c r="A1122" s="142"/>
      <c r="B1122" s="145"/>
    </row>
    <row r="1123" spans="1:2" s="134" customFormat="1" ht="15.75">
      <c r="A1123" s="142"/>
      <c r="B1123" s="145"/>
    </row>
    <row r="1124" spans="1:2" s="134" customFormat="1" ht="15.75">
      <c r="A1124" s="142"/>
      <c r="B1124" s="145"/>
    </row>
    <row r="1125" spans="1:2" s="134" customFormat="1" ht="15.75">
      <c r="A1125" s="142"/>
      <c r="B1125" s="145"/>
    </row>
    <row r="1126" spans="1:2" s="134" customFormat="1" ht="15.75">
      <c r="A1126" s="142"/>
      <c r="B1126" s="145"/>
    </row>
    <row r="1127" spans="1:2" s="134" customFormat="1" ht="15.75">
      <c r="A1127" s="142"/>
      <c r="B1127" s="145"/>
    </row>
    <row r="1128" spans="1:2" s="134" customFormat="1" ht="15.75">
      <c r="A1128" s="142"/>
      <c r="B1128" s="145"/>
    </row>
    <row r="1129" spans="1:2" s="134" customFormat="1" ht="15.75">
      <c r="A1129" s="142"/>
      <c r="B1129" s="145"/>
    </row>
    <row r="1130" spans="1:2" s="134" customFormat="1" ht="15.75">
      <c r="A1130" s="142"/>
      <c r="B1130" s="145"/>
    </row>
    <row r="1131" spans="1:2" s="134" customFormat="1" ht="15.75">
      <c r="A1131" s="142"/>
      <c r="B1131" s="145"/>
    </row>
    <row r="1132" spans="1:2" s="134" customFormat="1" ht="15.75">
      <c r="A1132" s="142"/>
      <c r="B1132" s="145"/>
    </row>
    <row r="1133" spans="1:2" s="134" customFormat="1" ht="15.75">
      <c r="A1133" s="142"/>
      <c r="B1133" s="145"/>
    </row>
    <row r="1134" spans="1:2" s="134" customFormat="1" ht="15.75">
      <c r="A1134" s="142"/>
      <c r="B1134" s="145"/>
    </row>
    <row r="1135" spans="1:2" s="134" customFormat="1" ht="15.75">
      <c r="A1135" s="142"/>
      <c r="B1135" s="145"/>
    </row>
    <row r="1136" spans="1:2" s="134" customFormat="1" ht="15.75">
      <c r="A1136" s="142"/>
      <c r="B1136" s="145"/>
    </row>
    <row r="1137" spans="1:2" s="134" customFormat="1" ht="15.75">
      <c r="A1137" s="142"/>
      <c r="B1137" s="145"/>
    </row>
    <row r="1138" spans="1:2" s="134" customFormat="1" ht="15.75">
      <c r="A1138" s="142"/>
      <c r="B1138" s="145"/>
    </row>
    <row r="1139" spans="1:2" s="134" customFormat="1" ht="15.75">
      <c r="A1139" s="142"/>
      <c r="B1139" s="145"/>
    </row>
    <row r="1140" spans="1:2" s="134" customFormat="1" ht="15.75">
      <c r="A1140" s="142"/>
      <c r="B1140" s="145"/>
    </row>
    <row r="1141" spans="1:2" s="134" customFormat="1" ht="15.75">
      <c r="A1141" s="142"/>
      <c r="B1141" s="145"/>
    </row>
    <row r="1142" spans="1:2" s="134" customFormat="1" ht="15.75">
      <c r="A1142" s="142"/>
      <c r="B1142" s="145"/>
    </row>
    <row r="1143" spans="1:2" s="134" customFormat="1" ht="15.75">
      <c r="A1143" s="142"/>
      <c r="B1143" s="145"/>
    </row>
    <row r="1144" spans="1:2" s="134" customFormat="1" ht="15.75">
      <c r="A1144" s="142"/>
      <c r="B1144" s="145"/>
    </row>
    <row r="1145" spans="1:2" s="134" customFormat="1" ht="15.75">
      <c r="A1145" s="142"/>
      <c r="B1145" s="145"/>
    </row>
    <row r="1146" spans="1:2" s="134" customFormat="1" ht="15.75">
      <c r="A1146" s="142"/>
      <c r="B1146" s="145"/>
    </row>
    <row r="1147" spans="1:2" s="134" customFormat="1" ht="15.75">
      <c r="A1147" s="142"/>
      <c r="B1147" s="145"/>
    </row>
    <row r="1148" spans="1:2" s="134" customFormat="1" ht="15.75">
      <c r="A1148" s="142"/>
      <c r="B1148" s="145"/>
    </row>
    <row r="1149" spans="1:2" s="134" customFormat="1" ht="15.75">
      <c r="A1149" s="142"/>
      <c r="B1149" s="145"/>
    </row>
    <row r="1150" spans="1:2" s="134" customFormat="1" ht="15.75">
      <c r="A1150" s="142"/>
      <c r="B1150" s="145"/>
    </row>
    <row r="1151" spans="1:2" s="134" customFormat="1" ht="15.75">
      <c r="A1151" s="142"/>
      <c r="B1151" s="145"/>
    </row>
    <row r="1152" spans="1:2" s="134" customFormat="1" ht="15.75">
      <c r="A1152" s="142"/>
      <c r="B1152" s="145"/>
    </row>
    <row r="1153" spans="1:2" s="134" customFormat="1" ht="15.75">
      <c r="A1153" s="142"/>
      <c r="B1153" s="145"/>
    </row>
    <row r="1154" spans="1:2" s="134" customFormat="1" ht="15.75">
      <c r="A1154" s="142"/>
      <c r="B1154" s="145"/>
    </row>
    <row r="1155" spans="1:2" s="134" customFormat="1" ht="15.75">
      <c r="A1155" s="142"/>
      <c r="B1155" s="145"/>
    </row>
    <row r="1156" spans="1:2" s="134" customFormat="1" ht="15.75">
      <c r="A1156" s="142"/>
      <c r="B1156" s="145"/>
    </row>
    <row r="1157" spans="1:2" s="134" customFormat="1" ht="15.75">
      <c r="A1157" s="142"/>
      <c r="B1157" s="145"/>
    </row>
    <row r="1158" spans="1:2" s="134" customFormat="1" ht="15.75">
      <c r="A1158" s="142"/>
      <c r="B1158" s="145"/>
    </row>
    <row r="1159" spans="1:2" s="134" customFormat="1" ht="15.75">
      <c r="A1159" s="142"/>
      <c r="B1159" s="145"/>
    </row>
    <row r="1160" spans="1:2" s="134" customFormat="1" ht="15.75">
      <c r="A1160" s="142"/>
      <c r="B1160" s="145"/>
    </row>
    <row r="1161" spans="1:2" s="134" customFormat="1" ht="15.75">
      <c r="A1161" s="142"/>
      <c r="B1161" s="145"/>
    </row>
    <row r="1162" spans="1:2" s="134" customFormat="1" ht="15.75">
      <c r="A1162" s="142"/>
      <c r="B1162" s="145"/>
    </row>
    <row r="1163" spans="1:2" s="134" customFormat="1" ht="15.75">
      <c r="A1163" s="142"/>
      <c r="B1163" s="145"/>
    </row>
    <row r="1164" spans="1:2" s="134" customFormat="1" ht="15.75">
      <c r="A1164" s="142"/>
      <c r="B1164" s="145"/>
    </row>
    <row r="1165" spans="1:2" s="134" customFormat="1" ht="15.75">
      <c r="A1165" s="142"/>
      <c r="B1165" s="145"/>
    </row>
    <row r="1166" spans="1:2" s="134" customFormat="1" ht="15.75">
      <c r="A1166" s="142"/>
      <c r="B1166" s="145"/>
    </row>
    <row r="1167" spans="1:2" s="134" customFormat="1" ht="15.75">
      <c r="A1167" s="142"/>
      <c r="B1167" s="145"/>
    </row>
    <row r="1168" spans="1:2" s="134" customFormat="1" ht="15.75">
      <c r="A1168" s="142"/>
      <c r="B1168" s="145"/>
    </row>
    <row r="1169" spans="1:2" s="134" customFormat="1" ht="15.75">
      <c r="A1169" s="142"/>
      <c r="B1169" s="145"/>
    </row>
    <row r="1170" spans="1:2" s="134" customFormat="1" ht="15.75">
      <c r="A1170" s="142"/>
      <c r="B1170" s="145"/>
    </row>
    <row r="1171" spans="1:2" s="134" customFormat="1" ht="15.75">
      <c r="A1171" s="142"/>
      <c r="B1171" s="145"/>
    </row>
    <row r="1172" spans="1:2" s="134" customFormat="1" ht="15.75">
      <c r="A1172" s="142"/>
      <c r="B1172" s="145"/>
    </row>
    <row r="1173" spans="1:2" s="134" customFormat="1" ht="15.75">
      <c r="A1173" s="142"/>
      <c r="B1173" s="145"/>
    </row>
    <row r="1174" spans="1:2" s="134" customFormat="1" ht="15.75">
      <c r="A1174" s="142"/>
      <c r="B1174" s="145"/>
    </row>
    <row r="1175" spans="1:2" s="134" customFormat="1" ht="15.75">
      <c r="A1175" s="142"/>
      <c r="B1175" s="145"/>
    </row>
    <row r="1176" spans="1:2" s="134" customFormat="1" ht="15.75">
      <c r="A1176" s="142"/>
      <c r="B1176" s="145"/>
    </row>
    <row r="1177" spans="1:2" s="134" customFormat="1" ht="15.75">
      <c r="A1177" s="142"/>
      <c r="B1177" s="145"/>
    </row>
    <row r="1178" spans="1:2" s="134" customFormat="1" ht="15.75">
      <c r="A1178" s="142"/>
      <c r="B1178" s="145"/>
    </row>
    <row r="1179" spans="1:2" s="134" customFormat="1" ht="15.75">
      <c r="A1179" s="142"/>
      <c r="B1179" s="145"/>
    </row>
    <row r="1180" spans="1:2" s="134" customFormat="1" ht="15.75">
      <c r="A1180" s="142"/>
      <c r="B1180" s="145"/>
    </row>
    <row r="1181" spans="1:2" s="134" customFormat="1" ht="15.75">
      <c r="A1181" s="142"/>
      <c r="B1181" s="145"/>
    </row>
    <row r="1182" spans="1:2" s="134" customFormat="1" ht="15.75">
      <c r="A1182" s="142"/>
      <c r="B1182" s="145"/>
    </row>
    <row r="1183" spans="1:2" s="134" customFormat="1" ht="15.75">
      <c r="A1183" s="142"/>
      <c r="B1183" s="145"/>
    </row>
    <row r="1184" spans="1:2" s="134" customFormat="1" ht="15.75">
      <c r="A1184" s="142"/>
      <c r="B1184" s="145"/>
    </row>
    <row r="1185" spans="1:2" s="134" customFormat="1" ht="15.75">
      <c r="A1185" s="142"/>
      <c r="B1185" s="145"/>
    </row>
    <row r="1186" spans="1:2" s="134" customFormat="1" ht="15.75">
      <c r="A1186" s="142"/>
      <c r="B1186" s="145"/>
    </row>
    <row r="1187" spans="1:2" s="134" customFormat="1" ht="15.75">
      <c r="A1187" s="142"/>
      <c r="B1187" s="145"/>
    </row>
    <row r="1188" spans="1:2" s="134" customFormat="1" ht="15.75">
      <c r="A1188" s="142"/>
      <c r="B1188" s="145"/>
    </row>
    <row r="1189" spans="1:2" s="134" customFormat="1" ht="15.75">
      <c r="A1189" s="142"/>
      <c r="B1189" s="145"/>
    </row>
    <row r="1190" spans="1:2" s="134" customFormat="1" ht="15.75">
      <c r="A1190" s="142"/>
      <c r="B1190" s="145"/>
    </row>
    <row r="1191" spans="1:2" s="134" customFormat="1" ht="15.75">
      <c r="A1191" s="142"/>
      <c r="B1191" s="145"/>
    </row>
    <row r="1192" spans="1:2" s="134" customFormat="1" ht="15.75">
      <c r="A1192" s="142"/>
      <c r="B1192" s="145"/>
    </row>
    <row r="1193" spans="1:2" s="134" customFormat="1" ht="15.75">
      <c r="A1193" s="142"/>
      <c r="B1193" s="145"/>
    </row>
    <row r="1194" spans="1:2" s="134" customFormat="1" ht="15.75">
      <c r="A1194" s="142"/>
      <c r="B1194" s="145"/>
    </row>
    <row r="1195" spans="1:2" s="134" customFormat="1" ht="15.75">
      <c r="A1195" s="142"/>
      <c r="B1195" s="145"/>
    </row>
    <row r="1196" spans="1:2" s="134" customFormat="1" ht="15.75">
      <c r="A1196" s="142"/>
      <c r="B1196" s="145"/>
    </row>
    <row r="1197" spans="1:2" s="134" customFormat="1" ht="15.75">
      <c r="A1197" s="142"/>
      <c r="B1197" s="145"/>
    </row>
    <row r="1198" spans="1:2" s="134" customFormat="1" ht="15.75">
      <c r="A1198" s="142"/>
      <c r="B1198" s="145"/>
    </row>
    <row r="1199" spans="1:2" s="134" customFormat="1" ht="15.75">
      <c r="A1199" s="142"/>
      <c r="B1199" s="145"/>
    </row>
    <row r="1200" spans="1:2" s="134" customFormat="1" ht="15.75">
      <c r="A1200" s="142"/>
      <c r="B1200" s="145"/>
    </row>
    <row r="1201" spans="1:2" s="134" customFormat="1" ht="15.75">
      <c r="A1201" s="142"/>
      <c r="B1201" s="145"/>
    </row>
    <row r="1202" spans="1:2" s="134" customFormat="1" ht="15.75">
      <c r="A1202" s="142"/>
      <c r="B1202" s="145"/>
    </row>
    <row r="1203" spans="1:2" s="134" customFormat="1" ht="15.75">
      <c r="A1203" s="142"/>
      <c r="B1203" s="145"/>
    </row>
    <row r="1204" spans="1:2" s="134" customFormat="1" ht="15.75">
      <c r="A1204" s="142"/>
      <c r="B1204" s="145"/>
    </row>
    <row r="1205" spans="1:2" s="134" customFormat="1" ht="15.75">
      <c r="A1205" s="142"/>
      <c r="B1205" s="145"/>
    </row>
    <row r="1206" spans="1:2" s="134" customFormat="1" ht="15.75">
      <c r="A1206" s="142"/>
      <c r="B1206" s="145"/>
    </row>
    <row r="1207" spans="1:2" s="134" customFormat="1" ht="15.75">
      <c r="A1207" s="142"/>
      <c r="B1207" s="145"/>
    </row>
    <row r="1208" spans="1:2" s="134" customFormat="1" ht="15.75">
      <c r="A1208" s="142"/>
      <c r="B1208" s="145"/>
    </row>
    <row r="1209" spans="1:2" s="134" customFormat="1" ht="15.75">
      <c r="A1209" s="142"/>
      <c r="B1209" s="145"/>
    </row>
    <row r="1210" spans="1:2" s="134" customFormat="1" ht="15.75">
      <c r="A1210" s="142"/>
      <c r="B1210" s="145"/>
    </row>
    <row r="1211" spans="1:2" s="134" customFormat="1" ht="15.75">
      <c r="A1211" s="142"/>
      <c r="B1211" s="145"/>
    </row>
    <row r="1212" spans="1:2" s="134" customFormat="1" ht="15.75">
      <c r="A1212" s="142"/>
      <c r="B1212" s="145"/>
    </row>
    <row r="1213" spans="1:2" s="134" customFormat="1" ht="15.75">
      <c r="A1213" s="142"/>
      <c r="B1213" s="145"/>
    </row>
    <row r="1214" spans="1:2" s="134" customFormat="1" ht="15.75">
      <c r="A1214" s="142"/>
      <c r="B1214" s="145"/>
    </row>
    <row r="1215" spans="1:2" s="134" customFormat="1" ht="15.75">
      <c r="A1215" s="142"/>
      <c r="B1215" s="145"/>
    </row>
    <row r="1216" spans="1:2" s="134" customFormat="1" ht="15.75">
      <c r="A1216" s="142"/>
      <c r="B1216" s="145"/>
    </row>
    <row r="1217" spans="1:2" s="134" customFormat="1" ht="15.75">
      <c r="A1217" s="142"/>
      <c r="B1217" s="145"/>
    </row>
    <row r="1218" spans="1:2" s="134" customFormat="1" ht="15.75">
      <c r="A1218" s="142"/>
      <c r="B1218" s="145"/>
    </row>
    <row r="1219" spans="1:2" s="134" customFormat="1" ht="15.75">
      <c r="A1219" s="142"/>
      <c r="B1219" s="145"/>
    </row>
    <row r="1220" spans="1:2" s="134" customFormat="1" ht="15.75">
      <c r="A1220" s="142"/>
      <c r="B1220" s="145"/>
    </row>
    <row r="1221" spans="1:2" s="134" customFormat="1" ht="15.75">
      <c r="A1221" s="142"/>
      <c r="B1221" s="145"/>
    </row>
    <row r="1222" spans="1:2" s="134" customFormat="1" ht="15.75">
      <c r="A1222" s="142"/>
      <c r="B1222" s="145"/>
    </row>
    <row r="1223" spans="1:2" s="134" customFormat="1" ht="15.75">
      <c r="A1223" s="142"/>
      <c r="B1223" s="145"/>
    </row>
    <row r="1224" spans="1:2" s="134" customFormat="1" ht="15.75">
      <c r="A1224" s="142"/>
      <c r="B1224" s="145"/>
    </row>
    <row r="1225" spans="1:2" s="134" customFormat="1" ht="15.75">
      <c r="A1225" s="142"/>
      <c r="B1225" s="145"/>
    </row>
    <row r="1226" spans="1:2" s="134" customFormat="1" ht="15.75">
      <c r="A1226" s="142"/>
      <c r="B1226" s="145"/>
    </row>
    <row r="1227" spans="1:2" s="134" customFormat="1" ht="15.75">
      <c r="A1227" s="142"/>
      <c r="B1227" s="145"/>
    </row>
    <row r="1228" spans="1:2" s="134" customFormat="1" ht="15.75">
      <c r="A1228" s="142"/>
      <c r="B1228" s="145"/>
    </row>
    <row r="1229" spans="1:2" s="134" customFormat="1" ht="15.75">
      <c r="A1229" s="142"/>
      <c r="B1229" s="145"/>
    </row>
    <row r="1230" spans="1:2" s="134" customFormat="1" ht="15.75">
      <c r="A1230" s="142"/>
      <c r="B1230" s="145"/>
    </row>
    <row r="1231" spans="1:2" s="134" customFormat="1" ht="15.75">
      <c r="A1231" s="142"/>
      <c r="B1231" s="145"/>
    </row>
    <row r="1232" spans="1:2" s="134" customFormat="1" ht="15.75">
      <c r="A1232" s="142"/>
      <c r="B1232" s="145"/>
    </row>
    <row r="1233" spans="1:2" s="134" customFormat="1" ht="15.75">
      <c r="A1233" s="142"/>
      <c r="B1233" s="145"/>
    </row>
    <row r="1234" spans="1:2" s="134" customFormat="1" ht="15.75">
      <c r="A1234" s="142"/>
      <c r="B1234" s="145"/>
    </row>
    <row r="1235" spans="1:2" s="134" customFormat="1" ht="15.75">
      <c r="A1235" s="142"/>
      <c r="B1235" s="145"/>
    </row>
    <row r="1236" spans="1:2" s="134" customFormat="1" ht="15.75">
      <c r="A1236" s="142"/>
      <c r="B1236" s="145"/>
    </row>
    <row r="1237" spans="1:2" s="134" customFormat="1" ht="15.75">
      <c r="A1237" s="142"/>
      <c r="B1237" s="145"/>
    </row>
    <row r="1238" spans="1:2" s="134" customFormat="1" ht="15.75">
      <c r="A1238" s="142"/>
      <c r="B1238" s="145"/>
    </row>
    <row r="1239" spans="1:2" s="134" customFormat="1" ht="15.75">
      <c r="A1239" s="142"/>
      <c r="B1239" s="145"/>
    </row>
    <row r="1240" spans="1:2" s="134" customFormat="1" ht="15.75">
      <c r="A1240" s="142"/>
      <c r="B1240" s="145"/>
    </row>
    <row r="1241" spans="1:2" s="134" customFormat="1" ht="15.75">
      <c r="A1241" s="142"/>
      <c r="B1241" s="145"/>
    </row>
    <row r="1242" spans="1:2" s="134" customFormat="1" ht="15.75">
      <c r="A1242" s="142"/>
      <c r="B1242" s="145"/>
    </row>
    <row r="1243" spans="1:2" s="134" customFormat="1" ht="15.75">
      <c r="A1243" s="142"/>
      <c r="B1243" s="145"/>
    </row>
    <row r="1244" spans="1:2" s="134" customFormat="1" ht="15.75">
      <c r="A1244" s="142"/>
      <c r="B1244" s="145"/>
    </row>
    <row r="1245" spans="1:2" s="134" customFormat="1" ht="15.75">
      <c r="A1245" s="142"/>
      <c r="B1245" s="145"/>
    </row>
    <row r="1246" spans="1:2" s="134" customFormat="1" ht="15.75">
      <c r="A1246" s="142"/>
      <c r="B1246" s="145"/>
    </row>
    <row r="1247" spans="1:2" s="134" customFormat="1" ht="15.75">
      <c r="A1247" s="142"/>
      <c r="B1247" s="145"/>
    </row>
    <row r="1248" spans="1:2" s="134" customFormat="1" ht="15.75">
      <c r="A1248" s="142"/>
      <c r="B1248" s="145"/>
    </row>
    <row r="1249" spans="1:2" s="134" customFormat="1" ht="15.75">
      <c r="A1249" s="142"/>
      <c r="B1249" s="145"/>
    </row>
    <row r="1250" spans="1:2" s="134" customFormat="1" ht="15.75">
      <c r="A1250" s="142"/>
      <c r="B1250" s="145"/>
    </row>
    <row r="1251" spans="1:2" s="134" customFormat="1" ht="15.75">
      <c r="A1251" s="142"/>
      <c r="B1251" s="145"/>
    </row>
    <row r="1252" spans="1:2" s="134" customFormat="1" ht="15.75">
      <c r="A1252" s="142"/>
      <c r="B1252" s="145"/>
    </row>
    <row r="1253" spans="1:2" s="134" customFormat="1" ht="15.75">
      <c r="A1253" s="142"/>
      <c r="B1253" s="145"/>
    </row>
    <row r="1254" spans="1:2" s="134" customFormat="1" ht="15.75">
      <c r="A1254" s="142"/>
      <c r="B1254" s="145"/>
    </row>
    <row r="1255" spans="1:2" s="134" customFormat="1" ht="15.75">
      <c r="A1255" s="142"/>
      <c r="B1255" s="145"/>
    </row>
    <row r="1256" spans="1:2" s="134" customFormat="1" ht="15.75">
      <c r="A1256" s="142"/>
      <c r="B1256" s="145"/>
    </row>
    <row r="1257" spans="1:2" s="134" customFormat="1" ht="15.75">
      <c r="A1257" s="142"/>
      <c r="B1257" s="145"/>
    </row>
    <row r="1258" spans="1:2" s="134" customFormat="1" ht="15.75">
      <c r="A1258" s="142"/>
      <c r="B1258" s="145"/>
    </row>
    <row r="1259" spans="1:2" s="134" customFormat="1" ht="15.75">
      <c r="A1259" s="142"/>
      <c r="B1259" s="145"/>
    </row>
    <row r="1260" spans="1:2" s="134" customFormat="1" ht="15.75">
      <c r="A1260" s="142"/>
      <c r="B1260" s="145"/>
    </row>
    <row r="1261" spans="1:2" s="134" customFormat="1" ht="15.75">
      <c r="A1261" s="142"/>
      <c r="B1261" s="145"/>
    </row>
    <row r="1262" spans="1:2" s="134" customFormat="1" ht="15.75">
      <c r="A1262" s="142"/>
      <c r="B1262" s="145"/>
    </row>
    <row r="1263" spans="1:2" s="134" customFormat="1" ht="15.75">
      <c r="A1263" s="142"/>
      <c r="B1263" s="145"/>
    </row>
    <row r="1264" spans="1:2" s="134" customFormat="1" ht="15.75">
      <c r="A1264" s="142"/>
      <c r="B1264" s="145"/>
    </row>
    <row r="1265" spans="1:2" s="134" customFormat="1" ht="15.75">
      <c r="A1265" s="142"/>
      <c r="B1265" s="145"/>
    </row>
    <row r="1266" spans="1:2" s="134" customFormat="1" ht="15.75">
      <c r="A1266" s="142"/>
      <c r="B1266" s="145"/>
    </row>
    <row r="1267" spans="1:2" s="134" customFormat="1" ht="15.75">
      <c r="A1267" s="142"/>
      <c r="B1267" s="145"/>
    </row>
    <row r="1268" spans="1:2" s="134" customFormat="1" ht="15.75">
      <c r="A1268" s="142"/>
      <c r="B1268" s="145"/>
    </row>
    <row r="1269" spans="1:2" s="134" customFormat="1" ht="15.75">
      <c r="A1269" s="142"/>
      <c r="B1269" s="145"/>
    </row>
    <row r="1270" spans="1:2" s="134" customFormat="1" ht="15.75">
      <c r="A1270" s="142"/>
      <c r="B1270" s="145"/>
    </row>
    <row r="1271" spans="1:2" s="134" customFormat="1" ht="15.75">
      <c r="A1271" s="142"/>
      <c r="B1271" s="145"/>
    </row>
    <row r="1272" spans="1:2" s="134" customFormat="1" ht="15.75">
      <c r="A1272" s="142"/>
      <c r="B1272" s="145"/>
    </row>
    <row r="1273" spans="1:2" s="134" customFormat="1" ht="15.75">
      <c r="A1273" s="142"/>
      <c r="B1273" s="145"/>
    </row>
    <row r="1274" spans="1:2" s="134" customFormat="1" ht="15.75">
      <c r="A1274" s="142"/>
      <c r="B1274" s="145"/>
    </row>
    <row r="1275" spans="1:2" s="134" customFormat="1" ht="15.75">
      <c r="A1275" s="142"/>
      <c r="B1275" s="145"/>
    </row>
    <row r="1276" spans="1:2" s="134" customFormat="1" ht="15.75">
      <c r="A1276" s="142"/>
      <c r="B1276" s="145"/>
    </row>
    <row r="1277" spans="1:2" s="134" customFormat="1" ht="15.75">
      <c r="A1277" s="142"/>
      <c r="B1277" s="145"/>
    </row>
    <row r="1278" spans="1:2" s="134" customFormat="1" ht="15.75">
      <c r="A1278" s="142"/>
      <c r="B1278" s="145"/>
    </row>
    <row r="1279" spans="1:2" s="134" customFormat="1" ht="15.75">
      <c r="A1279" s="142"/>
      <c r="B1279" s="145"/>
    </row>
    <row r="1280" spans="1:2" s="134" customFormat="1" ht="15.75">
      <c r="A1280" s="142"/>
      <c r="B1280" s="145"/>
    </row>
    <row r="1281" spans="1:2" s="134" customFormat="1" ht="15.75">
      <c r="A1281" s="142"/>
      <c r="B1281" s="145"/>
    </row>
    <row r="1282" spans="1:2" s="134" customFormat="1" ht="15.75">
      <c r="A1282" s="142"/>
      <c r="B1282" s="145"/>
    </row>
    <row r="1283" spans="1:2" s="134" customFormat="1" ht="15.75">
      <c r="A1283" s="142"/>
      <c r="B1283" s="145"/>
    </row>
    <row r="1284" spans="1:2" s="134" customFormat="1" ht="15.75">
      <c r="A1284" s="142"/>
      <c r="B1284" s="145"/>
    </row>
    <row r="1285" spans="1:2" s="134" customFormat="1" ht="15.75">
      <c r="A1285" s="142"/>
      <c r="B1285" s="145"/>
    </row>
    <row r="1286" spans="1:2" s="134" customFormat="1" ht="15.75">
      <c r="A1286" s="142"/>
      <c r="B1286" s="145"/>
    </row>
    <row r="1287" spans="1:2" s="134" customFormat="1" ht="15.75">
      <c r="A1287" s="142"/>
      <c r="B1287" s="145"/>
    </row>
    <row r="1288" spans="1:2" s="134" customFormat="1" ht="15.75">
      <c r="A1288" s="142"/>
      <c r="B1288" s="145"/>
    </row>
    <row r="1289" spans="1:2" s="134" customFormat="1" ht="15.75">
      <c r="A1289" s="142"/>
      <c r="B1289" s="145"/>
    </row>
    <row r="1290" spans="1:2" s="134" customFormat="1" ht="15.75">
      <c r="A1290" s="142"/>
      <c r="B1290" s="145"/>
    </row>
    <row r="1291" spans="1:2" s="134" customFormat="1" ht="15.75">
      <c r="A1291" s="142"/>
      <c r="B1291" s="145"/>
    </row>
    <row r="1292" spans="1:2" s="134" customFormat="1" ht="15.75">
      <c r="A1292" s="142"/>
      <c r="B1292" s="145"/>
    </row>
    <row r="1293" spans="1:2" s="134" customFormat="1" ht="15.75">
      <c r="A1293" s="142"/>
      <c r="B1293" s="145"/>
    </row>
    <row r="1294" spans="1:2" s="134" customFormat="1" ht="15.75">
      <c r="A1294" s="142"/>
      <c r="B1294" s="145"/>
    </row>
    <row r="1295" spans="1:2" s="134" customFormat="1" ht="15.75">
      <c r="A1295" s="142"/>
      <c r="B1295" s="145"/>
    </row>
    <row r="1296" spans="1:2" s="134" customFormat="1" ht="15.75">
      <c r="A1296" s="142"/>
      <c r="B1296" s="145"/>
    </row>
    <row r="1297" spans="1:2" s="134" customFormat="1" ht="15.75">
      <c r="A1297" s="142"/>
      <c r="B1297" s="145"/>
    </row>
    <row r="1298" spans="1:2" s="134" customFormat="1" ht="15.75">
      <c r="A1298" s="142"/>
      <c r="B1298" s="145"/>
    </row>
    <row r="1299" spans="1:2" s="134" customFormat="1" ht="15.75">
      <c r="A1299" s="142"/>
      <c r="B1299" s="145"/>
    </row>
    <row r="1300" spans="1:2" s="134" customFormat="1" ht="15.75">
      <c r="A1300" s="142"/>
      <c r="B1300" s="145"/>
    </row>
    <row r="1301" spans="1:2" s="134" customFormat="1" ht="15.75">
      <c r="A1301" s="142"/>
      <c r="B1301" s="145"/>
    </row>
    <row r="1302" spans="1:2" s="134" customFormat="1" ht="15.75">
      <c r="A1302" s="142"/>
      <c r="B1302" s="145"/>
    </row>
    <row r="1303" spans="1:2" s="134" customFormat="1" ht="15.75">
      <c r="A1303" s="142"/>
      <c r="B1303" s="145"/>
    </row>
    <row r="1304" spans="1:2" s="134" customFormat="1" ht="15.75">
      <c r="A1304" s="142"/>
      <c r="B1304" s="145"/>
    </row>
    <row r="1305" spans="1:2" s="134" customFormat="1" ht="15.75">
      <c r="A1305" s="142"/>
      <c r="B1305" s="145"/>
    </row>
    <row r="1306" spans="1:2" s="134" customFormat="1" ht="15.75">
      <c r="A1306" s="142"/>
      <c r="B1306" s="145"/>
    </row>
    <row r="1307" spans="1:2" s="134" customFormat="1" ht="15.75">
      <c r="A1307" s="142"/>
      <c r="B1307" s="145"/>
    </row>
    <row r="1308" spans="1:2" s="134" customFormat="1" ht="15.75">
      <c r="A1308" s="142"/>
      <c r="B1308" s="145"/>
    </row>
    <row r="1309" spans="1:2" s="134" customFormat="1" ht="15.75">
      <c r="A1309" s="142"/>
      <c r="B1309" s="145"/>
    </row>
    <row r="1310" spans="1:2" s="134" customFormat="1" ht="15.75">
      <c r="A1310" s="142"/>
      <c r="B1310" s="145"/>
    </row>
    <row r="1311" spans="1:2" s="134" customFormat="1" ht="15.75">
      <c r="A1311" s="142"/>
      <c r="B1311" s="145"/>
    </row>
    <row r="1312" spans="1:2" s="134" customFormat="1" ht="15.75">
      <c r="A1312" s="142"/>
      <c r="B1312" s="145"/>
    </row>
    <row r="1313" spans="1:2" s="134" customFormat="1" ht="15.75">
      <c r="A1313" s="142"/>
      <c r="B1313" s="145"/>
    </row>
    <row r="1314" spans="1:2" s="134" customFormat="1" ht="15.75">
      <c r="A1314" s="142"/>
      <c r="B1314" s="145"/>
    </row>
    <row r="1315" spans="1:2" s="134" customFormat="1" ht="15.75">
      <c r="A1315" s="142"/>
      <c r="B1315" s="145"/>
    </row>
    <row r="1316" spans="1:2" s="134" customFormat="1" ht="15.75">
      <c r="A1316" s="142"/>
      <c r="B1316" s="145"/>
    </row>
    <row r="1317" spans="1:2" s="134" customFormat="1" ht="15.75">
      <c r="A1317" s="142"/>
      <c r="B1317" s="145"/>
    </row>
    <row r="1318" spans="1:2" s="134" customFormat="1" ht="15.75">
      <c r="A1318" s="142"/>
      <c r="B1318" s="145"/>
    </row>
    <row r="1319" spans="1:2" s="134" customFormat="1" ht="15.75">
      <c r="A1319" s="142"/>
      <c r="B1319" s="145"/>
    </row>
    <row r="1320" spans="1:2" s="134" customFormat="1" ht="15.75">
      <c r="A1320" s="142"/>
      <c r="B1320" s="145"/>
    </row>
    <row r="1321" spans="1:2" s="134" customFormat="1" ht="15.75">
      <c r="A1321" s="142"/>
      <c r="B1321" s="145"/>
    </row>
    <row r="1322" spans="1:2" s="134" customFormat="1" ht="15.75">
      <c r="A1322" s="142"/>
      <c r="B1322" s="145"/>
    </row>
    <row r="1323" spans="1:2" s="134" customFormat="1" ht="15.75">
      <c r="A1323" s="142"/>
      <c r="B1323" s="145"/>
    </row>
    <row r="1324" spans="1:2" s="134" customFormat="1" ht="15.75">
      <c r="A1324" s="142"/>
      <c r="B1324" s="145"/>
    </row>
    <row r="1325" spans="1:2" s="134" customFormat="1" ht="15.75">
      <c r="A1325" s="142"/>
      <c r="B1325" s="145"/>
    </row>
    <row r="1326" spans="1:2" s="134" customFormat="1" ht="15.75">
      <c r="A1326" s="142"/>
      <c r="B1326" s="145"/>
    </row>
    <row r="1327" spans="1:2" s="134" customFormat="1" ht="15.75">
      <c r="A1327" s="142"/>
      <c r="B1327" s="145"/>
    </row>
    <row r="1328" spans="1:2" s="134" customFormat="1" ht="15.75">
      <c r="A1328" s="142"/>
      <c r="B1328" s="145"/>
    </row>
    <row r="1329" spans="1:2" s="134" customFormat="1" ht="15.75">
      <c r="A1329" s="142"/>
      <c r="B1329" s="145"/>
    </row>
    <row r="1330" spans="1:2" s="134" customFormat="1" ht="15.75">
      <c r="A1330" s="142"/>
      <c r="B1330" s="145"/>
    </row>
    <row r="1331" spans="1:2" s="134" customFormat="1" ht="15.75">
      <c r="A1331" s="142"/>
      <c r="B1331" s="145"/>
    </row>
    <row r="1332" spans="1:2" s="134" customFormat="1" ht="15.75">
      <c r="A1332" s="142"/>
      <c r="B1332" s="145"/>
    </row>
    <row r="1333" spans="1:2" s="134" customFormat="1" ht="15.75">
      <c r="A1333" s="142"/>
      <c r="B1333" s="145"/>
    </row>
    <row r="1334" spans="1:2" s="134" customFormat="1" ht="15.75">
      <c r="A1334" s="142"/>
      <c r="B1334" s="145"/>
    </row>
    <row r="1335" spans="1:2" s="134" customFormat="1" ht="15.75">
      <c r="A1335" s="142"/>
      <c r="B1335" s="145"/>
    </row>
    <row r="1336" spans="1:2" s="134" customFormat="1" ht="15.75">
      <c r="A1336" s="142"/>
      <c r="B1336" s="145"/>
    </row>
    <row r="1337" spans="1:2" s="134" customFormat="1" ht="15.75">
      <c r="A1337" s="142"/>
      <c r="B1337" s="145"/>
    </row>
    <row r="1338" spans="1:2" s="134" customFormat="1" ht="15.75">
      <c r="A1338" s="142"/>
      <c r="B1338" s="145"/>
    </row>
    <row r="1339" spans="1:2" s="134" customFormat="1" ht="15.75">
      <c r="A1339" s="142"/>
      <c r="B1339" s="145"/>
    </row>
    <row r="1340" spans="1:2" s="134" customFormat="1" ht="15.75">
      <c r="A1340" s="142"/>
      <c r="B1340" s="145"/>
    </row>
    <row r="1341" spans="1:2" s="134" customFormat="1" ht="15.75">
      <c r="A1341" s="142"/>
      <c r="B1341" s="145"/>
    </row>
    <row r="1342" spans="1:2" s="134" customFormat="1" ht="15.75">
      <c r="A1342" s="142"/>
      <c r="B1342" s="145"/>
    </row>
    <row r="1343" spans="1:2" s="134" customFormat="1" ht="15.75">
      <c r="A1343" s="142"/>
      <c r="B1343" s="145"/>
    </row>
    <row r="1344" spans="1:2" s="134" customFormat="1" ht="15.75">
      <c r="A1344" s="142"/>
      <c r="B1344" s="145"/>
    </row>
    <row r="1345" spans="1:2" s="134" customFormat="1" ht="15.75">
      <c r="A1345" s="142"/>
      <c r="B1345" s="145"/>
    </row>
    <row r="1346" spans="1:2" s="134" customFormat="1" ht="15.75">
      <c r="A1346" s="142"/>
      <c r="B1346" s="145"/>
    </row>
    <row r="1347" spans="1:2" s="134" customFormat="1" ht="15.75">
      <c r="A1347" s="142"/>
      <c r="B1347" s="145"/>
    </row>
    <row r="1348" spans="1:2" s="134" customFormat="1" ht="15.75">
      <c r="A1348" s="142"/>
      <c r="B1348" s="145"/>
    </row>
    <row r="1349" spans="1:2" s="134" customFormat="1" ht="15.75">
      <c r="A1349" s="142"/>
      <c r="B1349" s="145"/>
    </row>
    <row r="1350" spans="1:2" s="134" customFormat="1" ht="15.75">
      <c r="A1350" s="142"/>
      <c r="B1350" s="145"/>
    </row>
    <row r="1351" spans="1:2" s="134" customFormat="1" ht="15.75">
      <c r="A1351" s="142"/>
      <c r="B1351" s="145"/>
    </row>
    <row r="1352" spans="1:2" s="134" customFormat="1" ht="15.75">
      <c r="A1352" s="142"/>
      <c r="B1352" s="145"/>
    </row>
    <row r="1353" spans="1:2" s="134" customFormat="1" ht="15.75">
      <c r="A1353" s="142"/>
      <c r="B1353" s="145"/>
    </row>
    <row r="1354" spans="1:2" s="134" customFormat="1" ht="15.75">
      <c r="A1354" s="142"/>
      <c r="B1354" s="145"/>
    </row>
    <row r="1355" spans="1:2" s="134" customFormat="1" ht="15.75">
      <c r="A1355" s="142"/>
      <c r="B1355" s="145"/>
    </row>
    <row r="1356" spans="1:2" s="134" customFormat="1" ht="15.75">
      <c r="A1356" s="142"/>
      <c r="B1356" s="145"/>
    </row>
    <row r="1357" spans="1:2" s="134" customFormat="1" ht="15.75">
      <c r="A1357" s="142"/>
      <c r="B1357" s="145"/>
    </row>
    <row r="1358" spans="1:2" s="134" customFormat="1" ht="15.75">
      <c r="A1358" s="142"/>
      <c r="B1358" s="145"/>
    </row>
    <row r="1359" spans="1:2" s="134" customFormat="1" ht="15.75">
      <c r="A1359" s="142"/>
      <c r="B1359" s="145"/>
    </row>
    <row r="1360" spans="1:2" s="134" customFormat="1" ht="15.75">
      <c r="A1360" s="142"/>
      <c r="B1360" s="145"/>
    </row>
    <row r="1361" spans="1:2" s="134" customFormat="1" ht="15.75">
      <c r="A1361" s="142"/>
      <c r="B1361" s="145"/>
    </row>
    <row r="1362" spans="1:2" s="134" customFormat="1" ht="15.75">
      <c r="A1362" s="142"/>
      <c r="B1362" s="145"/>
    </row>
    <row r="1363" spans="1:2" s="134" customFormat="1" ht="15.75">
      <c r="A1363" s="142"/>
      <c r="B1363" s="145"/>
    </row>
    <row r="1364" spans="1:2" s="134" customFormat="1" ht="15.75">
      <c r="A1364" s="142"/>
      <c r="B1364" s="145"/>
    </row>
    <row r="1365" spans="1:2" s="134" customFormat="1" ht="15.75">
      <c r="A1365" s="142"/>
      <c r="B1365" s="145"/>
    </row>
    <row r="1366" spans="1:2" s="134" customFormat="1" ht="15.75">
      <c r="A1366" s="142"/>
      <c r="B1366" s="145"/>
    </row>
    <row r="1367" spans="1:2" s="134" customFormat="1" ht="15.75">
      <c r="A1367" s="142"/>
      <c r="B1367" s="145"/>
    </row>
    <row r="1368" spans="1:2" s="134" customFormat="1" ht="15.75">
      <c r="A1368" s="142"/>
      <c r="B1368" s="145"/>
    </row>
    <row r="1369" spans="1:2" s="134" customFormat="1" ht="15.75">
      <c r="A1369" s="142"/>
      <c r="B1369" s="145"/>
    </row>
    <row r="1370" spans="1:2" s="134" customFormat="1" ht="15.75">
      <c r="A1370" s="142"/>
      <c r="B1370" s="145"/>
    </row>
    <row r="1371" spans="1:2" s="134" customFormat="1" ht="15.75">
      <c r="A1371" s="142"/>
      <c r="B1371" s="145"/>
    </row>
    <row r="1372" spans="1:2" s="134" customFormat="1" ht="15.75">
      <c r="A1372" s="142"/>
      <c r="B1372" s="145"/>
    </row>
    <row r="1373" spans="1:2" s="134" customFormat="1" ht="15.75">
      <c r="A1373" s="142"/>
      <c r="B1373" s="145"/>
    </row>
    <row r="1374" spans="1:2" s="134" customFormat="1" ht="15.75">
      <c r="A1374" s="142"/>
      <c r="B1374" s="145"/>
    </row>
    <row r="1375" spans="1:2" s="134" customFormat="1" ht="15.75">
      <c r="A1375" s="142"/>
      <c r="B1375" s="145"/>
    </row>
    <row r="1376" spans="1:2" s="134" customFormat="1" ht="15.75">
      <c r="A1376" s="142"/>
      <c r="B1376" s="145"/>
    </row>
    <row r="1377" spans="1:2" s="134" customFormat="1" ht="15.75">
      <c r="A1377" s="142"/>
      <c r="B1377" s="145"/>
    </row>
    <row r="1378" spans="1:2" s="134" customFormat="1" ht="15.75">
      <c r="A1378" s="142"/>
      <c r="B1378" s="145"/>
    </row>
    <row r="1379" spans="1:2" s="134" customFormat="1" ht="15.75">
      <c r="A1379" s="142"/>
      <c r="B1379" s="145"/>
    </row>
    <row r="1380" spans="1:2" s="134" customFormat="1" ht="15.75">
      <c r="A1380" s="142"/>
      <c r="B1380" s="145"/>
    </row>
    <row r="1381" spans="1:2" s="134" customFormat="1" ht="15.75">
      <c r="A1381" s="142"/>
      <c r="B1381" s="145"/>
    </row>
    <row r="1382" spans="1:2" s="134" customFormat="1" ht="15.75">
      <c r="A1382" s="142"/>
      <c r="B1382" s="145"/>
    </row>
    <row r="1383" spans="1:2" s="134" customFormat="1" ht="15.75">
      <c r="A1383" s="142"/>
      <c r="B1383" s="145"/>
    </row>
    <row r="1384" spans="1:2" s="134" customFormat="1" ht="15.75">
      <c r="A1384" s="142"/>
      <c r="B1384" s="145"/>
    </row>
    <row r="1385" spans="1:2" s="134" customFormat="1" ht="15.75">
      <c r="A1385" s="142"/>
      <c r="B1385" s="145"/>
    </row>
    <row r="1386" spans="1:2" s="134" customFormat="1" ht="15.75">
      <c r="A1386" s="142"/>
      <c r="B1386" s="145"/>
    </row>
    <row r="1387" spans="1:2" s="134" customFormat="1" ht="15.75">
      <c r="A1387" s="142"/>
      <c r="B1387" s="145"/>
    </row>
    <row r="1388" spans="1:2" s="134" customFormat="1" ht="15.75">
      <c r="A1388" s="142"/>
      <c r="B1388" s="145"/>
    </row>
    <row r="1389" spans="1:2" s="134" customFormat="1" ht="15.75">
      <c r="A1389" s="142"/>
      <c r="B1389" s="145"/>
    </row>
    <row r="1390" spans="1:2" s="134" customFormat="1" ht="15.75">
      <c r="A1390" s="142"/>
      <c r="B1390" s="145"/>
    </row>
    <row r="1391" spans="1:2" s="134" customFormat="1" ht="15.75">
      <c r="A1391" s="142"/>
      <c r="B1391" s="145"/>
    </row>
    <row r="1392" spans="1:2" s="134" customFormat="1" ht="15.75">
      <c r="A1392" s="142"/>
      <c r="B1392" s="145"/>
    </row>
    <row r="1393" spans="1:2" s="134" customFormat="1" ht="15.75">
      <c r="A1393" s="142"/>
      <c r="B1393" s="145"/>
    </row>
    <row r="1394" spans="1:2" s="134" customFormat="1" ht="15.75">
      <c r="A1394" s="142"/>
      <c r="B1394" s="145"/>
    </row>
    <row r="1395" spans="1:2" s="134" customFormat="1" ht="15.75">
      <c r="A1395" s="142"/>
      <c r="B1395" s="145"/>
    </row>
    <row r="1396" spans="1:2" s="134" customFormat="1" ht="15.75">
      <c r="A1396" s="142"/>
      <c r="B1396" s="145"/>
    </row>
    <row r="1397" spans="1:2" s="134" customFormat="1" ht="15.75">
      <c r="A1397" s="142"/>
      <c r="B1397" s="145"/>
    </row>
    <row r="1398" spans="1:2" s="134" customFormat="1" ht="15.75">
      <c r="A1398" s="142"/>
      <c r="B1398" s="145"/>
    </row>
    <row r="1399" spans="1:2" s="134" customFormat="1" ht="15.75">
      <c r="A1399" s="142"/>
      <c r="B1399" s="145"/>
    </row>
    <row r="1400" spans="1:2" s="134" customFormat="1" ht="15.75">
      <c r="A1400" s="142"/>
      <c r="B1400" s="145"/>
    </row>
    <row r="1401" spans="1:2" s="134" customFormat="1" ht="15.75">
      <c r="A1401" s="142"/>
      <c r="B1401" s="145"/>
    </row>
    <row r="1402" spans="1:2" s="134" customFormat="1" ht="15.75">
      <c r="A1402" s="142"/>
      <c r="B1402" s="145"/>
    </row>
    <row r="1403" spans="1:2" s="134" customFormat="1" ht="15.75">
      <c r="A1403" s="142"/>
      <c r="B1403" s="145"/>
    </row>
    <row r="1404" spans="1:2" s="134" customFormat="1" ht="15.75">
      <c r="A1404" s="142"/>
      <c r="B1404" s="145"/>
    </row>
    <row r="1405" spans="1:2" s="134" customFormat="1" ht="15.75">
      <c r="A1405" s="142"/>
      <c r="B1405" s="145"/>
    </row>
    <row r="1406" spans="1:2" s="134" customFormat="1" ht="15.75">
      <c r="A1406" s="142"/>
      <c r="B1406" s="145"/>
    </row>
    <row r="1407" spans="1:2" s="134" customFormat="1" ht="15.75">
      <c r="A1407" s="142"/>
      <c r="B1407" s="145"/>
    </row>
    <row r="1408" spans="1:2" s="134" customFormat="1" ht="15.75">
      <c r="A1408" s="142"/>
      <c r="B1408" s="145"/>
    </row>
    <row r="1409" spans="1:2" s="134" customFormat="1" ht="15.75">
      <c r="A1409" s="142"/>
      <c r="B1409" s="145"/>
    </row>
    <row r="1410" spans="1:2" s="134" customFormat="1" ht="15.75">
      <c r="A1410" s="142"/>
      <c r="B1410" s="145"/>
    </row>
    <row r="1411" spans="1:2" s="134" customFormat="1" ht="15.75">
      <c r="A1411" s="142"/>
      <c r="B1411" s="145"/>
    </row>
    <row r="1412" spans="1:2" s="134" customFormat="1" ht="15.75">
      <c r="A1412" s="142"/>
      <c r="B1412" s="145"/>
    </row>
    <row r="1413" spans="1:2" s="134" customFormat="1" ht="15.75">
      <c r="A1413" s="142"/>
      <c r="B1413" s="145"/>
    </row>
    <row r="1414" spans="1:2" s="134" customFormat="1" ht="15.75">
      <c r="A1414" s="142"/>
      <c r="B1414" s="145"/>
    </row>
    <row r="1415" spans="1:2" s="134" customFormat="1" ht="15.75">
      <c r="A1415" s="142"/>
      <c r="B1415" s="145"/>
    </row>
    <row r="1416" spans="1:2" s="134" customFormat="1" ht="15.75">
      <c r="A1416" s="142"/>
      <c r="B1416" s="145"/>
    </row>
    <row r="1417" spans="1:2" s="134" customFormat="1" ht="15.75">
      <c r="A1417" s="142"/>
      <c r="B1417" s="145"/>
    </row>
    <row r="1418" spans="1:2" s="134" customFormat="1" ht="15.75">
      <c r="A1418" s="142"/>
      <c r="B1418" s="145"/>
    </row>
    <row r="1419" spans="1:2" s="134" customFormat="1" ht="15.75">
      <c r="A1419" s="142"/>
      <c r="B1419" s="145"/>
    </row>
    <row r="1420" spans="1:2" s="134" customFormat="1" ht="15.75">
      <c r="A1420" s="142"/>
      <c r="B1420" s="145"/>
    </row>
    <row r="1421" spans="1:2" s="134" customFormat="1" ht="15.75">
      <c r="A1421" s="142"/>
      <c r="B1421" s="145"/>
    </row>
    <row r="1422" spans="1:2" s="134" customFormat="1" ht="15.75">
      <c r="A1422" s="142"/>
      <c r="B1422" s="145"/>
    </row>
    <row r="1423" spans="1:2" s="134" customFormat="1" ht="15.75">
      <c r="A1423" s="142"/>
      <c r="B1423" s="145"/>
    </row>
    <row r="1424" spans="1:2" s="134" customFormat="1" ht="15.75">
      <c r="A1424" s="142"/>
      <c r="B1424" s="145"/>
    </row>
    <row r="1425" spans="1:2" s="134" customFormat="1" ht="15.75">
      <c r="A1425" s="142"/>
      <c r="B1425" s="145"/>
    </row>
    <row r="1426" spans="1:2" s="134" customFormat="1" ht="15.75">
      <c r="A1426" s="142"/>
      <c r="B1426" s="145"/>
    </row>
    <row r="1427" spans="1:2" s="134" customFormat="1" ht="15.75">
      <c r="A1427" s="142"/>
      <c r="B1427" s="145"/>
    </row>
    <row r="1428" spans="1:2" s="134" customFormat="1" ht="15.75">
      <c r="A1428" s="142"/>
      <c r="B1428" s="145"/>
    </row>
    <row r="1429" spans="1:2" s="134" customFormat="1" ht="15.75">
      <c r="A1429" s="142"/>
      <c r="B1429" s="145"/>
    </row>
    <row r="1430" spans="1:2" s="134" customFormat="1" ht="15.75">
      <c r="A1430" s="142"/>
      <c r="B1430" s="145"/>
    </row>
    <row r="1431" spans="1:2" s="134" customFormat="1" ht="15.75">
      <c r="A1431" s="142"/>
      <c r="B1431" s="145"/>
    </row>
    <row r="1432" spans="1:2" s="134" customFormat="1" ht="15.75">
      <c r="A1432" s="142"/>
      <c r="B1432" s="145"/>
    </row>
    <row r="1433" spans="1:2" s="134" customFormat="1" ht="15.75">
      <c r="A1433" s="142"/>
      <c r="B1433" s="145"/>
    </row>
    <row r="1434" spans="1:2" s="134" customFormat="1" ht="15.75">
      <c r="A1434" s="142"/>
      <c r="B1434" s="145"/>
    </row>
    <row r="1435" spans="1:2" s="134" customFormat="1" ht="15.75">
      <c r="A1435" s="142"/>
      <c r="B1435" s="145"/>
    </row>
    <row r="1436" spans="1:2" s="134" customFormat="1" ht="15.75">
      <c r="A1436" s="142"/>
      <c r="B1436" s="145"/>
    </row>
    <row r="1437" spans="1:2" s="134" customFormat="1" ht="15.75">
      <c r="A1437" s="142"/>
      <c r="B1437" s="145"/>
    </row>
    <row r="1438" spans="1:2" s="134" customFormat="1" ht="15.75">
      <c r="A1438" s="142"/>
      <c r="B1438" s="145"/>
    </row>
    <row r="1439" spans="1:2" s="134" customFormat="1" ht="15.75">
      <c r="A1439" s="142"/>
      <c r="B1439" s="145"/>
    </row>
    <row r="1440" spans="1:2" s="134" customFormat="1" ht="15.75">
      <c r="A1440" s="142"/>
      <c r="B1440" s="145"/>
    </row>
    <row r="1441" spans="1:2" s="134" customFormat="1" ht="15.75">
      <c r="A1441" s="142"/>
      <c r="B1441" s="145"/>
    </row>
    <row r="1442" spans="1:2" s="134" customFormat="1" ht="15.75">
      <c r="A1442" s="142"/>
      <c r="B1442" s="145"/>
    </row>
    <row r="1443" spans="1:2" s="134" customFormat="1" ht="15.75">
      <c r="A1443" s="142"/>
      <c r="B1443" s="145"/>
    </row>
    <row r="1444" spans="1:2" s="134" customFormat="1" ht="15.75">
      <c r="A1444" s="142"/>
      <c r="B1444" s="145"/>
    </row>
    <row r="1445" spans="1:2" s="134" customFormat="1" ht="15.75">
      <c r="A1445" s="142"/>
      <c r="B1445" s="145"/>
    </row>
    <row r="1446" spans="1:2" s="134" customFormat="1" ht="15.75">
      <c r="A1446" s="142"/>
      <c r="B1446" s="145"/>
    </row>
    <row r="1447" spans="1:2" s="134" customFormat="1" ht="15.75">
      <c r="A1447" s="142"/>
      <c r="B1447" s="145"/>
    </row>
    <row r="1448" spans="1:2" s="134" customFormat="1" ht="15.75">
      <c r="A1448" s="142"/>
      <c r="B1448" s="145"/>
    </row>
    <row r="1449" spans="1:2" s="134" customFormat="1" ht="15.75">
      <c r="A1449" s="142"/>
      <c r="B1449" s="145"/>
    </row>
    <row r="1450" spans="1:2" s="134" customFormat="1" ht="15.75">
      <c r="A1450" s="142"/>
      <c r="B1450" s="145"/>
    </row>
    <row r="1451" spans="1:2" s="134" customFormat="1" ht="15.75">
      <c r="A1451" s="142"/>
      <c r="B1451" s="145"/>
    </row>
    <row r="1452" spans="1:2" s="134" customFormat="1" ht="15.75">
      <c r="A1452" s="142"/>
      <c r="B1452" s="145"/>
    </row>
    <row r="1453" spans="1:2" s="134" customFormat="1" ht="15.75">
      <c r="A1453" s="142"/>
      <c r="B1453" s="145"/>
    </row>
    <row r="1454" spans="1:2" s="134" customFormat="1" ht="15.75">
      <c r="A1454" s="142"/>
      <c r="B1454" s="145"/>
    </row>
    <row r="1455" spans="1:2" s="134" customFormat="1" ht="15.75">
      <c r="A1455" s="142"/>
      <c r="B1455" s="145"/>
    </row>
    <row r="1456" spans="1:2" s="134" customFormat="1" ht="15.75">
      <c r="A1456" s="142"/>
      <c r="B1456" s="145"/>
    </row>
    <row r="1457" spans="1:2" s="134" customFormat="1" ht="15.75">
      <c r="A1457" s="142"/>
      <c r="B1457" s="145"/>
    </row>
    <row r="1458" spans="1:2" s="134" customFormat="1" ht="15.75">
      <c r="A1458" s="142"/>
      <c r="B1458" s="145"/>
    </row>
    <row r="1459" spans="1:2" s="134" customFormat="1" ht="15.75">
      <c r="A1459" s="142"/>
      <c r="B1459" s="145"/>
    </row>
    <row r="1460" spans="1:2" s="134" customFormat="1" ht="15.75">
      <c r="A1460" s="142"/>
      <c r="B1460" s="145"/>
    </row>
    <row r="1461" spans="1:2" s="134" customFormat="1" ht="15.75">
      <c r="A1461" s="142"/>
      <c r="B1461" s="145"/>
    </row>
    <row r="1462" spans="1:2" s="134" customFormat="1" ht="15.75">
      <c r="A1462" s="142"/>
      <c r="B1462" s="145"/>
    </row>
    <row r="1463" spans="1:2" s="134" customFormat="1" ht="15.75">
      <c r="A1463" s="142"/>
      <c r="B1463" s="145"/>
    </row>
    <row r="1464" spans="1:2" s="134" customFormat="1" ht="15.75">
      <c r="A1464" s="142"/>
      <c r="B1464" s="145"/>
    </row>
    <row r="1465" spans="1:2" s="134" customFormat="1" ht="15.75">
      <c r="A1465" s="142"/>
      <c r="B1465" s="145"/>
    </row>
    <row r="1466" spans="1:2" s="134" customFormat="1" ht="15.75">
      <c r="A1466" s="142"/>
      <c r="B1466" s="145"/>
    </row>
    <row r="1467" spans="1:2" s="134" customFormat="1" ht="15.75">
      <c r="A1467" s="142"/>
      <c r="B1467" s="145"/>
    </row>
    <row r="1468" spans="1:2" s="134" customFormat="1" ht="15.75">
      <c r="A1468" s="142"/>
      <c r="B1468" s="145"/>
    </row>
    <row r="1469" spans="1:2" s="134" customFormat="1" ht="15.75">
      <c r="A1469" s="142"/>
      <c r="B1469" s="145"/>
    </row>
    <row r="1470" spans="1:2" s="134" customFormat="1" ht="15.75">
      <c r="A1470" s="142"/>
      <c r="B1470" s="145"/>
    </row>
    <row r="1471" spans="1:2" s="134" customFormat="1" ht="15.75">
      <c r="A1471" s="142"/>
      <c r="B1471" s="145"/>
    </row>
    <row r="1472" spans="1:2" s="134" customFormat="1" ht="15.75">
      <c r="A1472" s="142"/>
      <c r="B1472" s="145"/>
    </row>
    <row r="1473" spans="1:2" s="134" customFormat="1" ht="15.75">
      <c r="A1473" s="142"/>
      <c r="B1473" s="145"/>
    </row>
    <row r="1474" spans="1:2" s="134" customFormat="1" ht="15.75">
      <c r="A1474" s="142"/>
      <c r="B1474" s="145"/>
    </row>
    <row r="1475" spans="1:2" s="134" customFormat="1" ht="15.75">
      <c r="A1475" s="142"/>
      <c r="B1475" s="145"/>
    </row>
    <row r="1476" spans="1:2" s="134" customFormat="1" ht="15.75">
      <c r="A1476" s="142"/>
      <c r="B1476" s="145"/>
    </row>
    <row r="1477" spans="1:2" s="134" customFormat="1" ht="15.75">
      <c r="A1477" s="142"/>
      <c r="B1477" s="145"/>
    </row>
    <row r="1478" spans="1:2" s="134" customFormat="1" ht="15.75">
      <c r="A1478" s="142"/>
      <c r="B1478" s="145"/>
    </row>
    <row r="1479" spans="1:2" s="134" customFormat="1" ht="15.75">
      <c r="A1479" s="142"/>
      <c r="B1479" s="145"/>
    </row>
    <row r="1480" spans="1:2" s="134" customFormat="1" ht="15.75">
      <c r="A1480" s="142"/>
      <c r="B1480" s="145"/>
    </row>
    <row r="1481" spans="1:2" s="134" customFormat="1" ht="15.75">
      <c r="A1481" s="142"/>
      <c r="B1481" s="145"/>
    </row>
    <row r="1482" spans="1:2" s="134" customFormat="1" ht="15.75">
      <c r="A1482" s="142"/>
      <c r="B1482" s="145"/>
    </row>
    <row r="1483" spans="1:2" s="134" customFormat="1" ht="15.75">
      <c r="A1483" s="142"/>
      <c r="B1483" s="145"/>
    </row>
    <row r="1484" spans="1:2" s="134" customFormat="1" ht="15.75">
      <c r="A1484" s="142"/>
      <c r="B1484" s="145"/>
    </row>
    <row r="1485" spans="1:2" s="134" customFormat="1" ht="15.75">
      <c r="A1485" s="142"/>
      <c r="B1485" s="145"/>
    </row>
    <row r="1486" spans="1:2" s="134" customFormat="1" ht="15.75">
      <c r="A1486" s="142"/>
      <c r="B1486" s="145"/>
    </row>
    <row r="1487" spans="1:2" s="134" customFormat="1" ht="15.75">
      <c r="A1487" s="142"/>
      <c r="B1487" s="145"/>
    </row>
    <row r="1488" spans="1:2" s="134" customFormat="1" ht="15.75">
      <c r="A1488" s="142"/>
      <c r="B1488" s="145"/>
    </row>
    <row r="1489" spans="1:2" s="134" customFormat="1" ht="15.75">
      <c r="A1489" s="142"/>
      <c r="B1489" s="145"/>
    </row>
    <row r="1490" spans="1:2" s="134" customFormat="1" ht="15.75">
      <c r="A1490" s="142"/>
      <c r="B1490" s="145"/>
    </row>
    <row r="1491" spans="1:2" s="134" customFormat="1" ht="15.75">
      <c r="A1491" s="142"/>
      <c r="B1491" s="145"/>
    </row>
    <row r="1492" spans="1:2" s="134" customFormat="1" ht="15.75">
      <c r="A1492" s="142"/>
      <c r="B1492" s="145"/>
    </row>
    <row r="1493" spans="1:2" s="134" customFormat="1" ht="15.75">
      <c r="A1493" s="142"/>
      <c r="B1493" s="145"/>
    </row>
    <row r="1494" spans="1:2" s="134" customFormat="1" ht="15.75">
      <c r="A1494" s="142"/>
      <c r="B1494" s="145"/>
    </row>
    <row r="1495" spans="1:2" s="134" customFormat="1" ht="15.75">
      <c r="A1495" s="142"/>
      <c r="B1495" s="145"/>
    </row>
    <row r="1496" spans="1:2" s="134" customFormat="1" ht="15.75">
      <c r="A1496" s="142"/>
      <c r="B1496" s="145"/>
    </row>
    <row r="1497" spans="1:2" s="134" customFormat="1" ht="15.75">
      <c r="A1497" s="142"/>
      <c r="B1497" s="145"/>
    </row>
    <row r="1498" spans="1:2" s="134" customFormat="1" ht="15.75">
      <c r="A1498" s="142"/>
      <c r="B1498" s="145"/>
    </row>
    <row r="1499" spans="1:2" s="134" customFormat="1" ht="15.75">
      <c r="A1499" s="142"/>
      <c r="B1499" s="145"/>
    </row>
    <row r="1500" spans="1:2" s="134" customFormat="1" ht="15.75">
      <c r="A1500" s="142"/>
      <c r="B1500" s="145"/>
    </row>
    <row r="1501" spans="1:2" s="134" customFormat="1" ht="15.75">
      <c r="A1501" s="142"/>
      <c r="B1501" s="145"/>
    </row>
    <row r="1502" spans="1:2" s="134" customFormat="1" ht="15.75">
      <c r="A1502" s="142"/>
      <c r="B1502" s="145"/>
    </row>
    <row r="1503" spans="1:2" s="134" customFormat="1" ht="15.75">
      <c r="A1503" s="142"/>
      <c r="B1503" s="145"/>
    </row>
    <row r="1504" spans="1:2" s="134" customFormat="1" ht="15.75">
      <c r="A1504" s="142"/>
      <c r="B1504" s="145"/>
    </row>
    <row r="1505" spans="1:2" s="134" customFormat="1" ht="15.75">
      <c r="A1505" s="142"/>
      <c r="B1505" s="145"/>
    </row>
    <row r="1506" spans="1:2" s="134" customFormat="1" ht="15.75">
      <c r="A1506" s="142"/>
      <c r="B1506" s="145"/>
    </row>
    <row r="1507" spans="1:2" s="134" customFormat="1" ht="15.75">
      <c r="A1507" s="142"/>
      <c r="B1507" s="145"/>
    </row>
    <row r="1508" spans="1:2" s="134" customFormat="1" ht="15.75">
      <c r="A1508" s="142"/>
      <c r="B1508" s="145"/>
    </row>
    <row r="1509" spans="1:2" s="134" customFormat="1" ht="15.75">
      <c r="A1509" s="142"/>
      <c r="B1509" s="145"/>
    </row>
    <row r="1510" spans="1:2" s="134" customFormat="1" ht="15.75">
      <c r="A1510" s="142"/>
      <c r="B1510" s="145"/>
    </row>
    <row r="1511" spans="1:2" s="134" customFormat="1" ht="15.75">
      <c r="A1511" s="142"/>
      <c r="B1511" s="145"/>
    </row>
    <row r="1512" spans="1:2" s="134" customFormat="1" ht="15.75">
      <c r="A1512" s="142"/>
      <c r="B1512" s="145"/>
    </row>
    <row r="1513" spans="1:2" s="134" customFormat="1" ht="15.75">
      <c r="A1513" s="142"/>
      <c r="B1513" s="145"/>
    </row>
    <row r="1514" spans="1:2" s="134" customFormat="1" ht="15.75">
      <c r="A1514" s="142"/>
      <c r="B1514" s="145"/>
    </row>
    <row r="1515" spans="1:2" s="134" customFormat="1" ht="15.75">
      <c r="A1515" s="142"/>
      <c r="B1515" s="145"/>
    </row>
    <row r="1516" spans="1:2" s="134" customFormat="1" ht="15.75">
      <c r="A1516" s="142"/>
      <c r="B1516" s="145"/>
    </row>
    <row r="1517" spans="1:2" s="134" customFormat="1" ht="15.75">
      <c r="A1517" s="142"/>
      <c r="B1517" s="145"/>
    </row>
    <row r="1518" spans="1:2" s="134" customFormat="1" ht="15.75">
      <c r="A1518" s="142"/>
      <c r="B1518" s="145"/>
    </row>
    <row r="1519" spans="1:2" s="134" customFormat="1" ht="15.75">
      <c r="A1519" s="142"/>
      <c r="B1519" s="145"/>
    </row>
    <row r="1520" spans="1:2" s="134" customFormat="1" ht="15.75">
      <c r="A1520" s="142"/>
      <c r="B1520" s="145"/>
    </row>
    <row r="1521" spans="1:2" s="134" customFormat="1" ht="15.75">
      <c r="A1521" s="142"/>
      <c r="B1521" s="145"/>
    </row>
    <row r="1522" spans="1:2" s="134" customFormat="1" ht="15.75">
      <c r="A1522" s="142"/>
      <c r="B1522" s="145"/>
    </row>
    <row r="1523" spans="1:2" s="134" customFormat="1" ht="15.75">
      <c r="A1523" s="142"/>
      <c r="B1523" s="145"/>
    </row>
    <row r="1524" spans="1:2" s="134" customFormat="1" ht="15.75">
      <c r="A1524" s="142"/>
      <c r="B1524" s="145"/>
    </row>
    <row r="1525" spans="1:2" s="134" customFormat="1" ht="15.75">
      <c r="A1525" s="142"/>
      <c r="B1525" s="145"/>
    </row>
    <row r="1526" spans="1:2" s="134" customFormat="1" ht="15.75">
      <c r="A1526" s="142"/>
      <c r="B1526" s="145"/>
    </row>
    <row r="1527" spans="1:2" s="134" customFormat="1" ht="15.75">
      <c r="A1527" s="142"/>
      <c r="B1527" s="145"/>
    </row>
    <row r="1528" spans="1:2" s="134" customFormat="1" ht="15.75">
      <c r="A1528" s="142"/>
      <c r="B1528" s="145"/>
    </row>
    <row r="1529" spans="1:2" s="134" customFormat="1" ht="15.75">
      <c r="A1529" s="142"/>
      <c r="B1529" s="145"/>
    </row>
    <row r="1530" spans="1:2" s="134" customFormat="1" ht="15.75">
      <c r="A1530" s="142"/>
      <c r="B1530" s="145"/>
    </row>
    <row r="1531" spans="1:2" s="134" customFormat="1" ht="15.75">
      <c r="A1531" s="142"/>
      <c r="B1531" s="145"/>
    </row>
    <row r="1532" spans="1:2" s="134" customFormat="1" ht="15.75">
      <c r="A1532" s="142"/>
      <c r="B1532" s="145"/>
    </row>
    <row r="1533" spans="1:2" s="134" customFormat="1" ht="15.75">
      <c r="A1533" s="142"/>
      <c r="B1533" s="145"/>
    </row>
    <row r="1534" spans="1:2" s="134" customFormat="1" ht="15.75">
      <c r="A1534" s="142"/>
      <c r="B1534" s="145"/>
    </row>
    <row r="1535" spans="1:2" s="134" customFormat="1" ht="15.75">
      <c r="A1535" s="142"/>
      <c r="B1535" s="145"/>
    </row>
    <row r="1536" spans="1:2" s="134" customFormat="1" ht="15.75">
      <c r="A1536" s="142"/>
      <c r="B1536" s="145"/>
    </row>
    <row r="1537" spans="1:2" s="134" customFormat="1" ht="15.75">
      <c r="A1537" s="142"/>
      <c r="B1537" s="145"/>
    </row>
    <row r="1538" spans="1:2" s="134" customFormat="1" ht="15.75">
      <c r="A1538" s="142"/>
      <c r="B1538" s="145"/>
    </row>
    <row r="1539" spans="1:2" s="134" customFormat="1" ht="15.75">
      <c r="A1539" s="142"/>
      <c r="B1539" s="145"/>
    </row>
    <row r="1540" spans="1:2" s="134" customFormat="1" ht="15.75">
      <c r="A1540" s="142"/>
      <c r="B1540" s="145"/>
    </row>
    <row r="1541" spans="1:2" s="134" customFormat="1" ht="15.75">
      <c r="A1541" s="142"/>
      <c r="B1541" s="145"/>
    </row>
    <row r="1542" spans="1:2" s="134" customFormat="1" ht="15.75">
      <c r="A1542" s="142"/>
      <c r="B1542" s="145"/>
    </row>
    <row r="1543" spans="1:2" s="134" customFormat="1" ht="15.75">
      <c r="A1543" s="142"/>
      <c r="B1543" s="145"/>
    </row>
    <row r="1544" spans="1:2" s="134" customFormat="1" ht="15.75">
      <c r="A1544" s="142"/>
      <c r="B1544" s="145"/>
    </row>
    <row r="1545" spans="1:2" s="134" customFormat="1" ht="15.75">
      <c r="A1545" s="142"/>
      <c r="B1545" s="145"/>
    </row>
    <row r="1546" spans="1:2" s="134" customFormat="1" ht="15.75">
      <c r="A1546" s="142"/>
      <c r="B1546" s="145"/>
    </row>
    <row r="1547" spans="1:2" s="134" customFormat="1" ht="15.75">
      <c r="A1547" s="142"/>
      <c r="B1547" s="145"/>
    </row>
    <row r="1548" spans="1:2" s="134" customFormat="1" ht="15.75">
      <c r="A1548" s="142"/>
      <c r="B1548" s="145"/>
    </row>
    <row r="1549" spans="1:2" s="134" customFormat="1" ht="15.75">
      <c r="A1549" s="142"/>
      <c r="B1549" s="145"/>
    </row>
    <row r="1550" spans="1:2" s="134" customFormat="1" ht="15.75">
      <c r="A1550" s="142"/>
      <c r="B1550" s="145"/>
    </row>
    <row r="1551" spans="1:2" s="134" customFormat="1" ht="15.75">
      <c r="A1551" s="142"/>
      <c r="B1551" s="145"/>
    </row>
    <row r="1552" spans="1:2" s="134" customFormat="1" ht="15.75">
      <c r="A1552" s="142"/>
      <c r="B1552" s="145"/>
    </row>
    <row r="1553" spans="1:2" s="134" customFormat="1" ht="15.75">
      <c r="A1553" s="142"/>
      <c r="B1553" s="145"/>
    </row>
    <row r="1554" spans="1:2" s="134" customFormat="1" ht="15.75">
      <c r="A1554" s="142"/>
      <c r="B1554" s="145"/>
    </row>
    <row r="1555" spans="1:2" s="134" customFormat="1" ht="15.75">
      <c r="A1555" s="142"/>
      <c r="B1555" s="145"/>
    </row>
    <row r="1556" spans="1:2" s="134" customFormat="1" ht="15.75">
      <c r="A1556" s="142"/>
      <c r="B1556" s="145"/>
    </row>
    <row r="1557" spans="1:2" s="134" customFormat="1" ht="15.75">
      <c r="A1557" s="142"/>
      <c r="B1557" s="145"/>
    </row>
    <row r="1558" spans="1:2" s="134" customFormat="1" ht="15.75">
      <c r="A1558" s="142"/>
      <c r="B1558" s="145"/>
    </row>
    <row r="1559" spans="1:2" s="134" customFormat="1" ht="15.75">
      <c r="A1559" s="142"/>
      <c r="B1559" s="145"/>
    </row>
    <row r="1560" spans="1:2" s="134" customFormat="1" ht="15.75">
      <c r="A1560" s="142"/>
      <c r="B1560" s="145"/>
    </row>
    <row r="1561" spans="1:2" s="134" customFormat="1" ht="15.75">
      <c r="A1561" s="142"/>
      <c r="B1561" s="145"/>
    </row>
    <row r="1562" spans="1:2" s="134" customFormat="1" ht="15.75">
      <c r="A1562" s="142"/>
      <c r="B1562" s="145"/>
    </row>
    <row r="1563" spans="1:2" s="134" customFormat="1" ht="15.75">
      <c r="A1563" s="142"/>
      <c r="B1563" s="145"/>
    </row>
    <row r="1564" spans="1:2" s="134" customFormat="1" ht="15.75">
      <c r="A1564" s="142"/>
      <c r="B1564" s="145"/>
    </row>
    <row r="1565" spans="1:2" s="134" customFormat="1" ht="15.75">
      <c r="A1565" s="142"/>
      <c r="B1565" s="145"/>
    </row>
    <row r="1566" spans="1:2" s="134" customFormat="1" ht="15.75">
      <c r="A1566" s="142"/>
      <c r="B1566" s="145"/>
    </row>
    <row r="1567" spans="1:2" s="134" customFormat="1" ht="15.75">
      <c r="A1567" s="142"/>
      <c r="B1567" s="145"/>
    </row>
    <row r="1568" spans="1:2" s="134" customFormat="1" ht="15.75">
      <c r="A1568" s="142"/>
      <c r="B1568" s="145"/>
    </row>
    <row r="1569" spans="1:2" s="134" customFormat="1" ht="15.75">
      <c r="A1569" s="142"/>
      <c r="B1569" s="145"/>
    </row>
    <row r="1570" spans="1:2" s="134" customFormat="1" ht="15.75">
      <c r="A1570" s="142"/>
      <c r="B1570" s="145"/>
    </row>
    <row r="1571" spans="1:2" s="134" customFormat="1" ht="15.75">
      <c r="A1571" s="142"/>
      <c r="B1571" s="145"/>
    </row>
    <row r="1572" spans="1:2" s="134" customFormat="1" ht="15.75">
      <c r="A1572" s="142"/>
      <c r="B1572" s="145"/>
    </row>
    <row r="1573" spans="1:2" s="134" customFormat="1" ht="15.75">
      <c r="A1573" s="142"/>
      <c r="B1573" s="145"/>
    </row>
    <row r="1574" spans="1:2" s="134" customFormat="1" ht="15.75">
      <c r="A1574" s="142"/>
      <c r="B1574" s="145"/>
    </row>
    <row r="1575" spans="1:2" s="134" customFormat="1" ht="15.75">
      <c r="A1575" s="142"/>
      <c r="B1575" s="145"/>
    </row>
    <row r="1576" spans="1:2" s="134" customFormat="1" ht="15.75">
      <c r="A1576" s="142"/>
      <c r="B1576" s="145"/>
    </row>
    <row r="1577" spans="1:2" s="134" customFormat="1" ht="15.75">
      <c r="A1577" s="142"/>
      <c r="B1577" s="145"/>
    </row>
    <row r="1578" spans="1:2" s="134" customFormat="1" ht="15.75">
      <c r="A1578" s="142"/>
      <c r="B1578" s="145"/>
    </row>
    <row r="1579" spans="1:2" s="134" customFormat="1" ht="15.75">
      <c r="A1579" s="142"/>
      <c r="B1579" s="145"/>
    </row>
    <row r="1580" spans="1:2" s="134" customFormat="1" ht="15.75">
      <c r="A1580" s="142"/>
      <c r="B1580" s="145"/>
    </row>
    <row r="1581" spans="1:2" s="134" customFormat="1" ht="15.75">
      <c r="A1581" s="142"/>
      <c r="B1581" s="145"/>
    </row>
    <row r="1582" spans="1:2" s="134" customFormat="1" ht="15.75">
      <c r="A1582" s="142"/>
      <c r="B1582" s="145"/>
    </row>
    <row r="1583" spans="1:2" s="134" customFormat="1" ht="15.75">
      <c r="A1583" s="142"/>
      <c r="B1583" s="145"/>
    </row>
    <row r="1584" spans="1:2" s="134" customFormat="1" ht="15.75">
      <c r="A1584" s="142"/>
      <c r="B1584" s="145"/>
    </row>
    <row r="1585" spans="1:2" s="134" customFormat="1" ht="15.75">
      <c r="A1585" s="142"/>
      <c r="B1585" s="145"/>
    </row>
    <row r="1586" spans="1:2" s="134" customFormat="1" ht="15.75">
      <c r="A1586" s="142"/>
      <c r="B1586" s="145"/>
    </row>
    <row r="1587" spans="1:2" s="134" customFormat="1" ht="15.75">
      <c r="A1587" s="142"/>
      <c r="B1587" s="145"/>
    </row>
    <row r="1588" spans="1:2" s="134" customFormat="1" ht="15.75">
      <c r="A1588" s="142"/>
      <c r="B1588" s="145"/>
    </row>
    <row r="1589" spans="1:2" s="134" customFormat="1" ht="15.75">
      <c r="A1589" s="142"/>
      <c r="B1589" s="145"/>
    </row>
    <row r="1590" spans="1:2" s="134" customFormat="1" ht="15.75">
      <c r="A1590" s="142"/>
      <c r="B1590" s="145"/>
    </row>
    <row r="1591" spans="1:2" s="134" customFormat="1" ht="15.75">
      <c r="A1591" s="142"/>
      <c r="B1591" s="145"/>
    </row>
    <row r="1592" spans="1:2" s="134" customFormat="1" ht="15.75">
      <c r="A1592" s="142"/>
      <c r="B1592" s="145"/>
    </row>
    <row r="1593" spans="1:2" s="134" customFormat="1" ht="15.75">
      <c r="A1593" s="142"/>
      <c r="B1593" s="145"/>
    </row>
    <row r="1594" spans="1:2" s="134" customFormat="1" ht="15.75">
      <c r="A1594" s="142"/>
      <c r="B1594" s="145"/>
    </row>
    <row r="1595" spans="1:2" s="134" customFormat="1" ht="15.75">
      <c r="A1595" s="142"/>
      <c r="B1595" s="145"/>
    </row>
    <row r="1596" spans="1:2" s="134" customFormat="1" ht="15.75">
      <c r="A1596" s="142"/>
      <c r="B1596" s="145"/>
    </row>
    <row r="1597" spans="1:2" s="134" customFormat="1" ht="15.75">
      <c r="A1597" s="142"/>
      <c r="B1597" s="145"/>
    </row>
    <row r="1598" spans="1:2" s="134" customFormat="1" ht="15.75">
      <c r="A1598" s="142"/>
      <c r="B1598" s="145"/>
    </row>
    <row r="1599" spans="1:2" s="134" customFormat="1" ht="15.75">
      <c r="A1599" s="142"/>
      <c r="B1599" s="145"/>
    </row>
    <row r="1600" spans="1:2" s="134" customFormat="1" ht="15.75">
      <c r="A1600" s="142"/>
      <c r="B1600" s="145"/>
    </row>
    <row r="1601" spans="1:2" s="134" customFormat="1" ht="15.75">
      <c r="A1601" s="142"/>
      <c r="B1601" s="145"/>
    </row>
    <row r="1602" spans="1:2" s="134" customFormat="1" ht="15.75">
      <c r="A1602" s="142"/>
      <c r="B1602" s="145"/>
    </row>
    <row r="1603" spans="1:2" s="134" customFormat="1" ht="15.75">
      <c r="A1603" s="142"/>
      <c r="B1603" s="145"/>
    </row>
    <row r="1604" spans="1:2" s="134" customFormat="1" ht="15.75">
      <c r="A1604" s="142"/>
      <c r="B1604" s="145"/>
    </row>
    <row r="1605" spans="1:2" s="134" customFormat="1" ht="15.75">
      <c r="A1605" s="142"/>
      <c r="B1605" s="145"/>
    </row>
    <row r="1606" spans="1:2" s="134" customFormat="1" ht="15.75">
      <c r="A1606" s="142"/>
      <c r="B1606" s="145"/>
    </row>
    <row r="1607" spans="1:2" s="134" customFormat="1" ht="15.75">
      <c r="A1607" s="142"/>
      <c r="B1607" s="145"/>
    </row>
    <row r="1608" spans="1:2" s="134" customFormat="1" ht="15.75">
      <c r="A1608" s="142"/>
      <c r="B1608" s="145"/>
    </row>
    <row r="1609" spans="1:2" s="134" customFormat="1" ht="15.75">
      <c r="A1609" s="142"/>
      <c r="B1609" s="145"/>
    </row>
    <row r="1610" spans="1:2" s="134" customFormat="1" ht="15.75">
      <c r="A1610" s="142"/>
      <c r="B1610" s="145"/>
    </row>
    <row r="1611" spans="1:2" s="134" customFormat="1" ht="15.75">
      <c r="A1611" s="142"/>
      <c r="B1611" s="145"/>
    </row>
    <row r="1612" spans="1:2" s="134" customFormat="1" ht="15.75">
      <c r="A1612" s="142"/>
      <c r="B1612" s="145"/>
    </row>
    <row r="1613" spans="1:2" s="134" customFormat="1" ht="15.75">
      <c r="A1613" s="142"/>
      <c r="B1613" s="145"/>
    </row>
    <row r="1614" spans="1:2" s="134" customFormat="1" ht="15.75">
      <c r="A1614" s="142"/>
      <c r="B1614" s="145"/>
    </row>
    <row r="1615" spans="1:2" s="134" customFormat="1" ht="15.75">
      <c r="A1615" s="142"/>
      <c r="B1615" s="145"/>
    </row>
    <row r="1616" spans="1:2" s="134" customFormat="1" ht="15.75">
      <c r="A1616" s="142"/>
      <c r="B1616" s="145"/>
    </row>
    <row r="1617" spans="1:2" s="134" customFormat="1" ht="15.75">
      <c r="A1617" s="142"/>
      <c r="B1617" s="145"/>
    </row>
    <row r="1618" spans="1:2" s="134" customFormat="1" ht="15.75">
      <c r="A1618" s="142"/>
      <c r="B1618" s="145"/>
    </row>
    <row r="1619" spans="1:2" s="134" customFormat="1" ht="15.75">
      <c r="A1619" s="142"/>
      <c r="B1619" s="145"/>
    </row>
    <row r="1620" spans="1:2" s="134" customFormat="1" ht="15.75">
      <c r="A1620" s="142"/>
      <c r="B1620" s="145"/>
    </row>
    <row r="1621" spans="1:2" s="134" customFormat="1" ht="15.75">
      <c r="A1621" s="142"/>
      <c r="B1621" s="145"/>
    </row>
    <row r="1622" spans="1:2" s="134" customFormat="1" ht="15.75">
      <c r="A1622" s="142"/>
      <c r="B1622" s="145"/>
    </row>
    <row r="1623" spans="1:2" s="134" customFormat="1" ht="15.75">
      <c r="A1623" s="142"/>
      <c r="B1623" s="145"/>
    </row>
    <row r="1624" spans="1:2" s="134" customFormat="1" ht="15.75">
      <c r="A1624" s="142"/>
      <c r="B1624" s="145"/>
    </row>
    <row r="1625" spans="1:2" s="134" customFormat="1" ht="15.75">
      <c r="A1625" s="142"/>
      <c r="B1625" s="145"/>
    </row>
    <row r="1626" spans="1:2" s="134" customFormat="1" ht="15.75">
      <c r="A1626" s="142"/>
      <c r="B1626" s="145"/>
    </row>
    <row r="1627" spans="1:2" s="134" customFormat="1" ht="15.75">
      <c r="A1627" s="142"/>
      <c r="B1627" s="145"/>
    </row>
    <row r="1628" spans="1:2" s="134" customFormat="1" ht="15.75">
      <c r="A1628" s="142"/>
      <c r="B1628" s="145"/>
    </row>
    <row r="1629" spans="1:2" s="134" customFormat="1" ht="15.75">
      <c r="A1629" s="142"/>
      <c r="B1629" s="145"/>
    </row>
    <row r="1630" spans="1:2" s="134" customFormat="1" ht="15.75">
      <c r="A1630" s="142"/>
      <c r="B1630" s="145"/>
    </row>
    <row r="1631" spans="1:2" s="134" customFormat="1" ht="15.75">
      <c r="A1631" s="142"/>
      <c r="B1631" s="145"/>
    </row>
    <row r="1632" spans="1:2" s="134" customFormat="1" ht="15.75">
      <c r="A1632" s="142"/>
      <c r="B1632" s="145"/>
    </row>
    <row r="1633" spans="1:2" s="134" customFormat="1" ht="15.75">
      <c r="A1633" s="142"/>
      <c r="B1633" s="145"/>
    </row>
    <row r="1634" spans="1:2" s="134" customFormat="1" ht="15.75">
      <c r="A1634" s="142"/>
      <c r="B1634" s="145"/>
    </row>
    <row r="1635" spans="1:2" s="134" customFormat="1" ht="15.75">
      <c r="A1635" s="142"/>
      <c r="B1635" s="145"/>
    </row>
    <row r="1636" spans="1:2" s="134" customFormat="1" ht="15.75">
      <c r="A1636" s="142"/>
      <c r="B1636" s="145"/>
    </row>
    <row r="1637" spans="1:2" s="134" customFormat="1" ht="15.75">
      <c r="A1637" s="142"/>
      <c r="B1637" s="145"/>
    </row>
    <row r="1638" spans="1:2" s="134" customFormat="1" ht="15.75">
      <c r="A1638" s="142"/>
      <c r="B1638" s="145"/>
    </row>
    <row r="1639" spans="1:2" s="134" customFormat="1" ht="15.75">
      <c r="A1639" s="142"/>
      <c r="B1639" s="145"/>
    </row>
    <row r="1640" spans="1:2" s="134" customFormat="1" ht="15.75">
      <c r="A1640" s="142"/>
      <c r="B1640" s="145"/>
    </row>
    <row r="1641" spans="1:2" s="134" customFormat="1" ht="15.75">
      <c r="A1641" s="142"/>
      <c r="B1641" s="145"/>
    </row>
    <row r="1642" spans="1:2" s="134" customFormat="1" ht="15.75">
      <c r="A1642" s="142"/>
      <c r="B1642" s="145"/>
    </row>
    <row r="1643" spans="1:2" s="134" customFormat="1" ht="15.75">
      <c r="A1643" s="142"/>
      <c r="B1643" s="145"/>
    </row>
    <row r="1644" spans="1:2" s="134" customFormat="1" ht="15.75">
      <c r="A1644" s="142"/>
      <c r="B1644" s="145"/>
    </row>
    <row r="1645" spans="1:2" s="134" customFormat="1" ht="15.75">
      <c r="A1645" s="142"/>
      <c r="B1645" s="145"/>
    </row>
    <row r="1646" spans="1:2" s="134" customFormat="1" ht="15.75">
      <c r="A1646" s="142"/>
      <c r="B1646" s="145"/>
    </row>
    <row r="1647" spans="1:2" s="134" customFormat="1" ht="15.75">
      <c r="A1647" s="142"/>
      <c r="B1647" s="145"/>
    </row>
    <row r="1648" spans="1:2" s="134" customFormat="1" ht="15.75">
      <c r="A1648" s="142"/>
      <c r="B1648" s="145"/>
    </row>
    <row r="1649" spans="1:2" s="134" customFormat="1" ht="15.75">
      <c r="A1649" s="142"/>
      <c r="B1649" s="145"/>
    </row>
    <row r="1650" spans="1:2" s="134" customFormat="1" ht="15.75">
      <c r="A1650" s="142"/>
      <c r="B1650" s="145"/>
    </row>
    <row r="1651" spans="1:2" s="134" customFormat="1" ht="15.75">
      <c r="A1651" s="142"/>
      <c r="B1651" s="145"/>
    </row>
    <row r="1652" spans="1:2" s="134" customFormat="1" ht="15.75">
      <c r="A1652" s="142"/>
      <c r="B1652" s="145"/>
    </row>
    <row r="1653" spans="1:2" s="134" customFormat="1" ht="15.75">
      <c r="A1653" s="142"/>
      <c r="B1653" s="145"/>
    </row>
    <row r="1654" spans="1:2" s="134" customFormat="1" ht="15.75">
      <c r="A1654" s="142"/>
      <c r="B1654" s="145"/>
    </row>
    <row r="1655" spans="1:2" s="134" customFormat="1" ht="15.75">
      <c r="A1655" s="142"/>
      <c r="B1655" s="145"/>
    </row>
    <row r="1656" spans="1:2" s="134" customFormat="1" ht="15.75">
      <c r="A1656" s="142"/>
      <c r="B1656" s="145"/>
    </row>
    <row r="1657" spans="1:2" s="134" customFormat="1" ht="15.75">
      <c r="A1657" s="142"/>
      <c r="B1657" s="145"/>
    </row>
    <row r="1658" spans="1:2" s="134" customFormat="1" ht="15.75">
      <c r="A1658" s="142"/>
      <c r="B1658" s="145"/>
    </row>
    <row r="1659" spans="1:2" s="134" customFormat="1" ht="15.75">
      <c r="A1659" s="142"/>
      <c r="B1659" s="145"/>
    </row>
    <row r="1660" spans="1:2" s="134" customFormat="1" ht="15.75">
      <c r="A1660" s="142"/>
      <c r="B1660" s="145"/>
    </row>
    <row r="1661" spans="1:2" s="134" customFormat="1" ht="15.75">
      <c r="A1661" s="142"/>
      <c r="B1661" s="145"/>
    </row>
    <row r="1662" spans="1:2" s="134" customFormat="1" ht="15.75">
      <c r="A1662" s="142"/>
      <c r="B1662" s="145"/>
    </row>
    <row r="1663" spans="1:2" s="134" customFormat="1" ht="15.75">
      <c r="A1663" s="142"/>
      <c r="B1663" s="145"/>
    </row>
    <row r="1664" spans="1:2" s="134" customFormat="1" ht="15.75">
      <c r="A1664" s="142"/>
      <c r="B1664" s="145"/>
    </row>
    <row r="1665" spans="1:2" s="134" customFormat="1" ht="15.75">
      <c r="A1665" s="142"/>
      <c r="B1665" s="145"/>
    </row>
    <row r="1666" spans="1:2" s="134" customFormat="1" ht="15.75">
      <c r="A1666" s="142"/>
      <c r="B1666" s="145"/>
    </row>
    <row r="1667" spans="1:2" s="134" customFormat="1" ht="15.75">
      <c r="A1667" s="142"/>
      <c r="B1667" s="145"/>
    </row>
    <row r="1668" spans="1:2" s="134" customFormat="1" ht="15.75">
      <c r="A1668" s="142"/>
      <c r="B1668" s="145"/>
    </row>
    <row r="1669" spans="1:2" s="134" customFormat="1" ht="15.75">
      <c r="A1669" s="142"/>
      <c r="B1669" s="145"/>
    </row>
    <row r="1670" spans="1:2" s="134" customFormat="1" ht="15.75">
      <c r="A1670" s="142"/>
      <c r="B1670" s="145"/>
    </row>
    <row r="1671" spans="1:2" s="134" customFormat="1" ht="15.75">
      <c r="A1671" s="142"/>
      <c r="B1671" s="145"/>
    </row>
    <row r="1672" spans="1:2" s="134" customFormat="1" ht="15.75">
      <c r="A1672" s="142"/>
      <c r="B1672" s="145"/>
    </row>
    <row r="1673" spans="1:2" s="134" customFormat="1" ht="15.75">
      <c r="A1673" s="142"/>
      <c r="B1673" s="145"/>
    </row>
    <row r="1674" spans="1:2" s="134" customFormat="1" ht="15.75">
      <c r="A1674" s="142"/>
      <c r="B1674" s="145"/>
    </row>
    <row r="1675" spans="1:2" s="134" customFormat="1" ht="15.75">
      <c r="A1675" s="142"/>
      <c r="B1675" s="145"/>
    </row>
    <row r="1676" spans="1:2" s="134" customFormat="1" ht="15.75">
      <c r="A1676" s="142"/>
      <c r="B1676" s="145"/>
    </row>
    <row r="1677" spans="1:2" s="134" customFormat="1" ht="15.75">
      <c r="A1677" s="142"/>
      <c r="B1677" s="145"/>
    </row>
    <row r="1678" spans="1:2" s="134" customFormat="1" ht="15.75">
      <c r="A1678" s="142"/>
      <c r="B1678" s="145"/>
    </row>
    <row r="1679" spans="1:2" s="134" customFormat="1" ht="15.75">
      <c r="A1679" s="142"/>
      <c r="B1679" s="145"/>
    </row>
    <row r="1680" spans="1:2" s="134" customFormat="1" ht="15.75">
      <c r="A1680" s="142"/>
      <c r="B1680" s="145"/>
    </row>
    <row r="1681" spans="1:2" s="134" customFormat="1" ht="15.75">
      <c r="A1681" s="142"/>
      <c r="B1681" s="145"/>
    </row>
    <row r="1682" spans="1:2" s="134" customFormat="1" ht="15.75">
      <c r="A1682" s="142"/>
      <c r="B1682" s="145"/>
    </row>
    <row r="1683" spans="1:2" s="134" customFormat="1" ht="15.75">
      <c r="A1683" s="142"/>
      <c r="B1683" s="145"/>
    </row>
    <row r="1684" spans="1:2" s="134" customFormat="1" ht="15.75">
      <c r="A1684" s="142"/>
      <c r="B1684" s="145"/>
    </row>
    <row r="1685" spans="1:2" s="134" customFormat="1" ht="15.75">
      <c r="A1685" s="142"/>
      <c r="B1685" s="145"/>
    </row>
    <row r="1686" spans="1:2" s="134" customFormat="1" ht="15.75">
      <c r="A1686" s="142"/>
      <c r="B1686" s="145"/>
    </row>
    <row r="1687" spans="1:2" s="134" customFormat="1" ht="15.75">
      <c r="A1687" s="142"/>
      <c r="B1687" s="145"/>
    </row>
    <row r="1688" spans="1:2" s="134" customFormat="1" ht="15.75">
      <c r="A1688" s="142"/>
      <c r="B1688" s="145"/>
    </row>
    <row r="1689" spans="1:2" s="134" customFormat="1" ht="15.75">
      <c r="A1689" s="142"/>
      <c r="B1689" s="145"/>
    </row>
    <row r="1690" spans="1:2" s="134" customFormat="1" ht="15.75">
      <c r="A1690" s="142"/>
      <c r="B1690" s="145"/>
    </row>
    <row r="1691" spans="1:2" s="134" customFormat="1" ht="15.75">
      <c r="A1691" s="142"/>
      <c r="B1691" s="145"/>
    </row>
    <row r="1692" spans="1:2" s="134" customFormat="1" ht="15.75">
      <c r="A1692" s="142"/>
      <c r="B1692" s="145"/>
    </row>
    <row r="1693" spans="1:2" s="134" customFormat="1" ht="15.75">
      <c r="A1693" s="142"/>
      <c r="B1693" s="145"/>
    </row>
    <row r="1694" spans="1:2" s="134" customFormat="1" ht="15.75">
      <c r="A1694" s="142"/>
      <c r="B1694" s="145"/>
    </row>
    <row r="1695" spans="1:2" s="134" customFormat="1" ht="15.75">
      <c r="A1695" s="142"/>
      <c r="B1695" s="145"/>
    </row>
    <row r="1696" spans="1:2" s="134" customFormat="1" ht="15.75">
      <c r="A1696" s="142"/>
      <c r="B1696" s="145"/>
    </row>
    <row r="1697" spans="1:2" s="134" customFormat="1" ht="15.75">
      <c r="A1697" s="142"/>
      <c r="B1697" s="145"/>
    </row>
    <row r="1698" spans="1:2" s="134" customFormat="1" ht="15.75">
      <c r="A1698" s="142"/>
      <c r="B1698" s="145"/>
    </row>
    <row r="1699" spans="1:2" s="134" customFormat="1" ht="15.75">
      <c r="A1699" s="142"/>
      <c r="B1699" s="145"/>
    </row>
    <row r="1700" spans="1:2" s="134" customFormat="1" ht="15.75">
      <c r="A1700" s="142"/>
      <c r="B1700" s="145"/>
    </row>
    <row r="1701" spans="1:2" s="134" customFormat="1" ht="15.75">
      <c r="A1701" s="142"/>
      <c r="B1701" s="145"/>
    </row>
    <row r="1702" spans="1:2" s="134" customFormat="1" ht="15.75">
      <c r="A1702" s="142"/>
      <c r="B1702" s="145"/>
    </row>
    <row r="1703" spans="1:2" s="134" customFormat="1" ht="15.75">
      <c r="A1703" s="142"/>
      <c r="B1703" s="145"/>
    </row>
    <row r="1704" spans="1:2" s="134" customFormat="1" ht="15.75">
      <c r="A1704" s="142"/>
      <c r="B1704" s="145"/>
    </row>
    <row r="1705" spans="1:2" s="134" customFormat="1" ht="15.75">
      <c r="A1705" s="142"/>
      <c r="B1705" s="145"/>
    </row>
    <row r="1706" spans="1:2" s="134" customFormat="1" ht="15.75">
      <c r="A1706" s="142"/>
      <c r="B1706" s="145"/>
    </row>
    <row r="1707" spans="1:2" s="134" customFormat="1" ht="15.75">
      <c r="A1707" s="142"/>
      <c r="B1707" s="145"/>
    </row>
    <row r="1708" spans="1:2" s="134" customFormat="1" ht="15.75">
      <c r="A1708" s="142"/>
      <c r="B1708" s="145"/>
    </row>
    <row r="1709" spans="1:2" s="134" customFormat="1" ht="15.75">
      <c r="A1709" s="142"/>
      <c r="B1709" s="145"/>
    </row>
    <row r="1710" spans="1:2" s="134" customFormat="1" ht="15.75">
      <c r="A1710" s="142"/>
      <c r="B1710" s="145"/>
    </row>
    <row r="1711" spans="1:2" s="134" customFormat="1" ht="15.75">
      <c r="A1711" s="142"/>
      <c r="B1711" s="145"/>
    </row>
    <row r="1712" spans="1:2" s="134" customFormat="1" ht="15.75">
      <c r="A1712" s="142"/>
      <c r="B1712" s="145"/>
    </row>
    <row r="1713" spans="1:2" s="134" customFormat="1" ht="15.75">
      <c r="A1713" s="142"/>
      <c r="B1713" s="145"/>
    </row>
    <row r="1714" spans="1:2" s="134" customFormat="1" ht="15.75">
      <c r="A1714" s="142"/>
      <c r="B1714" s="145"/>
    </row>
    <row r="1715" spans="1:2" s="134" customFormat="1" ht="15.75">
      <c r="A1715" s="142"/>
      <c r="B1715" s="145"/>
    </row>
    <row r="1716" spans="1:2" s="134" customFormat="1" ht="15.75">
      <c r="A1716" s="142"/>
      <c r="B1716" s="145"/>
    </row>
    <row r="1717" spans="1:2" s="134" customFormat="1" ht="15.75">
      <c r="A1717" s="142"/>
      <c r="B1717" s="145"/>
    </row>
    <row r="1718" spans="1:2" s="134" customFormat="1" ht="15.75">
      <c r="A1718" s="142"/>
      <c r="B1718" s="145"/>
    </row>
    <row r="1719" spans="1:2" s="134" customFormat="1" ht="15.75">
      <c r="A1719" s="142"/>
      <c r="B1719" s="145"/>
    </row>
    <row r="1720" spans="1:2" s="134" customFormat="1" ht="15.75">
      <c r="A1720" s="142"/>
      <c r="B1720" s="145"/>
    </row>
    <row r="1721" spans="1:2" s="134" customFormat="1" ht="15.75">
      <c r="A1721" s="142"/>
      <c r="B1721" s="145"/>
    </row>
    <row r="1722" spans="1:2" s="134" customFormat="1" ht="15.75">
      <c r="A1722" s="142"/>
      <c r="B1722" s="145"/>
    </row>
    <row r="1723" spans="1:2" s="134" customFormat="1" ht="15.75">
      <c r="A1723" s="142"/>
      <c r="B1723" s="145"/>
    </row>
    <row r="1724" spans="1:2" s="134" customFormat="1" ht="15.75">
      <c r="A1724" s="142"/>
      <c r="B1724" s="145"/>
    </row>
    <row r="1725" spans="1:2" s="134" customFormat="1" ht="15.75">
      <c r="A1725" s="142"/>
      <c r="B1725" s="145"/>
    </row>
    <row r="1726" spans="1:2" s="134" customFormat="1" ht="15.75">
      <c r="A1726" s="142"/>
      <c r="B1726" s="145"/>
    </row>
    <row r="1727" spans="1:2" s="134" customFormat="1" ht="15.75">
      <c r="A1727" s="142"/>
      <c r="B1727" s="145"/>
    </row>
    <row r="1728" spans="1:2" s="134" customFormat="1" ht="15.75">
      <c r="A1728" s="142"/>
      <c r="B1728" s="145"/>
    </row>
    <row r="1729" spans="1:2" s="134" customFormat="1" ht="15.75">
      <c r="A1729" s="142"/>
      <c r="B1729" s="145"/>
    </row>
    <row r="1730" spans="1:2" s="134" customFormat="1" ht="15.75">
      <c r="A1730" s="142"/>
      <c r="B1730" s="145"/>
    </row>
    <row r="1731" spans="1:2" s="134" customFormat="1" ht="15.75">
      <c r="A1731" s="142"/>
      <c r="B1731" s="145"/>
    </row>
    <row r="1732" spans="1:2" s="134" customFormat="1" ht="15.75">
      <c r="A1732" s="142"/>
      <c r="B1732" s="145"/>
    </row>
    <row r="1733" spans="1:2" s="134" customFormat="1" ht="15.75">
      <c r="A1733" s="142"/>
      <c r="B1733" s="145"/>
    </row>
    <row r="1734" spans="1:2" s="134" customFormat="1" ht="15.75">
      <c r="A1734" s="142"/>
      <c r="B1734" s="145"/>
    </row>
    <row r="1735" spans="1:2" s="134" customFormat="1" ht="15.75">
      <c r="A1735" s="142"/>
      <c r="B1735" s="145"/>
    </row>
    <row r="1736" spans="1:2" s="134" customFormat="1" ht="15.75">
      <c r="A1736" s="142"/>
      <c r="B1736" s="145"/>
    </row>
    <row r="1737" spans="1:2" s="134" customFormat="1" ht="15.75">
      <c r="A1737" s="142"/>
      <c r="B1737" s="145"/>
    </row>
    <row r="1738" spans="1:2" s="134" customFormat="1" ht="15.75">
      <c r="A1738" s="142"/>
      <c r="B1738" s="145"/>
    </row>
    <row r="1739" spans="1:2" s="134" customFormat="1" ht="15.75">
      <c r="A1739" s="142"/>
      <c r="B1739" s="145"/>
    </row>
    <row r="1740" spans="1:2" s="134" customFormat="1" ht="15.75">
      <c r="A1740" s="142"/>
      <c r="B1740" s="145"/>
    </row>
    <row r="1741" spans="1:2" s="134" customFormat="1" ht="15.75">
      <c r="A1741" s="142"/>
      <c r="B1741" s="145"/>
    </row>
    <row r="1742" spans="1:2" s="134" customFormat="1" ht="15.75">
      <c r="A1742" s="142"/>
      <c r="B1742" s="145"/>
    </row>
    <row r="1743" spans="1:2" s="134" customFormat="1" ht="15.75">
      <c r="A1743" s="142"/>
      <c r="B1743" s="145"/>
    </row>
    <row r="1744" spans="1:2" s="134" customFormat="1" ht="15.75">
      <c r="A1744" s="142"/>
      <c r="B1744" s="145"/>
    </row>
    <row r="1745" spans="1:2" s="134" customFormat="1" ht="15.75">
      <c r="A1745" s="142"/>
      <c r="B1745" s="145"/>
    </row>
    <row r="1746" spans="1:2" s="134" customFormat="1" ht="15.75">
      <c r="A1746" s="142"/>
      <c r="B1746" s="145"/>
    </row>
    <row r="1747" spans="1:2" s="134" customFormat="1" ht="15.75">
      <c r="A1747" s="142"/>
      <c r="B1747" s="145"/>
    </row>
    <row r="1748" spans="1:2" s="134" customFormat="1" ht="15.75">
      <c r="A1748" s="142"/>
      <c r="B1748" s="145"/>
    </row>
    <row r="1749" spans="1:2" s="134" customFormat="1" ht="15.75">
      <c r="A1749" s="142"/>
      <c r="B1749" s="145"/>
    </row>
    <row r="1750" spans="1:2" s="134" customFormat="1" ht="15.75">
      <c r="A1750" s="142"/>
      <c r="B1750" s="145"/>
    </row>
    <row r="1751" spans="1:2" s="134" customFormat="1" ht="15.75">
      <c r="A1751" s="142"/>
      <c r="B1751" s="145"/>
    </row>
    <row r="1752" spans="1:2" s="134" customFormat="1" ht="15.75">
      <c r="A1752" s="142"/>
      <c r="B1752" s="145"/>
    </row>
    <row r="1753" spans="1:2" s="134" customFormat="1" ht="15.75">
      <c r="A1753" s="142"/>
      <c r="B1753" s="145"/>
    </row>
    <row r="1754" spans="1:2" s="134" customFormat="1" ht="15.75">
      <c r="A1754" s="142"/>
      <c r="B1754" s="145"/>
    </row>
    <row r="1755" spans="1:2" s="134" customFormat="1" ht="15.75">
      <c r="A1755" s="142"/>
      <c r="B1755" s="145"/>
    </row>
    <row r="1756" spans="1:2" s="134" customFormat="1" ht="15.75">
      <c r="A1756" s="142"/>
      <c r="B1756" s="145"/>
    </row>
    <row r="1757" spans="1:2" s="134" customFormat="1" ht="15.75">
      <c r="A1757" s="142"/>
      <c r="B1757" s="145"/>
    </row>
    <row r="1758" spans="1:2" s="134" customFormat="1" ht="15.75">
      <c r="A1758" s="142"/>
      <c r="B1758" s="145"/>
    </row>
    <row r="1759" spans="1:2" s="134" customFormat="1" ht="15.75">
      <c r="A1759" s="142"/>
      <c r="B1759" s="145"/>
    </row>
    <row r="1760" spans="1:2" s="134" customFormat="1" ht="15.75">
      <c r="A1760" s="142"/>
      <c r="B1760" s="145"/>
    </row>
    <row r="1761" spans="1:2" s="134" customFormat="1" ht="15.75">
      <c r="A1761" s="142"/>
      <c r="B1761" s="145"/>
    </row>
    <row r="1762" spans="1:2" s="134" customFormat="1" ht="15.75">
      <c r="A1762" s="142"/>
      <c r="B1762" s="145"/>
    </row>
    <row r="1763" spans="1:2" s="134" customFormat="1" ht="15.75">
      <c r="A1763" s="142"/>
      <c r="B1763" s="145"/>
    </row>
    <row r="1764" spans="1:2" s="134" customFormat="1" ht="15.75">
      <c r="A1764" s="142"/>
      <c r="B1764" s="145"/>
    </row>
    <row r="1765" spans="1:2" s="134" customFormat="1" ht="15.75">
      <c r="A1765" s="142"/>
      <c r="B1765" s="145"/>
    </row>
    <row r="1766" spans="1:2" s="134" customFormat="1" ht="15.75">
      <c r="A1766" s="142"/>
      <c r="B1766" s="145"/>
    </row>
    <row r="1767" spans="1:2" s="134" customFormat="1" ht="15.75">
      <c r="A1767" s="142"/>
      <c r="B1767" s="145"/>
    </row>
    <row r="1768" spans="1:2" s="134" customFormat="1" ht="15.75">
      <c r="A1768" s="142"/>
      <c r="B1768" s="145"/>
    </row>
    <row r="1769" spans="1:2" s="134" customFormat="1" ht="15.75">
      <c r="A1769" s="142"/>
      <c r="B1769" s="145"/>
    </row>
    <row r="1770" spans="1:2" s="134" customFormat="1" ht="15.75">
      <c r="A1770" s="142"/>
      <c r="B1770" s="145"/>
    </row>
    <row r="1771" spans="1:2" s="134" customFormat="1" ht="15.75">
      <c r="A1771" s="142"/>
      <c r="B1771" s="145"/>
    </row>
    <row r="1772" spans="1:2" s="134" customFormat="1" ht="15.75">
      <c r="A1772" s="142"/>
      <c r="B1772" s="145"/>
    </row>
    <row r="1773" spans="1:2" s="134" customFormat="1" ht="15.75">
      <c r="A1773" s="142"/>
      <c r="B1773" s="145"/>
    </row>
    <row r="1774" spans="1:2" s="134" customFormat="1" ht="15.75">
      <c r="A1774" s="142"/>
      <c r="B1774" s="145"/>
    </row>
    <row r="1775" spans="1:2" s="134" customFormat="1" ht="15.75">
      <c r="A1775" s="142"/>
      <c r="B1775" s="145"/>
    </row>
    <row r="1776" spans="1:2" s="134" customFormat="1" ht="15.75">
      <c r="A1776" s="142"/>
      <c r="B1776" s="145"/>
    </row>
    <row r="1777" spans="1:2" s="134" customFormat="1" ht="15.75">
      <c r="A1777" s="142"/>
      <c r="B1777" s="145"/>
    </row>
    <row r="1778" spans="1:2" s="134" customFormat="1" ht="15.75">
      <c r="A1778" s="142"/>
      <c r="B1778" s="145"/>
    </row>
    <row r="1779" spans="1:2" s="134" customFormat="1" ht="15.75">
      <c r="A1779" s="142"/>
      <c r="B1779" s="145"/>
    </row>
    <row r="1780" spans="1:2" s="134" customFormat="1" ht="15.75">
      <c r="A1780" s="142"/>
      <c r="B1780" s="145"/>
    </row>
    <row r="1781" spans="1:2" s="134" customFormat="1" ht="15.75">
      <c r="A1781" s="142"/>
      <c r="B1781" s="145"/>
    </row>
    <row r="1782" spans="1:2" s="134" customFormat="1" ht="15.75">
      <c r="A1782" s="142"/>
      <c r="B1782" s="145"/>
    </row>
    <row r="1783" spans="1:2" s="134" customFormat="1" ht="15.75">
      <c r="A1783" s="142"/>
      <c r="B1783" s="145"/>
    </row>
    <row r="1784" spans="1:2" s="134" customFormat="1" ht="15.75">
      <c r="A1784" s="142"/>
      <c r="B1784" s="145"/>
    </row>
    <row r="1785" spans="1:2" s="134" customFormat="1" ht="15.75">
      <c r="A1785" s="142"/>
      <c r="B1785" s="145"/>
    </row>
    <row r="1786" spans="1:2" s="134" customFormat="1" ht="15.75">
      <c r="A1786" s="142"/>
      <c r="B1786" s="145"/>
    </row>
    <row r="1787" spans="1:2" s="134" customFormat="1" ht="15.75">
      <c r="A1787" s="142"/>
      <c r="B1787" s="145"/>
    </row>
    <row r="1788" spans="1:2" s="134" customFormat="1" ht="15.75">
      <c r="A1788" s="142"/>
      <c r="B1788" s="145"/>
    </row>
    <row r="1789" spans="1:2" s="134" customFormat="1" ht="15.75">
      <c r="A1789" s="142"/>
      <c r="B1789" s="145"/>
    </row>
    <row r="1790" spans="1:2" s="134" customFormat="1" ht="15.75">
      <c r="A1790" s="142"/>
      <c r="B1790" s="145"/>
    </row>
    <row r="1791" spans="1:2" s="134" customFormat="1" ht="15.75">
      <c r="A1791" s="142"/>
      <c r="B1791" s="145"/>
    </row>
    <row r="1792" spans="1:2" s="134" customFormat="1" ht="15.75">
      <c r="A1792" s="142"/>
      <c r="B1792" s="145"/>
    </row>
    <row r="1793" spans="1:2" s="134" customFormat="1" ht="15.75">
      <c r="A1793" s="142"/>
      <c r="B1793" s="145"/>
    </row>
    <row r="1794" spans="1:2" s="134" customFormat="1" ht="15.75">
      <c r="A1794" s="142"/>
      <c r="B1794" s="145"/>
    </row>
    <row r="1795" spans="1:2" s="134" customFormat="1" ht="15.75">
      <c r="A1795" s="142"/>
      <c r="B1795" s="145"/>
    </row>
    <row r="1796" spans="1:2" s="134" customFormat="1" ht="15.75">
      <c r="A1796" s="142"/>
      <c r="B1796" s="145"/>
    </row>
    <row r="1797" spans="1:2" s="134" customFormat="1" ht="15.75">
      <c r="A1797" s="142"/>
      <c r="B1797" s="145"/>
    </row>
    <row r="1798" spans="1:2" s="134" customFormat="1" ht="15.75">
      <c r="A1798" s="142"/>
      <c r="B1798" s="145"/>
    </row>
    <row r="1799" spans="1:2" s="134" customFormat="1" ht="15.75">
      <c r="A1799" s="142"/>
      <c r="B1799" s="145"/>
    </row>
    <row r="1800" spans="1:2" s="134" customFormat="1" ht="15.75">
      <c r="A1800" s="142"/>
      <c r="B1800" s="145"/>
    </row>
    <row r="1801" spans="1:2" s="134" customFormat="1" ht="15.75">
      <c r="A1801" s="142"/>
      <c r="B1801" s="145"/>
    </row>
    <row r="1802" spans="1:2" s="134" customFormat="1" ht="15.75">
      <c r="A1802" s="142"/>
      <c r="B1802" s="145"/>
    </row>
    <row r="1803" spans="1:2" s="134" customFormat="1" ht="15.75">
      <c r="A1803" s="142"/>
      <c r="B1803" s="145"/>
    </row>
    <row r="1804" spans="1:2" s="134" customFormat="1" ht="15.75">
      <c r="A1804" s="142"/>
      <c r="B1804" s="145"/>
    </row>
    <row r="1805" spans="1:2" s="134" customFormat="1" ht="15.75">
      <c r="A1805" s="142"/>
      <c r="B1805" s="145"/>
    </row>
    <row r="1806" spans="1:2" s="134" customFormat="1" ht="15.75">
      <c r="A1806" s="142"/>
      <c r="B1806" s="145"/>
    </row>
    <row r="1807" spans="1:2" s="134" customFormat="1" ht="15.75">
      <c r="A1807" s="142"/>
      <c r="B1807" s="145"/>
    </row>
    <row r="1808" spans="1:2" s="134" customFormat="1" ht="15.75">
      <c r="A1808" s="142"/>
      <c r="B1808" s="145"/>
    </row>
    <row r="1809" spans="1:2" s="134" customFormat="1" ht="15.75">
      <c r="A1809" s="142"/>
      <c r="B1809" s="145"/>
    </row>
    <row r="1810" spans="1:2" s="134" customFormat="1" ht="15.75">
      <c r="A1810" s="142"/>
      <c r="B1810" s="145"/>
    </row>
    <row r="1811" spans="1:2" s="134" customFormat="1" ht="15.75">
      <c r="A1811" s="142"/>
      <c r="B1811" s="145"/>
    </row>
    <row r="1812" spans="1:2" s="134" customFormat="1" ht="15.75">
      <c r="A1812" s="142"/>
      <c r="B1812" s="145"/>
    </row>
    <row r="1813" spans="1:2" s="134" customFormat="1" ht="15.75">
      <c r="A1813" s="142"/>
      <c r="B1813" s="145"/>
    </row>
    <row r="1814" spans="1:2" s="134" customFormat="1" ht="15.75">
      <c r="A1814" s="142"/>
      <c r="B1814" s="145"/>
    </row>
    <row r="1815" spans="1:2" s="134" customFormat="1" ht="15.75">
      <c r="A1815" s="142"/>
      <c r="B1815" s="145"/>
    </row>
    <row r="1816" spans="1:2" s="134" customFormat="1" ht="15.75">
      <c r="A1816" s="142"/>
      <c r="B1816" s="145"/>
    </row>
    <row r="1817" spans="1:2" s="134" customFormat="1" ht="15.75">
      <c r="A1817" s="142"/>
      <c r="B1817" s="145"/>
    </row>
    <row r="1818" spans="1:2" s="134" customFormat="1" ht="15.75">
      <c r="A1818" s="142"/>
      <c r="B1818" s="145"/>
    </row>
    <row r="1819" spans="1:2" s="134" customFormat="1" ht="15.75">
      <c r="A1819" s="142"/>
      <c r="B1819" s="145"/>
    </row>
    <row r="1820" spans="1:2" s="134" customFormat="1" ht="15.75">
      <c r="A1820" s="142"/>
      <c r="B1820" s="145"/>
    </row>
    <row r="1821" spans="1:2" s="134" customFormat="1" ht="15.75">
      <c r="A1821" s="142"/>
      <c r="B1821" s="145"/>
    </row>
    <row r="1822" spans="1:2" s="134" customFormat="1" ht="15.75">
      <c r="A1822" s="142"/>
      <c r="B1822" s="145"/>
    </row>
    <row r="1823" spans="1:2" s="134" customFormat="1" ht="15.75">
      <c r="A1823" s="142"/>
      <c r="B1823" s="145"/>
    </row>
    <row r="1824" spans="1:2" s="134" customFormat="1" ht="15.75">
      <c r="A1824" s="142"/>
      <c r="B1824" s="145"/>
    </row>
    <row r="1825" spans="1:2" s="134" customFormat="1" ht="15.75">
      <c r="A1825" s="142"/>
      <c r="B1825" s="145"/>
    </row>
    <row r="1826" spans="1:2" s="134" customFormat="1" ht="15.75">
      <c r="A1826" s="142"/>
      <c r="B1826" s="145"/>
    </row>
    <row r="1827" spans="1:2" s="134" customFormat="1" ht="15.75">
      <c r="A1827" s="142"/>
      <c r="B1827" s="145"/>
    </row>
    <row r="1828" spans="1:2" s="134" customFormat="1" ht="15.75">
      <c r="A1828" s="142"/>
      <c r="B1828" s="145"/>
    </row>
    <row r="1829" spans="1:2" s="134" customFormat="1" ht="15.75">
      <c r="A1829" s="142"/>
      <c r="B1829" s="145"/>
    </row>
    <row r="1830" spans="1:2" s="134" customFormat="1" ht="15.75">
      <c r="A1830" s="142"/>
      <c r="B1830" s="145"/>
    </row>
    <row r="1831" spans="1:2" s="134" customFormat="1" ht="15.75">
      <c r="A1831" s="142"/>
      <c r="B1831" s="145"/>
    </row>
    <row r="1832" spans="1:2" s="134" customFormat="1" ht="15.75">
      <c r="A1832" s="142"/>
      <c r="B1832" s="145"/>
    </row>
    <row r="1833" spans="1:2" s="134" customFormat="1" ht="15.75">
      <c r="A1833" s="142"/>
      <c r="B1833" s="145"/>
    </row>
    <row r="1834" spans="1:2" s="134" customFormat="1" ht="15.75">
      <c r="A1834" s="142"/>
      <c r="B1834" s="145"/>
    </row>
    <row r="1835" spans="1:2" s="134" customFormat="1" ht="15.75">
      <c r="A1835" s="142"/>
      <c r="B1835" s="145"/>
    </row>
    <row r="1836" spans="1:2" s="134" customFormat="1" ht="15.75">
      <c r="A1836" s="142"/>
      <c r="B1836" s="145"/>
    </row>
    <row r="1837" spans="1:2" s="134" customFormat="1" ht="15.75">
      <c r="A1837" s="142"/>
      <c r="B1837" s="145"/>
    </row>
    <row r="1838" spans="1:2" s="134" customFormat="1" ht="15.75">
      <c r="A1838" s="142"/>
      <c r="B1838" s="145"/>
    </row>
    <row r="1839" spans="1:2" s="134" customFormat="1" ht="15.75">
      <c r="A1839" s="142"/>
      <c r="B1839" s="145"/>
    </row>
    <row r="1840" spans="1:2" s="134" customFormat="1" ht="15.75">
      <c r="A1840" s="142"/>
      <c r="B1840" s="145"/>
    </row>
    <row r="1841" spans="1:2" s="134" customFormat="1" ht="15.75">
      <c r="A1841" s="142"/>
      <c r="B1841" s="145"/>
    </row>
    <row r="1842" spans="1:2" s="134" customFormat="1" ht="15.75">
      <c r="A1842" s="142"/>
      <c r="B1842" s="145"/>
    </row>
    <row r="1843" spans="1:2" s="134" customFormat="1" ht="15.75">
      <c r="A1843" s="142"/>
      <c r="B1843" s="145"/>
    </row>
    <row r="1844" spans="1:2" s="134" customFormat="1" ht="15.75">
      <c r="A1844" s="142"/>
      <c r="B1844" s="145"/>
    </row>
    <row r="1845" spans="1:2" s="134" customFormat="1" ht="15.75">
      <c r="A1845" s="142"/>
      <c r="B1845" s="145"/>
    </row>
    <row r="1846" spans="1:2" s="134" customFormat="1" ht="15.75">
      <c r="A1846" s="142"/>
      <c r="B1846" s="145"/>
    </row>
    <row r="1847" spans="1:2" s="134" customFormat="1" ht="15.75">
      <c r="A1847" s="142"/>
      <c r="B1847" s="145"/>
    </row>
    <row r="1848" spans="1:2" s="134" customFormat="1" ht="15.75">
      <c r="A1848" s="142"/>
      <c r="B1848" s="145"/>
    </row>
    <row r="1849" spans="1:2" s="134" customFormat="1" ht="15.75">
      <c r="A1849" s="142"/>
      <c r="B1849" s="145"/>
    </row>
    <row r="1850" spans="1:2" s="134" customFormat="1" ht="15.75">
      <c r="A1850" s="142"/>
      <c r="B1850" s="145"/>
    </row>
    <row r="1851" spans="1:2" s="134" customFormat="1" ht="15.75">
      <c r="A1851" s="142"/>
      <c r="B1851" s="145"/>
    </row>
    <row r="1852" spans="1:2" s="134" customFormat="1" ht="15.75">
      <c r="A1852" s="142"/>
      <c r="B1852" s="145"/>
    </row>
    <row r="1853" spans="1:2" s="134" customFormat="1" ht="15.75">
      <c r="A1853" s="142"/>
      <c r="B1853" s="145"/>
    </row>
    <row r="1854" spans="1:2" s="134" customFormat="1" ht="15.75">
      <c r="A1854" s="142"/>
      <c r="B1854" s="145"/>
    </row>
    <row r="1855" spans="1:2" s="134" customFormat="1" ht="15.75">
      <c r="A1855" s="142"/>
      <c r="B1855" s="145"/>
    </row>
    <row r="1856" spans="1:2" s="134" customFormat="1" ht="15.75">
      <c r="A1856" s="142"/>
      <c r="B1856" s="145"/>
    </row>
    <row r="1857" spans="1:2" s="134" customFormat="1" ht="15.75">
      <c r="A1857" s="142"/>
      <c r="B1857" s="145"/>
    </row>
    <row r="1858" spans="1:2" s="134" customFormat="1" ht="15.75">
      <c r="A1858" s="142"/>
      <c r="B1858" s="145"/>
    </row>
    <row r="1859" spans="1:2" s="134" customFormat="1" ht="15.75">
      <c r="A1859" s="142"/>
      <c r="B1859" s="145"/>
    </row>
    <row r="1860" spans="1:2" s="134" customFormat="1" ht="15.75">
      <c r="A1860" s="142"/>
      <c r="B1860" s="145"/>
    </row>
    <row r="1861" spans="1:2" s="134" customFormat="1" ht="15.75">
      <c r="A1861" s="142"/>
      <c r="B1861" s="145"/>
    </row>
    <row r="1862" spans="1:2" s="134" customFormat="1" ht="15.75">
      <c r="A1862" s="142"/>
      <c r="B1862" s="145"/>
    </row>
    <row r="1863" spans="1:2" s="134" customFormat="1" ht="15.75">
      <c r="A1863" s="142"/>
      <c r="B1863" s="145"/>
    </row>
    <row r="1864" spans="1:2" s="134" customFormat="1" ht="15.75">
      <c r="A1864" s="142"/>
      <c r="B1864" s="145"/>
    </row>
    <row r="1865" spans="1:2" s="134" customFormat="1" ht="15.75">
      <c r="A1865" s="142"/>
      <c r="B1865" s="145"/>
    </row>
    <row r="1866" spans="1:2" s="134" customFormat="1" ht="15.75">
      <c r="A1866" s="142"/>
      <c r="B1866" s="145"/>
    </row>
    <row r="1867" spans="1:2" s="134" customFormat="1" ht="15.75">
      <c r="A1867" s="142"/>
      <c r="B1867" s="145"/>
    </row>
    <row r="1868" spans="1:2" s="134" customFormat="1" ht="15.75">
      <c r="A1868" s="142"/>
      <c r="B1868" s="145"/>
    </row>
    <row r="1869" spans="1:2" s="134" customFormat="1" ht="15.75">
      <c r="A1869" s="142"/>
      <c r="B1869" s="145"/>
    </row>
    <row r="1870" spans="1:2" s="134" customFormat="1" ht="15.75">
      <c r="A1870" s="142"/>
      <c r="B1870" s="145"/>
    </row>
    <row r="1871" spans="1:2" s="134" customFormat="1" ht="15.75">
      <c r="A1871" s="142"/>
      <c r="B1871" s="145"/>
    </row>
    <row r="1872" spans="1:2" s="134" customFormat="1" ht="15.75">
      <c r="A1872" s="142"/>
      <c r="B1872" s="145"/>
    </row>
    <row r="1873" spans="1:2" s="134" customFormat="1" ht="15.75">
      <c r="A1873" s="142"/>
      <c r="B1873" s="145"/>
    </row>
    <row r="1874" spans="1:2" s="134" customFormat="1" ht="15.75">
      <c r="A1874" s="142"/>
      <c r="B1874" s="145"/>
    </row>
    <row r="1875" spans="1:2" s="134" customFormat="1" ht="15.75">
      <c r="A1875" s="142"/>
      <c r="B1875" s="145"/>
    </row>
    <row r="1876" spans="1:2" s="134" customFormat="1" ht="15.75">
      <c r="A1876" s="142"/>
      <c r="B1876" s="145"/>
    </row>
    <row r="1877" spans="1:2" s="134" customFormat="1" ht="15.75">
      <c r="A1877" s="142"/>
      <c r="B1877" s="145"/>
    </row>
    <row r="1878" spans="1:2" s="134" customFormat="1" ht="15.75">
      <c r="A1878" s="142"/>
      <c r="B1878" s="145"/>
    </row>
    <row r="1879" spans="1:2" s="134" customFormat="1" ht="15.75">
      <c r="A1879" s="142"/>
      <c r="B1879" s="145"/>
    </row>
    <row r="1880" spans="1:2" s="134" customFormat="1" ht="15.75">
      <c r="A1880" s="142"/>
      <c r="B1880" s="145"/>
    </row>
    <row r="1881" spans="1:2" s="134" customFormat="1" ht="15.75">
      <c r="A1881" s="142"/>
      <c r="B1881" s="145"/>
    </row>
    <row r="1882" spans="1:2" s="134" customFormat="1" ht="15.75">
      <c r="A1882" s="142"/>
      <c r="B1882" s="145"/>
    </row>
    <row r="1883" spans="1:2" s="134" customFormat="1" ht="15.75">
      <c r="A1883" s="142"/>
      <c r="B1883" s="145"/>
    </row>
    <row r="1884" spans="1:2" s="134" customFormat="1" ht="15.75">
      <c r="A1884" s="142"/>
      <c r="B1884" s="145"/>
    </row>
    <row r="1885" spans="1:2" s="134" customFormat="1" ht="15.75">
      <c r="A1885" s="142"/>
      <c r="B1885" s="145"/>
    </row>
    <row r="1886" spans="1:2" s="134" customFormat="1" ht="15.75">
      <c r="A1886" s="142"/>
      <c r="B1886" s="145"/>
    </row>
    <row r="1887" spans="1:2" s="134" customFormat="1" ht="15.75">
      <c r="A1887" s="142"/>
      <c r="B1887" s="145"/>
    </row>
    <row r="1888" spans="1:2" s="134" customFormat="1" ht="15.75">
      <c r="A1888" s="142"/>
      <c r="B1888" s="145"/>
    </row>
    <row r="1889" spans="1:2" s="134" customFormat="1" ht="15.75">
      <c r="A1889" s="142"/>
      <c r="B1889" s="145"/>
    </row>
    <row r="1890" spans="1:2" s="134" customFormat="1" ht="15.75">
      <c r="A1890" s="142"/>
      <c r="B1890" s="145"/>
    </row>
    <row r="1891" spans="1:2" s="134" customFormat="1" ht="15.75">
      <c r="A1891" s="142"/>
      <c r="B1891" s="145"/>
    </row>
    <row r="1892" spans="1:2" s="134" customFormat="1" ht="15.75">
      <c r="A1892" s="142"/>
      <c r="B1892" s="145"/>
    </row>
    <row r="1893" spans="1:2" s="134" customFormat="1" ht="15.75">
      <c r="A1893" s="142"/>
      <c r="B1893" s="145"/>
    </row>
    <row r="1894" spans="1:2" s="134" customFormat="1" ht="15.75">
      <c r="A1894" s="142"/>
      <c r="B1894" s="145"/>
    </row>
    <row r="1895" spans="1:2" s="134" customFormat="1" ht="15.75">
      <c r="A1895" s="142"/>
      <c r="B1895" s="145"/>
    </row>
    <row r="1896" spans="1:2" s="134" customFormat="1" ht="15.75">
      <c r="A1896" s="142"/>
      <c r="B1896" s="145"/>
    </row>
    <row r="1897" spans="1:2" s="134" customFormat="1" ht="15.75">
      <c r="A1897" s="142"/>
      <c r="B1897" s="145"/>
    </row>
    <row r="1898" spans="1:2" s="134" customFormat="1" ht="15.75">
      <c r="A1898" s="142"/>
      <c r="B1898" s="145"/>
    </row>
    <row r="1899" spans="1:2" s="134" customFormat="1" ht="15.75">
      <c r="A1899" s="142"/>
      <c r="B1899" s="145"/>
    </row>
    <row r="1900" spans="1:2" s="134" customFormat="1" ht="15.75">
      <c r="A1900" s="142"/>
      <c r="B1900" s="145"/>
    </row>
    <row r="1901" spans="1:2" s="134" customFormat="1" ht="15.75">
      <c r="A1901" s="142"/>
      <c r="B1901" s="145"/>
    </row>
    <row r="1902" spans="1:2" s="134" customFormat="1" ht="15.75">
      <c r="A1902" s="142"/>
      <c r="B1902" s="145"/>
    </row>
    <row r="1903" spans="1:2" s="134" customFormat="1" ht="15.75">
      <c r="A1903" s="142"/>
      <c r="B1903" s="145"/>
    </row>
    <row r="1904" spans="1:2" s="134" customFormat="1" ht="15.75">
      <c r="A1904" s="142"/>
      <c r="B1904" s="145"/>
    </row>
    <row r="1905" spans="1:2" s="134" customFormat="1" ht="15.75">
      <c r="A1905" s="142"/>
      <c r="B1905" s="145"/>
    </row>
    <row r="1906" spans="1:2" s="134" customFormat="1" ht="15.75">
      <c r="A1906" s="142"/>
      <c r="B1906" s="145"/>
    </row>
    <row r="1907" spans="1:2" s="134" customFormat="1" ht="15.75">
      <c r="A1907" s="142"/>
      <c r="B1907" s="145"/>
    </row>
    <row r="1908" spans="1:2" s="134" customFormat="1" ht="15.75">
      <c r="A1908" s="142"/>
      <c r="B1908" s="145"/>
    </row>
    <row r="1909" spans="1:2" s="134" customFormat="1" ht="15.75">
      <c r="A1909" s="142"/>
      <c r="B1909" s="145"/>
    </row>
    <row r="1910" spans="1:2" s="134" customFormat="1" ht="15.75">
      <c r="A1910" s="142"/>
      <c r="B1910" s="145"/>
    </row>
    <row r="1911" spans="1:2" s="134" customFormat="1" ht="15.75">
      <c r="A1911" s="142"/>
      <c r="B1911" s="145"/>
    </row>
    <row r="1912" spans="1:2" s="134" customFormat="1" ht="15.75">
      <c r="A1912" s="142"/>
      <c r="B1912" s="145"/>
    </row>
    <row r="1913" spans="1:2" s="134" customFormat="1" ht="15.75">
      <c r="A1913" s="142"/>
      <c r="B1913" s="145"/>
    </row>
    <row r="1914" spans="1:2" s="134" customFormat="1" ht="15.75">
      <c r="A1914" s="142"/>
      <c r="B1914" s="145"/>
    </row>
    <row r="1915" spans="1:2" s="134" customFormat="1" ht="15.75">
      <c r="A1915" s="142"/>
      <c r="B1915" s="145"/>
    </row>
    <row r="1916" spans="1:2" s="134" customFormat="1" ht="15.75">
      <c r="A1916" s="142"/>
      <c r="B1916" s="145"/>
    </row>
    <row r="1917" spans="1:2" s="134" customFormat="1" ht="15.75">
      <c r="A1917" s="142"/>
      <c r="B1917" s="145"/>
    </row>
    <row r="1918" spans="1:2" s="134" customFormat="1" ht="15.75">
      <c r="A1918" s="142"/>
      <c r="B1918" s="145"/>
    </row>
    <row r="1919" spans="1:2" s="134" customFormat="1" ht="15.75">
      <c r="A1919" s="142"/>
      <c r="B1919" s="145"/>
    </row>
    <row r="1920" spans="1:2" s="134" customFormat="1" ht="15.75">
      <c r="A1920" s="142"/>
      <c r="B1920" s="145"/>
    </row>
    <row r="1921" spans="1:2" s="134" customFormat="1" ht="15.75">
      <c r="A1921" s="142"/>
      <c r="B1921" s="145"/>
    </row>
    <row r="1922" spans="1:2" s="134" customFormat="1" ht="15.75">
      <c r="A1922" s="142"/>
      <c r="B1922" s="145"/>
    </row>
    <row r="1923" spans="1:2" s="134" customFormat="1" ht="15.75">
      <c r="A1923" s="142"/>
      <c r="B1923" s="145"/>
    </row>
    <row r="1924" spans="1:2" s="134" customFormat="1" ht="15.75">
      <c r="A1924" s="142"/>
      <c r="B1924" s="145"/>
    </row>
    <row r="1925" spans="1:2" s="134" customFormat="1" ht="15.75">
      <c r="A1925" s="142"/>
      <c r="B1925" s="145"/>
    </row>
    <row r="1926" spans="1:2" s="134" customFormat="1" ht="15.75">
      <c r="A1926" s="142"/>
      <c r="B1926" s="145"/>
    </row>
    <row r="1927" spans="1:2" s="134" customFormat="1" ht="15.75">
      <c r="A1927" s="142"/>
      <c r="B1927" s="145"/>
    </row>
    <row r="1928" spans="1:2" s="134" customFormat="1" ht="15.75">
      <c r="A1928" s="142"/>
      <c r="B1928" s="145"/>
    </row>
    <row r="1929" spans="1:2" s="134" customFormat="1" ht="15.75">
      <c r="A1929" s="142"/>
      <c r="B1929" s="145"/>
    </row>
    <row r="1930" spans="1:2" s="134" customFormat="1" ht="15.75">
      <c r="A1930" s="142"/>
      <c r="B1930" s="145"/>
    </row>
    <row r="1931" spans="1:2" s="134" customFormat="1" ht="15.75">
      <c r="A1931" s="142"/>
      <c r="B1931" s="145"/>
    </row>
    <row r="1932" spans="1:2" s="134" customFormat="1" ht="15.75">
      <c r="A1932" s="142"/>
      <c r="B1932" s="145"/>
    </row>
    <row r="1933" spans="1:2" s="134" customFormat="1" ht="15.75">
      <c r="A1933" s="142"/>
      <c r="B1933" s="145"/>
    </row>
    <row r="1934" spans="1:2" s="134" customFormat="1" ht="15.75">
      <c r="A1934" s="142"/>
      <c r="B1934" s="145"/>
    </row>
    <row r="1935" spans="1:2" s="134" customFormat="1" ht="15.75">
      <c r="A1935" s="142"/>
      <c r="B1935" s="145"/>
    </row>
    <row r="1936" spans="1:2" s="134" customFormat="1" ht="15.75">
      <c r="A1936" s="142"/>
      <c r="B1936" s="145"/>
    </row>
    <row r="1937" spans="1:2" s="134" customFormat="1" ht="15.75">
      <c r="A1937" s="142"/>
      <c r="B1937" s="145"/>
    </row>
    <row r="1938" spans="1:2" s="134" customFormat="1" ht="15.75">
      <c r="A1938" s="142"/>
      <c r="B1938" s="145"/>
    </row>
    <row r="1939" spans="1:2" s="134" customFormat="1" ht="15.75">
      <c r="A1939" s="142"/>
      <c r="B1939" s="145"/>
    </row>
    <row r="1940" spans="1:2" s="134" customFormat="1" ht="15.75">
      <c r="A1940" s="142"/>
      <c r="B1940" s="145"/>
    </row>
    <row r="1941" spans="1:2" s="134" customFormat="1" ht="15.75">
      <c r="A1941" s="142"/>
      <c r="B1941" s="145"/>
    </row>
    <row r="1942" spans="1:2" s="134" customFormat="1" ht="15.75">
      <c r="A1942" s="142"/>
      <c r="B1942" s="145"/>
    </row>
    <row r="1943" spans="1:2" s="134" customFormat="1" ht="15.75">
      <c r="A1943" s="142"/>
      <c r="B1943" s="145"/>
    </row>
    <row r="1944" spans="1:2" s="134" customFormat="1" ht="15.75">
      <c r="A1944" s="142"/>
      <c r="B1944" s="145"/>
    </row>
    <row r="1945" spans="1:2" s="134" customFormat="1" ht="15.75">
      <c r="A1945" s="142"/>
      <c r="B1945" s="145"/>
    </row>
    <row r="1946" spans="1:2" s="134" customFormat="1" ht="15.75">
      <c r="A1946" s="142"/>
      <c r="B1946" s="145"/>
    </row>
    <row r="1947" spans="1:2" s="134" customFormat="1" ht="15.75">
      <c r="A1947" s="142"/>
      <c r="B1947" s="145"/>
    </row>
    <row r="1948" spans="1:2" s="134" customFormat="1" ht="15.75">
      <c r="A1948" s="142"/>
      <c r="B1948" s="145"/>
    </row>
    <row r="1949" spans="1:2" s="134" customFormat="1" ht="15.75">
      <c r="A1949" s="142"/>
      <c r="B1949" s="145"/>
    </row>
    <row r="1950" spans="1:2" s="134" customFormat="1" ht="15.75">
      <c r="A1950" s="142"/>
      <c r="B1950" s="145"/>
    </row>
    <row r="1951" spans="1:2" s="134" customFormat="1" ht="15.75">
      <c r="A1951" s="142"/>
      <c r="B1951" s="145"/>
    </row>
    <row r="1952" spans="1:2" s="134" customFormat="1" ht="15.75">
      <c r="A1952" s="142"/>
      <c r="B1952" s="145"/>
    </row>
    <row r="1953" spans="1:2" s="134" customFormat="1" ht="15.75">
      <c r="A1953" s="142"/>
      <c r="B1953" s="145"/>
    </row>
    <row r="1954" spans="1:2" s="134" customFormat="1" ht="15.75">
      <c r="A1954" s="142"/>
      <c r="B1954" s="145"/>
    </row>
    <row r="1955" spans="1:2" s="134" customFormat="1" ht="15.75">
      <c r="A1955" s="142"/>
      <c r="B1955" s="145"/>
    </row>
    <row r="1956" spans="1:2" s="134" customFormat="1" ht="15.75">
      <c r="A1956" s="142"/>
      <c r="B1956" s="145"/>
    </row>
    <row r="1957" spans="1:2" s="134" customFormat="1" ht="15.75">
      <c r="A1957" s="142"/>
      <c r="B1957" s="145"/>
    </row>
    <row r="1958" spans="1:2" s="134" customFormat="1" ht="15.75">
      <c r="A1958" s="142"/>
      <c r="B1958" s="145"/>
    </row>
    <row r="1959" spans="1:2" s="134" customFormat="1" ht="15.75">
      <c r="A1959" s="142"/>
      <c r="B1959" s="145"/>
    </row>
    <row r="1960" spans="1:2" s="134" customFormat="1" ht="15.75">
      <c r="A1960" s="142"/>
      <c r="B1960" s="145"/>
    </row>
    <row r="1961" spans="1:2" s="134" customFormat="1" ht="15.75">
      <c r="A1961" s="142"/>
      <c r="B1961" s="145"/>
    </row>
    <row r="1962" spans="1:2" s="134" customFormat="1" ht="15.75">
      <c r="A1962" s="142"/>
      <c r="B1962" s="145"/>
    </row>
    <row r="1963" spans="1:2" s="134" customFormat="1" ht="15.75">
      <c r="A1963" s="142"/>
      <c r="B1963" s="145"/>
    </row>
    <row r="1964" spans="1:2" s="134" customFormat="1" ht="15.75">
      <c r="A1964" s="142"/>
      <c r="B1964" s="145"/>
    </row>
    <row r="1965" spans="1:2" s="134" customFormat="1" ht="15.75">
      <c r="A1965" s="142"/>
      <c r="B1965" s="145"/>
    </row>
    <row r="1966" spans="1:2" s="134" customFormat="1" ht="15.75">
      <c r="A1966" s="142"/>
      <c r="B1966" s="145"/>
    </row>
    <row r="1967" spans="1:2" s="134" customFormat="1" ht="15.75">
      <c r="A1967" s="142"/>
      <c r="B1967" s="145"/>
    </row>
    <row r="1968" spans="1:2" s="134" customFormat="1" ht="15.75">
      <c r="A1968" s="142"/>
      <c r="B1968" s="145"/>
    </row>
    <row r="1969" spans="1:2" s="134" customFormat="1" ht="15.75">
      <c r="A1969" s="142"/>
      <c r="B1969" s="145"/>
    </row>
    <row r="1970" spans="1:2" s="134" customFormat="1" ht="15.75">
      <c r="A1970" s="142"/>
      <c r="B1970" s="145"/>
    </row>
    <row r="1971" spans="1:2" s="134" customFormat="1" ht="15.75">
      <c r="A1971" s="142"/>
      <c r="B1971" s="145"/>
    </row>
    <row r="1972" spans="1:2" s="134" customFormat="1" ht="15.75">
      <c r="A1972" s="142"/>
      <c r="B1972" s="145"/>
    </row>
    <row r="1973" spans="1:2" s="134" customFormat="1" ht="15.75">
      <c r="A1973" s="142"/>
      <c r="B1973" s="145"/>
    </row>
    <row r="1974" spans="1:2" s="134" customFormat="1" ht="15.75">
      <c r="A1974" s="142"/>
      <c r="B1974" s="145"/>
    </row>
    <row r="1975" spans="1:2" s="134" customFormat="1" ht="15.75">
      <c r="A1975" s="142"/>
      <c r="B1975" s="145"/>
    </row>
    <row r="1976" spans="1:2" s="134" customFormat="1" ht="15.75">
      <c r="A1976" s="142"/>
      <c r="B1976" s="145"/>
    </row>
    <row r="1977" spans="1:2" s="134" customFormat="1" ht="15.75">
      <c r="A1977" s="142"/>
      <c r="B1977" s="145"/>
    </row>
    <row r="1978" spans="1:2" s="134" customFormat="1" ht="15.75">
      <c r="A1978" s="142"/>
      <c r="B1978" s="145"/>
    </row>
    <row r="1979" spans="1:2" s="134" customFormat="1" ht="15.75">
      <c r="A1979" s="142"/>
      <c r="B1979" s="145"/>
    </row>
    <row r="1980" spans="1:2" s="134" customFormat="1" ht="15.75">
      <c r="A1980" s="142"/>
      <c r="B1980" s="145"/>
    </row>
    <row r="1981" spans="1:2" s="134" customFormat="1" ht="15.75">
      <c r="A1981" s="142"/>
      <c r="B1981" s="145"/>
    </row>
    <row r="1982" spans="1:2" s="134" customFormat="1" ht="15.75">
      <c r="A1982" s="142"/>
      <c r="B1982" s="145"/>
    </row>
    <row r="1983" spans="1:2" s="134" customFormat="1" ht="15.75">
      <c r="A1983" s="142"/>
      <c r="B1983" s="145"/>
    </row>
    <row r="1984" spans="1:2" s="134" customFormat="1" ht="15.75">
      <c r="A1984" s="142"/>
      <c r="B1984" s="145"/>
    </row>
    <row r="1985" spans="1:2" s="134" customFormat="1" ht="15.75">
      <c r="A1985" s="142"/>
      <c r="B1985" s="145"/>
    </row>
    <row r="1986" spans="1:2" s="134" customFormat="1" ht="15.75">
      <c r="A1986" s="142"/>
      <c r="B1986" s="145"/>
    </row>
    <row r="1987" spans="1:2" s="134" customFormat="1" ht="15.75">
      <c r="A1987" s="142"/>
      <c r="B1987" s="145"/>
    </row>
    <row r="1988" spans="1:2" s="134" customFormat="1" ht="15.75">
      <c r="A1988" s="142"/>
      <c r="B1988" s="145"/>
    </row>
    <row r="1989" spans="1:2" s="134" customFormat="1" ht="15.75">
      <c r="A1989" s="142"/>
      <c r="B1989" s="145"/>
    </row>
    <row r="1990" spans="1:2" s="134" customFormat="1" ht="15.75">
      <c r="A1990" s="142"/>
      <c r="B1990" s="145"/>
    </row>
    <row r="1991" spans="1:2" s="134" customFormat="1" ht="15.75">
      <c r="A1991" s="142"/>
      <c r="B1991" s="145"/>
    </row>
    <row r="1992" spans="1:2" s="134" customFormat="1" ht="15.75">
      <c r="A1992" s="142"/>
      <c r="B1992" s="145"/>
    </row>
    <row r="1993" spans="1:2" s="134" customFormat="1" ht="15.75">
      <c r="A1993" s="142"/>
      <c r="B1993" s="145"/>
    </row>
    <row r="1994" spans="1:2" s="134" customFormat="1" ht="15.75">
      <c r="A1994" s="142"/>
      <c r="B1994" s="145"/>
    </row>
    <row r="1995" spans="1:2" s="134" customFormat="1" ht="15.75">
      <c r="A1995" s="142"/>
      <c r="B1995" s="145"/>
    </row>
    <row r="1996" spans="1:2" s="134" customFormat="1" ht="15.75">
      <c r="A1996" s="142"/>
      <c r="B1996" s="145"/>
    </row>
    <row r="1997" spans="1:2" s="134" customFormat="1" ht="15.75">
      <c r="A1997" s="142"/>
      <c r="B1997" s="145"/>
    </row>
    <row r="1998" spans="1:2" s="134" customFormat="1" ht="15.75">
      <c r="A1998" s="142"/>
      <c r="B1998" s="145"/>
    </row>
    <row r="1999" spans="1:2" s="134" customFormat="1" ht="15.75">
      <c r="A1999" s="142"/>
      <c r="B1999" s="145"/>
    </row>
    <row r="2000" spans="1:2" s="134" customFormat="1" ht="15.75">
      <c r="A2000" s="142"/>
      <c r="B2000" s="145"/>
    </row>
    <row r="2001" spans="1:2" s="134" customFormat="1" ht="15.75">
      <c r="A2001" s="142"/>
      <c r="B2001" s="145"/>
    </row>
    <row r="2002" spans="1:2" s="134" customFormat="1" ht="15.75">
      <c r="A2002" s="142"/>
      <c r="B2002" s="145"/>
    </row>
    <row r="2003" spans="1:2" s="134" customFormat="1" ht="15.75">
      <c r="A2003" s="142"/>
      <c r="B2003" s="145"/>
    </row>
    <row r="2004" spans="1:2" s="134" customFormat="1" ht="15.75">
      <c r="A2004" s="142"/>
      <c r="B2004" s="145"/>
    </row>
    <row r="2005" spans="1:2" s="134" customFormat="1" ht="15.75">
      <c r="A2005" s="142"/>
      <c r="B2005" s="145"/>
    </row>
    <row r="2006" spans="1:2" s="134" customFormat="1" ht="15.75">
      <c r="A2006" s="142"/>
      <c r="B2006" s="145"/>
    </row>
    <row r="2007" spans="1:2" s="134" customFormat="1" ht="15.75">
      <c r="A2007" s="142"/>
      <c r="B2007" s="145"/>
    </row>
    <row r="2008" spans="1:2" s="134" customFormat="1" ht="15.75">
      <c r="A2008" s="142"/>
      <c r="B2008" s="145"/>
    </row>
    <row r="2009" spans="1:2" s="134" customFormat="1" ht="15.75">
      <c r="A2009" s="142"/>
      <c r="B2009" s="145"/>
    </row>
    <row r="2010" spans="1:2" s="134" customFormat="1" ht="15.75">
      <c r="A2010" s="142"/>
      <c r="B2010" s="145"/>
    </row>
    <row r="2011" spans="1:2" s="134" customFormat="1" ht="15.75">
      <c r="A2011" s="142"/>
      <c r="B2011" s="145"/>
    </row>
    <row r="2012" spans="1:2" s="134" customFormat="1" ht="15.75">
      <c r="A2012" s="142"/>
      <c r="B2012" s="145"/>
    </row>
    <row r="2013" spans="1:2" s="134" customFormat="1" ht="15.75">
      <c r="A2013" s="142"/>
      <c r="B2013" s="145"/>
    </row>
    <row r="2014" spans="1:2" s="134" customFormat="1" ht="15.75">
      <c r="A2014" s="142"/>
      <c r="B2014" s="145"/>
    </row>
    <row r="2015" spans="1:2" s="134" customFormat="1" ht="15.75">
      <c r="A2015" s="142"/>
      <c r="B2015" s="145"/>
    </row>
    <row r="2016" spans="1:2" s="134" customFormat="1" ht="15.75">
      <c r="A2016" s="142"/>
      <c r="B2016" s="145"/>
    </row>
    <row r="2017" spans="1:2" s="134" customFormat="1" ht="15.75">
      <c r="A2017" s="142"/>
      <c r="B2017" s="145"/>
    </row>
    <row r="2018" spans="1:2" s="134" customFormat="1" ht="15.75">
      <c r="A2018" s="142"/>
      <c r="B2018" s="145"/>
    </row>
    <row r="2019" spans="1:2" s="134" customFormat="1" ht="15.75">
      <c r="A2019" s="142"/>
      <c r="B2019" s="145"/>
    </row>
    <row r="2020" spans="1:2" s="134" customFormat="1" ht="15.75">
      <c r="A2020" s="142"/>
      <c r="B2020" s="145"/>
    </row>
    <row r="2021" spans="1:2" s="134" customFormat="1" ht="15.75">
      <c r="A2021" s="142"/>
      <c r="B2021" s="145"/>
    </row>
    <row r="2022" spans="1:2" s="134" customFormat="1" ht="15.75">
      <c r="A2022" s="142"/>
      <c r="B2022" s="145"/>
    </row>
    <row r="2023" spans="1:2" s="134" customFormat="1" ht="15.75">
      <c r="A2023" s="142"/>
      <c r="B2023" s="145"/>
    </row>
    <row r="2024" spans="1:2" s="134" customFormat="1" ht="15.75">
      <c r="A2024" s="142"/>
      <c r="B2024" s="145"/>
    </row>
    <row r="2025" spans="1:2" s="134" customFormat="1" ht="15.75">
      <c r="A2025" s="142"/>
      <c r="B2025" s="145"/>
    </row>
    <row r="2026" spans="1:2" s="134" customFormat="1" ht="15.75">
      <c r="A2026" s="142"/>
      <c r="B2026" s="145"/>
    </row>
    <row r="2027" spans="1:2" s="134" customFormat="1" ht="15.75">
      <c r="A2027" s="142"/>
      <c r="B2027" s="145"/>
    </row>
    <row r="2028" spans="1:2" s="134" customFormat="1" ht="15.75">
      <c r="A2028" s="142"/>
      <c r="B2028" s="145"/>
    </row>
    <row r="2029" spans="1:2" s="134" customFormat="1" ht="15.75">
      <c r="A2029" s="142"/>
      <c r="B2029" s="145"/>
    </row>
    <row r="2030" spans="1:2" s="134" customFormat="1" ht="15.75">
      <c r="A2030" s="142"/>
      <c r="B2030" s="145"/>
    </row>
    <row r="2031" spans="1:2" s="134" customFormat="1" ht="15.75">
      <c r="A2031" s="142"/>
      <c r="B2031" s="145"/>
    </row>
    <row r="2032" spans="1:2" s="134" customFormat="1" ht="15.75">
      <c r="A2032" s="142"/>
      <c r="B2032" s="145"/>
    </row>
    <row r="2033" spans="1:2" s="134" customFormat="1" ht="15.75">
      <c r="A2033" s="142"/>
      <c r="B2033" s="145"/>
    </row>
    <row r="2034" spans="1:2" s="134" customFormat="1" ht="15.75">
      <c r="A2034" s="142"/>
      <c r="B2034" s="145"/>
    </row>
    <row r="2035" spans="1:2" s="134" customFormat="1" ht="15.75">
      <c r="A2035" s="142"/>
      <c r="B2035" s="145"/>
    </row>
    <row r="2036" spans="1:2" s="134" customFormat="1" ht="15.75">
      <c r="A2036" s="142"/>
      <c r="B2036" s="145"/>
    </row>
    <row r="2037" spans="1:2" s="134" customFormat="1" ht="15.75">
      <c r="A2037" s="142"/>
      <c r="B2037" s="145"/>
    </row>
    <row r="2038" spans="1:2" s="134" customFormat="1" ht="15.75">
      <c r="A2038" s="142"/>
      <c r="B2038" s="145"/>
    </row>
    <row r="2039" spans="1:2" s="134" customFormat="1" ht="15.75">
      <c r="A2039" s="142"/>
      <c r="B2039" s="145"/>
    </row>
    <row r="2040" spans="1:2" s="134" customFormat="1" ht="15.75">
      <c r="A2040" s="142"/>
      <c r="B2040" s="145"/>
    </row>
    <row r="2041" spans="1:2" s="134" customFormat="1" ht="15.75">
      <c r="A2041" s="142"/>
      <c r="B2041" s="145"/>
    </row>
    <row r="2042" spans="1:2" s="134" customFormat="1" ht="15.75">
      <c r="A2042" s="142"/>
      <c r="B2042" s="145"/>
    </row>
    <row r="2043" spans="1:2" s="134" customFormat="1" ht="15.75">
      <c r="A2043" s="142"/>
      <c r="B2043" s="145"/>
    </row>
    <row r="2044" spans="1:2" s="134" customFormat="1" ht="15.75">
      <c r="A2044" s="142"/>
      <c r="B2044" s="145"/>
    </row>
    <row r="2045" spans="1:2" s="134" customFormat="1" ht="15.75">
      <c r="A2045" s="142"/>
      <c r="B2045" s="145"/>
    </row>
    <row r="2046" spans="1:2" s="134" customFormat="1" ht="15.75">
      <c r="A2046" s="142"/>
      <c r="B2046" s="145"/>
    </row>
    <row r="2047" spans="1:2" s="134" customFormat="1" ht="15.75">
      <c r="A2047" s="142"/>
      <c r="B2047" s="145"/>
    </row>
    <row r="2048" spans="1:2" s="134" customFormat="1" ht="15.75">
      <c r="A2048" s="142"/>
      <c r="B2048" s="145"/>
    </row>
    <row r="2049" spans="1:2" s="134" customFormat="1" ht="15.75">
      <c r="A2049" s="142"/>
      <c r="B2049" s="145"/>
    </row>
    <row r="2050" spans="1:2" s="134" customFormat="1" ht="15.75">
      <c r="A2050" s="142"/>
      <c r="B2050" s="145"/>
    </row>
    <row r="2051" spans="1:2" s="134" customFormat="1" ht="15.75">
      <c r="A2051" s="142"/>
      <c r="B2051" s="145"/>
    </row>
    <row r="2052" spans="1:2" s="134" customFormat="1" ht="15.75">
      <c r="A2052" s="142"/>
      <c r="B2052" s="145"/>
    </row>
    <row r="2053" spans="1:2" s="134" customFormat="1" ht="15.75">
      <c r="A2053" s="142"/>
      <c r="B2053" s="145"/>
    </row>
    <row r="2054" spans="1:2" s="134" customFormat="1" ht="15.75">
      <c r="A2054" s="142"/>
      <c r="B2054" s="145"/>
    </row>
    <row r="2055" spans="1:2" s="134" customFormat="1" ht="15.75">
      <c r="A2055" s="142"/>
      <c r="B2055" s="145"/>
    </row>
    <row r="2056" spans="1:2" s="134" customFormat="1" ht="15.75">
      <c r="A2056" s="142"/>
      <c r="B2056" s="145"/>
    </row>
    <row r="2057" spans="1:2" s="134" customFormat="1" ht="15.75">
      <c r="A2057" s="142"/>
      <c r="B2057" s="145"/>
    </row>
    <row r="2058" spans="1:2" s="134" customFormat="1" ht="15.75">
      <c r="A2058" s="142"/>
      <c r="B2058" s="145"/>
    </row>
    <row r="2059" spans="1:2" s="134" customFormat="1" ht="15.75">
      <c r="A2059" s="142"/>
      <c r="B2059" s="145"/>
    </row>
    <row r="2060" spans="1:2" s="134" customFormat="1" ht="15.75">
      <c r="A2060" s="142"/>
      <c r="B2060" s="145"/>
    </row>
    <row r="2061" spans="1:2" s="134" customFormat="1" ht="15.75">
      <c r="A2061" s="142"/>
      <c r="B2061" s="145"/>
    </row>
    <row r="2062" spans="1:2" s="134" customFormat="1" ht="15.75">
      <c r="A2062" s="142"/>
      <c r="B2062" s="145"/>
    </row>
    <row r="2063" spans="1:2" s="134" customFormat="1" ht="15.75">
      <c r="A2063" s="142"/>
      <c r="B2063" s="145"/>
    </row>
    <row r="2064" spans="1:2" s="134" customFormat="1" ht="15.75">
      <c r="A2064" s="142"/>
      <c r="B2064" s="145"/>
    </row>
    <row r="2065" spans="1:2" s="134" customFormat="1" ht="15.75">
      <c r="A2065" s="142"/>
      <c r="B2065" s="145"/>
    </row>
    <row r="2066" spans="1:2" s="134" customFormat="1" ht="15.75">
      <c r="A2066" s="142"/>
      <c r="B2066" s="145"/>
    </row>
    <row r="2067" spans="1:2" s="134" customFormat="1" ht="15.75">
      <c r="A2067" s="142"/>
      <c r="B2067" s="145"/>
    </row>
    <row r="2068" spans="1:2" s="134" customFormat="1" ht="15.75">
      <c r="A2068" s="142"/>
      <c r="B2068" s="145"/>
    </row>
    <row r="2069" spans="1:2" s="134" customFormat="1" ht="15.75">
      <c r="A2069" s="142"/>
      <c r="B2069" s="145"/>
    </row>
    <row r="2070" spans="1:2" s="134" customFormat="1" ht="15.75">
      <c r="A2070" s="142"/>
      <c r="B2070" s="145"/>
    </row>
    <row r="2071" spans="1:2" s="134" customFormat="1" ht="15.75">
      <c r="A2071" s="142"/>
      <c r="B2071" s="145"/>
    </row>
    <row r="2072" spans="1:2" s="134" customFormat="1" ht="15.75">
      <c r="A2072" s="142"/>
      <c r="B2072" s="145"/>
    </row>
    <row r="2073" spans="1:2" s="134" customFormat="1" ht="15.75">
      <c r="A2073" s="142"/>
      <c r="B2073" s="145"/>
    </row>
    <row r="2074" spans="1:2" s="134" customFormat="1" ht="15.75">
      <c r="A2074" s="142"/>
      <c r="B2074" s="145"/>
    </row>
    <row r="2075" spans="1:2" s="134" customFormat="1" ht="15.75">
      <c r="A2075" s="142"/>
      <c r="B2075" s="145"/>
    </row>
    <row r="2076" spans="1:2" s="134" customFormat="1" ht="15.75">
      <c r="A2076" s="142"/>
      <c r="B2076" s="145"/>
    </row>
    <row r="2077" spans="1:2" s="134" customFormat="1" ht="15.75">
      <c r="A2077" s="142"/>
      <c r="B2077" s="145"/>
    </row>
    <row r="2078" spans="1:2" s="134" customFormat="1" ht="15.75">
      <c r="A2078" s="142"/>
      <c r="B2078" s="145"/>
    </row>
    <row r="2079" spans="1:2" s="134" customFormat="1" ht="15.75">
      <c r="A2079" s="142"/>
      <c r="B2079" s="145"/>
    </row>
    <row r="2080" spans="1:2" s="134" customFormat="1" ht="15.75">
      <c r="A2080" s="142"/>
      <c r="B2080" s="145"/>
    </row>
    <row r="2081" spans="1:2" s="134" customFormat="1" ht="15.75">
      <c r="A2081" s="142"/>
      <c r="B2081" s="145"/>
    </row>
    <row r="2082" spans="1:2" s="134" customFormat="1" ht="15.75">
      <c r="A2082" s="142"/>
      <c r="B2082" s="145"/>
    </row>
    <row r="2083" spans="1:2" s="134" customFormat="1" ht="15.75">
      <c r="A2083" s="142"/>
      <c r="B2083" s="145"/>
    </row>
    <row r="2084" spans="1:2" s="134" customFormat="1" ht="15.75">
      <c r="A2084" s="142"/>
      <c r="B2084" s="145"/>
    </row>
    <row r="2085" spans="1:2" s="134" customFormat="1" ht="15.75">
      <c r="A2085" s="142"/>
      <c r="B2085" s="145"/>
    </row>
    <row r="2086" spans="1:2" s="134" customFormat="1" ht="15.75">
      <c r="A2086" s="142"/>
      <c r="B2086" s="145"/>
    </row>
    <row r="2087" spans="1:2" s="134" customFormat="1" ht="15.75">
      <c r="A2087" s="142"/>
      <c r="B2087" s="145"/>
    </row>
    <row r="2088" spans="1:2" s="134" customFormat="1" ht="15.75">
      <c r="A2088" s="142"/>
      <c r="B2088" s="145"/>
    </row>
    <row r="2089" spans="1:2" s="134" customFormat="1" ht="15.75">
      <c r="A2089" s="142"/>
      <c r="B2089" s="145"/>
    </row>
    <row r="2090" spans="1:2" s="134" customFormat="1" ht="15.75">
      <c r="A2090" s="142"/>
      <c r="B2090" s="145"/>
    </row>
    <row r="2091" spans="1:2" s="134" customFormat="1" ht="15.75">
      <c r="A2091" s="142"/>
      <c r="B2091" s="145"/>
    </row>
    <row r="2092" spans="1:2" s="134" customFormat="1" ht="15.75">
      <c r="A2092" s="142"/>
      <c r="B2092" s="145"/>
    </row>
    <row r="2093" spans="1:2" s="134" customFormat="1" ht="15.75">
      <c r="A2093" s="142"/>
      <c r="B2093" s="145"/>
    </row>
    <row r="2094" spans="1:2" s="134" customFormat="1" ht="15.75">
      <c r="A2094" s="142"/>
      <c r="B2094" s="145"/>
    </row>
    <row r="2095" spans="1:2" s="134" customFormat="1" ht="15.75">
      <c r="A2095" s="142"/>
      <c r="B2095" s="145"/>
    </row>
    <row r="2096" spans="1:2" s="134" customFormat="1" ht="15.75">
      <c r="A2096" s="142"/>
      <c r="B2096" s="145"/>
    </row>
    <row r="2097" spans="1:2" s="134" customFormat="1" ht="15.75">
      <c r="A2097" s="142"/>
      <c r="B2097" s="145"/>
    </row>
    <row r="2098" spans="1:2" s="134" customFormat="1" ht="15.75">
      <c r="A2098" s="142"/>
      <c r="B2098" s="145"/>
    </row>
    <row r="2099" spans="1:2" s="134" customFormat="1" ht="15.75">
      <c r="A2099" s="142"/>
      <c r="B2099" s="145"/>
    </row>
    <row r="2100" spans="1:2" s="134" customFormat="1" ht="15.75">
      <c r="A2100" s="142"/>
      <c r="B2100" s="145"/>
    </row>
    <row r="2101" spans="1:2" s="134" customFormat="1" ht="15.75">
      <c r="A2101" s="142"/>
      <c r="B2101" s="145"/>
    </row>
    <row r="2102" spans="1:2" s="134" customFormat="1" ht="15.75">
      <c r="A2102" s="142"/>
      <c r="B2102" s="145"/>
    </row>
    <row r="2103" spans="1:2" s="134" customFormat="1" ht="15.75">
      <c r="A2103" s="142"/>
      <c r="B2103" s="145"/>
    </row>
    <row r="2104" spans="1:2" s="134" customFormat="1" ht="15.75">
      <c r="A2104" s="142"/>
      <c r="B2104" s="145"/>
    </row>
    <row r="2105" spans="1:2" s="134" customFormat="1" ht="15.75">
      <c r="A2105" s="142"/>
      <c r="B2105" s="145"/>
    </row>
    <row r="2106" spans="1:2" s="134" customFormat="1" ht="15.75">
      <c r="A2106" s="142"/>
      <c r="B2106" s="145"/>
    </row>
    <row r="2107" spans="1:2" s="134" customFormat="1" ht="15.75">
      <c r="A2107" s="142"/>
      <c r="B2107" s="145"/>
    </row>
    <row r="2108" spans="1:2" s="134" customFormat="1" ht="15.75">
      <c r="A2108" s="142"/>
      <c r="B2108" s="145"/>
    </row>
    <row r="2109" spans="1:2" s="134" customFormat="1" ht="15.75">
      <c r="A2109" s="142"/>
      <c r="B2109" s="145"/>
    </row>
    <row r="2110" spans="1:2" s="134" customFormat="1" ht="15.75">
      <c r="A2110" s="142"/>
      <c r="B2110" s="145"/>
    </row>
    <row r="2111" spans="1:2" s="134" customFormat="1" ht="15.75">
      <c r="A2111" s="142"/>
      <c r="B2111" s="145"/>
    </row>
    <row r="2112" spans="1:2" s="134" customFormat="1" ht="15.75">
      <c r="A2112" s="142"/>
      <c r="B2112" s="145"/>
    </row>
    <row r="2113" spans="1:2" s="134" customFormat="1" ht="15.75">
      <c r="A2113" s="142"/>
      <c r="B2113" s="145"/>
    </row>
    <row r="2114" spans="1:2" s="134" customFormat="1" ht="15.75">
      <c r="A2114" s="142"/>
      <c r="B2114" s="145"/>
    </row>
    <row r="2115" spans="1:2" s="134" customFormat="1" ht="15.75">
      <c r="A2115" s="142"/>
      <c r="B2115" s="145"/>
    </row>
    <row r="2116" spans="1:2" s="134" customFormat="1" ht="15.75">
      <c r="A2116" s="142"/>
      <c r="B2116" s="145"/>
    </row>
    <row r="2117" spans="1:2" s="134" customFormat="1" ht="15.75">
      <c r="A2117" s="142"/>
      <c r="B2117" s="145"/>
    </row>
    <row r="2118" spans="1:2" s="134" customFormat="1" ht="15.75">
      <c r="A2118" s="142"/>
      <c r="B2118" s="145"/>
    </row>
    <row r="2119" spans="1:2" s="134" customFormat="1" ht="15.75">
      <c r="A2119" s="142"/>
      <c r="B2119" s="145"/>
    </row>
    <row r="2120" spans="1:2" s="134" customFormat="1" ht="15.75">
      <c r="A2120" s="142"/>
      <c r="B2120" s="145"/>
    </row>
    <row r="2121" spans="1:2" s="134" customFormat="1" ht="15.75">
      <c r="A2121" s="142"/>
      <c r="B2121" s="145"/>
    </row>
    <row r="2122" spans="1:2" s="134" customFormat="1" ht="15.75">
      <c r="A2122" s="142"/>
      <c r="B2122" s="145"/>
    </row>
    <row r="2123" spans="1:2" s="134" customFormat="1" ht="15.75">
      <c r="A2123" s="142"/>
      <c r="B2123" s="145"/>
    </row>
    <row r="2124" spans="1:2" s="134" customFormat="1" ht="15.75">
      <c r="A2124" s="142"/>
      <c r="B2124" s="145"/>
    </row>
    <row r="2125" spans="1:2" s="134" customFormat="1" ht="15.75">
      <c r="A2125" s="142"/>
      <c r="B2125" s="145"/>
    </row>
    <row r="2126" spans="1:2" s="134" customFormat="1" ht="15.75">
      <c r="A2126" s="142"/>
      <c r="B2126" s="145"/>
    </row>
    <row r="2127" spans="1:2" s="134" customFormat="1" ht="15.75">
      <c r="A2127" s="142"/>
      <c r="B2127" s="145"/>
    </row>
    <row r="2128" spans="1:2" s="134" customFormat="1" ht="15.75">
      <c r="A2128" s="142"/>
      <c r="B2128" s="145"/>
    </row>
    <row r="2129" spans="1:2" s="134" customFormat="1" ht="15.75">
      <c r="A2129" s="142"/>
      <c r="B2129" s="145"/>
    </row>
    <row r="2130" spans="1:2" s="134" customFormat="1" ht="15.75">
      <c r="A2130" s="142"/>
      <c r="B2130" s="145"/>
    </row>
    <row r="2131" spans="1:2" s="134" customFormat="1" ht="15.75">
      <c r="A2131" s="142"/>
      <c r="B2131" s="145"/>
    </row>
    <row r="2132" spans="1:2" s="134" customFormat="1" ht="15.75">
      <c r="A2132" s="142"/>
      <c r="B2132" s="145"/>
    </row>
    <row r="2133" spans="1:2" s="134" customFormat="1" ht="15.75">
      <c r="A2133" s="142"/>
      <c r="B2133" s="145"/>
    </row>
    <row r="2134" spans="1:2" s="134" customFormat="1" ht="15.75">
      <c r="A2134" s="142"/>
      <c r="B2134" s="145"/>
    </row>
    <row r="2135" spans="1:2" s="134" customFormat="1" ht="15.75">
      <c r="A2135" s="142"/>
      <c r="B2135" s="145"/>
    </row>
    <row r="2136" spans="1:2" s="134" customFormat="1" ht="15.75">
      <c r="A2136" s="142"/>
      <c r="B2136" s="145"/>
    </row>
    <row r="2137" spans="1:2" s="134" customFormat="1" ht="15.75">
      <c r="A2137" s="142"/>
      <c r="B2137" s="145"/>
    </row>
    <row r="2138" spans="1:2" s="134" customFormat="1" ht="15.75">
      <c r="A2138" s="142"/>
      <c r="B2138" s="145"/>
    </row>
    <row r="2139" spans="1:2" s="134" customFormat="1" ht="15.75">
      <c r="A2139" s="142"/>
      <c r="B2139" s="145"/>
    </row>
    <row r="2140" spans="1:2" s="134" customFormat="1" ht="15.75">
      <c r="A2140" s="142"/>
      <c r="B2140" s="145"/>
    </row>
    <row r="2141" spans="1:2" s="134" customFormat="1" ht="15.75">
      <c r="A2141" s="142"/>
      <c r="B2141" s="145"/>
    </row>
    <row r="2142" spans="1:2" s="134" customFormat="1" ht="15.75">
      <c r="A2142" s="142"/>
      <c r="B2142" s="145"/>
    </row>
    <row r="2143" spans="1:2" s="134" customFormat="1" ht="15.75">
      <c r="A2143" s="142"/>
      <c r="B2143" s="145"/>
    </row>
    <row r="2144" spans="1:2" s="134" customFormat="1" ht="15.75">
      <c r="A2144" s="142"/>
      <c r="B2144" s="145"/>
    </row>
    <row r="2145" spans="1:2" s="134" customFormat="1" ht="15.75">
      <c r="A2145" s="142"/>
      <c r="B2145" s="145"/>
    </row>
    <row r="2146" spans="1:2" s="134" customFormat="1" ht="15.75">
      <c r="A2146" s="142"/>
      <c r="B2146" s="145"/>
    </row>
    <row r="2147" spans="1:2" s="134" customFormat="1" ht="15.75">
      <c r="A2147" s="142"/>
      <c r="B2147" s="145"/>
    </row>
    <row r="2148" spans="1:2" s="134" customFormat="1" ht="15.75">
      <c r="A2148" s="142"/>
      <c r="B2148" s="145"/>
    </row>
    <row r="2149" spans="1:2" s="134" customFormat="1" ht="15.75">
      <c r="A2149" s="142"/>
      <c r="B2149" s="145"/>
    </row>
    <row r="2150" spans="1:2" s="134" customFormat="1" ht="15.75">
      <c r="A2150" s="142"/>
      <c r="B2150" s="145"/>
    </row>
    <row r="2151" spans="1:2" s="134" customFormat="1" ht="15.75">
      <c r="A2151" s="142"/>
      <c r="B2151" s="145"/>
    </row>
    <row r="2152" spans="1:2" s="134" customFormat="1" ht="15.75">
      <c r="A2152" s="142"/>
      <c r="B2152" s="145"/>
    </row>
    <row r="2153" spans="1:2" s="134" customFormat="1" ht="15.75">
      <c r="A2153" s="142"/>
      <c r="B2153" s="145"/>
    </row>
    <row r="2154" spans="1:2" s="134" customFormat="1" ht="15.75">
      <c r="A2154" s="142"/>
      <c r="B2154" s="145"/>
    </row>
    <row r="2155" spans="1:2" s="134" customFormat="1" ht="15.75">
      <c r="A2155" s="142"/>
      <c r="B2155" s="145"/>
    </row>
    <row r="2156" spans="1:2" s="134" customFormat="1" ht="15.75">
      <c r="A2156" s="142"/>
      <c r="B2156" s="145"/>
    </row>
    <row r="2157" spans="1:2" s="134" customFormat="1" ht="15.75">
      <c r="A2157" s="142"/>
      <c r="B2157" s="145"/>
    </row>
    <row r="2158" spans="1:2" s="134" customFormat="1" ht="15.75">
      <c r="A2158" s="142"/>
      <c r="B2158" s="145"/>
    </row>
    <row r="2159" spans="1:2" s="134" customFormat="1" ht="15.75">
      <c r="A2159" s="142"/>
      <c r="B2159" s="145"/>
    </row>
    <row r="2160" spans="1:2" s="134" customFormat="1" ht="15.75">
      <c r="A2160" s="142"/>
      <c r="B2160" s="145"/>
    </row>
    <row r="2161" spans="1:2" s="134" customFormat="1" ht="15.75">
      <c r="A2161" s="142"/>
      <c r="B2161" s="145"/>
    </row>
    <row r="2162" spans="1:2" s="134" customFormat="1" ht="15.75">
      <c r="A2162" s="142"/>
      <c r="B2162" s="145"/>
    </row>
    <row r="2163" spans="1:2" s="134" customFormat="1" ht="15.75">
      <c r="A2163" s="142"/>
      <c r="B2163" s="145"/>
    </row>
    <row r="2164" spans="1:2" s="134" customFormat="1" ht="15.75">
      <c r="A2164" s="142"/>
      <c r="B2164" s="145"/>
    </row>
    <row r="2165" spans="1:2" s="134" customFormat="1" ht="15.75">
      <c r="A2165" s="142"/>
      <c r="B2165" s="145"/>
    </row>
    <row r="2166" spans="1:2" s="134" customFormat="1" ht="15.75">
      <c r="A2166" s="142"/>
      <c r="B2166" s="145"/>
    </row>
    <row r="2167" spans="1:2" s="134" customFormat="1" ht="15.75">
      <c r="A2167" s="142"/>
      <c r="B2167" s="145"/>
    </row>
    <row r="2168" spans="1:2" s="134" customFormat="1" ht="15.75">
      <c r="A2168" s="142"/>
      <c r="B2168" s="145"/>
    </row>
    <row r="2169" spans="1:2" s="134" customFormat="1" ht="15.75">
      <c r="A2169" s="142"/>
      <c r="B2169" s="145"/>
    </row>
    <row r="2170" spans="1:2" s="134" customFormat="1" ht="15.75">
      <c r="A2170" s="142"/>
      <c r="B2170" s="145"/>
    </row>
    <row r="2171" spans="1:2" s="134" customFormat="1" ht="15.75">
      <c r="A2171" s="142"/>
      <c r="B2171" s="145"/>
    </row>
    <row r="2172" spans="1:2" s="134" customFormat="1" ht="15.75">
      <c r="A2172" s="142"/>
      <c r="B2172" s="145"/>
    </row>
    <row r="2173" spans="1:2" s="134" customFormat="1" ht="15.75">
      <c r="A2173" s="142"/>
      <c r="B2173" s="145"/>
    </row>
    <row r="2174" spans="1:2" s="134" customFormat="1" ht="15.75">
      <c r="A2174" s="142"/>
      <c r="B2174" s="145"/>
    </row>
    <row r="2175" spans="1:2" s="134" customFormat="1" ht="15.75">
      <c r="A2175" s="142"/>
      <c r="B2175" s="145"/>
    </row>
    <row r="2176" spans="1:2" s="134" customFormat="1" ht="15.75">
      <c r="A2176" s="142"/>
      <c r="B2176" s="145"/>
    </row>
    <row r="2177" spans="1:2" s="134" customFormat="1" ht="15.75">
      <c r="A2177" s="142"/>
      <c r="B2177" s="145"/>
    </row>
    <row r="2178" spans="1:2" s="134" customFormat="1" ht="15.75">
      <c r="A2178" s="142"/>
      <c r="B2178" s="145"/>
    </row>
    <row r="2179" spans="1:2" s="134" customFormat="1" ht="15.75">
      <c r="A2179" s="142"/>
      <c r="B2179" s="145"/>
    </row>
    <row r="2180" spans="1:2" s="134" customFormat="1" ht="15.75">
      <c r="A2180" s="142"/>
      <c r="B2180" s="145"/>
    </row>
    <row r="2181" spans="1:2" s="134" customFormat="1" ht="15.75">
      <c r="A2181" s="142"/>
      <c r="B2181" s="145"/>
    </row>
    <row r="2182" spans="1:2" s="134" customFormat="1" ht="15.75">
      <c r="A2182" s="142"/>
      <c r="B2182" s="145"/>
    </row>
    <row r="2183" spans="1:2" s="134" customFormat="1" ht="15.75">
      <c r="A2183" s="142"/>
      <c r="B2183" s="145"/>
    </row>
    <row r="2184" spans="1:2" s="134" customFormat="1" ht="15.75">
      <c r="A2184" s="142"/>
      <c r="B2184" s="145"/>
    </row>
    <row r="2185" spans="1:2" s="134" customFormat="1" ht="15.75">
      <c r="A2185" s="142"/>
      <c r="B2185" s="145"/>
    </row>
    <row r="2186" spans="1:2" s="134" customFormat="1" ht="15.75">
      <c r="A2186" s="142"/>
      <c r="B2186" s="145"/>
    </row>
    <row r="2187" spans="1:2" s="134" customFormat="1" ht="15.75">
      <c r="A2187" s="142"/>
      <c r="B2187" s="145"/>
    </row>
    <row r="2188" spans="1:2" s="134" customFormat="1" ht="15.75">
      <c r="A2188" s="142"/>
      <c r="B2188" s="145"/>
    </row>
    <row r="2189" spans="1:2" s="134" customFormat="1" ht="15.75">
      <c r="A2189" s="142"/>
      <c r="B2189" s="145"/>
    </row>
    <row r="2190" spans="1:2" s="134" customFormat="1" ht="15.75">
      <c r="A2190" s="142"/>
      <c r="B2190" s="145"/>
    </row>
    <row r="2191" spans="1:2" s="134" customFormat="1" ht="15.75">
      <c r="A2191" s="142"/>
      <c r="B2191" s="145"/>
    </row>
    <row r="2192" spans="1:2" s="134" customFormat="1" ht="15.75">
      <c r="A2192" s="142"/>
      <c r="B2192" s="145"/>
    </row>
    <row r="2193" spans="1:2" s="134" customFormat="1" ht="15.75">
      <c r="A2193" s="142"/>
      <c r="B2193" s="145"/>
    </row>
    <row r="2194" spans="1:2" s="134" customFormat="1" ht="15.75">
      <c r="A2194" s="142"/>
      <c r="B2194" s="145"/>
    </row>
    <row r="2195" spans="1:2" s="134" customFormat="1" ht="15.75">
      <c r="A2195" s="142"/>
      <c r="B2195" s="145"/>
    </row>
    <row r="2196" spans="1:2" s="134" customFormat="1" ht="15.75">
      <c r="A2196" s="142"/>
      <c r="B2196" s="145"/>
    </row>
    <row r="2197" spans="1:2" s="134" customFormat="1" ht="15.75">
      <c r="A2197" s="142"/>
      <c r="B2197" s="145"/>
    </row>
    <row r="2198" spans="1:2" s="134" customFormat="1" ht="15.75">
      <c r="A2198" s="142"/>
      <c r="B2198" s="145"/>
    </row>
    <row r="2199" spans="1:2" s="134" customFormat="1" ht="15.75">
      <c r="A2199" s="142"/>
      <c r="B2199" s="145"/>
    </row>
    <row r="2200" spans="1:2" s="134" customFormat="1" ht="15.75">
      <c r="A2200" s="142"/>
      <c r="B2200" s="145"/>
    </row>
    <row r="2201" spans="1:2" s="134" customFormat="1" ht="15.75">
      <c r="A2201" s="142"/>
      <c r="B2201" s="145"/>
    </row>
    <row r="2202" spans="1:2" s="134" customFormat="1" ht="15.75">
      <c r="A2202" s="142"/>
      <c r="B2202" s="145"/>
    </row>
    <row r="2203" spans="1:2" s="134" customFormat="1" ht="15.75">
      <c r="A2203" s="142"/>
      <c r="B2203" s="145"/>
    </row>
    <row r="2204" spans="1:2" s="134" customFormat="1" ht="15.75">
      <c r="A2204" s="142"/>
      <c r="B2204" s="145"/>
    </row>
    <row r="2205" spans="1:2" s="134" customFormat="1" ht="15.75">
      <c r="A2205" s="142"/>
      <c r="B2205" s="145"/>
    </row>
    <row r="2206" spans="1:2" s="134" customFormat="1" ht="15.75">
      <c r="A2206" s="142"/>
      <c r="B2206" s="145"/>
    </row>
    <row r="2207" spans="1:2" s="134" customFormat="1" ht="15.75">
      <c r="A2207" s="142"/>
      <c r="B2207" s="145"/>
    </row>
    <row r="2208" spans="1:2" s="134" customFormat="1" ht="15.75">
      <c r="A2208" s="142"/>
      <c r="B2208" s="145"/>
    </row>
    <row r="2209" spans="1:2" s="134" customFormat="1" ht="15.75">
      <c r="A2209" s="142"/>
      <c r="B2209" s="145"/>
    </row>
    <row r="2210" spans="1:2" s="134" customFormat="1" ht="15.75">
      <c r="A2210" s="142"/>
      <c r="B2210" s="145"/>
    </row>
    <row r="2211" spans="1:2" s="134" customFormat="1" ht="15.75">
      <c r="A2211" s="142"/>
      <c r="B2211" s="145"/>
    </row>
    <row r="2212" spans="1:2" s="134" customFormat="1" ht="15.75">
      <c r="A2212" s="142"/>
      <c r="B2212" s="145"/>
    </row>
    <row r="2213" spans="1:2" s="134" customFormat="1" ht="15.75">
      <c r="A2213" s="142"/>
      <c r="B2213" s="145"/>
    </row>
    <row r="2214" spans="1:2" s="134" customFormat="1" ht="15.75">
      <c r="A2214" s="142"/>
      <c r="B2214" s="145"/>
    </row>
    <row r="2215" spans="1:2" s="134" customFormat="1" ht="15.75">
      <c r="A2215" s="142"/>
      <c r="B2215" s="145"/>
    </row>
    <row r="2216" spans="1:2" s="134" customFormat="1" ht="15.75">
      <c r="A2216" s="142"/>
      <c r="B2216" s="145"/>
    </row>
    <row r="2217" spans="1:2" s="134" customFormat="1" ht="15.75">
      <c r="A2217" s="142"/>
      <c r="B2217" s="145"/>
    </row>
    <row r="2218" spans="1:2" s="134" customFormat="1" ht="15.75">
      <c r="A2218" s="142"/>
      <c r="B2218" s="145"/>
    </row>
    <row r="2219" spans="1:2" s="134" customFormat="1" ht="15.75">
      <c r="A2219" s="142"/>
      <c r="B2219" s="145"/>
    </row>
    <row r="2220" spans="1:2" s="134" customFormat="1" ht="15.75">
      <c r="A2220" s="142"/>
      <c r="B2220" s="145"/>
    </row>
    <row r="2221" spans="1:2" s="134" customFormat="1" ht="15.75">
      <c r="A2221" s="142"/>
      <c r="B2221" s="145"/>
    </row>
    <row r="2222" spans="1:2" s="134" customFormat="1" ht="15.75">
      <c r="A2222" s="142"/>
      <c r="B2222" s="145"/>
    </row>
    <row r="2223" spans="1:2" s="134" customFormat="1" ht="15.75">
      <c r="A2223" s="142"/>
      <c r="B2223" s="145"/>
    </row>
    <row r="2224" spans="1:2" s="134" customFormat="1" ht="15.75">
      <c r="A2224" s="142"/>
      <c r="B2224" s="145"/>
    </row>
    <row r="2225" spans="1:2" s="134" customFormat="1" ht="15.75">
      <c r="A2225" s="142"/>
      <c r="B2225" s="145"/>
    </row>
    <row r="2226" spans="1:2" s="134" customFormat="1" ht="15.75">
      <c r="A2226" s="142"/>
      <c r="B2226" s="145"/>
    </row>
    <row r="2227" spans="1:2" s="134" customFormat="1" ht="15.75">
      <c r="A2227" s="142"/>
      <c r="B2227" s="145"/>
    </row>
    <row r="2228" spans="1:2" s="134" customFormat="1" ht="15.75">
      <c r="A2228" s="142"/>
      <c r="B2228" s="145"/>
    </row>
    <row r="2229" spans="1:2" s="134" customFormat="1" ht="15.75">
      <c r="A2229" s="142"/>
      <c r="B2229" s="145"/>
    </row>
    <row r="2230" spans="1:2" s="134" customFormat="1" ht="15.75">
      <c r="A2230" s="142"/>
      <c r="B2230" s="145"/>
    </row>
    <row r="2231" spans="1:2" s="134" customFormat="1" ht="15.75">
      <c r="A2231" s="142"/>
      <c r="B2231" s="145"/>
    </row>
    <row r="2232" spans="1:2" s="134" customFormat="1" ht="15.75">
      <c r="A2232" s="142"/>
      <c r="B2232" s="145"/>
    </row>
    <row r="2233" spans="1:2" s="134" customFormat="1" ht="15.75">
      <c r="A2233" s="142"/>
      <c r="B2233" s="145"/>
    </row>
    <row r="2234" spans="1:2" s="134" customFormat="1" ht="15.75">
      <c r="A2234" s="142"/>
      <c r="B2234" s="145"/>
    </row>
    <row r="2235" spans="1:2" s="134" customFormat="1" ht="15.75">
      <c r="A2235" s="142"/>
      <c r="B2235" s="145"/>
    </row>
    <row r="2236" spans="1:2" s="134" customFormat="1" ht="15.75">
      <c r="A2236" s="142"/>
      <c r="B2236" s="145"/>
    </row>
    <row r="2237" spans="1:2" s="134" customFormat="1" ht="15.75">
      <c r="A2237" s="142"/>
      <c r="B2237" s="145"/>
    </row>
    <row r="2238" spans="1:2" s="134" customFormat="1" ht="15.75">
      <c r="A2238" s="142"/>
      <c r="B2238" s="145"/>
    </row>
    <row r="2239" spans="1:2" s="134" customFormat="1" ht="15.75">
      <c r="A2239" s="142"/>
      <c r="B2239" s="145"/>
    </row>
    <row r="2240" spans="1:2" s="134" customFormat="1" ht="15.75">
      <c r="A2240" s="142"/>
      <c r="B2240" s="145"/>
    </row>
    <row r="2241" spans="1:2" s="134" customFormat="1" ht="15.75">
      <c r="A2241" s="142"/>
      <c r="B2241" s="145"/>
    </row>
    <row r="2242" spans="1:2" s="134" customFormat="1" ht="15.75">
      <c r="A2242" s="142"/>
      <c r="B2242" s="145"/>
    </row>
    <row r="2243" spans="1:2" s="134" customFormat="1" ht="15.75">
      <c r="A2243" s="142"/>
      <c r="B2243" s="145"/>
    </row>
    <row r="2244" spans="1:2" s="134" customFormat="1" ht="15.75">
      <c r="A2244" s="142"/>
      <c r="B2244" s="145"/>
    </row>
    <row r="2245" spans="1:2" s="134" customFormat="1" ht="15.75">
      <c r="A2245" s="142"/>
      <c r="B2245" s="145"/>
    </row>
    <row r="2246" spans="1:2" s="134" customFormat="1" ht="15.75">
      <c r="A2246" s="142"/>
      <c r="B2246" s="145"/>
    </row>
    <row r="2247" spans="1:2" s="134" customFormat="1" ht="15.75">
      <c r="A2247" s="142"/>
      <c r="B2247" s="145"/>
    </row>
    <row r="2248" spans="1:2" s="134" customFormat="1" ht="15.75">
      <c r="A2248" s="142"/>
      <c r="B2248" s="145"/>
    </row>
    <row r="2249" spans="1:2" s="134" customFormat="1" ht="15.75">
      <c r="A2249" s="142"/>
      <c r="B2249" s="145"/>
    </row>
    <row r="2250" spans="1:2" s="134" customFormat="1" ht="15.75">
      <c r="A2250" s="142"/>
      <c r="B2250" s="145"/>
    </row>
    <row r="2251" spans="1:2" s="134" customFormat="1" ht="15.75">
      <c r="A2251" s="142"/>
      <c r="B2251" s="145"/>
    </row>
    <row r="2252" spans="1:2" s="134" customFormat="1" ht="15.75">
      <c r="A2252" s="142"/>
      <c r="B2252" s="145"/>
    </row>
    <row r="2253" spans="1:2" s="134" customFormat="1" ht="15.75">
      <c r="A2253" s="142"/>
      <c r="B2253" s="145"/>
    </row>
    <row r="2254" spans="1:2" s="134" customFormat="1" ht="15.75">
      <c r="A2254" s="142"/>
      <c r="B2254" s="145"/>
    </row>
    <row r="2255" spans="1:2" s="134" customFormat="1" ht="15.75">
      <c r="A2255" s="142"/>
      <c r="B2255" s="145"/>
    </row>
    <row r="2256" spans="1:2" s="134" customFormat="1" ht="15.75">
      <c r="A2256" s="142"/>
      <c r="B2256" s="145"/>
    </row>
    <row r="2257" spans="1:2" s="134" customFormat="1" ht="15.75">
      <c r="A2257" s="142"/>
      <c r="B2257" s="145"/>
    </row>
    <row r="2258" spans="1:2" s="134" customFormat="1" ht="15.75">
      <c r="A2258" s="142"/>
      <c r="B2258" s="145"/>
    </row>
    <row r="2259" spans="1:2" s="134" customFormat="1" ht="15.75">
      <c r="A2259" s="142"/>
      <c r="B2259" s="145"/>
    </row>
    <row r="2260" spans="1:2" s="134" customFormat="1" ht="15.75">
      <c r="A2260" s="142"/>
      <c r="B2260" s="145"/>
    </row>
    <row r="2261" spans="1:2" s="134" customFormat="1" ht="15.75">
      <c r="A2261" s="142"/>
      <c r="B2261" s="145"/>
    </row>
    <row r="2262" spans="1:2" s="134" customFormat="1" ht="15.75">
      <c r="A2262" s="142"/>
      <c r="B2262" s="145"/>
    </row>
    <row r="2263" spans="1:2" s="134" customFormat="1" ht="15.75">
      <c r="A2263" s="142"/>
      <c r="B2263" s="145"/>
    </row>
    <row r="2264" spans="1:2" s="134" customFormat="1" ht="15.75">
      <c r="A2264" s="142"/>
      <c r="B2264" s="145"/>
    </row>
    <row r="2265" spans="1:2" s="134" customFormat="1" ht="15.75">
      <c r="A2265" s="142"/>
      <c r="B2265" s="145"/>
    </row>
    <row r="2266" spans="1:2" s="134" customFormat="1" ht="15.75">
      <c r="A2266" s="142"/>
      <c r="B2266" s="145"/>
    </row>
    <row r="2267" spans="1:2" s="134" customFormat="1" ht="15.75">
      <c r="A2267" s="142"/>
      <c r="B2267" s="145"/>
    </row>
    <row r="2268" spans="1:2" s="134" customFormat="1" ht="15.75">
      <c r="A2268" s="142"/>
      <c r="B2268" s="145"/>
    </row>
    <row r="2269" spans="1:2" s="134" customFormat="1" ht="15.75">
      <c r="A2269" s="142"/>
      <c r="B2269" s="145"/>
    </row>
    <row r="2270" spans="1:2" s="134" customFormat="1" ht="15.75">
      <c r="A2270" s="142"/>
      <c r="B2270" s="145"/>
    </row>
    <row r="2271" spans="1:2" s="134" customFormat="1" ht="15.75">
      <c r="A2271" s="142"/>
      <c r="B2271" s="145"/>
    </row>
    <row r="2272" spans="1:2" s="134" customFormat="1" ht="15.75">
      <c r="A2272" s="142"/>
      <c r="B2272" s="145"/>
    </row>
    <row r="2273" spans="1:2" s="134" customFormat="1" ht="15.75">
      <c r="A2273" s="142"/>
      <c r="B2273" s="145"/>
    </row>
    <row r="2274" spans="1:2" s="134" customFormat="1" ht="15.75">
      <c r="A2274" s="142"/>
      <c r="B2274" s="145"/>
    </row>
    <row r="2275" spans="1:2" s="134" customFormat="1" ht="15.75">
      <c r="A2275" s="142"/>
      <c r="B2275" s="145"/>
    </row>
    <row r="2276" spans="1:2" s="134" customFormat="1" ht="15.75">
      <c r="A2276" s="142"/>
      <c r="B2276" s="145"/>
    </row>
    <row r="2277" spans="1:2" s="134" customFormat="1" ht="15.75">
      <c r="A2277" s="142"/>
      <c r="B2277" s="145"/>
    </row>
    <row r="2278" spans="1:2" s="134" customFormat="1" ht="15.75">
      <c r="A2278" s="142"/>
      <c r="B2278" s="145"/>
    </row>
    <row r="2279" spans="1:2" s="134" customFormat="1" ht="15.75">
      <c r="A2279" s="142"/>
      <c r="B2279" s="145"/>
    </row>
    <row r="2280" spans="1:2" s="134" customFormat="1" ht="15.75">
      <c r="A2280" s="142"/>
      <c r="B2280" s="145"/>
    </row>
    <row r="2281" spans="1:2" s="134" customFormat="1" ht="15.75">
      <c r="A2281" s="142"/>
      <c r="B2281" s="145"/>
    </row>
    <row r="2282" spans="1:2" s="134" customFormat="1" ht="15.75">
      <c r="A2282" s="142"/>
      <c r="B2282" s="145"/>
    </row>
    <row r="2283" spans="1:2" s="134" customFormat="1" ht="15.75">
      <c r="A2283" s="142"/>
      <c r="B2283" s="145"/>
    </row>
    <row r="2284" spans="1:2" s="134" customFormat="1" ht="15.75">
      <c r="A2284" s="142"/>
      <c r="B2284" s="145"/>
    </row>
    <row r="2285" spans="1:2" s="134" customFormat="1" ht="15.75">
      <c r="A2285" s="142"/>
      <c r="B2285" s="145"/>
    </row>
    <row r="2286" spans="1:2" s="134" customFormat="1" ht="15.75">
      <c r="A2286" s="142"/>
      <c r="B2286" s="145"/>
    </row>
    <row r="2287" spans="1:2" s="134" customFormat="1" ht="15.75">
      <c r="A2287" s="142"/>
      <c r="B2287" s="145"/>
    </row>
    <row r="2288" spans="1:2" s="134" customFormat="1" ht="15.75">
      <c r="A2288" s="142"/>
      <c r="B2288" s="145"/>
    </row>
    <row r="2289" spans="1:2" s="134" customFormat="1" ht="15.75">
      <c r="A2289" s="142"/>
      <c r="B2289" s="145"/>
    </row>
    <row r="2290" spans="1:2" s="134" customFormat="1" ht="15.75">
      <c r="A2290" s="142"/>
      <c r="B2290" s="145"/>
    </row>
    <row r="2291" spans="1:2" s="134" customFormat="1" ht="15.75">
      <c r="A2291" s="142"/>
      <c r="B2291" s="145"/>
    </row>
    <row r="2292" spans="1:2" s="134" customFormat="1" ht="15.75">
      <c r="A2292" s="142"/>
      <c r="B2292" s="145"/>
    </row>
    <row r="2293" spans="1:2" s="134" customFormat="1" ht="15.75">
      <c r="A2293" s="142"/>
      <c r="B2293" s="145"/>
    </row>
    <row r="2294" spans="1:2" s="134" customFormat="1" ht="15.75">
      <c r="A2294" s="142"/>
      <c r="B2294" s="145"/>
    </row>
    <row r="2295" spans="1:2" s="134" customFormat="1" ht="15.75">
      <c r="A2295" s="142"/>
      <c r="B2295" s="145"/>
    </row>
    <row r="2296" spans="1:2" s="134" customFormat="1" ht="15.75">
      <c r="A2296" s="142"/>
      <c r="B2296" s="145"/>
    </row>
    <row r="2297" spans="1:2" s="134" customFormat="1" ht="15.75">
      <c r="A2297" s="142"/>
      <c r="B2297" s="145"/>
    </row>
    <row r="2298" spans="1:2" s="134" customFormat="1" ht="15.75">
      <c r="A2298" s="142"/>
      <c r="B2298" s="145"/>
    </row>
    <row r="2299" spans="1:2" s="134" customFormat="1" ht="15.75">
      <c r="A2299" s="142"/>
      <c r="B2299" s="145"/>
    </row>
    <row r="2300" spans="1:2" s="134" customFormat="1" ht="15.75">
      <c r="A2300" s="142"/>
      <c r="B2300" s="145"/>
    </row>
    <row r="2301" spans="1:2" s="134" customFormat="1" ht="15.75">
      <c r="A2301" s="142"/>
      <c r="B2301" s="145"/>
    </row>
    <row r="2302" spans="1:2" s="134" customFormat="1" ht="15.75">
      <c r="A2302" s="142"/>
      <c r="B2302" s="145"/>
    </row>
    <row r="2303" spans="1:2" s="134" customFormat="1" ht="15.75">
      <c r="A2303" s="142"/>
      <c r="B2303" s="145"/>
    </row>
    <row r="2304" spans="1:2" s="134" customFormat="1" ht="15.75">
      <c r="A2304" s="142"/>
      <c r="B2304" s="145"/>
    </row>
    <row r="2305" spans="1:2" s="134" customFormat="1" ht="15.75">
      <c r="A2305" s="142"/>
      <c r="B2305" s="145"/>
    </row>
    <row r="2306" spans="1:2" s="134" customFormat="1" ht="15.75">
      <c r="A2306" s="142"/>
      <c r="B2306" s="145"/>
    </row>
    <row r="2307" spans="1:2" s="134" customFormat="1" ht="15.75">
      <c r="A2307" s="142"/>
      <c r="B2307" s="145"/>
    </row>
    <row r="2308" spans="1:2" s="134" customFormat="1" ht="15.75">
      <c r="A2308" s="142"/>
      <c r="B2308" s="145"/>
    </row>
    <row r="2309" spans="1:2" s="134" customFormat="1" ht="15.75">
      <c r="A2309" s="142"/>
      <c r="B2309" s="145"/>
    </row>
    <row r="2310" spans="1:2" s="134" customFormat="1" ht="15.75">
      <c r="A2310" s="142"/>
      <c r="B2310" s="145"/>
    </row>
    <row r="2311" spans="1:2" s="134" customFormat="1" ht="15.75">
      <c r="A2311" s="142"/>
      <c r="B2311" s="145"/>
    </row>
    <row r="2312" spans="1:2" s="134" customFormat="1" ht="15.75">
      <c r="A2312" s="142"/>
      <c r="B2312" s="145"/>
    </row>
    <row r="2313" spans="1:2" s="134" customFormat="1" ht="15.75">
      <c r="A2313" s="142"/>
      <c r="B2313" s="145"/>
    </row>
    <row r="2314" spans="1:2" s="134" customFormat="1" ht="15.75">
      <c r="A2314" s="142"/>
      <c r="B2314" s="145"/>
    </row>
    <row r="2315" spans="1:2" s="134" customFormat="1" ht="15.75">
      <c r="A2315" s="142"/>
      <c r="B2315" s="145"/>
    </row>
    <row r="2316" spans="1:2" s="134" customFormat="1" ht="15.75">
      <c r="A2316" s="142"/>
      <c r="B2316" s="145"/>
    </row>
    <row r="2317" spans="1:2" s="134" customFormat="1" ht="15.75">
      <c r="A2317" s="142"/>
      <c r="B2317" s="145"/>
    </row>
    <row r="2318" spans="1:2" s="134" customFormat="1" ht="15.75">
      <c r="A2318" s="142"/>
      <c r="B2318" s="145"/>
    </row>
    <row r="2319" spans="1:2" s="134" customFormat="1" ht="15.75">
      <c r="A2319" s="142"/>
      <c r="B2319" s="145"/>
    </row>
    <row r="2320" spans="1:2" s="134" customFormat="1" ht="15.75">
      <c r="A2320" s="142"/>
      <c r="B2320" s="145"/>
    </row>
    <row r="2321" spans="1:2" s="134" customFormat="1" ht="15.75">
      <c r="A2321" s="142"/>
      <c r="B2321" s="145"/>
    </row>
    <row r="2322" spans="1:2" s="134" customFormat="1" ht="15.75">
      <c r="A2322" s="142"/>
      <c r="B2322" s="145"/>
    </row>
    <row r="2323" spans="1:2" s="134" customFormat="1" ht="15.75">
      <c r="A2323" s="142"/>
      <c r="B2323" s="145"/>
    </row>
    <row r="2324" spans="1:2" s="134" customFormat="1" ht="15.75">
      <c r="A2324" s="142"/>
      <c r="B2324" s="145"/>
    </row>
    <row r="2325" spans="1:2" s="134" customFormat="1" ht="15.75">
      <c r="A2325" s="142"/>
      <c r="B2325" s="145"/>
    </row>
    <row r="2326" spans="1:2" s="134" customFormat="1" ht="15.75">
      <c r="A2326" s="142"/>
      <c r="B2326" s="145"/>
    </row>
    <row r="2327" spans="1:2" s="134" customFormat="1" ht="15.75">
      <c r="A2327" s="142"/>
      <c r="B2327" s="145"/>
    </row>
    <row r="2328" spans="1:2" s="134" customFormat="1" ht="15.75">
      <c r="A2328" s="142"/>
      <c r="B2328" s="145"/>
    </row>
    <row r="2329" spans="1:2" s="134" customFormat="1" ht="15.75">
      <c r="A2329" s="142"/>
      <c r="B2329" s="145"/>
    </row>
    <row r="2330" spans="1:2" s="134" customFormat="1" ht="15.75">
      <c r="A2330" s="142"/>
      <c r="B2330" s="145"/>
    </row>
    <row r="2331" spans="1:2" s="134" customFormat="1" ht="15.75">
      <c r="A2331" s="142"/>
      <c r="B2331" s="145"/>
    </row>
    <row r="2332" spans="1:2" s="134" customFormat="1" ht="15.75">
      <c r="A2332" s="142"/>
      <c r="B2332" s="145"/>
    </row>
    <row r="2333" spans="1:2" s="134" customFormat="1" ht="15.75">
      <c r="A2333" s="142"/>
      <c r="B2333" s="145"/>
    </row>
    <row r="2334" spans="1:2" s="134" customFormat="1" ht="15.75">
      <c r="A2334" s="142"/>
      <c r="B2334" s="145"/>
    </row>
    <row r="2335" spans="1:2" s="134" customFormat="1" ht="15.75">
      <c r="A2335" s="142"/>
      <c r="B2335" s="145"/>
    </row>
    <row r="2336" spans="1:2" s="134" customFormat="1" ht="15.75">
      <c r="A2336" s="142"/>
      <c r="B2336" s="145"/>
    </row>
    <row r="2337" spans="1:2" s="134" customFormat="1" ht="15.75">
      <c r="A2337" s="142"/>
      <c r="B2337" s="145"/>
    </row>
    <row r="2338" spans="1:2" s="134" customFormat="1" ht="15.75">
      <c r="A2338" s="142"/>
      <c r="B2338" s="145"/>
    </row>
    <row r="2339" spans="1:2" s="134" customFormat="1" ht="15.75">
      <c r="A2339" s="142"/>
      <c r="B2339" s="145"/>
    </row>
    <row r="2340" spans="1:2" s="134" customFormat="1" ht="15.75">
      <c r="A2340" s="142"/>
      <c r="B2340" s="145"/>
    </row>
    <row r="2341" spans="1:2" s="134" customFormat="1" ht="15.75">
      <c r="A2341" s="142"/>
      <c r="B2341" s="145"/>
    </row>
    <row r="2342" spans="1:2" s="134" customFormat="1" ht="15.75">
      <c r="A2342" s="142"/>
      <c r="B2342" s="145"/>
    </row>
    <row r="2343" spans="1:2" s="134" customFormat="1" ht="15.75">
      <c r="A2343" s="142"/>
      <c r="B2343" s="145"/>
    </row>
    <row r="2344" spans="1:2" s="134" customFormat="1" ht="15.75">
      <c r="A2344" s="142"/>
      <c r="B2344" s="145"/>
    </row>
    <row r="2345" spans="1:2" s="134" customFormat="1" ht="15.75">
      <c r="A2345" s="142"/>
      <c r="B2345" s="145"/>
    </row>
    <row r="2346" spans="1:2" s="134" customFormat="1" ht="15.75">
      <c r="A2346" s="142"/>
      <c r="B2346" s="145"/>
    </row>
    <row r="2347" spans="1:2" s="134" customFormat="1" ht="15.75">
      <c r="A2347" s="142"/>
      <c r="B2347" s="145"/>
    </row>
    <row r="2348" spans="1:2" s="134" customFormat="1" ht="15.75">
      <c r="A2348" s="142"/>
      <c r="B2348" s="145"/>
    </row>
    <row r="2349" spans="1:2" s="134" customFormat="1" ht="15.75">
      <c r="A2349" s="142"/>
      <c r="B2349" s="145"/>
    </row>
    <row r="2350" spans="1:2" s="134" customFormat="1" ht="15.75">
      <c r="A2350" s="142"/>
      <c r="B2350" s="145"/>
    </row>
    <row r="2351" spans="1:2" s="134" customFormat="1" ht="15.75">
      <c r="A2351" s="142"/>
      <c r="B2351" s="145"/>
    </row>
    <row r="2352" spans="1:2" s="134" customFormat="1" ht="15.75">
      <c r="A2352" s="142"/>
      <c r="B2352" s="145"/>
    </row>
    <row r="2353" spans="1:2" s="134" customFormat="1" ht="15.75">
      <c r="A2353" s="142"/>
      <c r="B2353" s="145"/>
    </row>
    <row r="2354" spans="1:2" s="134" customFormat="1" ht="15.75">
      <c r="A2354" s="142"/>
      <c r="B2354" s="145"/>
    </row>
    <row r="2355" spans="1:2" s="134" customFormat="1" ht="15.75">
      <c r="A2355" s="142"/>
      <c r="B2355" s="145"/>
    </row>
    <row r="2356" spans="1:2" s="134" customFormat="1" ht="15.75">
      <c r="A2356" s="142"/>
      <c r="B2356" s="145"/>
    </row>
    <row r="2357" spans="1:2" s="134" customFormat="1" ht="15.75">
      <c r="A2357" s="142"/>
      <c r="B2357" s="145"/>
    </row>
    <row r="2358" spans="1:2" s="134" customFormat="1" ht="15.75">
      <c r="A2358" s="142"/>
      <c r="B2358" s="145"/>
    </row>
    <row r="2359" spans="1:2" s="134" customFormat="1" ht="15.75">
      <c r="A2359" s="142"/>
      <c r="B2359" s="145"/>
    </row>
    <row r="2360" spans="1:2" s="134" customFormat="1" ht="15.75">
      <c r="A2360" s="142"/>
      <c r="B2360" s="145"/>
    </row>
    <row r="2361" spans="1:2" s="134" customFormat="1" ht="15.75">
      <c r="A2361" s="142"/>
      <c r="B2361" s="145"/>
    </row>
    <row r="2362" spans="1:2" s="134" customFormat="1" ht="15.75">
      <c r="A2362" s="142"/>
      <c r="B2362" s="145"/>
    </row>
    <row r="2363" spans="1:2" s="134" customFormat="1" ht="15.75">
      <c r="A2363" s="142"/>
      <c r="B2363" s="145"/>
    </row>
    <row r="2364" spans="1:2" s="134" customFormat="1" ht="15.75">
      <c r="A2364" s="142"/>
      <c r="B2364" s="145"/>
    </row>
    <row r="2365" spans="1:2" s="134" customFormat="1" ht="15.75">
      <c r="A2365" s="142"/>
      <c r="B2365" s="145"/>
    </row>
    <row r="2366" spans="1:2" s="134" customFormat="1" ht="15.75">
      <c r="A2366" s="142"/>
      <c r="B2366" s="145"/>
    </row>
    <row r="2367" spans="1:2" s="134" customFormat="1" ht="15.75">
      <c r="A2367" s="142"/>
      <c r="B2367" s="145"/>
    </row>
    <row r="2368" spans="1:2" s="134" customFormat="1" ht="15.75">
      <c r="A2368" s="142"/>
      <c r="B2368" s="145"/>
    </row>
    <row r="2369" spans="1:2" s="134" customFormat="1" ht="15.75">
      <c r="A2369" s="142"/>
      <c r="B2369" s="145"/>
    </row>
    <row r="2370" spans="1:2" s="134" customFormat="1" ht="15.75">
      <c r="A2370" s="142"/>
      <c r="B2370" s="145"/>
    </row>
    <row r="2371" spans="1:2" s="134" customFormat="1" ht="15.75">
      <c r="A2371" s="142"/>
      <c r="B2371" s="145"/>
    </row>
    <row r="2372" spans="1:2" s="134" customFormat="1" ht="15.75">
      <c r="A2372" s="142"/>
      <c r="B2372" s="145"/>
    </row>
    <row r="2373" spans="1:2" s="134" customFormat="1" ht="15.75">
      <c r="A2373" s="142"/>
      <c r="B2373" s="145"/>
    </row>
    <row r="2374" spans="1:2" s="134" customFormat="1" ht="15.75">
      <c r="A2374" s="142"/>
      <c r="B2374" s="145"/>
    </row>
    <row r="2375" spans="1:2" s="134" customFormat="1" ht="15.75">
      <c r="A2375" s="142"/>
      <c r="B2375" s="145"/>
    </row>
    <row r="2376" spans="1:2" s="134" customFormat="1" ht="15.75">
      <c r="A2376" s="142"/>
      <c r="B2376" s="145"/>
    </row>
    <row r="2377" spans="1:2" s="134" customFormat="1" ht="15.75">
      <c r="A2377" s="142"/>
      <c r="B2377" s="145"/>
    </row>
    <row r="2378" spans="1:2" s="134" customFormat="1" ht="15.75">
      <c r="A2378" s="142"/>
      <c r="B2378" s="145"/>
    </row>
    <row r="2379" spans="1:2" s="134" customFormat="1" ht="15.75">
      <c r="A2379" s="142"/>
      <c r="B2379" s="145"/>
    </row>
    <row r="2380" spans="1:2" s="134" customFormat="1" ht="15.75">
      <c r="A2380" s="142"/>
      <c r="B2380" s="145"/>
    </row>
    <row r="2381" spans="1:2" s="134" customFormat="1" ht="15.75">
      <c r="A2381" s="142"/>
      <c r="B2381" s="145"/>
    </row>
    <row r="2382" spans="1:2" s="134" customFormat="1" ht="15.75">
      <c r="A2382" s="142"/>
      <c r="B2382" s="145"/>
    </row>
    <row r="2383" spans="1:2" s="134" customFormat="1" ht="15.75">
      <c r="A2383" s="142"/>
      <c r="B2383" s="145"/>
    </row>
    <row r="2384" spans="1:2" s="134" customFormat="1" ht="15.75">
      <c r="A2384" s="142"/>
      <c r="B2384" s="145"/>
    </row>
    <row r="2385" spans="1:2" s="134" customFormat="1" ht="15.75">
      <c r="A2385" s="142"/>
      <c r="B2385" s="145"/>
    </row>
    <row r="2386" spans="1:2" s="134" customFormat="1" ht="15.75">
      <c r="A2386" s="142"/>
      <c r="B2386" s="145"/>
    </row>
    <row r="2387" spans="1:2" s="134" customFormat="1" ht="15.75">
      <c r="A2387" s="142"/>
      <c r="B2387" s="145"/>
    </row>
    <row r="2388" spans="1:2" s="134" customFormat="1" ht="15.75">
      <c r="A2388" s="142"/>
      <c r="B2388" s="145"/>
    </row>
    <row r="2389" spans="1:2" s="134" customFormat="1" ht="15.75">
      <c r="A2389" s="142"/>
      <c r="B2389" s="145"/>
    </row>
    <row r="2390" spans="1:2" s="134" customFormat="1" ht="15.75">
      <c r="A2390" s="142"/>
      <c r="B2390" s="145"/>
    </row>
    <row r="2391" spans="1:2" s="134" customFormat="1" ht="15.75">
      <c r="A2391" s="142"/>
      <c r="B2391" s="145"/>
    </row>
    <row r="2392" spans="1:2" s="134" customFormat="1" ht="15.75">
      <c r="A2392" s="142"/>
      <c r="B2392" s="145"/>
    </row>
    <row r="2393" spans="1:2" s="134" customFormat="1" ht="15.75">
      <c r="A2393" s="142"/>
      <c r="B2393" s="145"/>
    </row>
    <row r="2394" spans="1:2" s="134" customFormat="1" ht="15.75">
      <c r="A2394" s="142"/>
      <c r="B2394" s="145"/>
    </row>
    <row r="2395" spans="1:2" s="134" customFormat="1" ht="15.75">
      <c r="A2395" s="142"/>
      <c r="B2395" s="145"/>
    </row>
    <row r="2396" spans="1:2" s="134" customFormat="1" ht="15.75">
      <c r="A2396" s="142"/>
      <c r="B2396" s="145"/>
    </row>
    <row r="2397" spans="1:2" s="134" customFormat="1" ht="15.75">
      <c r="A2397" s="142"/>
      <c r="B2397" s="145"/>
    </row>
    <row r="2398" spans="1:2" s="134" customFormat="1" ht="15.75">
      <c r="A2398" s="142"/>
      <c r="B2398" s="145"/>
    </row>
    <row r="2399" spans="1:2" s="134" customFormat="1" ht="15.75">
      <c r="A2399" s="142"/>
      <c r="B2399" s="145"/>
    </row>
    <row r="2400" spans="1:2" s="134" customFormat="1" ht="15.75">
      <c r="A2400" s="142"/>
      <c r="B2400" s="145"/>
    </row>
    <row r="2401" spans="1:2" s="134" customFormat="1" ht="15.75">
      <c r="A2401" s="142"/>
      <c r="B2401" s="145"/>
    </row>
    <row r="2402" spans="1:2" s="134" customFormat="1" ht="15.75">
      <c r="A2402" s="142"/>
      <c r="B2402" s="145"/>
    </row>
    <row r="2403" spans="1:2" s="134" customFormat="1" ht="15.75">
      <c r="A2403" s="142"/>
      <c r="B2403" s="145"/>
    </row>
    <row r="2404" spans="1:2" s="134" customFormat="1" ht="15.75">
      <c r="A2404" s="142"/>
      <c r="B2404" s="145"/>
    </row>
    <row r="2405" spans="1:2" s="134" customFormat="1" ht="15.75">
      <c r="A2405" s="142"/>
      <c r="B2405" s="145"/>
    </row>
    <row r="2406" spans="1:2" s="134" customFormat="1" ht="15.75">
      <c r="A2406" s="142"/>
      <c r="B2406" s="145"/>
    </row>
    <row r="2407" spans="1:2" s="134" customFormat="1" ht="15.75">
      <c r="A2407" s="142"/>
      <c r="B2407" s="145"/>
    </row>
    <row r="2408" spans="1:2" s="134" customFormat="1" ht="15.75">
      <c r="A2408" s="142"/>
      <c r="B2408" s="145"/>
    </row>
    <row r="2409" spans="1:2" s="134" customFormat="1" ht="15.75">
      <c r="A2409" s="142"/>
      <c r="B2409" s="145"/>
    </row>
    <row r="2410" spans="1:2" s="134" customFormat="1" ht="15.75">
      <c r="A2410" s="142"/>
      <c r="B2410" s="145"/>
    </row>
    <row r="2411" spans="1:2" s="134" customFormat="1" ht="15.75">
      <c r="A2411" s="142"/>
      <c r="B2411" s="145"/>
    </row>
    <row r="2412" spans="1:2" s="134" customFormat="1" ht="15.75">
      <c r="A2412" s="142"/>
      <c r="B2412" s="145"/>
    </row>
    <row r="2413" spans="1:2" s="134" customFormat="1" ht="15.75">
      <c r="A2413" s="142"/>
      <c r="B2413" s="145"/>
    </row>
    <row r="2414" spans="1:2" s="134" customFormat="1" ht="15.75">
      <c r="A2414" s="142"/>
      <c r="B2414" s="145"/>
    </row>
    <row r="2415" spans="1:2" s="134" customFormat="1" ht="15.75">
      <c r="A2415" s="142"/>
      <c r="B2415" s="145"/>
    </row>
    <row r="2416" spans="1:2" s="134" customFormat="1" ht="15.75">
      <c r="A2416" s="142"/>
      <c r="B2416" s="145"/>
    </row>
    <row r="2417" spans="1:2" s="134" customFormat="1" ht="15.75">
      <c r="A2417" s="142"/>
      <c r="B2417" s="145"/>
    </row>
    <row r="2418" spans="1:2" s="134" customFormat="1" ht="15.75">
      <c r="A2418" s="142"/>
      <c r="B2418" s="145"/>
    </row>
    <row r="2419" spans="1:2" s="134" customFormat="1" ht="15.75">
      <c r="A2419" s="142"/>
      <c r="B2419" s="145"/>
    </row>
    <row r="2420" spans="1:2" s="134" customFormat="1" ht="15.75">
      <c r="A2420" s="142"/>
      <c r="B2420" s="145"/>
    </row>
    <row r="2421" spans="1:7" ht="18.75">
      <c r="A2421" s="142"/>
      <c r="B2421" s="145"/>
      <c r="C2421" s="134"/>
      <c r="D2421" s="134"/>
      <c r="E2421" s="134"/>
      <c r="F2421" s="134"/>
      <c r="G2421" s="134"/>
    </row>
    <row r="2422" spans="1:7" ht="18.75">
      <c r="A2422" s="142"/>
      <c r="B2422" s="145"/>
      <c r="C2422" s="134"/>
      <c r="D2422" s="134"/>
      <c r="E2422" s="134"/>
      <c r="F2422" s="134"/>
      <c r="G2422" s="134"/>
    </row>
    <row r="2423" spans="1:7" ht="18.75">
      <c r="A2423" s="142"/>
      <c r="B2423" s="145"/>
      <c r="C2423" s="134"/>
      <c r="D2423" s="134"/>
      <c r="E2423" s="134"/>
      <c r="F2423" s="134"/>
      <c r="G2423" s="134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&amp;C2016. ÉVI KÖLTSÉGVETÉS
BERUHÁZÁSI  ÉS FELÚJÍTÁSI
KIADÁSOK - BEVÉTELEK
&amp;R6. melléklet a 11/2016. (X. 18.)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B5" sqref="B5"/>
    </sheetView>
  </sheetViews>
  <sheetFormatPr defaultColWidth="9.00390625" defaultRowHeight="36.75" customHeight="1"/>
  <cols>
    <col min="1" max="1" width="6.625" style="38" bestFit="1" customWidth="1"/>
    <col min="2" max="2" width="55.375" style="38" customWidth="1"/>
    <col min="3" max="3" width="14.625" style="38" bestFit="1" customWidth="1"/>
    <col min="4" max="5" width="14.625" style="38" customWidth="1"/>
    <col min="6" max="6" width="54.00390625" style="38" customWidth="1"/>
    <col min="7" max="7" width="14.625" style="38" bestFit="1" customWidth="1"/>
    <col min="8" max="8" width="12.125" style="38" customWidth="1"/>
    <col min="9" max="9" width="13.625" style="38" customWidth="1"/>
    <col min="10" max="16384" width="9.125" style="38" customWidth="1"/>
  </cols>
  <sheetData>
    <row r="1" spans="1:7" ht="36.75" customHeight="1">
      <c r="A1" s="212"/>
      <c r="B1" s="212"/>
      <c r="C1" s="212"/>
      <c r="D1" s="212"/>
      <c r="E1" s="212"/>
      <c r="F1" s="212"/>
      <c r="G1" s="212"/>
    </row>
    <row r="2" spans="1:9" ht="36.75" customHeight="1">
      <c r="A2" s="213"/>
      <c r="B2" s="213" t="s">
        <v>3</v>
      </c>
      <c r="C2" s="213" t="s">
        <v>154</v>
      </c>
      <c r="D2" s="213" t="s">
        <v>5</v>
      </c>
      <c r="E2" s="213" t="s">
        <v>6</v>
      </c>
      <c r="F2" s="213" t="s">
        <v>7</v>
      </c>
      <c r="G2" s="213" t="s">
        <v>326</v>
      </c>
      <c r="H2" s="213" t="s">
        <v>688</v>
      </c>
      <c r="I2" s="213" t="s">
        <v>689</v>
      </c>
    </row>
    <row r="3" spans="1:9" ht="36.75" customHeight="1">
      <c r="A3" s="284">
        <v>1</v>
      </c>
      <c r="B3" s="213" t="s">
        <v>327</v>
      </c>
      <c r="C3" s="213" t="s">
        <v>991</v>
      </c>
      <c r="D3" s="213" t="s">
        <v>992</v>
      </c>
      <c r="E3" s="213" t="s">
        <v>993</v>
      </c>
      <c r="F3" s="213" t="s">
        <v>328</v>
      </c>
      <c r="G3" s="213" t="s">
        <v>991</v>
      </c>
      <c r="H3" s="213" t="s">
        <v>992</v>
      </c>
      <c r="I3" s="213" t="s">
        <v>993</v>
      </c>
    </row>
    <row r="4" spans="1:9" ht="36.75" customHeight="1">
      <c r="A4" s="214">
        <v>2</v>
      </c>
      <c r="B4" s="163" t="s">
        <v>943</v>
      </c>
      <c r="C4" s="164">
        <v>38334600</v>
      </c>
      <c r="D4" s="164"/>
      <c r="E4" s="412">
        <f aca="true" t="shared" si="0" ref="E4:E11">SUM(C4:D4)</f>
        <v>38334600</v>
      </c>
      <c r="F4" s="296" t="s">
        <v>333</v>
      </c>
      <c r="G4" s="164">
        <f>'7.b.m'!E6</f>
        <v>21881642</v>
      </c>
      <c r="H4" s="341">
        <v>3270544</v>
      </c>
      <c r="I4" s="390">
        <f>SUM(G4:H4)</f>
        <v>25152186</v>
      </c>
    </row>
    <row r="5" spans="1:9" ht="36.75" customHeight="1">
      <c r="A5" s="214">
        <v>3</v>
      </c>
      <c r="B5" s="163" t="s">
        <v>972</v>
      </c>
      <c r="C5" s="164">
        <v>872000</v>
      </c>
      <c r="D5" s="164"/>
      <c r="E5" s="412">
        <f t="shared" si="0"/>
        <v>872000</v>
      </c>
      <c r="F5" s="164" t="s">
        <v>994</v>
      </c>
      <c r="G5" s="164">
        <f>'7.b.m'!F6</f>
        <v>5806541</v>
      </c>
      <c r="H5" s="341">
        <v>866610</v>
      </c>
      <c r="I5" s="390">
        <f aca="true" t="shared" si="1" ref="I5:I12">SUM(G5:H5)</f>
        <v>6673151</v>
      </c>
    </row>
    <row r="6" spans="1:9" ht="36.75" customHeight="1">
      <c r="A6" s="214">
        <v>4</v>
      </c>
      <c r="B6" s="163" t="s">
        <v>973</v>
      </c>
      <c r="C6" s="164">
        <v>872000</v>
      </c>
      <c r="D6" s="164"/>
      <c r="E6" s="412">
        <f t="shared" si="0"/>
        <v>872000</v>
      </c>
      <c r="F6" s="164" t="s">
        <v>20</v>
      </c>
      <c r="G6" s="164">
        <f>'7.b.m'!G6</f>
        <v>9890470</v>
      </c>
      <c r="H6" s="341">
        <v>1170000</v>
      </c>
      <c r="I6" s="390">
        <f t="shared" si="1"/>
        <v>11060470</v>
      </c>
    </row>
    <row r="7" spans="1:9" ht="36.75" customHeight="1">
      <c r="A7" s="214">
        <v>5</v>
      </c>
      <c r="B7" s="163" t="s">
        <v>974</v>
      </c>
      <c r="C7" s="164">
        <v>329000</v>
      </c>
      <c r="D7" s="164"/>
      <c r="E7" s="412">
        <f t="shared" si="0"/>
        <v>329000</v>
      </c>
      <c r="F7" s="164" t="s">
        <v>527</v>
      </c>
      <c r="G7" s="164">
        <v>2654947</v>
      </c>
      <c r="H7" s="341">
        <v>-2322124</v>
      </c>
      <c r="I7" s="390">
        <f t="shared" si="1"/>
        <v>332823</v>
      </c>
    </row>
    <row r="8" spans="1:9" ht="36.75" customHeight="1">
      <c r="A8" s="214">
        <v>6</v>
      </c>
      <c r="B8" s="163" t="s">
        <v>975</v>
      </c>
      <c r="C8" s="164">
        <v>526000</v>
      </c>
      <c r="D8" s="164"/>
      <c r="E8" s="412">
        <f t="shared" si="0"/>
        <v>526000</v>
      </c>
      <c r="F8" s="164" t="s">
        <v>664</v>
      </c>
      <c r="G8" s="164">
        <f>'7.b.m'!I6</f>
        <v>700000</v>
      </c>
      <c r="H8" s="341">
        <v>393968</v>
      </c>
      <c r="I8" s="390">
        <f t="shared" si="1"/>
        <v>1093968</v>
      </c>
    </row>
    <row r="9" spans="1:9" ht="36.75" customHeight="1">
      <c r="A9" s="214">
        <v>7</v>
      </c>
      <c r="B9" s="163" t="s">
        <v>1038</v>
      </c>
      <c r="C9" s="164"/>
      <c r="D9" s="164">
        <v>1509500</v>
      </c>
      <c r="E9" s="412">
        <f t="shared" si="0"/>
        <v>1509500</v>
      </c>
      <c r="F9" s="164"/>
      <c r="G9" s="164"/>
      <c r="H9" s="341"/>
      <c r="I9" s="390">
        <f t="shared" si="1"/>
        <v>0</v>
      </c>
    </row>
    <row r="10" spans="1:9" ht="36.75" customHeight="1">
      <c r="A10" s="214"/>
      <c r="B10" s="163" t="s">
        <v>1039</v>
      </c>
      <c r="C10" s="164"/>
      <c r="D10" s="164">
        <v>969500</v>
      </c>
      <c r="E10" s="412">
        <f>SUM(C10:D10)</f>
        <v>969500</v>
      </c>
      <c r="F10" s="164"/>
      <c r="G10" s="164"/>
      <c r="H10" s="341"/>
      <c r="I10" s="390">
        <f t="shared" si="1"/>
        <v>0</v>
      </c>
    </row>
    <row r="11" spans="1:9" ht="36.75" customHeight="1">
      <c r="A11" s="214">
        <v>8</v>
      </c>
      <c r="B11" s="163" t="s">
        <v>1044</v>
      </c>
      <c r="C11" s="164"/>
      <c r="D11" s="164">
        <v>900000</v>
      </c>
      <c r="E11" s="412">
        <f t="shared" si="0"/>
        <v>900000</v>
      </c>
      <c r="F11" s="164"/>
      <c r="G11" s="164"/>
      <c r="H11" s="341"/>
      <c r="I11" s="390">
        <f t="shared" si="1"/>
        <v>0</v>
      </c>
    </row>
    <row r="12" spans="1:9" ht="36.75" customHeight="1">
      <c r="A12" s="214">
        <v>9</v>
      </c>
      <c r="B12" s="211" t="s">
        <v>327</v>
      </c>
      <c r="C12" s="295">
        <f>SUM(C4:C8)</f>
        <v>40933600</v>
      </c>
      <c r="D12" s="295">
        <f>SUM(D4:D11)</f>
        <v>3379000</v>
      </c>
      <c r="E12" s="412">
        <f>SUM(E4:E11)</f>
        <v>44312600</v>
      </c>
      <c r="F12" s="164"/>
      <c r="G12" s="164">
        <f>SUM(G4:G11)</f>
        <v>40933600</v>
      </c>
      <c r="H12" s="341">
        <f>SUM(H4:H11)</f>
        <v>3378998</v>
      </c>
      <c r="I12" s="390">
        <f t="shared" si="1"/>
        <v>44312598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&amp;LMAGYARPOLÁNYI KÖZÖS
ÖNKORMÁNYZATI HIVATAL&amp;C2016. ÉVI KÖLTSÉGVETÉS
BEVÉTELEK ÉS KIADÁSOK ALAKULÁSA&amp;R7.a. melléklet a 11/2016. (X. 18.)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A2" sqref="A2:I12"/>
    </sheetView>
  </sheetViews>
  <sheetFormatPr defaultColWidth="9.00390625" defaultRowHeight="12.75"/>
  <cols>
    <col min="1" max="1" width="9.125" style="38" customWidth="1"/>
    <col min="2" max="2" width="13.875" style="38" customWidth="1"/>
    <col min="3" max="3" width="56.75390625" style="38" customWidth="1"/>
    <col min="4" max="9" width="26.00390625" style="38" customWidth="1"/>
    <col min="10" max="16384" width="9.125" style="38" customWidth="1"/>
  </cols>
  <sheetData>
    <row r="1" spans="1:9" ht="12.75">
      <c r="A1" s="146"/>
      <c r="B1" s="151"/>
      <c r="C1" s="146"/>
      <c r="D1" s="146"/>
      <c r="E1" s="146"/>
      <c r="F1" s="146"/>
      <c r="G1" s="146"/>
      <c r="H1" s="146"/>
      <c r="I1" s="146"/>
    </row>
    <row r="2" spans="1:9" ht="12.75">
      <c r="A2" s="153"/>
      <c r="B2" s="147" t="s">
        <v>3</v>
      </c>
      <c r="C2" s="147" t="s">
        <v>154</v>
      </c>
      <c r="D2" s="147" t="s">
        <v>5</v>
      </c>
      <c r="E2" s="147" t="s">
        <v>6</v>
      </c>
      <c r="F2" s="147" t="s">
        <v>7</v>
      </c>
      <c r="G2" s="147" t="s">
        <v>326</v>
      </c>
      <c r="H2" s="147" t="s">
        <v>688</v>
      </c>
      <c r="I2" s="147" t="s">
        <v>689</v>
      </c>
    </row>
    <row r="3" spans="1:9" ht="76.5">
      <c r="A3" s="301" t="s">
        <v>1004</v>
      </c>
      <c r="B3" s="149" t="s">
        <v>723</v>
      </c>
      <c r="C3" s="149" t="s">
        <v>724</v>
      </c>
      <c r="D3" s="149" t="s">
        <v>725</v>
      </c>
      <c r="E3" s="149" t="s">
        <v>726</v>
      </c>
      <c r="F3" s="149" t="s">
        <v>777</v>
      </c>
      <c r="G3" s="149" t="s">
        <v>728</v>
      </c>
      <c r="H3" s="149" t="s">
        <v>778</v>
      </c>
      <c r="I3" s="149" t="s">
        <v>779</v>
      </c>
    </row>
    <row r="4" spans="1:9" ht="49.5" customHeight="1">
      <c r="A4" s="301">
        <v>1</v>
      </c>
      <c r="B4" s="155" t="s">
        <v>734</v>
      </c>
      <c r="C4" s="196" t="s">
        <v>780</v>
      </c>
      <c r="D4" s="299">
        <f>E4+F4+G4+H4+I4</f>
        <v>20466800</v>
      </c>
      <c r="E4" s="299">
        <f>'7.c.m'!D14</f>
        <v>11624322</v>
      </c>
      <c r="F4" s="299">
        <f>'7.c.m'!D18</f>
        <v>3076134</v>
      </c>
      <c r="G4" s="299">
        <f>'7.c.m'!D50</f>
        <v>4780300</v>
      </c>
      <c r="H4" s="299">
        <f>'7.c.m'!D51</f>
        <v>986044</v>
      </c>
      <c r="I4" s="299">
        <f>SUM('[1]2.a. m'!D56:D56)</f>
        <v>0</v>
      </c>
    </row>
    <row r="5" spans="1:9" ht="49.5" customHeight="1">
      <c r="A5" s="301">
        <v>2</v>
      </c>
      <c r="B5" s="155" t="s">
        <v>734</v>
      </c>
      <c r="C5" s="196" t="s">
        <v>781</v>
      </c>
      <c r="D5" s="299">
        <f>E5+F5+G5+H5+I5</f>
        <v>20466800</v>
      </c>
      <c r="E5" s="299">
        <f>'7.c.m'!G14</f>
        <v>10257320</v>
      </c>
      <c r="F5" s="299">
        <f>'7.c.m'!G18</f>
        <v>2730407</v>
      </c>
      <c r="G5" s="299">
        <f>'7.c.m'!G50</f>
        <v>5110170</v>
      </c>
      <c r="H5" s="299">
        <f>'7.c.m'!G51</f>
        <v>1668903</v>
      </c>
      <c r="I5" s="299">
        <f>'7.c.m'!G56</f>
        <v>700000</v>
      </c>
    </row>
    <row r="6" spans="1:9" ht="49.5" customHeight="1">
      <c r="A6" s="301">
        <v>3</v>
      </c>
      <c r="B6" s="676" t="s">
        <v>782</v>
      </c>
      <c r="C6" s="676"/>
      <c r="D6" s="300">
        <f aca="true" t="shared" si="0" ref="D6:I6">SUM(D4:D5)</f>
        <v>40933600</v>
      </c>
      <c r="E6" s="300">
        <f t="shared" si="0"/>
        <v>21881642</v>
      </c>
      <c r="F6" s="300">
        <f t="shared" si="0"/>
        <v>5806541</v>
      </c>
      <c r="G6" s="300">
        <f t="shared" si="0"/>
        <v>9890470</v>
      </c>
      <c r="H6" s="300">
        <f t="shared" si="0"/>
        <v>2654947</v>
      </c>
      <c r="I6" s="300">
        <f t="shared" si="0"/>
        <v>700000</v>
      </c>
    </row>
    <row r="7" spans="1:9" ht="12.75">
      <c r="A7" s="677">
        <v>4</v>
      </c>
      <c r="B7" s="676" t="s">
        <v>1002</v>
      </c>
      <c r="C7" s="676"/>
      <c r="D7" s="680">
        <f>E7+F7+G7+H7+I7</f>
        <v>3379000</v>
      </c>
      <c r="E7" s="680">
        <f>'7.c.m'!K14</f>
        <v>3552034</v>
      </c>
      <c r="F7" s="680">
        <f>'7.c.m'!K18</f>
        <v>866610</v>
      </c>
      <c r="G7" s="680">
        <f>'7.c.m'!K50</f>
        <v>1170000</v>
      </c>
      <c r="H7" s="680">
        <f>'7.c.m'!K51</f>
        <v>-2603612</v>
      </c>
      <c r="I7" s="680">
        <f>'7.c.m'!K56</f>
        <v>393968</v>
      </c>
    </row>
    <row r="8" spans="1:9" ht="12.75">
      <c r="A8" s="678"/>
      <c r="B8" s="676"/>
      <c r="C8" s="676"/>
      <c r="D8" s="680"/>
      <c r="E8" s="680"/>
      <c r="F8" s="680"/>
      <c r="G8" s="680"/>
      <c r="H8" s="680"/>
      <c r="I8" s="680"/>
    </row>
    <row r="9" spans="1:9" ht="12.75">
      <c r="A9" s="679"/>
      <c r="B9" s="676"/>
      <c r="C9" s="676"/>
      <c r="D9" s="680"/>
      <c r="E9" s="680"/>
      <c r="F9" s="680"/>
      <c r="G9" s="680"/>
      <c r="H9" s="680"/>
      <c r="I9" s="680"/>
    </row>
    <row r="10" spans="1:9" ht="12.75">
      <c r="A10" s="677">
        <v>5</v>
      </c>
      <c r="B10" s="681" t="s">
        <v>1003</v>
      </c>
      <c r="C10" s="681"/>
      <c r="D10" s="682">
        <f aca="true" t="shared" si="1" ref="D10:I10">D6+D7</f>
        <v>44312600</v>
      </c>
      <c r="E10" s="682">
        <f t="shared" si="1"/>
        <v>25433676</v>
      </c>
      <c r="F10" s="682">
        <f t="shared" si="1"/>
        <v>6673151</v>
      </c>
      <c r="G10" s="682">
        <f t="shared" si="1"/>
        <v>11060470</v>
      </c>
      <c r="H10" s="682">
        <f t="shared" si="1"/>
        <v>51335</v>
      </c>
      <c r="I10" s="682">
        <f t="shared" si="1"/>
        <v>1093968</v>
      </c>
    </row>
    <row r="11" spans="1:9" ht="12.75">
      <c r="A11" s="678"/>
      <c r="B11" s="681"/>
      <c r="C11" s="681"/>
      <c r="D11" s="682"/>
      <c r="E11" s="682"/>
      <c r="F11" s="682"/>
      <c r="G11" s="682"/>
      <c r="H11" s="682"/>
      <c r="I11" s="682"/>
    </row>
    <row r="12" spans="1:9" ht="12.75">
      <c r="A12" s="679"/>
      <c r="B12" s="681"/>
      <c r="C12" s="681"/>
      <c r="D12" s="682"/>
      <c r="E12" s="682"/>
      <c r="F12" s="682"/>
      <c r="G12" s="682"/>
      <c r="H12" s="682"/>
      <c r="I12" s="682"/>
    </row>
  </sheetData>
  <sheetProtection/>
  <mergeCells count="17">
    <mergeCell ref="D7:D9"/>
    <mergeCell ref="G10:G12"/>
    <mergeCell ref="H10:H12"/>
    <mergeCell ref="I10:I12"/>
    <mergeCell ref="G7:G9"/>
    <mergeCell ref="H7:H9"/>
    <mergeCell ref="I7:I9"/>
    <mergeCell ref="B6:C6"/>
    <mergeCell ref="A7:A9"/>
    <mergeCell ref="B7:C9"/>
    <mergeCell ref="E7:E9"/>
    <mergeCell ref="F7:F9"/>
    <mergeCell ref="A10:A12"/>
    <mergeCell ref="B10:C12"/>
    <mergeCell ref="D10:D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HIVATAL&amp;C2016. ÉVI KÖLTSÉGVETÉS
KIADÁSOK &amp;R7.b. melléklet a 11/2016. (X.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2016-10-13T09:38:41Z</cp:lastPrinted>
  <dcterms:created xsi:type="dcterms:W3CDTF">2015-02-08T21:03:33Z</dcterms:created>
  <dcterms:modified xsi:type="dcterms:W3CDTF">2016-10-20T07:39:00Z</dcterms:modified>
  <cp:category/>
  <cp:version/>
  <cp:contentType/>
  <cp:contentStatus/>
</cp:coreProperties>
</file>