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05" windowWidth="20730" windowHeight="11760"/>
  </bookViews>
  <sheets>
    <sheet name="1sz.mérleg" sheetId="1" r:id="rId1"/>
    <sheet name="2.sz.kiadás" sheetId="2" r:id="rId2"/>
    <sheet name="3.sz.bevétel_" sheetId="3" r:id="rId3"/>
    <sheet name="4.sz.állami tám." sheetId="4" r:id="rId4"/>
    <sheet name="5.sz.kiadás_feladat " sheetId="18" r:id="rId5"/>
    <sheet name="6.sz.bevétel feladat" sheetId="6" r:id="rId6"/>
    <sheet name="7.sz.int.kiad." sheetId="7" r:id="rId7"/>
    <sheet name="8.sz.int_bevétel" sheetId="8" r:id="rId8"/>
    <sheet name="9.sz.támogatás" sheetId="9" r:id="rId9"/>
    <sheet name="10.sz.céltartalék" sheetId="10" r:id="rId10"/>
    <sheet name="11.sz.beruh." sheetId="20" r:id="rId11"/>
    <sheet name="12.sz.létszám" sheetId="21" r:id="rId12"/>
    <sheet name="13.sz.maradvány" sheetId="23" r:id="rId13"/>
    <sheet name="15.sz.mérleg" sheetId="2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4._sz._sor_részletezése">#REF!</definedName>
    <definedName name="beruh">'[1]4.1. táj.'!#REF!</definedName>
    <definedName name="Excel_BuiltIn_Print_Area_100_1" localSheetId="7">#REF!</definedName>
    <definedName name="Excel_BuiltIn_Print_Area_109_1" localSheetId="11">#REF!</definedName>
    <definedName name="Excel_BuiltIn_Print_Area_109_1" localSheetId="13">#REF!</definedName>
    <definedName name="Excel_BuiltIn_Print_Area_109_1" localSheetId="7">#REF!</definedName>
    <definedName name="Excel_BuiltIn_Print_Area_109_1">#REF!</definedName>
    <definedName name="Excel_BuiltIn_Print_Area_111" localSheetId="7">#REF!</definedName>
    <definedName name="Excel_BuiltIn_Print_Area_14_1" localSheetId="11">#REF!</definedName>
    <definedName name="Excel_BuiltIn_Print_Area_14_1" localSheetId="13">#REF!</definedName>
    <definedName name="Excel_BuiltIn_Print_Area_14_1" localSheetId="6">#REF!</definedName>
    <definedName name="Excel_BuiltIn_Print_Area_14_1" localSheetId="7">#REF!</definedName>
    <definedName name="Excel_BuiltIn_Print_Area_14_1">#REF!</definedName>
    <definedName name="Excel_BuiltIn_Print_Area_14_1_1" localSheetId="11">#REF!</definedName>
    <definedName name="Excel_BuiltIn_Print_Area_14_1_1" localSheetId="13">#REF!</definedName>
    <definedName name="Excel_BuiltIn_Print_Area_14_1_1" localSheetId="6">#REF!</definedName>
    <definedName name="Excel_BuiltIn_Print_Area_14_1_1" localSheetId="7">#REF!</definedName>
    <definedName name="Excel_BuiltIn_Print_Area_14_1_1">#REF!</definedName>
    <definedName name="Excel_BuiltIn_Print_Area_29_1" localSheetId="11">#REF!</definedName>
    <definedName name="Excel_BuiltIn_Print_Area_29_1" localSheetId="13">#REF!</definedName>
    <definedName name="Excel_BuiltIn_Print_Area_29_1" localSheetId="6">#REF!</definedName>
    <definedName name="Excel_BuiltIn_Print_Area_29_1" localSheetId="7">#REF!</definedName>
    <definedName name="Excel_BuiltIn_Print_Area_29_1">#REF!</definedName>
    <definedName name="Excel_BuiltIn_Print_Area_29_1_1" localSheetId="11">#REF!</definedName>
    <definedName name="Excel_BuiltIn_Print_Area_29_1_1" localSheetId="13">#REF!</definedName>
    <definedName name="Excel_BuiltIn_Print_Area_29_1_1" localSheetId="6">#REF!</definedName>
    <definedName name="Excel_BuiltIn_Print_Area_29_1_1" localSheetId="7">#REF!</definedName>
    <definedName name="Excel_BuiltIn_Print_Area_29_1_1">#REF!</definedName>
    <definedName name="Excel_BuiltIn_Print_Area_31_1" localSheetId="11">#REF!</definedName>
    <definedName name="Excel_BuiltIn_Print_Area_31_1" localSheetId="13">#REF!</definedName>
    <definedName name="Excel_BuiltIn_Print_Area_31_1" localSheetId="6">#REF!</definedName>
    <definedName name="Excel_BuiltIn_Print_Area_31_1" localSheetId="7">#REF!</definedName>
    <definedName name="Excel_BuiltIn_Print_Area_31_1">#REF!</definedName>
    <definedName name="Excel_BuiltIn_Print_Area_32_1" localSheetId="11">#REF!</definedName>
    <definedName name="Excel_BuiltIn_Print_Area_32_1" localSheetId="13">#REF!</definedName>
    <definedName name="Excel_BuiltIn_Print_Area_32_1" localSheetId="6">#REF!</definedName>
    <definedName name="Excel_BuiltIn_Print_Area_32_1" localSheetId="7">#REF!</definedName>
    <definedName name="Excel_BuiltIn_Print_Area_32_1">#REF!</definedName>
    <definedName name="Excel_BuiltIn_Print_Area_34_1" localSheetId="11">#REF!</definedName>
    <definedName name="Excel_BuiltIn_Print_Area_34_1" localSheetId="13">#REF!</definedName>
    <definedName name="Excel_BuiltIn_Print_Area_34_1" localSheetId="6">#REF!</definedName>
    <definedName name="Excel_BuiltIn_Print_Area_34_1" localSheetId="7">#REF!</definedName>
    <definedName name="Excel_BuiltIn_Print_Area_34_1">#REF!</definedName>
    <definedName name="Excel_BuiltIn_Print_Area_37_1" localSheetId="11">#REF!</definedName>
    <definedName name="Excel_BuiltIn_Print_Area_37_1" localSheetId="13">#REF!</definedName>
    <definedName name="Excel_BuiltIn_Print_Area_37_1" localSheetId="6">#REF!</definedName>
    <definedName name="Excel_BuiltIn_Print_Area_37_1" localSheetId="7">#REF!</definedName>
    <definedName name="Excel_BuiltIn_Print_Area_37_1">#REF!</definedName>
    <definedName name="Excel_BuiltIn_Print_Area_55_1" localSheetId="11">#REF!</definedName>
    <definedName name="Excel_BuiltIn_Print_Area_55_1" localSheetId="13">#REF!</definedName>
    <definedName name="Excel_BuiltIn_Print_Area_55_1" localSheetId="6">#REF!</definedName>
    <definedName name="Excel_BuiltIn_Print_Area_55_1" localSheetId="7">#REF!</definedName>
    <definedName name="Excel_BuiltIn_Print_Area_55_1">#REF!</definedName>
    <definedName name="intézmények">'[2]4.1. táj.'!#REF!</definedName>
    <definedName name="_xlnm.Print_Area" localSheetId="9">'10.sz.céltartalék'!$A$5:$F$67</definedName>
    <definedName name="_xlnm.Print_Area" localSheetId="10">'11.sz.beruh.'!$A$1:$E$77</definedName>
    <definedName name="_xlnm.Print_Area" localSheetId="11">'12.sz.létszám'!$A$5:$N$41</definedName>
    <definedName name="_xlnm.Print_Area" localSheetId="13">'15.sz.mérleg'!$A$2:$C$38</definedName>
    <definedName name="_xlnm.Print_Area" localSheetId="0">'1sz.mérleg'!$A$1:$U$49</definedName>
    <definedName name="_xlnm.Print_Area" localSheetId="1">'2.sz.kiadás'!$A$6:$H$38</definedName>
    <definedName name="_xlnm.Print_Area" localSheetId="2">'3.sz.bevétel_'!$A$4:$H$62</definedName>
    <definedName name="_xlnm.Print_Area" localSheetId="3">'4.sz.állami tám.'!$A$1:$C$30</definedName>
    <definedName name="_xlnm.Print_Area" localSheetId="4">'5.sz.kiadás_feladat '!$A$1:$BF$75</definedName>
    <definedName name="_xlnm.Print_Area" localSheetId="5">'6.sz.bevétel feladat'!$A$3:$BC$47</definedName>
    <definedName name="_xlnm.Print_Area" localSheetId="6">'7.sz.int.kiad.'!$A$3:$AL$46</definedName>
    <definedName name="_xlnm.Print_Area" localSheetId="7">'8.sz.int_bevétel'!$A$1:$AL$48</definedName>
    <definedName name="_xlnm.Print_Area" localSheetId="8">'9.sz.támogatás'!$A$1:$H$93</definedName>
    <definedName name="pm" localSheetId="11">#REF!</definedName>
    <definedName name="pm" localSheetId="13">#REF!</definedName>
    <definedName name="pm" localSheetId="6">#REF!</definedName>
    <definedName name="pm" localSheetId="7">#REF!</definedName>
    <definedName name="pm">#REF!</definedName>
  </definedNames>
  <calcPr calcId="125725"/>
</workbook>
</file>

<file path=xl/calcChain.xml><?xml version="1.0" encoding="utf-8"?>
<calcChain xmlns="http://schemas.openxmlformats.org/spreadsheetml/2006/main">
  <c r="U25" i="1"/>
  <c r="N41" i="21"/>
  <c r="K41"/>
  <c r="F41"/>
  <c r="I41"/>
  <c r="E41"/>
  <c r="B41"/>
  <c r="M41"/>
  <c r="L41"/>
  <c r="H41"/>
  <c r="G41"/>
  <c r="I39"/>
  <c r="E39"/>
  <c r="N38"/>
  <c r="I38"/>
  <c r="E38"/>
  <c r="N37"/>
  <c r="I37"/>
  <c r="E37"/>
  <c r="N36"/>
  <c r="I36"/>
  <c r="E36"/>
  <c r="N35"/>
  <c r="I35"/>
  <c r="E35"/>
  <c r="N34"/>
  <c r="I34"/>
  <c r="E34"/>
  <c r="N33"/>
  <c r="I33"/>
  <c r="E33"/>
  <c r="N32"/>
  <c r="I32"/>
  <c r="E32"/>
  <c r="N31"/>
  <c r="I31"/>
  <c r="E31"/>
  <c r="N30"/>
  <c r="I30"/>
  <c r="E30"/>
  <c r="N29"/>
  <c r="I29"/>
  <c r="E29"/>
  <c r="N28"/>
  <c r="I28"/>
  <c r="E28"/>
  <c r="N27"/>
  <c r="I27"/>
  <c r="E27"/>
  <c r="N26"/>
  <c r="I26"/>
  <c r="E26"/>
  <c r="N25"/>
  <c r="I25"/>
  <c r="E25"/>
  <c r="N24"/>
  <c r="I24"/>
  <c r="E24"/>
  <c r="N23"/>
  <c r="I23"/>
  <c r="E23"/>
  <c r="N22"/>
  <c r="I22"/>
  <c r="E22"/>
  <c r="N21"/>
  <c r="I21"/>
  <c r="E21"/>
  <c r="E20"/>
  <c r="N20"/>
  <c r="M20"/>
  <c r="L20"/>
  <c r="K20"/>
  <c r="I20"/>
  <c r="H20"/>
  <c r="G20"/>
  <c r="F20"/>
  <c r="D20"/>
  <c r="D41"/>
  <c r="C20"/>
  <c r="C41"/>
  <c r="B20"/>
  <c r="N18"/>
  <c r="I18"/>
  <c r="E18"/>
  <c r="N17"/>
  <c r="I17"/>
  <c r="E17"/>
  <c r="N16"/>
  <c r="I16"/>
  <c r="E16"/>
  <c r="N15"/>
  <c r="I15"/>
  <c r="E15"/>
  <c r="N14"/>
  <c r="I14"/>
  <c r="E14"/>
  <c r="N12"/>
  <c r="I12"/>
  <c r="E12"/>
  <c r="N11"/>
  <c r="I11"/>
  <c r="E11"/>
  <c r="N10"/>
  <c r="I10"/>
  <c r="E10"/>
  <c r="F40" i="3"/>
  <c r="H40"/>
  <c r="F41"/>
  <c r="H41"/>
  <c r="F42"/>
  <c r="H42"/>
  <c r="G44"/>
  <c r="G43"/>
  <c r="G47"/>
  <c r="G50"/>
  <c r="F48"/>
  <c r="F49"/>
  <c r="F47"/>
  <c r="F43"/>
  <c r="F51"/>
  <c r="F50"/>
  <c r="F46"/>
  <c r="F44"/>
  <c r="H44"/>
  <c r="H46"/>
  <c r="H47"/>
  <c r="H48"/>
  <c r="H49"/>
  <c r="H50"/>
  <c r="H51"/>
  <c r="G52"/>
  <c r="H52"/>
  <c r="F54"/>
  <c r="F52"/>
  <c r="H54"/>
  <c r="G55"/>
  <c r="F56"/>
  <c r="F55"/>
  <c r="H55"/>
  <c r="G11"/>
  <c r="G17"/>
  <c r="G22"/>
  <c r="G25"/>
  <c r="G16"/>
  <c r="G10"/>
  <c r="G58"/>
  <c r="G62"/>
  <c r="G36"/>
  <c r="G35"/>
  <c r="F12"/>
  <c r="F13"/>
  <c r="F11"/>
  <c r="F14"/>
  <c r="F15"/>
  <c r="F18"/>
  <c r="F19"/>
  <c r="F20"/>
  <c r="F21"/>
  <c r="F17"/>
  <c r="F23"/>
  <c r="F22"/>
  <c r="F26"/>
  <c r="F27"/>
  <c r="F28"/>
  <c r="F29"/>
  <c r="F30"/>
  <c r="H30"/>
  <c r="F31"/>
  <c r="F32"/>
  <c r="F33"/>
  <c r="F34"/>
  <c r="F37"/>
  <c r="F39"/>
  <c r="F36"/>
  <c r="G59"/>
  <c r="F59"/>
  <c r="H12"/>
  <c r="H13"/>
  <c r="H14"/>
  <c r="H15"/>
  <c r="H17"/>
  <c r="H18"/>
  <c r="H19"/>
  <c r="H20"/>
  <c r="H21"/>
  <c r="H22"/>
  <c r="H23"/>
  <c r="H24"/>
  <c r="H26"/>
  <c r="H28"/>
  <c r="H29"/>
  <c r="H31"/>
  <c r="H32"/>
  <c r="H33"/>
  <c r="H34"/>
  <c r="H37"/>
  <c r="H39"/>
  <c r="D47"/>
  <c r="D50"/>
  <c r="D43"/>
  <c r="E36"/>
  <c r="E35"/>
  <c r="E47"/>
  <c r="E44"/>
  <c r="E50"/>
  <c r="E43"/>
  <c r="E11"/>
  <c r="E17"/>
  <c r="E22"/>
  <c r="E25"/>
  <c r="E16"/>
  <c r="E10"/>
  <c r="E58"/>
  <c r="E62"/>
  <c r="E52"/>
  <c r="E55"/>
  <c r="AG84" i="18"/>
  <c r="D44" i="3"/>
  <c r="D25"/>
  <c r="D26" i="2"/>
  <c r="D14"/>
  <c r="D35"/>
  <c r="D38"/>
  <c r="D18"/>
  <c r="BA46" i="6"/>
  <c r="BB46"/>
  <c r="E101" i="18"/>
  <c r="E103"/>
  <c r="D101"/>
  <c r="D103"/>
  <c r="E23" i="8"/>
  <c r="E24"/>
  <c r="E25"/>
  <c r="E26"/>
  <c r="E27"/>
  <c r="E28"/>
  <c r="E29"/>
  <c r="E30"/>
  <c r="E31"/>
  <c r="E32"/>
  <c r="E33"/>
  <c r="E34"/>
  <c r="E35"/>
  <c r="E36"/>
  <c r="E37"/>
  <c r="E38"/>
  <c r="E22"/>
  <c r="E39"/>
  <c r="E14" i="2"/>
  <c r="F14"/>
  <c r="E18"/>
  <c r="F18"/>
  <c r="D21"/>
  <c r="E21"/>
  <c r="F21"/>
  <c r="F25"/>
  <c r="H25"/>
  <c r="E26"/>
  <c r="F26"/>
  <c r="F30"/>
  <c r="H30"/>
  <c r="F31"/>
  <c r="H31"/>
  <c r="F37"/>
  <c r="F28"/>
  <c r="H28"/>
  <c r="F29"/>
  <c r="H29"/>
  <c r="E35"/>
  <c r="E38"/>
  <c r="F19"/>
  <c r="H19"/>
  <c r="F20"/>
  <c r="H20"/>
  <c r="F16"/>
  <c r="H16"/>
  <c r="F17"/>
  <c r="H17"/>
  <c r="F15"/>
  <c r="H15"/>
  <c r="BA45" i="6"/>
  <c r="BB45"/>
  <c r="AG79" i="18"/>
  <c r="E73"/>
  <c r="E74"/>
  <c r="F73"/>
  <c r="F74"/>
  <c r="D73"/>
  <c r="D74"/>
  <c r="E13" i="20"/>
  <c r="E12"/>
  <c r="E40"/>
  <c r="E24"/>
  <c r="E30"/>
  <c r="E63"/>
  <c r="E69"/>
  <c r="F35" i="10"/>
  <c r="F57"/>
  <c r="E42"/>
  <c r="E57"/>
  <c r="D15"/>
  <c r="E10"/>
  <c r="E15"/>
  <c r="E21"/>
  <c r="F19"/>
  <c r="F21"/>
  <c r="F30"/>
  <c r="F34"/>
  <c r="E63"/>
  <c r="F60"/>
  <c r="F63"/>
  <c r="F58"/>
  <c r="D18"/>
  <c r="E16"/>
  <c r="E18"/>
  <c r="F16"/>
  <c r="D24"/>
  <c r="E22"/>
  <c r="E24"/>
  <c r="D27"/>
  <c r="E25"/>
  <c r="E27"/>
  <c r="D34"/>
  <c r="E31"/>
  <c r="E34"/>
  <c r="G40" i="9"/>
  <c r="G90"/>
  <c r="H92"/>
  <c r="G89"/>
  <c r="G86"/>
  <c r="G87"/>
  <c r="G88"/>
  <c r="G91"/>
  <c r="G85"/>
  <c r="G92"/>
  <c r="G33"/>
  <c r="G34"/>
  <c r="G35"/>
  <c r="G36"/>
  <c r="G37"/>
  <c r="G32"/>
  <c r="G9"/>
  <c r="G5"/>
  <c r="D42" i="8"/>
  <c r="D43"/>
  <c r="D41"/>
  <c r="D23"/>
  <c r="D24"/>
  <c r="D25"/>
  <c r="D26"/>
  <c r="D27"/>
  <c r="D28"/>
  <c r="D29"/>
  <c r="D30"/>
  <c r="D31"/>
  <c r="D32"/>
  <c r="D33"/>
  <c r="D34"/>
  <c r="D35"/>
  <c r="D36"/>
  <c r="D37"/>
  <c r="E42" i="7"/>
  <c r="E22"/>
  <c r="E23"/>
  <c r="E24"/>
  <c r="E25"/>
  <c r="E26"/>
  <c r="E27"/>
  <c r="E28"/>
  <c r="E29"/>
  <c r="E30"/>
  <c r="E31"/>
  <c r="E32"/>
  <c r="E33"/>
  <c r="E34"/>
  <c r="E35"/>
  <c r="E36"/>
  <c r="E21"/>
  <c r="D22"/>
  <c r="D23"/>
  <c r="D24"/>
  <c r="D25"/>
  <c r="D26"/>
  <c r="D27"/>
  <c r="D28"/>
  <c r="D29"/>
  <c r="D30"/>
  <c r="D31"/>
  <c r="D32"/>
  <c r="D33"/>
  <c r="D34"/>
  <c r="D35"/>
  <c r="D36"/>
  <c r="D21"/>
  <c r="AV53" i="18"/>
  <c r="AV68"/>
  <c r="AV70"/>
  <c r="AY53"/>
  <c r="AY68"/>
  <c r="AY70"/>
  <c r="AY75"/>
  <c r="BB53"/>
  <c r="BB68"/>
  <c r="BB70"/>
  <c r="E59"/>
  <c r="E56"/>
  <c r="E57"/>
  <c r="E58"/>
  <c r="E60"/>
  <c r="E61"/>
  <c r="E62"/>
  <c r="E63"/>
  <c r="E64"/>
  <c r="E65"/>
  <c r="E66"/>
  <c r="E67"/>
  <c r="E68"/>
  <c r="E41"/>
  <c r="E34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5"/>
  <c r="E36"/>
  <c r="E37"/>
  <c r="E38"/>
  <c r="E39"/>
  <c r="E40"/>
  <c r="E42"/>
  <c r="E43"/>
  <c r="E44"/>
  <c r="E45"/>
  <c r="E46"/>
  <c r="E53"/>
  <c r="E70"/>
  <c r="E47"/>
  <c r="E48"/>
  <c r="E49"/>
  <c r="E50"/>
  <c r="E51"/>
  <c r="E52"/>
  <c r="F59"/>
  <c r="F56"/>
  <c r="F57"/>
  <c r="F58"/>
  <c r="F60"/>
  <c r="F61"/>
  <c r="F62"/>
  <c r="F63"/>
  <c r="F64"/>
  <c r="F65"/>
  <c r="F66"/>
  <c r="F67"/>
  <c r="F68"/>
  <c r="F41"/>
  <c r="F34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5"/>
  <c r="F36"/>
  <c r="F37"/>
  <c r="F38"/>
  <c r="F39"/>
  <c r="F40"/>
  <c r="F42"/>
  <c r="F43"/>
  <c r="F44"/>
  <c r="F45"/>
  <c r="F46"/>
  <c r="F47"/>
  <c r="F48"/>
  <c r="F53"/>
  <c r="F70"/>
  <c r="F49"/>
  <c r="F50"/>
  <c r="F51"/>
  <c r="F52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M36"/>
  <c r="D36"/>
  <c r="D53"/>
  <c r="D70"/>
  <c r="D37"/>
  <c r="D38"/>
  <c r="D39"/>
  <c r="D40"/>
  <c r="D41"/>
  <c r="D42"/>
  <c r="D43"/>
  <c r="D44"/>
  <c r="D45"/>
  <c r="D47"/>
  <c r="D48"/>
  <c r="D50"/>
  <c r="D51"/>
  <c r="D52"/>
  <c r="D56"/>
  <c r="D57"/>
  <c r="D58"/>
  <c r="D59"/>
  <c r="D60"/>
  <c r="D61"/>
  <c r="D62"/>
  <c r="D63"/>
  <c r="D64"/>
  <c r="D65"/>
  <c r="D66"/>
  <c r="D68"/>
  <c r="BA33" i="6"/>
  <c r="AZ33"/>
  <c r="BB31"/>
  <c r="BA31"/>
  <c r="BB41"/>
  <c r="BA41"/>
  <c r="BB28"/>
  <c r="BA28"/>
  <c r="BB34"/>
  <c r="BB27"/>
  <c r="BA27"/>
  <c r="BB24"/>
  <c r="BA24"/>
  <c r="AZ24"/>
  <c r="BB17"/>
  <c r="BA17"/>
  <c r="BA18"/>
  <c r="BA19"/>
  <c r="BA20"/>
  <c r="BA21"/>
  <c r="BA22"/>
  <c r="BA23"/>
  <c r="BA25"/>
  <c r="BA26"/>
  <c r="BA29"/>
  <c r="BA30"/>
  <c r="BA32"/>
  <c r="BA34"/>
  <c r="BA35"/>
  <c r="BA36"/>
  <c r="BA37"/>
  <c r="BA38"/>
  <c r="BA39"/>
  <c r="BA40"/>
  <c r="D77" i="20"/>
  <c r="C77"/>
  <c r="D56"/>
  <c r="D59"/>
  <c r="C56"/>
  <c r="C59"/>
  <c r="F42" i="1"/>
  <c r="R24"/>
  <c r="R34"/>
  <c r="Q44"/>
  <c r="S29"/>
  <c r="S26"/>
  <c r="S39"/>
  <c r="S42"/>
  <c r="S15"/>
  <c r="S18"/>
  <c r="S20"/>
  <c r="S13"/>
  <c r="F27"/>
  <c r="F28"/>
  <c r="F30"/>
  <c r="F33"/>
  <c r="F26"/>
  <c r="F14"/>
  <c r="F15"/>
  <c r="F16"/>
  <c r="F17"/>
  <c r="F19"/>
  <c r="F22"/>
  <c r="F23"/>
  <c r="F13"/>
  <c r="Q41"/>
  <c r="Q33"/>
  <c r="S33"/>
  <c r="Q32"/>
  <c r="S32"/>
  <c r="Q31"/>
  <c r="S31"/>
  <c r="Q30"/>
  <c r="S30"/>
  <c r="S28"/>
  <c r="Q27"/>
  <c r="Q34"/>
  <c r="Q16"/>
  <c r="S16"/>
  <c r="Q17"/>
  <c r="S17"/>
  <c r="Q19"/>
  <c r="S19"/>
  <c r="Q21"/>
  <c r="S21"/>
  <c r="Q23"/>
  <c r="S23"/>
  <c r="Q22"/>
  <c r="S22"/>
  <c r="D18"/>
  <c r="D24"/>
  <c r="D20"/>
  <c r="F20"/>
  <c r="F24"/>
  <c r="D21"/>
  <c r="F21"/>
  <c r="D29"/>
  <c r="D34"/>
  <c r="D31"/>
  <c r="F31"/>
  <c r="D32"/>
  <c r="F32"/>
  <c r="D44"/>
  <c r="M38" i="7"/>
  <c r="AH38"/>
  <c r="BA16" i="6"/>
  <c r="BA42"/>
  <c r="E16" i="8"/>
  <c r="E20"/>
  <c r="E48"/>
  <c r="E17"/>
  <c r="E18"/>
  <c r="E41"/>
  <c r="E42"/>
  <c r="AG39"/>
  <c r="D38"/>
  <c r="D22"/>
  <c r="D17"/>
  <c r="D18"/>
  <c r="D16"/>
  <c r="D20"/>
  <c r="Q39"/>
  <c r="P39"/>
  <c r="T39"/>
  <c r="S39"/>
  <c r="N20"/>
  <c r="D37" i="7"/>
  <c r="BB23" i="6"/>
  <c r="BB16"/>
  <c r="BB18"/>
  <c r="BB19"/>
  <c r="BB20"/>
  <c r="BB21"/>
  <c r="BB22"/>
  <c r="BB25"/>
  <c r="BB26"/>
  <c r="BB29"/>
  <c r="BB30"/>
  <c r="BB32"/>
  <c r="BB33"/>
  <c r="BB35"/>
  <c r="BB36"/>
  <c r="BB37"/>
  <c r="BB38"/>
  <c r="BB42"/>
  <c r="BB39"/>
  <c r="BB40"/>
  <c r="D36" i="3"/>
  <c r="E59"/>
  <c r="D11"/>
  <c r="D17"/>
  <c r="D22"/>
  <c r="D16"/>
  <c r="D10"/>
  <c r="D58"/>
  <c r="D62"/>
  <c r="D35"/>
  <c r="D52"/>
  <c r="D59"/>
  <c r="AB42" i="6"/>
  <c r="AC42"/>
  <c r="AK53" i="18"/>
  <c r="AK68"/>
  <c r="AK70"/>
  <c r="AJ68"/>
  <c r="AJ53"/>
  <c r="AJ70"/>
  <c r="AJ75"/>
  <c r="AJ72"/>
  <c r="AN53"/>
  <c r="AN68"/>
  <c r="AN70"/>
  <c r="AM68"/>
  <c r="AM53"/>
  <c r="AM70"/>
  <c r="AM75"/>
  <c r="AM72"/>
  <c r="O68"/>
  <c r="O53"/>
  <c r="O70"/>
  <c r="N68"/>
  <c r="N53"/>
  <c r="N70"/>
  <c r="N75"/>
  <c r="N72"/>
  <c r="F41" i="9"/>
  <c r="G41"/>
  <c r="G76"/>
  <c r="G74"/>
  <c r="G73"/>
  <c r="F3"/>
  <c r="F22" i="2"/>
  <c r="F23"/>
  <c r="H23"/>
  <c r="F24"/>
  <c r="F27"/>
  <c r="H27"/>
  <c r="F33"/>
  <c r="F34"/>
  <c r="F36"/>
  <c r="D63" i="10"/>
  <c r="D57"/>
  <c r="D58"/>
  <c r="G79" i="9"/>
  <c r="G80"/>
  <c r="G81"/>
  <c r="G78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5"/>
  <c r="G51"/>
  <c r="G43"/>
  <c r="G44"/>
  <c r="G45"/>
  <c r="G46"/>
  <c r="G47"/>
  <c r="G48"/>
  <c r="G49"/>
  <c r="G4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8"/>
  <c r="G39"/>
  <c r="G12"/>
  <c r="G11"/>
  <c r="G10"/>
  <c r="G8"/>
  <c r="G7"/>
  <c r="G4"/>
  <c r="AZ22" i="6"/>
  <c r="E44"/>
  <c r="H44"/>
  <c r="K44"/>
  <c r="N44"/>
  <c r="AC44"/>
  <c r="AJ44"/>
  <c r="AM44"/>
  <c r="AV44"/>
  <c r="BB44"/>
  <c r="AL44"/>
  <c r="AG72" i="18"/>
  <c r="AH72"/>
  <c r="S19" i="7"/>
  <c r="S38"/>
  <c r="S46"/>
  <c r="AL42" i="6"/>
  <c r="AM42"/>
  <c r="AN42"/>
  <c r="AO42"/>
  <c r="AP42"/>
  <c r="AQ42"/>
  <c r="AR42"/>
  <c r="AS42"/>
  <c r="AT42"/>
  <c r="AU42"/>
  <c r="AU47"/>
  <c r="AV42"/>
  <c r="AW42"/>
  <c r="AX42"/>
  <c r="AY42"/>
  <c r="AZ16"/>
  <c r="AZ17"/>
  <c r="AZ18"/>
  <c r="AZ19"/>
  <c r="AZ20"/>
  <c r="AZ21"/>
  <c r="AZ23"/>
  <c r="AZ25"/>
  <c r="AZ30"/>
  <c r="AZ34"/>
  <c r="AZ42"/>
  <c r="AD42"/>
  <c r="AE42"/>
  <c r="AF42"/>
  <c r="AG42"/>
  <c r="AH42"/>
  <c r="AI42"/>
  <c r="AI47"/>
  <c r="AJ42"/>
  <c r="AK42"/>
  <c r="R42"/>
  <c r="S42"/>
  <c r="T42"/>
  <c r="U42"/>
  <c r="V42"/>
  <c r="W42"/>
  <c r="X42"/>
  <c r="Y42"/>
  <c r="Z42"/>
  <c r="Z47"/>
  <c r="BB47"/>
  <c r="AA42"/>
  <c r="I42"/>
  <c r="J42"/>
  <c r="K42"/>
  <c r="L42"/>
  <c r="M42"/>
  <c r="N42"/>
  <c r="O42"/>
  <c r="P42"/>
  <c r="Q42"/>
  <c r="F42"/>
  <c r="G42"/>
  <c r="G47"/>
  <c r="H42"/>
  <c r="D42"/>
  <c r="E42"/>
  <c r="C42"/>
  <c r="R44" i="1"/>
  <c r="S44"/>
  <c r="E44"/>
  <c r="E34"/>
  <c r="E24"/>
  <c r="E37"/>
  <c r="E48"/>
  <c r="C24"/>
  <c r="C34"/>
  <c r="C37"/>
  <c r="C48"/>
  <c r="C44"/>
  <c r="E32" i="2"/>
  <c r="F32"/>
  <c r="C8" i="4"/>
  <c r="G34" i="1"/>
  <c r="G24"/>
  <c r="F44"/>
  <c r="G44"/>
  <c r="G14" i="2"/>
  <c r="G35"/>
  <c r="G18"/>
  <c r="H18"/>
  <c r="G21"/>
  <c r="H21"/>
  <c r="G32"/>
  <c r="G26"/>
  <c r="H26"/>
  <c r="C36" i="3"/>
  <c r="C35"/>
  <c r="C11"/>
  <c r="C17"/>
  <c r="C22"/>
  <c r="C25"/>
  <c r="C16"/>
  <c r="C10"/>
  <c r="C58"/>
  <c r="C62"/>
  <c r="C47"/>
  <c r="C50"/>
  <c r="C43"/>
  <c r="C52"/>
  <c r="C59"/>
  <c r="H38" i="7"/>
  <c r="E38"/>
  <c r="K38"/>
  <c r="N38"/>
  <c r="R38"/>
  <c r="U38"/>
  <c r="X38"/>
  <c r="AC38"/>
  <c r="AF38"/>
  <c r="AI38"/>
  <c r="AL38"/>
  <c r="G38"/>
  <c r="D38"/>
  <c r="D46"/>
  <c r="J38"/>
  <c r="Q38"/>
  <c r="T38"/>
  <c r="W38"/>
  <c r="AB38"/>
  <c r="AE38"/>
  <c r="AK38"/>
  <c r="AU44" i="6"/>
  <c r="D44"/>
  <c r="G44"/>
  <c r="J44"/>
  <c r="M44"/>
  <c r="M47"/>
  <c r="P47"/>
  <c r="S47"/>
  <c r="V47"/>
  <c r="Y47"/>
  <c r="AB44"/>
  <c r="AE47"/>
  <c r="AI44"/>
  <c r="AB47"/>
  <c r="AL47"/>
  <c r="J47"/>
  <c r="AO47"/>
  <c r="AR47"/>
  <c r="D47"/>
  <c r="AX47"/>
  <c r="AV47"/>
  <c r="E47"/>
  <c r="H47"/>
  <c r="K47"/>
  <c r="N47"/>
  <c r="Q47"/>
  <c r="T47"/>
  <c r="W47"/>
  <c r="AC47"/>
  <c r="AF47"/>
  <c r="AM47"/>
  <c r="AP47"/>
  <c r="AS47"/>
  <c r="AY47"/>
  <c r="AZ46"/>
  <c r="C44"/>
  <c r="C47"/>
  <c r="F44"/>
  <c r="F47"/>
  <c r="I44"/>
  <c r="I47"/>
  <c r="L44"/>
  <c r="L47"/>
  <c r="O44"/>
  <c r="O47"/>
  <c r="R44"/>
  <c r="R47"/>
  <c r="U44"/>
  <c r="U47"/>
  <c r="X44"/>
  <c r="X47"/>
  <c r="AA44"/>
  <c r="AA47"/>
  <c r="AD44"/>
  <c r="AD47"/>
  <c r="AH44"/>
  <c r="AH47"/>
  <c r="AK44"/>
  <c r="AK47"/>
  <c r="AN44"/>
  <c r="AN47"/>
  <c r="AQ44"/>
  <c r="AQ47"/>
  <c r="AT44"/>
  <c r="AT47"/>
  <c r="AW44"/>
  <c r="AW47"/>
  <c r="AZ45"/>
  <c r="AG44"/>
  <c r="AG47"/>
  <c r="AT72" i="18"/>
  <c r="AU72"/>
  <c r="AV72"/>
  <c r="AW72"/>
  <c r="AX72"/>
  <c r="AY72"/>
  <c r="AZ72"/>
  <c r="BA72"/>
  <c r="BB72"/>
  <c r="BC72"/>
  <c r="BD72"/>
  <c r="AO72"/>
  <c r="AP72"/>
  <c r="AQ72"/>
  <c r="AR72"/>
  <c r="AS72"/>
  <c r="X72"/>
  <c r="Y72"/>
  <c r="Z72"/>
  <c r="AA72"/>
  <c r="AB72"/>
  <c r="AC72"/>
  <c r="AD72"/>
  <c r="AE72"/>
  <c r="AF72"/>
  <c r="AI72"/>
  <c r="AK72"/>
  <c r="AL72"/>
  <c r="AN72"/>
  <c r="O72"/>
  <c r="P72"/>
  <c r="Q72"/>
  <c r="R72"/>
  <c r="S72"/>
  <c r="T72"/>
  <c r="U72"/>
  <c r="V72"/>
  <c r="W72"/>
  <c r="G72"/>
  <c r="H72"/>
  <c r="I72"/>
  <c r="J72"/>
  <c r="D72"/>
  <c r="K72"/>
  <c r="L72"/>
  <c r="M72"/>
  <c r="E71"/>
  <c r="E72"/>
  <c r="F71"/>
  <c r="F72"/>
  <c r="F6" i="9"/>
  <c r="G6"/>
  <c r="F8"/>
  <c r="F11"/>
  <c r="F50"/>
  <c r="F77"/>
  <c r="F92"/>
  <c r="D3"/>
  <c r="D82"/>
  <c r="D93"/>
  <c r="D8"/>
  <c r="D6"/>
  <c r="D41"/>
  <c r="D50"/>
  <c r="D77"/>
  <c r="D11"/>
  <c r="D92"/>
  <c r="H3"/>
  <c r="H6"/>
  <c r="H77"/>
  <c r="H11"/>
  <c r="H50"/>
  <c r="H82"/>
  <c r="H93"/>
  <c r="H41"/>
  <c r="H8"/>
  <c r="T24" i="1"/>
  <c r="T34"/>
  <c r="T37"/>
  <c r="T48"/>
  <c r="T44"/>
  <c r="T41"/>
  <c r="S41"/>
  <c r="G37"/>
  <c r="G48"/>
  <c r="G77" i="9"/>
  <c r="G83"/>
  <c r="R53" i="18"/>
  <c r="R68"/>
  <c r="R70"/>
  <c r="R75"/>
  <c r="U53"/>
  <c r="U68"/>
  <c r="U70"/>
  <c r="U75"/>
  <c r="Q68"/>
  <c r="Q53"/>
  <c r="Q70"/>
  <c r="Q75"/>
  <c r="T68"/>
  <c r="T53"/>
  <c r="T70"/>
  <c r="T75"/>
  <c r="P53"/>
  <c r="P68"/>
  <c r="P70"/>
  <c r="P75"/>
  <c r="S53"/>
  <c r="S68"/>
  <c r="S70"/>
  <c r="S75"/>
  <c r="H53"/>
  <c r="AX53"/>
  <c r="AX68"/>
  <c r="AX70"/>
  <c r="AX75"/>
  <c r="AZ53"/>
  <c r="AZ68"/>
  <c r="AZ70"/>
  <c r="AZ75"/>
  <c r="BA53"/>
  <c r="BA68"/>
  <c r="BA70"/>
  <c r="BA75"/>
  <c r="BB75"/>
  <c r="BC53"/>
  <c r="BC68"/>
  <c r="BC70"/>
  <c r="BC75"/>
  <c r="BD53"/>
  <c r="BD68"/>
  <c r="BD70"/>
  <c r="BD75"/>
  <c r="BE53"/>
  <c r="BE70"/>
  <c r="BF53"/>
  <c r="BF70"/>
  <c r="AN75"/>
  <c r="AO53"/>
  <c r="AO68"/>
  <c r="AO70"/>
  <c r="AO75"/>
  <c r="AP53"/>
  <c r="AP68"/>
  <c r="AP70"/>
  <c r="AP75"/>
  <c r="AQ53"/>
  <c r="AQ68"/>
  <c r="AQ70"/>
  <c r="AQ75"/>
  <c r="AR53"/>
  <c r="AR68"/>
  <c r="AR70"/>
  <c r="AR75"/>
  <c r="AS53"/>
  <c r="AS68"/>
  <c r="AS70"/>
  <c r="AS75"/>
  <c r="AT53"/>
  <c r="AT68"/>
  <c r="AT70"/>
  <c r="AT75"/>
  <c r="AU53"/>
  <c r="AU68"/>
  <c r="AU70"/>
  <c r="AU75"/>
  <c r="AV75"/>
  <c r="AW53"/>
  <c r="AW68"/>
  <c r="AW70"/>
  <c r="AW75"/>
  <c r="V53"/>
  <c r="V68"/>
  <c r="V70"/>
  <c r="V75"/>
  <c r="W53"/>
  <c r="W68"/>
  <c r="W70"/>
  <c r="W75"/>
  <c r="X68"/>
  <c r="X53"/>
  <c r="X70"/>
  <c r="X75"/>
  <c r="Y68"/>
  <c r="Y53"/>
  <c r="Y70"/>
  <c r="Y75"/>
  <c r="Z53"/>
  <c r="Z68"/>
  <c r="Z70"/>
  <c r="Z75"/>
  <c r="AA53"/>
  <c r="AA68"/>
  <c r="AA70"/>
  <c r="AA75"/>
  <c r="AB53"/>
  <c r="AB68"/>
  <c r="AB70"/>
  <c r="AB75"/>
  <c r="AC53"/>
  <c r="AC68"/>
  <c r="AC70"/>
  <c r="AC75"/>
  <c r="AD53"/>
  <c r="AD68"/>
  <c r="AD70"/>
  <c r="AD75"/>
  <c r="AE53"/>
  <c r="AE68"/>
  <c r="AE70"/>
  <c r="AE75"/>
  <c r="AF53"/>
  <c r="AF68"/>
  <c r="AF70"/>
  <c r="AF75"/>
  <c r="AG53"/>
  <c r="AG68"/>
  <c r="AG70"/>
  <c r="AG75"/>
  <c r="AH53"/>
  <c r="AH68"/>
  <c r="AH70"/>
  <c r="AH75"/>
  <c r="AI53"/>
  <c r="AI68"/>
  <c r="AI70"/>
  <c r="AI75"/>
  <c r="AK75"/>
  <c r="AL53"/>
  <c r="AL68"/>
  <c r="AL70"/>
  <c r="AL75"/>
  <c r="K53"/>
  <c r="K68"/>
  <c r="K70"/>
  <c r="K75"/>
  <c r="L53"/>
  <c r="L68"/>
  <c r="L70"/>
  <c r="L75"/>
  <c r="M53"/>
  <c r="M68"/>
  <c r="M70"/>
  <c r="M75"/>
  <c r="O75"/>
  <c r="G53"/>
  <c r="G68"/>
  <c r="G70"/>
  <c r="G75"/>
  <c r="H68"/>
  <c r="I68"/>
  <c r="I53"/>
  <c r="J53"/>
  <c r="J68"/>
  <c r="F16" i="7"/>
  <c r="F17"/>
  <c r="F19"/>
  <c r="F38"/>
  <c r="G19"/>
  <c r="J19"/>
  <c r="M19"/>
  <c r="P19"/>
  <c r="Q19"/>
  <c r="Q46"/>
  <c r="T19"/>
  <c r="W19"/>
  <c r="W46"/>
  <c r="Z19"/>
  <c r="AB19"/>
  <c r="AE19"/>
  <c r="AE46"/>
  <c r="AH19"/>
  <c r="AH46"/>
  <c r="AK19"/>
  <c r="D40"/>
  <c r="D41"/>
  <c r="D42"/>
  <c r="H19"/>
  <c r="K19"/>
  <c r="K46"/>
  <c r="N19"/>
  <c r="R19"/>
  <c r="R46"/>
  <c r="U19"/>
  <c r="X19"/>
  <c r="X46"/>
  <c r="AA19"/>
  <c r="AA46"/>
  <c r="AC19"/>
  <c r="AC46"/>
  <c r="AF19"/>
  <c r="AF46"/>
  <c r="AI19"/>
  <c r="AI46"/>
  <c r="AL19"/>
  <c r="AL46"/>
  <c r="E40"/>
  <c r="E41"/>
  <c r="I38"/>
  <c r="L38"/>
  <c r="O38"/>
  <c r="P38"/>
  <c r="V38"/>
  <c r="Y38"/>
  <c r="Z38"/>
  <c r="AA38"/>
  <c r="AD38"/>
  <c r="AG38"/>
  <c r="AJ38"/>
  <c r="C21"/>
  <c r="C22"/>
  <c r="C23"/>
  <c r="C24"/>
  <c r="C25"/>
  <c r="C26"/>
  <c r="C27"/>
  <c r="C28"/>
  <c r="C29"/>
  <c r="C30"/>
  <c r="C31"/>
  <c r="C32"/>
  <c r="C33"/>
  <c r="C34"/>
  <c r="C35"/>
  <c r="C36"/>
  <c r="I16"/>
  <c r="I17"/>
  <c r="L19"/>
  <c r="L46"/>
  <c r="O19"/>
  <c r="O46"/>
  <c r="V19"/>
  <c r="Y19"/>
  <c r="Y46"/>
  <c r="AD19"/>
  <c r="AD46"/>
  <c r="AG19"/>
  <c r="AG46"/>
  <c r="AJ19"/>
  <c r="AJ46"/>
  <c r="C15"/>
  <c r="C40"/>
  <c r="C41"/>
  <c r="C42"/>
  <c r="AK46"/>
  <c r="G46"/>
  <c r="T46"/>
  <c r="AB46"/>
  <c r="H46"/>
  <c r="N46"/>
  <c r="U46"/>
  <c r="E16"/>
  <c r="E17"/>
  <c r="E15"/>
  <c r="D16"/>
  <c r="D17"/>
  <c r="D15"/>
  <c r="E43" i="8"/>
  <c r="C43"/>
  <c r="C42"/>
  <c r="C41"/>
  <c r="C23"/>
  <c r="C24"/>
  <c r="C25"/>
  <c r="C26"/>
  <c r="C27"/>
  <c r="C28"/>
  <c r="C29"/>
  <c r="C30"/>
  <c r="C31"/>
  <c r="C32"/>
  <c r="C33"/>
  <c r="C34"/>
  <c r="C35"/>
  <c r="C36"/>
  <c r="C37"/>
  <c r="C22"/>
  <c r="C39"/>
  <c r="C17"/>
  <c r="C18"/>
  <c r="BA44" i="6"/>
  <c r="BA43"/>
  <c r="D54" i="18"/>
  <c r="D55"/>
  <c r="D69"/>
  <c r="D71"/>
  <c r="E43" i="7"/>
  <c r="E44"/>
  <c r="E45"/>
  <c r="D43"/>
  <c r="D44"/>
  <c r="D45"/>
  <c r="F54" i="18"/>
  <c r="F55"/>
  <c r="F69"/>
  <c r="E54"/>
  <c r="E55"/>
  <c r="E69"/>
  <c r="C6" i="10"/>
  <c r="C15"/>
  <c r="C18"/>
  <c r="C24"/>
  <c r="C27"/>
  <c r="C34"/>
  <c r="C57"/>
  <c r="C63"/>
  <c r="C58"/>
  <c r="M20" i="8"/>
  <c r="M39"/>
  <c r="M48"/>
  <c r="N39"/>
  <c r="Z39"/>
  <c r="AA39"/>
  <c r="AF39"/>
  <c r="G20"/>
  <c r="G39"/>
  <c r="G48"/>
  <c r="H20"/>
  <c r="H48"/>
  <c r="H39"/>
  <c r="K39"/>
  <c r="J20"/>
  <c r="J39"/>
  <c r="J48"/>
  <c r="K20"/>
  <c r="K48"/>
  <c r="U39"/>
  <c r="V39"/>
  <c r="W39"/>
  <c r="X39"/>
  <c r="Y39"/>
  <c r="AB39"/>
  <c r="AC39"/>
  <c r="AD39"/>
  <c r="AE39"/>
  <c r="AH39"/>
  <c r="AI39"/>
  <c r="AJ39"/>
  <c r="AK39"/>
  <c r="AL39"/>
  <c r="F39"/>
  <c r="I39"/>
  <c r="L39"/>
  <c r="O39"/>
  <c r="R39"/>
  <c r="AL20"/>
  <c r="AL48"/>
  <c r="O20"/>
  <c r="O48"/>
  <c r="P20"/>
  <c r="P48"/>
  <c r="Q20"/>
  <c r="Q48"/>
  <c r="R20"/>
  <c r="R48"/>
  <c r="S20"/>
  <c r="S48"/>
  <c r="T20"/>
  <c r="T48"/>
  <c r="U20"/>
  <c r="U48"/>
  <c r="V20"/>
  <c r="V48"/>
  <c r="W20"/>
  <c r="W48"/>
  <c r="X20"/>
  <c r="X48"/>
  <c r="Y20"/>
  <c r="Y48"/>
  <c r="Z20"/>
  <c r="Z48"/>
  <c r="AA20"/>
  <c r="AA48"/>
  <c r="AB20"/>
  <c r="AB48"/>
  <c r="AC20"/>
  <c r="AC48"/>
  <c r="AD20"/>
  <c r="AD48"/>
  <c r="AE20"/>
  <c r="AE48"/>
  <c r="AF20"/>
  <c r="AF48"/>
  <c r="AG20"/>
  <c r="AG48"/>
  <c r="AH20"/>
  <c r="AH48"/>
  <c r="AI20"/>
  <c r="AI48"/>
  <c r="AJ20"/>
  <c r="AJ48"/>
  <c r="AK20"/>
  <c r="AK48"/>
  <c r="L16"/>
  <c r="L20"/>
  <c r="L48"/>
  <c r="I16"/>
  <c r="I20"/>
  <c r="I48"/>
  <c r="F16"/>
  <c r="F20"/>
  <c r="F48"/>
  <c r="C26" i="4"/>
  <c r="C22"/>
  <c r="C11"/>
  <c r="C30"/>
  <c r="C13"/>
  <c r="C4"/>
  <c r="C37" i="2"/>
  <c r="C32"/>
  <c r="C26"/>
  <c r="C21"/>
  <c r="C18"/>
  <c r="C14"/>
  <c r="C35"/>
  <c r="C38"/>
  <c r="P44" i="1"/>
  <c r="P41"/>
  <c r="P34"/>
  <c r="P24"/>
  <c r="P37"/>
  <c r="P48"/>
  <c r="AZ43" i="6"/>
  <c r="C38" i="7"/>
  <c r="P46"/>
  <c r="D19"/>
  <c r="C17"/>
  <c r="J46"/>
  <c r="I19"/>
  <c r="I46"/>
  <c r="E19"/>
  <c r="E46"/>
  <c r="C16"/>
  <c r="V46"/>
  <c r="Z46"/>
  <c r="AZ44" i="6"/>
  <c r="AJ47"/>
  <c r="J70" i="18"/>
  <c r="J75"/>
  <c r="I70"/>
  <c r="I75"/>
  <c r="H70"/>
  <c r="H75"/>
  <c r="AZ47" i="6"/>
  <c r="M46" i="7"/>
  <c r="R37" i="1"/>
  <c r="R48"/>
  <c r="G50" i="9"/>
  <c r="C19" i="7"/>
  <c r="C46"/>
  <c r="F46"/>
  <c r="N48" i="8"/>
  <c r="D39"/>
  <c r="D48"/>
  <c r="F18" i="1"/>
  <c r="F29"/>
  <c r="S27"/>
  <c r="S34"/>
  <c r="F82" i="9"/>
  <c r="F93"/>
  <c r="G3"/>
  <c r="G82"/>
  <c r="G93"/>
  <c r="S14" i="1"/>
  <c r="E77" i="20"/>
  <c r="G38" i="2"/>
  <c r="D75" i="18"/>
  <c r="E75"/>
  <c r="H11" i="3"/>
  <c r="F35" i="2"/>
  <c r="F38"/>
  <c r="H35" i="3"/>
  <c r="F75" i="18"/>
  <c r="F35" i="3"/>
  <c r="H36"/>
  <c r="F34" i="1"/>
  <c r="F37"/>
  <c r="F48"/>
  <c r="D37"/>
  <c r="D48"/>
  <c r="S24"/>
  <c r="H43" i="3"/>
  <c r="BB43" i="6"/>
  <c r="Q24" i="1"/>
  <c r="Q37"/>
  <c r="H56" i="3"/>
  <c r="H14" i="2"/>
  <c r="C16" i="8"/>
  <c r="C20"/>
  <c r="C48"/>
  <c r="U35" i="1"/>
  <c r="H35" i="2"/>
  <c r="Q48" i="1"/>
  <c r="S37"/>
  <c r="S48"/>
  <c r="U49"/>
  <c r="F25" i="3"/>
  <c r="F16"/>
  <c r="H25"/>
  <c r="H16"/>
  <c r="F10"/>
  <c r="H10"/>
  <c r="F58"/>
  <c r="F62"/>
  <c r="H58"/>
  <c r="E56" i="20"/>
  <c r="E59"/>
  <c r="C9" i="10"/>
  <c r="C8"/>
  <c r="F10"/>
  <c r="F15"/>
  <c r="F9"/>
  <c r="F67"/>
  <c r="E9"/>
  <c r="C67"/>
  <c r="F8"/>
  <c r="D9"/>
  <c r="E58"/>
  <c r="E8"/>
  <c r="BA47" i="6"/>
  <c r="D67" i="10"/>
  <c r="D8"/>
  <c r="E67"/>
  <c r="C13" i="23"/>
</calcChain>
</file>

<file path=xl/sharedStrings.xml><?xml version="1.0" encoding="utf-8"?>
<sst xmlns="http://schemas.openxmlformats.org/spreadsheetml/2006/main" count="1267" uniqueCount="764">
  <si>
    <t>(III.+IV.+V.+VI.)</t>
  </si>
  <si>
    <t>(III.+ IV.+V.)</t>
  </si>
  <si>
    <t xml:space="preserve">Bevételek összesen </t>
  </si>
  <si>
    <t>VII.</t>
  </si>
  <si>
    <t xml:space="preserve">Kiadások összesen </t>
  </si>
  <si>
    <t>VI.</t>
  </si>
  <si>
    <t>Függő, átfutó, kiegyenlítő bevételek</t>
  </si>
  <si>
    <t>Függő, átfutó, kiegyenlítő kiadások</t>
  </si>
  <si>
    <t>V.</t>
  </si>
  <si>
    <t>Finanszírozási bevételek</t>
  </si>
  <si>
    <t>Finanszírozási kiadások</t>
  </si>
  <si>
    <t>IV.</t>
  </si>
  <si>
    <t>Hosszú lejáratú hitel felvétele</t>
  </si>
  <si>
    <t>Hosszú lejáratú hitel törlesztése</t>
  </si>
  <si>
    <t>Finanszírozási célú pénzügyi műveletek kiadásai</t>
  </si>
  <si>
    <t>Hiány belső finanszírozása</t>
  </si>
  <si>
    <t>Előző évi szabad pénzmaradvány igénybe vétele felhalmozásra</t>
  </si>
  <si>
    <t>Előző évi szabad pénzmaradvány igénybe vétele működésre</t>
  </si>
  <si>
    <t>( I.+II.)</t>
  </si>
  <si>
    <t xml:space="preserve">Költségvetési bevételek összesen </t>
  </si>
  <si>
    <t>III.</t>
  </si>
  <si>
    <t xml:space="preserve">Költségvetési kiadások összesen </t>
  </si>
  <si>
    <t>összesen</t>
  </si>
  <si>
    <t>Felhalmozási költségvetési bevételek</t>
  </si>
  <si>
    <t>II.</t>
  </si>
  <si>
    <t>Felhalmozási költségvetési kiadások</t>
  </si>
  <si>
    <t>Felhalmozási céltartalék</t>
  </si>
  <si>
    <t>Előző évi felh.célú eir-, pénzmaradvány igénybevétele</t>
  </si>
  <si>
    <t xml:space="preserve"> - felhalmozási célú kölcsön nyújtása </t>
  </si>
  <si>
    <t xml:space="preserve"> - hosszú lejáratú hitel kamata</t>
  </si>
  <si>
    <t>Felhalmozási célú kölcsön visszatérülése</t>
  </si>
  <si>
    <t xml:space="preserve"> - felhalmozási célú pénzeszköz átadások</t>
  </si>
  <si>
    <t xml:space="preserve">Felhalmozási célú átvett pénzeszköz </t>
  </si>
  <si>
    <t xml:space="preserve"> - támogatásértékű felhalmozási kiadások</t>
  </si>
  <si>
    <t>Felhalmozási célú támogatás Áht-on belülről</t>
  </si>
  <si>
    <t>Egyéb felhalmozási célú kiadások</t>
  </si>
  <si>
    <t>Egyéb központi támogatások - felhalmozási</t>
  </si>
  <si>
    <t>Beruházási kiadások</t>
  </si>
  <si>
    <t>Felhalmozási  bevételek</t>
  </si>
  <si>
    <t>Felújítási kiadások</t>
  </si>
  <si>
    <t>Működési költségvetési bevételek</t>
  </si>
  <si>
    <t>I.</t>
  </si>
  <si>
    <t xml:space="preserve">Működési költségvetési kiadások </t>
  </si>
  <si>
    <t xml:space="preserve">Működési  céltartalék </t>
  </si>
  <si>
    <t>Általános tartalék</t>
  </si>
  <si>
    <t>Előző évi műk.célú eir-, pénzmaradvány igénybevétele</t>
  </si>
  <si>
    <t xml:space="preserve"> - működési célú kölcsön nyújtása</t>
  </si>
  <si>
    <t xml:space="preserve"> - társadalom-, szociálpolitikai és egyéb juttatás, támogatás</t>
  </si>
  <si>
    <t>Működési célú kölcsön visszatérülése</t>
  </si>
  <si>
    <t xml:space="preserve"> - működési célú pénzeszköz átadások</t>
  </si>
  <si>
    <t xml:space="preserve">Működési célú átvett pénzeszköz </t>
  </si>
  <si>
    <t xml:space="preserve"> - támogatásértékű működési kiadások</t>
  </si>
  <si>
    <t>Működési célú támogatás Áht-on belülről</t>
  </si>
  <si>
    <t>Egyéb működési célú kiadások</t>
  </si>
  <si>
    <t>Egyéb központi támogatások - működési</t>
  </si>
  <si>
    <t>Ellátottak pénzbeli juttatásai</t>
  </si>
  <si>
    <t>Önk.ált.működési és ágazati feladatokhoz kapcs.tám.</t>
  </si>
  <si>
    <t>Dologi kiadások</t>
  </si>
  <si>
    <t>Közhatalmi bevételek</t>
  </si>
  <si>
    <t>Intézményi működési bevételek</t>
  </si>
  <si>
    <t>Személyi juttatások</t>
  </si>
  <si>
    <t xml:space="preserve"> </t>
  </si>
  <si>
    <t>előirányzat</t>
  </si>
  <si>
    <t>többlet +</t>
  </si>
  <si>
    <t>2. év</t>
  </si>
  <si>
    <t>év</t>
  </si>
  <si>
    <t>teljesítés</t>
  </si>
  <si>
    <t>megnevezése</t>
  </si>
  <si>
    <t>hiány -</t>
  </si>
  <si>
    <t xml:space="preserve">évet követő </t>
  </si>
  <si>
    <t>érvényes</t>
  </si>
  <si>
    <t>eredeti</t>
  </si>
  <si>
    <t>várható</t>
  </si>
  <si>
    <t>tényleges</t>
  </si>
  <si>
    <t xml:space="preserve">Bevételi előirányzat-csoport </t>
  </si>
  <si>
    <t>Ssz.</t>
  </si>
  <si>
    <t xml:space="preserve">Kiadási előirányzat-csoport </t>
  </si>
  <si>
    <t>Működési forrás</t>
  </si>
  <si>
    <t xml:space="preserve">Vonatkozó </t>
  </si>
  <si>
    <t>2013. évi</t>
  </si>
  <si>
    <t>2012. évi</t>
  </si>
  <si>
    <t>(ezer forintban)</t>
  </si>
  <si>
    <t>1. melléklet</t>
  </si>
  <si>
    <t xml:space="preserve">1. sz. melléklet </t>
  </si>
  <si>
    <t>Működési forrás többlet</t>
  </si>
  <si>
    <t>Felhalmozási forráshiány</t>
  </si>
  <si>
    <t>2015. évi tervezett előirányzat</t>
  </si>
  <si>
    <t>Dunakeszi Város Önkormányzat 2015. évi költségvetési mérlege</t>
  </si>
  <si>
    <t>2015. évi előirányzat terv</t>
  </si>
  <si>
    <t xml:space="preserve"> Kiadás jogcíme</t>
  </si>
  <si>
    <t>1.</t>
  </si>
  <si>
    <t>Intézményi működési kiadások</t>
  </si>
  <si>
    <t>1.1</t>
  </si>
  <si>
    <t xml:space="preserve"> Személyi juttatások (5. számú tábla 4. oszlop)</t>
  </si>
  <si>
    <t>1.2</t>
  </si>
  <si>
    <t xml:space="preserve"> Munkaadókat terhelő járulékok, szociális hozzájárulási adó (5. számú tábla 5. oszlop)</t>
  </si>
  <si>
    <t>1.3</t>
  </si>
  <si>
    <t xml:space="preserve"> Dologi  kiadások összesen  (5. számú tábla 6. oszlop)</t>
  </si>
  <si>
    <t>2.</t>
  </si>
  <si>
    <t>Támogatásértékű kiadások</t>
  </si>
  <si>
    <t>2.1</t>
  </si>
  <si>
    <t>Támogatásértékű működési kiadások (5. számú tábla 7. oszlop)</t>
  </si>
  <si>
    <t>2.2</t>
  </si>
  <si>
    <t xml:space="preserve"> Támogatásértékű felhalmozási kiadások </t>
  </si>
  <si>
    <t>3.</t>
  </si>
  <si>
    <t>Államháztartáson kívüli pénzeszköz átadások</t>
  </si>
  <si>
    <t>3.1</t>
  </si>
  <si>
    <t xml:space="preserve"> Működési célú pénzeszköz átadások (5. számú tábla 8. oszlop)</t>
  </si>
  <si>
    <t>3.2</t>
  </si>
  <si>
    <t xml:space="preserve"> Felhalmozási célú pénzeszköz átadások (5. számú tábla 13. oszlop)</t>
  </si>
  <si>
    <t>4.</t>
  </si>
  <si>
    <t>Társadalom-, szociálpolitikai és egyéb juttatás, támogatás (5. sz. tábla 9. o.)</t>
  </si>
  <si>
    <t>5.</t>
  </si>
  <si>
    <t>Ellátottak pénzbeli juttatásai (5. számú tábla 10. oszlop)</t>
  </si>
  <si>
    <t>6.</t>
  </si>
  <si>
    <t>Pénzforgalom nélküli kiadások</t>
  </si>
  <si>
    <t>6.1</t>
  </si>
  <si>
    <t xml:space="preserve"> Általános tartalék (10.sz.tábla I.fősor)</t>
  </si>
  <si>
    <t>6.2</t>
  </si>
  <si>
    <t xml:space="preserve"> Működési céltartalék  (10.sz.tábla II/a. fősor)</t>
  </si>
  <si>
    <t>6.3</t>
  </si>
  <si>
    <t xml:space="preserve"> Felhalmozási céltartalék  (10.sz.tábla II/b. fősor)</t>
  </si>
  <si>
    <t>7.</t>
  </si>
  <si>
    <t xml:space="preserve">Felújítási kiadások összesen </t>
  </si>
  <si>
    <t>8.</t>
  </si>
  <si>
    <t>Beruházási kiadások összesen (11.sz.tábla)</t>
  </si>
  <si>
    <t>9.</t>
  </si>
  <si>
    <t xml:space="preserve">Kölcsönök nyújtása </t>
  </si>
  <si>
    <t>9.1</t>
  </si>
  <si>
    <t xml:space="preserve"> Működési célú kölcsön nyújtása</t>
  </si>
  <si>
    <t>9.2</t>
  </si>
  <si>
    <t xml:space="preserve"> Felhalmozási célú kölcsön nyújtása </t>
  </si>
  <si>
    <t>Költségvetési kiadások  összesen</t>
  </si>
  <si>
    <t>10.</t>
  </si>
  <si>
    <t xml:space="preserve">Felhalmozási hitel  törlesztése (5. sz. tábla 21. oszlop)  </t>
  </si>
  <si>
    <t>Finanszírozási kiadások összesen</t>
  </si>
  <si>
    <t xml:space="preserve">K I A D Á S O K   Ö S S Z E S E N </t>
  </si>
  <si>
    <t xml:space="preserve"> 2015. évi költségvetés bevételi előirányzatai</t>
  </si>
  <si>
    <t>MŰKÖDÉSI KÖLTSÉGVETÉSI BEVÉTELEK</t>
  </si>
  <si>
    <t>Intézményi működési bevételek (6. számú tábla 3-6. oszlop)</t>
  </si>
  <si>
    <t>Hatósági jogkörhöz köthető működési bevételek (6. sz.tábla)</t>
  </si>
  <si>
    <t>Egyéb saját bevételek (6. sz.tábla)</t>
  </si>
  <si>
    <t>ÁFA bevételek, visszatérülések  (6. sz.tábla)</t>
  </si>
  <si>
    <t>Hozam- és kamatbevételek (6. sz.tábla)</t>
  </si>
  <si>
    <t>Helyi adók összesen (6. számú tábla 7. oszlop)</t>
  </si>
  <si>
    <t>Iparűzési adó</t>
  </si>
  <si>
    <t>Építményadó</t>
  </si>
  <si>
    <t xml:space="preserve">Telekadó </t>
  </si>
  <si>
    <t>Idegenforgalmi adó</t>
  </si>
  <si>
    <t>Átengedett központi adók (6. számú tábla 8. oszlop)</t>
  </si>
  <si>
    <t xml:space="preserve">Gépjárműadó    </t>
  </si>
  <si>
    <t>Luxusadó</t>
  </si>
  <si>
    <t>2.3</t>
  </si>
  <si>
    <t>Bírságok, pótlékok és egyéb sajátos bevételek (6. számú tábla 10-11. oszlop)</t>
  </si>
  <si>
    <t xml:space="preserve">Pótlékok és bírságok (helyi adók után, eljárási bírság) </t>
  </si>
  <si>
    <t>Környezetvédelmi bírság</t>
  </si>
  <si>
    <t>Építésügyi bírság</t>
  </si>
  <si>
    <t>Talajterhelési díj</t>
  </si>
  <si>
    <t>Egyéb közhatalmi bevételek</t>
  </si>
  <si>
    <t>Közműfejlesztési támogatás lakosságtól</t>
  </si>
  <si>
    <t>Önkormányzati lakások lakbérbevételei</t>
  </si>
  <si>
    <t>Önkormányzati nem lakások bérleti díja</t>
  </si>
  <si>
    <t>KAPOTT TÁMOGATÁSOK</t>
  </si>
  <si>
    <t>Támogatások Áht-n belülről (6.sz.tábla 12. o.)</t>
  </si>
  <si>
    <t>Önk.ált.működéséhez és ágazati feladataihoz kapcsolódó támogatások(6.sz.tábla 11. o.)</t>
  </si>
  <si>
    <t>A központi költségvetésből származó egyéb költségvetési támogatások (6.sz.tábla 17. o.)</t>
  </si>
  <si>
    <t xml:space="preserve">   - működéshez</t>
  </si>
  <si>
    <t xml:space="preserve">   - fejlesztéshez</t>
  </si>
  <si>
    <t>1.4</t>
  </si>
  <si>
    <t>Működési célú támogatás Áht-n belülről (6. számú tábla 14. oszlop)</t>
  </si>
  <si>
    <t xml:space="preserve">   - ebből Eü. Alaptól </t>
  </si>
  <si>
    <t>FELHALMOZÁSI KÖLTSÉGVETÉSI BEVÉTELEK (6. számú tábla 15-17. oszlop)</t>
  </si>
  <si>
    <t>Tárgyi eszközök, immateriális javak értékesítése</t>
  </si>
  <si>
    <t>Ingatlanértékesítések</t>
  </si>
  <si>
    <t>Egyéb tárgyi eszköz értékesítés</t>
  </si>
  <si>
    <t>Önkormányzatok sajátos felhalmozási és tőkebevételei</t>
  </si>
  <si>
    <t>Önkormányzati lakások értékesítése</t>
  </si>
  <si>
    <t>Egyéb vagyoni értékű jog értékesítése</t>
  </si>
  <si>
    <t>Pénzügyi befektetések bevételei</t>
  </si>
  <si>
    <t>VÉGLEGESEN ÁTVETT PÉNZESZKÖZÖK (6. számú tábla 15., 19. oszlop)</t>
  </si>
  <si>
    <t>Működési célú pénzeszközátvétel államháztartáson kívülről</t>
  </si>
  <si>
    <t xml:space="preserve">Felhalmozási célú pénzeszközátvétel államháztartáson kívülről </t>
  </si>
  <si>
    <t>ELŐZŐ ÉVI KÖLTSÉGVETÉSI MARADVÁNY ÁTVÉTEL</t>
  </si>
  <si>
    <t>Előző évi működési célú kv-i maradvány átvétele</t>
  </si>
  <si>
    <t>Előző évi felhalmozási célú kv-i maradvány átvétele</t>
  </si>
  <si>
    <t>A</t>
  </si>
  <si>
    <t>Költségvetési bevételek összesen (I+II+III+IV+V):</t>
  </si>
  <si>
    <t>PÉNZFORGALOM NÉLKÜLI BEVÉTELEK (6. számú tábla 18-19. oszlop)</t>
  </si>
  <si>
    <t xml:space="preserve">Elõzõ évi  pénzmaradvány igénybevétele </t>
  </si>
  <si>
    <t>Lekötött bankbetétek megszüntetése</t>
  </si>
  <si>
    <t xml:space="preserve">B E V É T E L E K   Ö S S Z E S E N </t>
  </si>
  <si>
    <t>No.</t>
  </si>
  <si>
    <t>Támogatási jogcím</t>
  </si>
  <si>
    <t>42 134 fő</t>
  </si>
  <si>
    <t>Magyarország 2015.évi központi költségvetéséről szóló 2014.évi C.törvény 2.számú melléklete alapján a helyi önkormányzatok általános működésének és ágazati feladatainak támogatása</t>
  </si>
  <si>
    <t xml:space="preserve">Települési önkormányzatok működésének támogatása </t>
  </si>
  <si>
    <t>1. a</t>
  </si>
  <si>
    <t>Önkormányzati hivatal működésének támogatása beszámítást követően</t>
  </si>
  <si>
    <t>1.b.</t>
  </si>
  <si>
    <t>Település-üzemeltetéshez kapcs.feladatellátás támogatása beszámítást követően</t>
  </si>
  <si>
    <t>1.c.</t>
  </si>
  <si>
    <t>Egyéb kötelező önkormányzati feladatok támogatása beszámítást követően</t>
  </si>
  <si>
    <t xml:space="preserve">Települési önkormányzatok egyes köznevelési és gyermekétkeztetési feladatainak támogatása </t>
  </si>
  <si>
    <t xml:space="preserve">Óvodapedagógusok és az óvodapedagógusok munkáját közvetlenül segítők bértámogatása </t>
  </si>
  <si>
    <t xml:space="preserve">Óvodaműködtetési támogatás </t>
  </si>
  <si>
    <t xml:space="preserve">Települési önkormányzatok szociális és gyermekjóléti és gyermekétkeztetési feladatainak támogatása </t>
  </si>
  <si>
    <t>Hozzájárulás egyes pénzbeli szociális ellátásokhoz beszámítást követően</t>
  </si>
  <si>
    <t>Egyes szociális és gyermekjóléti feladatok támogatása</t>
  </si>
  <si>
    <t>3.a</t>
  </si>
  <si>
    <t>Szociális és gyermekjóléti alapszolgáltatások általános feladatai</t>
  </si>
  <si>
    <t>3.b</t>
  </si>
  <si>
    <t>Gyermekjóléti központ</t>
  </si>
  <si>
    <t>3.c</t>
  </si>
  <si>
    <t>Szociális étkeztetés</t>
  </si>
  <si>
    <t>3.d</t>
  </si>
  <si>
    <t>Házi segítségnyújtás</t>
  </si>
  <si>
    <t>3.f</t>
  </si>
  <si>
    <t>Időskorúak nappali intézményi ellátása</t>
  </si>
  <si>
    <t>3.g</t>
  </si>
  <si>
    <t>Fogyatékos és demens személyek nappali intézményi ellátása</t>
  </si>
  <si>
    <t>3.h</t>
  </si>
  <si>
    <t>Pszichiátriai és szenvedélybetegek nappali intézményi ellátása</t>
  </si>
  <si>
    <t>3.j</t>
  </si>
  <si>
    <t>Gyermekek napközbeni ellátása</t>
  </si>
  <si>
    <t>A települési önkormányzatok által az idősek átmeneti és tartós szociális szakosított ellátási feladatok  támogatása</t>
  </si>
  <si>
    <t>4.a</t>
  </si>
  <si>
    <t>A finanszírozás szempontjából elismert szakmai dolgozók bértámogatása</t>
  </si>
  <si>
    <t>4.b</t>
  </si>
  <si>
    <t>Intézmény-üzemeltetési támogatás</t>
  </si>
  <si>
    <t>Ingyenes és kedvezményes gyermekétkeztetés támogatása</t>
  </si>
  <si>
    <t xml:space="preserve">Települési önkormányzatok kulturális feladatainak támogatása </t>
  </si>
  <si>
    <t>1.d</t>
  </si>
  <si>
    <t>Nyilvános könyvtári ellátási és a közművelődési feladatok támogatása</t>
  </si>
  <si>
    <t>ÖSSZES NORMATÍV TÁMOGATÁS:</t>
  </si>
  <si>
    <t>Dunakeszi Város Önkormányzata</t>
  </si>
  <si>
    <t>2015. évi költségvetés kiadási előirányzatai feladatonként</t>
  </si>
  <si>
    <t>5.sz.melléklet</t>
  </si>
  <si>
    <t>Működési költségvetési kiadások</t>
  </si>
  <si>
    <t>Tartalékból</t>
  </si>
  <si>
    <t>Létszám</t>
  </si>
  <si>
    <t>F e l a d a t o k</t>
  </si>
  <si>
    <t>Általános</t>
  </si>
  <si>
    <t>Állateü.tevékenység</t>
  </si>
  <si>
    <t>Környezetvédelem</t>
  </si>
  <si>
    <t>Települési támogatás , Köztemetés</t>
  </si>
  <si>
    <t>Önk-i egyéb kötelező feladatai</t>
  </si>
  <si>
    <t>Sport és szabaidős tevékenység</t>
  </si>
  <si>
    <t>Gyermekétkeztetés bölcsődében</t>
  </si>
  <si>
    <t xml:space="preserve">Kötelező feladatok </t>
  </si>
  <si>
    <t>Településrendezés, településfejlesztés</t>
  </si>
  <si>
    <t>Rendkívüli települési támogatás</t>
  </si>
  <si>
    <t>Orvosi ügyelet</t>
  </si>
  <si>
    <t>Kötelező feladatok összesen:</t>
  </si>
  <si>
    <t>B</t>
  </si>
  <si>
    <t xml:space="preserve">Önként vállalt feladatok </t>
  </si>
  <si>
    <t>Nemzetközi kapcsolatok</t>
  </si>
  <si>
    <t xml:space="preserve">Önk-i egyéb önként vállalt feladatok </t>
  </si>
  <si>
    <t>Önként vállalt feladatok összesen:</t>
  </si>
  <si>
    <t xml:space="preserve"> Önkormányzat feladatai összesen (A+B):</t>
  </si>
  <si>
    <t>II/a</t>
  </si>
  <si>
    <t>Polg.Hiv.államigazgatási feladatai</t>
  </si>
  <si>
    <t>Polgármesteri Hivatal összesen (II/a+II/b):</t>
  </si>
  <si>
    <t>Önállóan működő költségvetési szervek kötelező feladatai</t>
  </si>
  <si>
    <t xml:space="preserve">IV. </t>
  </si>
  <si>
    <t>Önállóan működő költségvetési szervek önként v. feladatai</t>
  </si>
  <si>
    <t>Önkormányzat mindösszesen:</t>
  </si>
  <si>
    <t>2015. évi költségvetés bevételi előirányzatai feladatonként</t>
  </si>
  <si>
    <t>6.sz.melléklet</t>
  </si>
  <si>
    <t>Műk.célú támogatások Áht-n belülről</t>
  </si>
  <si>
    <t>Egyéb</t>
  </si>
  <si>
    <t>Különféle bírságok, pótlékok, egyéb saj.bevét</t>
  </si>
  <si>
    <t>Sport és szabadidő tevékenység</t>
  </si>
  <si>
    <t xml:space="preserve"> Önkormányzat feladatai összesen:</t>
  </si>
  <si>
    <t>Polgármesteri Hivatal összesen</t>
  </si>
  <si>
    <t>Önállóan működő költségvetési szervek önként vállalt feladatai</t>
  </si>
  <si>
    <t xml:space="preserve"> Önkormányzat által fenntartott önállóan működő költségvetési szerveinek 2015. évi kiadási előirányzatai</t>
  </si>
  <si>
    <t>7.sz.melléklet</t>
  </si>
  <si>
    <t>ezer Ft-ban</t>
  </si>
  <si>
    <t>Kötelező feladatok</t>
  </si>
  <si>
    <t>Önként vállalt feladatok</t>
  </si>
  <si>
    <t>Beruházások</t>
  </si>
  <si>
    <t>Felújítások</t>
  </si>
  <si>
    <t>Eszterlánc Óvoda</t>
  </si>
  <si>
    <t>Játszóház Óvoda</t>
  </si>
  <si>
    <t>Piros Óvoda</t>
  </si>
  <si>
    <t>ÓVODÁK ÖSSZESEN:</t>
  </si>
  <si>
    <t>HSZK törzs</t>
  </si>
  <si>
    <t>HSZK gazdasági csoport</t>
  </si>
  <si>
    <t>Idősek Otthona</t>
  </si>
  <si>
    <t>Idősek Klubja</t>
  </si>
  <si>
    <t>Fogyatékos személyek nappali ellátása</t>
  </si>
  <si>
    <t>Fóti úti Bőlcsödei telephely</t>
  </si>
  <si>
    <t>Garas utcai Bőlcsödei telephely</t>
  </si>
  <si>
    <t>Kincsem utcai Bőlcsödei telephely</t>
  </si>
  <si>
    <t>Gyermekfelügyelet</t>
  </si>
  <si>
    <t>Gyermekjóléti szolgálat</t>
  </si>
  <si>
    <t>11.</t>
  </si>
  <si>
    <t>Pszichiátriai betegek nappali ellátása</t>
  </si>
  <si>
    <t>12.</t>
  </si>
  <si>
    <t>13.</t>
  </si>
  <si>
    <t>14.</t>
  </si>
  <si>
    <t>Családsegítő szolgálat</t>
  </si>
  <si>
    <t>15.</t>
  </si>
  <si>
    <t>Iskolai étkeztetés</t>
  </si>
  <si>
    <t>16.</t>
  </si>
  <si>
    <t>Nyári gyermektábor</t>
  </si>
  <si>
    <t>HUMÁN SZOLGÁLTATÁS ÖSSZESEN:</t>
  </si>
  <si>
    <t xml:space="preserve">Kölcsey Ferenc Városi Könyvtár </t>
  </si>
  <si>
    <t>Városi Sportigazgatóság</t>
  </si>
  <si>
    <t>Szakorvosi Rendelőintézet</t>
  </si>
  <si>
    <t>MINDÖSSZESEN:</t>
  </si>
  <si>
    <t xml:space="preserve">Önkormányzat által fenntartott önállóan működő költségvetési szerveinek 2015. évi bevételi előirányzatai </t>
  </si>
  <si>
    <t>8.sz.melléklet</t>
  </si>
  <si>
    <t>Önkormányzati</t>
  </si>
  <si>
    <t>Kölcsey Ferenc Városi Könyvtár</t>
  </si>
  <si>
    <t>Megnevezés</t>
  </si>
  <si>
    <t>2015. évi                                 terv</t>
  </si>
  <si>
    <t>Működési célú pénzeszköz átadások, támogatások</t>
  </si>
  <si>
    <t>1. Igazgatási feladatokokra átadott pénzeszközök :</t>
  </si>
  <si>
    <t>Működési pénzeszköz átadás Társulás részére tagi hozzájárulás</t>
  </si>
  <si>
    <t>2. Környezetvédelmi feladatok :</t>
  </si>
  <si>
    <t>Környezetvédelmi alap</t>
  </si>
  <si>
    <t>3. Közrendvédelmi, közbiztonsági feladatok támogatása:</t>
  </si>
  <si>
    <t>Dunakeszi Rendőrkapitányság támogatása</t>
  </si>
  <si>
    <t>Dunakeszi Városi Polgárőr tevékenység támogatása</t>
  </si>
  <si>
    <t>4. Közoktatási, közművelődési támogatások</t>
  </si>
  <si>
    <t>VOKE József Attila Művelődési Központ támogatása</t>
  </si>
  <si>
    <t>Dunakeszi Fúvószenekari Egyesület</t>
  </si>
  <si>
    <t>Dunagyöngye Hagyományőrző Egyesület</t>
  </si>
  <si>
    <t>Magyarság Férfikar</t>
  </si>
  <si>
    <t>Váci Szimfonikus Zenekar Egyesület</t>
  </si>
  <si>
    <t>Dunakeszi Városvédő és Városszépítő Egyesület</t>
  </si>
  <si>
    <t>Dunakeszi Nyugdíjas Kiránduló Klub</t>
  </si>
  <si>
    <t>Dunakeszi Diófa Nagycsaládosok Egyesülete</t>
  </si>
  <si>
    <t xml:space="preserve">Vasutasok Dunakeszi Nyugdíjas Alapszervezete </t>
  </si>
  <si>
    <t>Eudoxia Irodalom-Tudomány-, Művészetpártoló Családsegítő alapítvány</t>
  </si>
  <si>
    <t>Rákóczi Szövetség Dunakeszi Szervezete</t>
  </si>
  <si>
    <t>Fővárosi Katasztrófavédelmi Igazgatóság</t>
  </si>
  <si>
    <t>ÉDA Dunakeszi Édesanyák Egyesülete</t>
  </si>
  <si>
    <t>Bursa Hungarica Ösztöndíj felsőoktatási hallgatóknak</t>
  </si>
  <si>
    <t>Önkormányzati intézmények</t>
  </si>
  <si>
    <t>HSZK</t>
  </si>
  <si>
    <t xml:space="preserve">Dunakeszi művészetéért  Alapítvány </t>
  </si>
  <si>
    <t>Radnóti Gimnázium Diákjaiért Alapítvány</t>
  </si>
  <si>
    <t>Dunakeszi Szent István Általános Iskoláért Alapítvány</t>
  </si>
  <si>
    <t>Dunakeszi Széchenyi István Általános Iskolai Alapítvány</t>
  </si>
  <si>
    <t>A korszerű oktatás feltételrendszerének biztosításával a jövő emberéért Alapítvány</t>
  </si>
  <si>
    <t>Kőrösi Csoma Sándor Általános Iskola Alapítvány</t>
  </si>
  <si>
    <t>Zöld Iskola Alapítvány</t>
  </si>
  <si>
    <t>Vasút a gyermekekért  Alapítványi Dunakeszi Óvoda támogatása</t>
  </si>
  <si>
    <t>5. Egyházak támogatása</t>
  </si>
  <si>
    <t>Dunakeszi-Gyártelep Plébánia</t>
  </si>
  <si>
    <t>Dunakeszi-Gyártelep Plébánia Harmonia sacra</t>
  </si>
  <si>
    <t>Dunakeszi Szent MihályEgyházközség</t>
  </si>
  <si>
    <t>Dunakeszi Szent Mihály Alapítvány</t>
  </si>
  <si>
    <t>Servite Ökumenikus Kórus</t>
  </si>
  <si>
    <t>Szent Imre Egyházközség</t>
  </si>
  <si>
    <t>Dunakeszi Református Egyházközség</t>
  </si>
  <si>
    <t>Dunakeszi Evangélikus Egyházközség</t>
  </si>
  <si>
    <t>6. Sportcélú támogatások, pénzeszköz átadások</t>
  </si>
  <si>
    <t xml:space="preserve">Diáksport támogatások </t>
  </si>
  <si>
    <t>Dunakeszi Kinizsi Utánpótlás SE</t>
  </si>
  <si>
    <t>A 3 Dunakeszi Postagalamb SE</t>
  </si>
  <si>
    <t>A 57 Dunakeszi Postagalamb SE</t>
  </si>
  <si>
    <t>Alagi Diák Sakk Klub</t>
  </si>
  <si>
    <t>Dunakeszi Diák  és Szabadidő Kajak Klub</t>
  </si>
  <si>
    <t>Dunakeszi Vasutas Atlétikai szakosztály</t>
  </si>
  <si>
    <t>Daisen SE</t>
  </si>
  <si>
    <t>Gyémánt Lótusz Harcművészeti SE</t>
  </si>
  <si>
    <t>Négy Muskétás SE</t>
  </si>
  <si>
    <t xml:space="preserve">Röplabda egyesület (Kőrösi ) </t>
  </si>
  <si>
    <t>SVSE Kempo Klub</t>
  </si>
  <si>
    <t>Dunakeszi Pom-pon Csoport</t>
  </si>
  <si>
    <t>BISE Jiu-Jitsu</t>
  </si>
  <si>
    <t>Korfball</t>
  </si>
  <si>
    <t>Karate</t>
  </si>
  <si>
    <t>Judo</t>
  </si>
  <si>
    <t>Aikido</t>
  </si>
  <si>
    <t>Taekwando</t>
  </si>
  <si>
    <t>Növényi Akadémia</t>
  </si>
  <si>
    <t>Sárkányhajó Klub</t>
  </si>
  <si>
    <t xml:space="preserve">Asztalitenisz szakosztály </t>
  </si>
  <si>
    <t>Városi versenyek kupa, terembérlet kiadás támogatása</t>
  </si>
  <si>
    <t xml:space="preserve">Jubileumi, egyesületi és egyéni sportolók felkészülési támogatása </t>
  </si>
  <si>
    <t>Futakeszi</t>
  </si>
  <si>
    <t xml:space="preserve">Dunakeszi Sportjáért Tao önrész </t>
  </si>
  <si>
    <t>7. Szociális és egészségügyi feladatok támogatása, pénzeszköz átadásai :</t>
  </si>
  <si>
    <t xml:space="preserve">Működési pénzeszköz átadás Társulás részére állategészségügyi feladatokra </t>
  </si>
  <si>
    <t xml:space="preserve">Működési pénzeszköz átadás Társulás részére orvosi ügyeleti feladatokra </t>
  </si>
  <si>
    <t>Magyar Vöröskereszt Dunakeszi Szervezete</t>
  </si>
  <si>
    <t>Működési támogatások összesen</t>
  </si>
  <si>
    <t>Felhalmozási célú támogatások</t>
  </si>
  <si>
    <t>Dunakeszi Rendőrkapitányság fejlesztési támogatása</t>
  </si>
  <si>
    <t xml:space="preserve">Görögkatolikus Egyházközség </t>
  </si>
  <si>
    <t>Felhalmozási célú  támogatások összesen</t>
  </si>
  <si>
    <t>Sor-szám</t>
  </si>
  <si>
    <t>2015. évi         terv</t>
  </si>
  <si>
    <t xml:space="preserve">Általános tartalék </t>
  </si>
  <si>
    <t>Feladattal nem terhelt tartalék</t>
  </si>
  <si>
    <t xml:space="preserve">Céltartalék </t>
  </si>
  <si>
    <t>a.,</t>
  </si>
  <si>
    <t xml:space="preserve">             Működési céltartalék </t>
  </si>
  <si>
    <t>Működtetett intézmények működési tartaléka</t>
  </si>
  <si>
    <t xml:space="preserve">Intézmények jubileumi jutalom, felmentés, végkielégítés és járulék </t>
  </si>
  <si>
    <t>Szociális, közoktatási, közgyüjteményi és egészségügyi intézményvezetők célprémiuma járulékkal</t>
  </si>
  <si>
    <t>Szociális, közoktatási, közgyüjteményi és egészségügyi intézményvezetők szakmai konferenciája</t>
  </si>
  <si>
    <t>Dunakeszi Monográfia elkészítési költsége</t>
  </si>
  <si>
    <t>Drogprevenciós kiadások</t>
  </si>
  <si>
    <t xml:space="preserve">Működési tartalék </t>
  </si>
  <si>
    <t>b.,</t>
  </si>
  <si>
    <t xml:space="preserve">            Felhalmozási céltartalék</t>
  </si>
  <si>
    <t>Fejlesztések előkészítése</t>
  </si>
  <si>
    <t xml:space="preserve">Fejlesztések </t>
  </si>
  <si>
    <t>Iskolai férőhely bővítése</t>
  </si>
  <si>
    <t>Pályázati önrész, pályázatokkal kapcsolatos feladatok</t>
  </si>
  <si>
    <t>Mindösszesen:</t>
  </si>
  <si>
    <t>11.sz.melléklet</t>
  </si>
  <si>
    <t>( ezer forintban )</t>
  </si>
  <si>
    <t>Sor-</t>
  </si>
  <si>
    <t>Jogcím</t>
  </si>
  <si>
    <t>szám</t>
  </si>
  <si>
    <t>Önkormányzati fejlesztési feladatok</t>
  </si>
  <si>
    <t>Helyi közutak, közterek és parkok</t>
  </si>
  <si>
    <t>Egészségügyi intézmények működtetése, fejlesztése</t>
  </si>
  <si>
    <t>Önk-i egyéb vagyonnal való gazdálkodás</t>
  </si>
  <si>
    <t>Költségvetési intézmények fejlesztése</t>
  </si>
  <si>
    <t xml:space="preserve">HSZK- Időskorúak bentlakásos ellátása </t>
  </si>
  <si>
    <t>Kötelező feladatok fejlesztési  előirányzatai összesen :</t>
  </si>
  <si>
    <t>Helyi közbiztonság</t>
  </si>
  <si>
    <t>Fejlesztési  előirányzatok összesen :</t>
  </si>
  <si>
    <t>Önkormányzati felújítási feladatok</t>
  </si>
  <si>
    <t>Önk-i vagyonnal való gazdálkodás (intézmény felújítások)</t>
  </si>
  <si>
    <t>Felújítási előirányzatok összesen</t>
  </si>
  <si>
    <t>Finanszírozási célú pénzügyi műveletek bevételei (lekötött betét megszüntetése)</t>
  </si>
  <si>
    <t>Működési támogatás áht.belülről</t>
  </si>
  <si>
    <t>Működési támogatás áht. belül</t>
  </si>
  <si>
    <t xml:space="preserve">HSZK INTÉZMÉNYEI JUB.JUT.FELMENTÉS,SZAB.MEGV.ÉS JÁRULÉKA    </t>
  </si>
  <si>
    <t xml:space="preserve">INTÉZMÉYNVEZETŐI JUTALOM ÉS JÁRULÉKA                        </t>
  </si>
  <si>
    <t xml:space="preserve">FLORÁLIA ÜNNEPSÉGRE DROGPREVENCIÓ SORRÓL                    </t>
  </si>
  <si>
    <t xml:space="preserve">KIMEELKEDŐ MUNKAVÉGZ.JUT.INTÉZMÉNYEK                        </t>
  </si>
  <si>
    <t xml:space="preserve">KÖFOGLALKOZTATÁS TÁM.                                       </t>
  </si>
  <si>
    <t xml:space="preserve">HSZK MULTISCHOOL3 SZOFTVER FEJL                             </t>
  </si>
  <si>
    <t xml:space="preserve">ÁGAZATI BÉRPÓTLÉK SZOC. INT.                                </t>
  </si>
  <si>
    <t xml:space="preserve">GYERMEKSZEG.ELLENI PROGRAM                                  </t>
  </si>
  <si>
    <t xml:space="preserve">ÁROP PÁLY.MŰKÖD TARTALÉK                                    </t>
  </si>
  <si>
    <t xml:space="preserve">ÓVODA FEJL KANDÓ SÉT.FEJLESZTÉSI TARTALÉK                   </t>
  </si>
  <si>
    <t xml:space="preserve">0 HAVI MEGELŐLEGEZÉS VISSZAFIZETÉSE                         </t>
  </si>
  <si>
    <t>Önkorm. Jogalkotó és ált. igazg.tev 011130</t>
  </si>
  <si>
    <t>Országos és helyi nemzetiségi önk.igazgatási tevék.011140</t>
  </si>
  <si>
    <t>Köztemető fenntartásés működtetés 013320</t>
  </si>
  <si>
    <t>Önk.i vagyonnal gazd. Lakóingatlan bérbead, üzem.013350</t>
  </si>
  <si>
    <t>Önkormányzati vagyonnal való gazd.013350</t>
  </si>
  <si>
    <t>Kiemelt állami és önkormányzati rendezvények  016080</t>
  </si>
  <si>
    <t>Egyéb jogszabály alapján kötelező felad 018010</t>
  </si>
  <si>
    <t>Központi ktgv.befizetések 018020</t>
  </si>
  <si>
    <t>Támogatási cél.fin.műveletek  018030</t>
  </si>
  <si>
    <t>Közterület rendjének fenntartása 031030</t>
  </si>
  <si>
    <t>Közfoglalkoztatás hosszú időt. 041232-041233</t>
  </si>
  <si>
    <t>Út építés  045120</t>
  </si>
  <si>
    <t>Út, autópálya építése  045120</t>
  </si>
  <si>
    <t>Városi közúti személyszállítás  045140</t>
  </si>
  <si>
    <t>Közutak, hidak, alagutak üzemeltetése, fenntart. 045160</t>
  </si>
  <si>
    <t>Parkoló, garázs üzemeltetés  045170</t>
  </si>
  <si>
    <t>Csővezetékes szállítás  045530</t>
  </si>
  <si>
    <t>Ár- és belvízvédelemmel összefüggő tev. 047410</t>
  </si>
  <si>
    <t>Nem veszélyes települési hulladékbegyűjt.   051030</t>
  </si>
  <si>
    <t>Szennyvíz gyűjtése, tisztítása, kezelése   052020</t>
  </si>
  <si>
    <t>Közvilágítás   064010</t>
  </si>
  <si>
    <t>Zöldterület kezelés  066010</t>
  </si>
  <si>
    <t>Város-, községgazdálkodási m.n.s. szolg.  066020</t>
  </si>
  <si>
    <t>Sport és szabaidős tevékenység  081030-81041-81043-081045</t>
  </si>
  <si>
    <t>Sport és szabadidő tevékenység 081030</t>
  </si>
  <si>
    <t>Üdülői szálláshely szolgáltatás   081071</t>
  </si>
  <si>
    <t>Alapfokú művészetoktatással összefüggő működt. 091250</t>
  </si>
  <si>
    <t>Alapfokú művészetoktatással összefüggő működt. 091240 091250</t>
  </si>
  <si>
    <t>Helyi adóval kapcsolatos feladatok  900020</t>
  </si>
  <si>
    <t>Forgatási és befekt.célú finansz. műv.  900060</t>
  </si>
  <si>
    <t>Hajléktalanok átmeneti ellátása  107013</t>
  </si>
  <si>
    <t>Pedagógiai szakszolg.tev.működ.feladatai 098022</t>
  </si>
  <si>
    <t>Civilszervezetek, egyházak  tám  084031-084032-084040</t>
  </si>
  <si>
    <t>Nemzetközi kapcsolatok  086030</t>
  </si>
  <si>
    <t>Civilszervezetek, program tám 084032</t>
  </si>
  <si>
    <t>Óvodai nevelés, ellátás szakmai felad. 091110-091140</t>
  </si>
  <si>
    <t>Köznev. int. tanulók   091211-091220-092111-092120</t>
  </si>
  <si>
    <t>Köznev. int. tanulók   091220--092120</t>
  </si>
  <si>
    <t>Gimnáziumi tanulók okt. műk.szakm. fel.092211-092260</t>
  </si>
  <si>
    <t>Gyermekétkeztetés köznevelési intézm .096015</t>
  </si>
  <si>
    <t>Hallgatói és oktatói ösztöndíjak   094260</t>
  </si>
  <si>
    <t>Gyermekek (Családok) átmeneti otthona 104012</t>
  </si>
  <si>
    <t>Gyerm. napközb. ell.gyemekjóléti, gyermvéd. 104030-104042-104051-104052</t>
  </si>
  <si>
    <t>Önkorm.elszám.a kzp.ktgv. 018010</t>
  </si>
  <si>
    <t>Lakásfenntartással, lakhatással összefüggő ellátások 106020</t>
  </si>
  <si>
    <t>Egyéb szoc.pénzb.és term.ellát. 107051-107052-107054-107060-109010</t>
  </si>
  <si>
    <t>Forgatási és befekt.cél.finansz.müvelet. 900060</t>
  </si>
  <si>
    <t>Apponyi F.Óvoda Fót Jánosi J.elmaradt jub.jutalom</t>
  </si>
  <si>
    <t>Hajléktalanok, családok átmeneti ellátás támogatása</t>
  </si>
  <si>
    <t>Dunakeszi Kinizsi pályázati önrész</t>
  </si>
  <si>
    <t>Ovi-Foci támogatás</t>
  </si>
  <si>
    <t>Észak Pesti Katasztrófavédelmi Kirendeltség támogatás</t>
  </si>
  <si>
    <t>Késő Római Kikötőerőd támogatás</t>
  </si>
  <si>
    <t>Módosítási javaslat</t>
  </si>
  <si>
    <t xml:space="preserve">FUT A KESZI, SÁRKÁNYHAJÓ RENDEZVÉNYEK DÍJAZÁS               </t>
  </si>
  <si>
    <t>Polgármesteri Hivatal</t>
  </si>
  <si>
    <t>Osztalék- és hozambevételek , értékpapír beváltás</t>
  </si>
  <si>
    <t>Működési célú költségvetési támogatások</t>
  </si>
  <si>
    <t>-   Fő tér rekonstrukció-kivit.pótmunka</t>
  </si>
  <si>
    <t>-  Járda építés</t>
  </si>
  <si>
    <t>-  Csapadékvízgyűjtő rendszer építés, átalakítás</t>
  </si>
  <si>
    <t>-  Kresz táblák</t>
  </si>
  <si>
    <t>-  Burkolási-, forgalomtechnikai -,kiviteli tervek</t>
  </si>
  <si>
    <t>-  Betonakna-, kerítés-, buszmegálló, buszöböl építés</t>
  </si>
  <si>
    <t>-  Kajak-kenu sporttelep</t>
  </si>
  <si>
    <t>-  Swingo ent vizsgálóegys.vízellátás kiépítése</t>
  </si>
  <si>
    <t>-  Oculus centerfield II +asztal+pc</t>
  </si>
  <si>
    <t>- Flexibilisnasoph.laryng szet</t>
  </si>
  <si>
    <t>- Ebike ergometer, cardisoft</t>
  </si>
  <si>
    <t>-  Balatonkenese 3534/3 hrsz.</t>
  </si>
  <si>
    <t>-  Dunakeszi 4433/1 hrsz.ingatlan Bazsanth Vince u.37.</t>
  </si>
  <si>
    <t>-  Dunakeszi 4225 hrsz. Telek Dózsa György tér 19.</t>
  </si>
  <si>
    <t>-  Rév út felújítás tervdok.</t>
  </si>
  <si>
    <t>-  Ordass L.park elektr.ell.kész.</t>
  </si>
  <si>
    <t>- Süllyedő oszlop csere</t>
  </si>
  <si>
    <t>- Alagi tagóvoda környezetrendezés</t>
  </si>
  <si>
    <t>-  Idősek otthona ablakcsere</t>
  </si>
  <si>
    <t>- Egyéb egészségügyiműszerek, szám.techn. felszerelések</t>
  </si>
  <si>
    <t>-  Intézmények részére hangszerek, szám.techn.felsz.</t>
  </si>
  <si>
    <t xml:space="preserve">Intézmények jubileumi jutalom, felmentés  és járulék </t>
  </si>
  <si>
    <t xml:space="preserve">Polgármesteri Hivatal -Jubileumi jutalom ,felmentés és járulék </t>
  </si>
  <si>
    <t>Szociális, közoktatási, közgyüjt.és eügyi intézményvezetők szakmai konferenciája</t>
  </si>
  <si>
    <t xml:space="preserve">VEZETŐI ÉRTEKEZLET,KONFERENCIA                    </t>
  </si>
  <si>
    <t>2015. évi költségvetés kiadási előirányzatai</t>
  </si>
  <si>
    <t xml:space="preserve">Összeg (Ft) </t>
  </si>
  <si>
    <t>Kiadások összesen</t>
  </si>
  <si>
    <t>Eredeti előirányzat</t>
  </si>
  <si>
    <t>Eredeti   előirányzat</t>
  </si>
  <si>
    <t>Munkaadót terhelő járulékok,szoc adó</t>
  </si>
  <si>
    <t>Támogatás értékű működési kiadás</t>
  </si>
  <si>
    <t>Működési céllú pénzeszköz átadás</t>
  </si>
  <si>
    <t>Társ-, szoc.pol- és egyéb juttatások,támogatások</t>
  </si>
  <si>
    <t>Működési kölcsönök nyújtása</t>
  </si>
  <si>
    <t>Támogatás értékű felhalmozási kiadás</t>
  </si>
  <si>
    <t>Felhalmozási célú pénzeszköz átadás</t>
  </si>
  <si>
    <t>Pénzügyi befektet. kiadásai</t>
  </si>
  <si>
    <t>Felhalmozási kölcsönök nyújtása</t>
  </si>
  <si>
    <t>Működési célú</t>
  </si>
  <si>
    <t>Felhalmozási célú</t>
  </si>
  <si>
    <t>Hitelek visszafizetése</t>
  </si>
  <si>
    <t>Hatósági jogkörhöz köth.műk bev.</t>
  </si>
  <si>
    <t>Egyéb saját bevétel</t>
  </si>
  <si>
    <t>ÁFA bevételek visszatérül.</t>
  </si>
  <si>
    <t>Kamat bevétel</t>
  </si>
  <si>
    <t>Helyi adók</t>
  </si>
  <si>
    <t>Átengedett központi adók</t>
  </si>
  <si>
    <t>Egyéb sajátos működési bevételek</t>
  </si>
  <si>
    <t>Önk.ált.műk.és ágazati fa-hoz kapcs.tám.</t>
  </si>
  <si>
    <t>Egyéb költségvetési támogatások</t>
  </si>
  <si>
    <t>Működési célú átvett pénzeszk.</t>
  </si>
  <si>
    <t>Felhalmozási célú bevételek</t>
  </si>
  <si>
    <t>Támogatás érékű felhalm.bev.</t>
  </si>
  <si>
    <t>Működési c.tám Áht-on belülről</t>
  </si>
  <si>
    <t>Felhalmozási célú átvett pénzeszk.</t>
  </si>
  <si>
    <t>Finanszírozási művelet működési</t>
  </si>
  <si>
    <t>Finanszírozási művelet felhalmozási</t>
  </si>
  <si>
    <t>Bevételek összesen</t>
  </si>
  <si>
    <t>Önállóan működő költségvetési szerv megnevezése</t>
  </si>
  <si>
    <t>Költségvetési kiadások összesen</t>
  </si>
  <si>
    <t>Munkaadókat terhelő járulékok,szoc hj.,adó</t>
  </si>
  <si>
    <t>Támogatásértékű működési kiadás</t>
  </si>
  <si>
    <t>Működési célú pénzeszköz átadások</t>
  </si>
  <si>
    <t>Támogatásértédű felhalmozási kiadás</t>
  </si>
  <si>
    <t>Munkaadókat terh.jár.,szoc.hj.adó</t>
  </si>
  <si>
    <t>Felhalmozási beruházások</t>
  </si>
  <si>
    <t>Költségvetési bevételek összesen</t>
  </si>
  <si>
    <t>Egyéb saját működési bevétel</t>
  </si>
  <si>
    <t>Működési célú hozam és kamat bevételek</t>
  </si>
  <si>
    <t>Működési célú pénzeszköz átvétel</t>
  </si>
  <si>
    <t>Felhalmozási támogatás ÁH-n belülről ,  Önkormányzati</t>
  </si>
  <si>
    <t>Finanszírozási bevételek megszűntetése</t>
  </si>
  <si>
    <t>Működési célú hozam- és kamat bevételek</t>
  </si>
  <si>
    <t>Felhalmozási célú ,  önkományzati</t>
  </si>
  <si>
    <t>Önállóan működő költségvetési szerv  megnevezése</t>
  </si>
  <si>
    <t xml:space="preserve">IDŐSEK OTTH. INGATLAN PER                       </t>
  </si>
  <si>
    <t xml:space="preserve">2015. 09.30. előirányzat </t>
  </si>
  <si>
    <t xml:space="preserve">2015.09.30.   mód.                                </t>
  </si>
  <si>
    <t xml:space="preserve">Felújítási kiadások </t>
  </si>
  <si>
    <t xml:space="preserve">Beruházási kiadások </t>
  </si>
  <si>
    <t xml:space="preserve">Betegséggel kapcs. pénzb. ellátás  101141-101150 </t>
  </si>
  <si>
    <t>Adó vám és jövedéki igazgatás 011220</t>
  </si>
  <si>
    <t>Komp és révközlekedés   045230</t>
  </si>
  <si>
    <t>Fogyaték összef. pénzb. Ellát.tám.101221-101231-101270-102021-102030-103010</t>
  </si>
  <si>
    <t>SZOC.ÁGAZATI PÓTLÉK KIEGÉSZÍTŐ TÁM.</t>
  </si>
  <si>
    <t>KÖNYVTÁRI ÉRDEKELTSÉGNÖVELŐ TÁMOGATÁS</t>
  </si>
  <si>
    <t>Jubileumi jutalom és járuléka</t>
  </si>
  <si>
    <t>GIMNÁZIUM MŰKÖDTETÉSI KÖLTSÉG</t>
  </si>
  <si>
    <t>PIROS ÓV.SNI GYEREKEK ELLÁTÁSA</t>
  </si>
  <si>
    <t>2014.ÉVRŐL ÁTHUZÓDÓ BÉRKOMPENZÁCIÓ</t>
  </si>
  <si>
    <t>WEBOLDAL KÉSZÍTÉS,TERVEZÉS</t>
  </si>
  <si>
    <t>Gyermekvédelmi pénzbeli ellát.  104051;107060</t>
  </si>
  <si>
    <t xml:space="preserve">2014.ÉVI ELSZ.BEFIZ.KÖT,NORMATIVA ELSZ 05.HÓ                         </t>
  </si>
  <si>
    <t>Egyéb sajátos bevétel kártérítés, visszatérítés</t>
  </si>
  <si>
    <t>Előző évi műk.célú ktgv..maradvány átvétele</t>
  </si>
  <si>
    <t>Előző évi felh.célú ktgv..maradvány átvétele</t>
  </si>
  <si>
    <t>- Asztali tenisz terem hőszigetelés</t>
  </si>
  <si>
    <t>- Tanuszoda hálózat létesítése</t>
  </si>
  <si>
    <t>HSZK- Intézmények beruházások</t>
  </si>
  <si>
    <t>- 1.sz.Bölcsőde felújítása</t>
  </si>
  <si>
    <t>Eszterlánc,Piros, Gyöngyharmat óv. Felújítás</t>
  </si>
  <si>
    <t>Gimnázium,Ált.Iskolák felújítások</t>
  </si>
  <si>
    <t xml:space="preserve">2015.évi eredeti előirányzat </t>
  </si>
  <si>
    <t xml:space="preserve">2015. 12.31. előirányzat </t>
  </si>
  <si>
    <t xml:space="preserve">2015. 12.31. teljesítés </t>
  </si>
  <si>
    <t>2015.12.31.előir.</t>
  </si>
  <si>
    <t>Háziorv. alapell. 072111-Járóbeteg gyógyító  szakell.  072210;72112;72311,74052</t>
  </si>
  <si>
    <t>Járóbeteg gyógyító  szakell.  072210;074052</t>
  </si>
  <si>
    <t>Közművelődés, Könyvtári szolg. 082044- 082091-082092</t>
  </si>
  <si>
    <t>Művészeti tevékenységek  082030</t>
  </si>
  <si>
    <t>Óvodai nevelés ellátás  091140</t>
  </si>
  <si>
    <t>Gimnáziumi tanulók szakm. Fel 092260</t>
  </si>
  <si>
    <t xml:space="preserve">SZOC.HJ.ADÓ                                                 </t>
  </si>
  <si>
    <t xml:space="preserve">CSALÁD.GYERMEKJÓLÉTI KÖZP.EGYSZERI TÁM                      </t>
  </si>
  <si>
    <t xml:space="preserve">KÖZMŰVELŐDÉSI TÁMOGATÁS                                     </t>
  </si>
  <si>
    <t xml:space="preserve">TÁBOROZTATÁS ,KÓRUS KTG.HJ.SZT.MIHÁLY ALAP.                 </t>
  </si>
  <si>
    <t xml:space="preserve"> TÁMOGATÁS -KIÁLLÍTÓHELY TURISZTIKAI VONEZERJÉNEK NÖVELÉSÉRE</t>
  </si>
  <si>
    <t xml:space="preserve">ÁTV.DOLOGI,FELHALMOZÁSI                                     </t>
  </si>
  <si>
    <t>NORMATIVA OKTÓBERI PÓTIGÉNY</t>
  </si>
  <si>
    <t xml:space="preserve">INTÉZMÉNY FINANSZ.KORREKCIÓ               </t>
  </si>
  <si>
    <t xml:space="preserve">2015.12.31.   mód.                                </t>
  </si>
  <si>
    <t xml:space="preserve">2015.12.31.   teljesítés                              </t>
  </si>
  <si>
    <t>-  Közvilágítás, informatikai hálózat kialakítása</t>
  </si>
  <si>
    <t>- Magyarság sporttelep energetikai korszerűsítése</t>
  </si>
  <si>
    <t>- Szakorvosi Rendelőintézet energetikai korszerűsítése</t>
  </si>
  <si>
    <t>- JAMK Energetikai korszerűsítés</t>
  </si>
  <si>
    <t>- Muskátli u. Közösségi ház hőszigetelés, nyílászáró csere</t>
  </si>
  <si>
    <t>- Irattár (Fő u.37.) fűtésrendszer újraépítése, polcok, rácsok elhelyezése</t>
  </si>
  <si>
    <t>- Üzletrész vásárlás</t>
  </si>
  <si>
    <t>-  Szakorvosi Rendelőintézet lépcső és mozgáskorlátozott rámpa felújítása</t>
  </si>
  <si>
    <t>-  Játszóház óvoda füstgátló ajtó beépítése</t>
  </si>
  <si>
    <t>- Fóti u.35. Orvosi rendelő felúj.gáztervek</t>
  </si>
  <si>
    <t>- Fő u.141. Pszihiátria akadálymentesítés</t>
  </si>
  <si>
    <t>- Bárdos Isk EPDM burkolató pálya , Fazekas  vizesblokk, Íkörösi szerszámos faház</t>
  </si>
  <si>
    <t>ESZTERLÁNC</t>
  </si>
  <si>
    <t>JÁTSZÓHÁZ</t>
  </si>
  <si>
    <t>PIROS</t>
  </si>
  <si>
    <t>KÖNYVTÁR</t>
  </si>
  <si>
    <t>SPORTIG</t>
  </si>
  <si>
    <t>SZTK</t>
  </si>
  <si>
    <t>KIADÁS</t>
  </si>
  <si>
    <t>BEVÉTEL</t>
  </si>
  <si>
    <t>PMH</t>
  </si>
  <si>
    <t>Költségvetési intézmény                                                       megnevezése</t>
  </si>
  <si>
    <t>Engedélyezett álláshelyek száma                                                          2015. január 1-én [db]</t>
  </si>
  <si>
    <t>Engedélyezett álláshelyek száma                                                                                                                     2015. december 31-én [db]</t>
  </si>
  <si>
    <t>Tényleges állományi létszám                                                              2015. december 31-én [fő]</t>
  </si>
  <si>
    <t>Teljes munka-idős</t>
  </si>
  <si>
    <t>Rész munkaidős</t>
  </si>
  <si>
    <t>A változást engedélyező                        önkormányzati                            határozat(ok)                            száma</t>
  </si>
  <si>
    <t>Teljes munkaidős</t>
  </si>
  <si>
    <t>6 órás</t>
  </si>
  <si>
    <t>4 órás</t>
  </si>
  <si>
    <t>ÖNKORMÁNYZAT</t>
  </si>
  <si>
    <t xml:space="preserve">   - polgármester</t>
  </si>
  <si>
    <t>-</t>
  </si>
  <si>
    <t xml:space="preserve">   - alpolgármester</t>
  </si>
  <si>
    <t xml:space="preserve">   - polgármesteri tanácsadó</t>
  </si>
  <si>
    <t>POLGÁRMESTERI HIVATAL</t>
  </si>
  <si>
    <t xml:space="preserve">   - jegyző</t>
  </si>
  <si>
    <t xml:space="preserve">   - aljegyző</t>
  </si>
  <si>
    <t xml:space="preserve">   - köztisztviselő</t>
  </si>
  <si>
    <t xml:space="preserve">   - ügykezelő</t>
  </si>
  <si>
    <t xml:space="preserve">   - fizikai alkalmazottak</t>
  </si>
  <si>
    <t>ÖNÁLLÓ INTÉZMÉNYEK</t>
  </si>
  <si>
    <t xml:space="preserve">Humán Szolgáltató Központ </t>
  </si>
  <si>
    <t xml:space="preserve">   - HSZK Törzs</t>
  </si>
  <si>
    <t xml:space="preserve">   - Fóti Úti Bölcsődei Tph.</t>
  </si>
  <si>
    <t xml:space="preserve">   - Garas Utcai Bölcsődei Tph.</t>
  </si>
  <si>
    <t xml:space="preserve">   - Kincsem Utcai Bölcsődei Tph.</t>
  </si>
  <si>
    <t xml:space="preserve">   - fogyatékosok nappali ellátása</t>
  </si>
  <si>
    <t xml:space="preserve">   - pszichiátria</t>
  </si>
  <si>
    <t xml:space="preserve">   - családsegítés</t>
  </si>
  <si>
    <t xml:space="preserve">   - gyermekjóléti szolgáltatás</t>
  </si>
  <si>
    <t xml:space="preserve">   - házi segítségnyújtás</t>
  </si>
  <si>
    <t xml:space="preserve">   - szociális étkeztetés</t>
  </si>
  <si>
    <t xml:space="preserve">   - idősek nappali ellátása</t>
  </si>
  <si>
    <t xml:space="preserve">   - gyermek felügyelet</t>
  </si>
  <si>
    <t xml:space="preserve">   - Idősek Otthona</t>
  </si>
  <si>
    <t>10/2015.(05.06.)</t>
  </si>
  <si>
    <t>ÖNKORMÁNYZAT ÖSSZESEN</t>
  </si>
  <si>
    <t>Összes fő</t>
  </si>
  <si>
    <t>Összesen fő</t>
  </si>
  <si>
    <t>01</t>
  </si>
  <si>
    <t>02</t>
  </si>
  <si>
    <t>03</t>
  </si>
  <si>
    <t>04</t>
  </si>
  <si>
    <t>05</t>
  </si>
  <si>
    <t>06</t>
  </si>
  <si>
    <t>07</t>
  </si>
  <si>
    <t>08</t>
  </si>
  <si>
    <t>10</t>
  </si>
  <si>
    <t>C/II	Pénztárak, csekkek, betétkönyvek</t>
  </si>
  <si>
    <t>11</t>
  </si>
  <si>
    <t>Forintszámlák, devizaszámlák</t>
  </si>
  <si>
    <t>E)	EGYÉB SAJÁTOS ESZKÖZOLDALI  ELSZÁMOLÁSOK</t>
  </si>
  <si>
    <t>Nemzeti vagyon és egyéb eszközök induláskori értéke és változásai</t>
  </si>
  <si>
    <t>G/IV	Felhalmozott eredmény</t>
  </si>
  <si>
    <t>G/VI	Mérleg szerinti eredmény</t>
  </si>
  <si>
    <t>27</t>
  </si>
  <si>
    <t>28</t>
  </si>
  <si>
    <t>29</t>
  </si>
  <si>
    <t>Tárgy időszak</t>
  </si>
  <si>
    <t>C/I Lekötött bankbetétek</t>
  </si>
  <si>
    <t>Önkormányzat</t>
  </si>
  <si>
    <t>Könyvtár</t>
  </si>
  <si>
    <t>Sportigazgatóság</t>
  </si>
  <si>
    <t>Alaptevékenység költségvetési bevételei</t>
  </si>
  <si>
    <t>5 032 996</t>
  </si>
  <si>
    <t>Alaptevékenység költségvetési kiadásai</t>
  </si>
  <si>
    <t>2 038 060</t>
  </si>
  <si>
    <t>Alaptevékenység költségv. egyenlege</t>
  </si>
  <si>
    <t>2 994 936</t>
  </si>
  <si>
    <t>Alaptevékenység finansz.  bevételei</t>
  </si>
  <si>
    <t>10 247 458</t>
  </si>
  <si>
    <t>Alaptevékenység maradványa</t>
  </si>
  <si>
    <t>Felügyeleti szerv korrekciója</t>
  </si>
  <si>
    <t>Felhasználható maradvány</t>
  </si>
  <si>
    <t>Munkaadókat terh. járulékok, szoc.hozzájárulási adó</t>
  </si>
  <si>
    <t xml:space="preserve">teljesítés % </t>
  </si>
  <si>
    <t>Bevétel jogcíme</t>
  </si>
  <si>
    <t xml:space="preserve"> TÁM.ELŐLEG -KÁBÍTÓSZER PREV. EGYEZTETŐ FÓRUM INDÍTÁS</t>
  </si>
  <si>
    <t xml:space="preserve">RÉSZESEDÉSEK VÁSÁRLÁSA                                     </t>
  </si>
  <si>
    <t xml:space="preserve"> RENDEZVÉNY /NÉPTÁNC GÁLA       </t>
  </si>
  <si>
    <t xml:space="preserve"> 2015. évi fejlesztések, felújítások előirányzatai és teljesítése</t>
  </si>
  <si>
    <t>2015.évi Költségvetési maradványok</t>
  </si>
  <si>
    <t>Nemzeti vagyyon változásai</t>
  </si>
  <si>
    <t>Egyéb eszközök induláskori értéke és változásai</t>
  </si>
  <si>
    <t xml:space="preserve"> Önkormányzati (irányító szervi) konszolidált beszámoló - Konszolidált mérleg</t>
  </si>
  <si>
    <t xml:space="preserve">A/I	Immateriális javak  </t>
  </si>
  <si>
    <t xml:space="preserve">A/II	Tárgyi eszközök </t>
  </si>
  <si>
    <t xml:space="preserve">A/III	Befektetett pénzügyi eszközök </t>
  </si>
  <si>
    <t xml:space="preserve">A/IV	Koncesszióba, vagyonkezelésbe adott eszközök  </t>
  </si>
  <si>
    <t xml:space="preserve">A)	NEMZETI VAGYONBA TARTOZÓ BEFEKTETETT ESZKÖZÖK </t>
  </si>
  <si>
    <t xml:space="preserve">B/I	Készletek </t>
  </si>
  <si>
    <t xml:space="preserve">B/II	Értékpapírok </t>
  </si>
  <si>
    <t xml:space="preserve">B)	NEMZETI VAGYONBA TARTOZÓ FORGÓESZKÖZÖK </t>
  </si>
  <si>
    <t xml:space="preserve">C)	PÉNZESZKÖZÖK </t>
  </si>
  <si>
    <t>D/I	Költségvetési évben esedékes követelések</t>
  </si>
  <si>
    <t xml:space="preserve">D/II	Költségvetési évet követően esedékes követelések </t>
  </si>
  <si>
    <t xml:space="preserve">D/III	Követelés jellegű sajátos elszámolások </t>
  </si>
  <si>
    <t xml:space="preserve">D)	KÖVETELÉSEK </t>
  </si>
  <si>
    <t xml:space="preserve">F)	AKTÍV IDŐBELI  ELHATÁROLÁSOK  </t>
  </si>
  <si>
    <t xml:space="preserve">G)	SAJÁT TŐKE </t>
  </si>
  <si>
    <t xml:space="preserve">H/I	Költségvetési évben esedékes kötelezettségek </t>
  </si>
  <si>
    <t>H/II	Költségvetési évet követően esedékes kötelezettségek</t>
  </si>
  <si>
    <t xml:space="preserve">H/III	Kötelezettség jellegű sajátos elszámolások </t>
  </si>
  <si>
    <t xml:space="preserve">H)	KÖTELEZETTSÉGEK </t>
  </si>
  <si>
    <t>K)	PASSZÍV IDŐBELI ELHATÁROLÁSOK</t>
  </si>
  <si>
    <t xml:space="preserve">FORRÁSOK ÖSSZESEN </t>
  </si>
  <si>
    <t xml:space="preserve">ESZKÖZÖK ÖSSZESEN </t>
  </si>
  <si>
    <t>15.sz.melléklet</t>
  </si>
  <si>
    <t>adatok ezer Ft-ban</t>
  </si>
  <si>
    <t>Fogászati kezelőegységek beszerzése</t>
  </si>
  <si>
    <t>Kompok, révek, fenntartása támogatás</t>
  </si>
  <si>
    <t>13.sz. melléklet</t>
  </si>
  <si>
    <t>- Tárgyi eszköz beszerzések</t>
  </si>
  <si>
    <t>-  Szt.István park padok, kültéri bútorzat</t>
  </si>
</sst>
</file>

<file path=xl/styles.xml><?xml version="1.0" encoding="utf-8"?>
<styleSheet xmlns="http://schemas.openxmlformats.org/spreadsheetml/2006/main">
  <numFmts count="7">
    <numFmt numFmtId="164" formatCode="_-* #,##0.00\ &quot;Ft&quot;_-;\-* #,##0.00\ &quot;Ft&quot;_-;_-* &quot;-&quot;??\ &quot;Ft&quot;_-;_-@_-"/>
    <numFmt numFmtId="165" formatCode="_-* #,##0.00\ _F_t_-;\-* #,##0.00\ _F_t_-;_-* &quot;-&quot;??\ _F_t_-;_-@_-"/>
    <numFmt numFmtId="166" formatCode="#,##0.000"/>
    <numFmt numFmtId="167" formatCode="yyyy/mm/dd;@"/>
    <numFmt numFmtId="168" formatCode="_-* #,##0.00\ _F_t_-;\-* #,##0.00\ _F_t_-;_-* \-??\ _F_t_-;_-@_-"/>
    <numFmt numFmtId="169" formatCode="_(* #,##0_);_(* \(#,##0\);_(* \-??_);_(@_)"/>
    <numFmt numFmtId="170" formatCode="_-* #,##0\ _F_t_-;\-* #,##0\ _F_t_-;_-* &quot;-&quot;??\ _F_t_-;_-@_-"/>
  </numFmts>
  <fonts count="95"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2"/>
      <name val="Times New Roman CE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indexed="9"/>
      <name val="Arial"/>
      <family val="2"/>
      <charset val="238"/>
    </font>
    <font>
      <i/>
      <sz val="11"/>
      <name val="Arial"/>
      <family val="2"/>
      <charset val="238"/>
    </font>
    <font>
      <b/>
      <sz val="20"/>
      <name val="Arial"/>
      <family val="2"/>
      <charset val="238"/>
    </font>
    <font>
      <sz val="9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8"/>
      <name val="Times New Roman CE"/>
      <family val="1"/>
      <charset val="238"/>
    </font>
    <font>
      <sz val="10"/>
      <name val="Arial CE"/>
      <family val="2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5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sz val="12"/>
      <name val="Arial"/>
      <family val="2"/>
      <charset val="238"/>
    </font>
    <font>
      <i/>
      <sz val="12"/>
      <name val="Times New Roman CE"/>
      <charset val="238"/>
    </font>
    <font>
      <b/>
      <sz val="12"/>
      <name val="Arial"/>
      <family val="2"/>
      <charset val="238"/>
    </font>
    <font>
      <u/>
      <sz val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 CE"/>
      <charset val="238"/>
    </font>
    <font>
      <b/>
      <sz val="13"/>
      <name val="Times New Roman CE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i/>
      <sz val="10"/>
      <name val="Arial"/>
      <family val="2"/>
      <charset val="238"/>
    </font>
    <font>
      <b/>
      <i/>
      <sz val="11"/>
      <name val="Times New Roman CE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 CE"/>
      <charset val="238"/>
    </font>
    <font>
      <i/>
      <sz val="10"/>
      <name val="Times New Roman CE"/>
      <charset val="238"/>
    </font>
    <font>
      <sz val="11"/>
      <name val="Times New Roman"/>
      <family val="1"/>
      <charset val="238"/>
    </font>
    <font>
      <sz val="9"/>
      <name val="Times New Roman CE"/>
      <charset val="238"/>
    </font>
    <font>
      <b/>
      <i/>
      <sz val="10"/>
      <color indexed="10"/>
      <name val="Times New Roman CE"/>
      <family val="1"/>
      <charset val="238"/>
    </font>
    <font>
      <u/>
      <sz val="8"/>
      <name val="Arial"/>
      <family val="2"/>
      <charset val="238"/>
    </font>
    <font>
      <b/>
      <sz val="8"/>
      <name val="Arial CE"/>
      <charset val="238"/>
    </font>
    <font>
      <i/>
      <sz val="8"/>
      <name val="Times New Roman CE"/>
      <charset val="238"/>
    </font>
    <font>
      <sz val="14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4"/>
      <name val="Times New Roman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1"/>
      <color theme="1"/>
      <name val="Calibri"/>
      <family val="2"/>
      <charset val="238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</fills>
  <borders count="48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double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double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double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/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64"/>
      </bottom>
      <diagonal/>
    </border>
    <border>
      <left style="hair">
        <color indexed="8"/>
      </left>
      <right/>
      <top style="medium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thin">
        <color indexed="64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hair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64"/>
      </left>
      <right style="medium">
        <color indexed="8"/>
      </right>
      <top/>
      <bottom style="hair">
        <color indexed="64"/>
      </bottom>
      <diagonal/>
    </border>
    <border>
      <left style="medium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 style="thin">
        <color indexed="8"/>
      </right>
      <top style="hair">
        <color indexed="64"/>
      </top>
      <bottom/>
      <diagonal/>
    </border>
    <border>
      <left style="medium">
        <color indexed="8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64"/>
      </top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hair">
        <color indexed="8"/>
      </left>
      <right style="medium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64"/>
      </top>
      <bottom/>
      <diagonal/>
    </border>
    <border>
      <left style="thin">
        <color indexed="8"/>
      </left>
      <right style="hair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8"/>
      </right>
      <top/>
      <bottom/>
      <diagonal/>
    </border>
    <border>
      <left style="hair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hair">
        <color indexed="8"/>
      </right>
      <top style="thin">
        <color indexed="8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/>
      <diagonal/>
    </border>
    <border>
      <left/>
      <right style="hair">
        <color indexed="8"/>
      </right>
      <top style="thin">
        <color indexed="64"/>
      </top>
      <bottom style="medium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medium">
        <color indexed="64"/>
      </top>
      <bottom style="thin">
        <color indexed="64"/>
      </bottom>
      <diagonal/>
    </border>
    <border>
      <left/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hair">
        <color indexed="8"/>
      </right>
      <top/>
      <bottom style="hair">
        <color indexed="64"/>
      </bottom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/>
      <diagonal/>
    </border>
    <border>
      <left style="hair">
        <color indexed="8"/>
      </left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</borders>
  <cellStyleXfs count="56">
    <xf numFmtId="0" fontId="0" fillId="0" borderId="0"/>
    <xf numFmtId="0" fontId="71" fillId="2" borderId="0" applyNumberFormat="0" applyBorder="0" applyAlignment="0" applyProtection="0"/>
    <xf numFmtId="0" fontId="71" fillId="3" borderId="0" applyNumberFormat="0" applyBorder="0" applyAlignment="0" applyProtection="0"/>
    <xf numFmtId="0" fontId="71" fillId="4" borderId="0" applyNumberFormat="0" applyBorder="0" applyAlignment="0" applyProtection="0"/>
    <xf numFmtId="0" fontId="71" fillId="5" borderId="0" applyNumberFormat="0" applyBorder="0" applyAlignment="0" applyProtection="0"/>
    <xf numFmtId="0" fontId="7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5" borderId="0" applyNumberFormat="0" applyBorder="0" applyAlignment="0" applyProtection="0"/>
    <xf numFmtId="0" fontId="71" fillId="8" borderId="0" applyNumberFormat="0" applyBorder="0" applyAlignment="0" applyProtection="0"/>
    <xf numFmtId="0" fontId="71" fillId="11" borderId="0" applyNumberFormat="0" applyBorder="0" applyAlignment="0" applyProtection="0"/>
    <xf numFmtId="0" fontId="72" fillId="12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9" borderId="0" applyNumberFormat="0" applyBorder="0" applyAlignment="0" applyProtection="0"/>
    <xf numFmtId="0" fontId="73" fillId="3" borderId="0" applyNumberFormat="0" applyBorder="0" applyAlignment="0" applyProtection="0"/>
    <xf numFmtId="0" fontId="74" fillId="20" borderId="1" applyNumberFormat="0" applyAlignment="0" applyProtection="0"/>
    <xf numFmtId="0" fontId="75" fillId="21" borderId="2" applyNumberFormat="0" applyAlignment="0" applyProtection="0"/>
    <xf numFmtId="0" fontId="1" fillId="0" borderId="0"/>
    <xf numFmtId="0" fontId="76" fillId="0" borderId="0" applyNumberFormat="0" applyFill="0" applyBorder="0" applyAlignment="0" applyProtection="0"/>
    <xf numFmtId="168" fontId="32" fillId="0" borderId="0" applyFill="0" applyBorder="0" applyAlignment="0" applyProtection="0"/>
    <xf numFmtId="165" fontId="2" fillId="0" borderId="0" applyFont="0" applyFill="0" applyBorder="0" applyAlignment="0" applyProtection="0"/>
    <xf numFmtId="0" fontId="77" fillId="4" borderId="0" applyNumberFormat="0" applyBorder="0" applyAlignment="0" applyProtection="0"/>
    <xf numFmtId="0" fontId="78" fillId="0" borderId="3" applyNumberFormat="0" applyFill="0" applyAlignment="0" applyProtection="0"/>
    <xf numFmtId="0" fontId="79" fillId="0" borderId="4" applyNumberFormat="0" applyFill="0" applyAlignment="0" applyProtection="0"/>
    <xf numFmtId="0" fontId="80" fillId="0" borderId="5" applyNumberFormat="0" applyFill="0" applyAlignment="0" applyProtection="0"/>
    <xf numFmtId="0" fontId="80" fillId="0" borderId="0" applyNumberFormat="0" applyFill="0" applyBorder="0" applyAlignment="0" applyProtection="0"/>
    <xf numFmtId="0" fontId="81" fillId="7" borderId="1" applyNumberFormat="0" applyAlignment="0" applyProtection="0"/>
    <xf numFmtId="0" fontId="82" fillId="0" borderId="6" applyNumberFormat="0" applyFill="0" applyAlignment="0" applyProtection="0"/>
    <xf numFmtId="0" fontId="83" fillId="23" borderId="0" applyNumberFormat="0" applyBorder="0" applyAlignment="0" applyProtection="0"/>
    <xf numFmtId="0" fontId="2" fillId="0" borderId="0"/>
    <xf numFmtId="0" fontId="36" fillId="0" borderId="0"/>
    <xf numFmtId="0" fontId="17" fillId="0" borderId="0"/>
    <xf numFmtId="0" fontId="17" fillId="0" borderId="0"/>
    <xf numFmtId="0" fontId="94" fillId="0" borderId="0"/>
    <xf numFmtId="0" fontId="94" fillId="0" borderId="0"/>
    <xf numFmtId="0" fontId="2" fillId="0" borderId="0"/>
    <xf numFmtId="0" fontId="32" fillId="0" borderId="0"/>
    <xf numFmtId="0" fontId="2" fillId="0" borderId="0"/>
    <xf numFmtId="0" fontId="71" fillId="22" borderId="7" applyNumberFormat="0" applyFont="0" applyAlignment="0" applyProtection="0"/>
    <xf numFmtId="0" fontId="84" fillId="20" borderId="8" applyNumberFormat="0" applyAlignment="0" applyProtection="0"/>
    <xf numFmtId="164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9" applyNumberFormat="0" applyFill="0" applyAlignment="0" applyProtection="0"/>
    <xf numFmtId="0" fontId="87" fillId="0" borderId="0" applyNumberFormat="0" applyFill="0" applyBorder="0" applyAlignment="0" applyProtection="0"/>
  </cellStyleXfs>
  <cellXfs count="1712">
    <xf numFmtId="0" fontId="0" fillId="0" borderId="0" xfId="0"/>
    <xf numFmtId="0" fontId="3" fillId="0" borderId="0" xfId="48" applyFont="1"/>
    <xf numFmtId="0" fontId="3" fillId="24" borderId="0" xfId="48" applyFont="1" applyFill="1"/>
    <xf numFmtId="0" fontId="3" fillId="0" borderId="0" xfId="48" applyFont="1" applyFill="1"/>
    <xf numFmtId="3" fontId="3" fillId="0" borderId="0" xfId="48" applyNumberFormat="1" applyFont="1"/>
    <xf numFmtId="166" fontId="3" fillId="0" borderId="0" xfId="48" applyNumberFormat="1" applyFont="1"/>
    <xf numFmtId="0" fontId="3" fillId="0" borderId="0" xfId="48" applyFont="1" applyFill="1" applyBorder="1"/>
    <xf numFmtId="4" fontId="3" fillId="0" borderId="0" xfId="48" applyNumberFormat="1" applyFont="1"/>
    <xf numFmtId="0" fontId="3" fillId="0" borderId="0" xfId="48" applyFont="1" applyAlignment="1">
      <alignment horizontal="center"/>
    </xf>
    <xf numFmtId="3" fontId="4" fillId="25" borderId="10" xfId="48" applyNumberFormat="1" applyFont="1" applyFill="1" applyBorder="1" applyAlignment="1">
      <alignment vertical="center"/>
    </xf>
    <xf numFmtId="0" fontId="4" fillId="25" borderId="10" xfId="48" applyFont="1" applyFill="1" applyBorder="1" applyAlignment="1">
      <alignment vertical="center"/>
    </xf>
    <xf numFmtId="0" fontId="4" fillId="25" borderId="11" xfId="48" applyFont="1" applyFill="1" applyBorder="1" applyAlignment="1">
      <alignment vertical="center"/>
    </xf>
    <xf numFmtId="3" fontId="4" fillId="25" borderId="12" xfId="48" applyNumberFormat="1" applyFont="1" applyFill="1" applyBorder="1" applyAlignment="1">
      <alignment vertical="center"/>
    </xf>
    <xf numFmtId="3" fontId="4" fillId="26" borderId="12" xfId="48" applyNumberFormat="1" applyFont="1" applyFill="1" applyBorder="1" applyAlignment="1">
      <alignment vertical="center"/>
    </xf>
    <xf numFmtId="0" fontId="4" fillId="25" borderId="12" xfId="48" applyFont="1" applyFill="1" applyBorder="1" applyAlignment="1">
      <alignment vertical="center"/>
    </xf>
    <xf numFmtId="0" fontId="4" fillId="25" borderId="13" xfId="48" applyFont="1" applyFill="1" applyBorder="1" applyAlignment="1">
      <alignment vertical="center"/>
    </xf>
    <xf numFmtId="0" fontId="5" fillId="0" borderId="14" xfId="48" applyFont="1" applyFill="1" applyBorder="1" applyAlignment="1">
      <alignment vertical="center"/>
    </xf>
    <xf numFmtId="3" fontId="4" fillId="0" borderId="15" xfId="48" applyNumberFormat="1" applyFont="1" applyFill="1" applyBorder="1" applyAlignment="1">
      <alignment vertical="center"/>
    </xf>
    <xf numFmtId="0" fontId="4" fillId="0" borderId="15" xfId="48" applyFont="1" applyFill="1" applyBorder="1" applyAlignment="1">
      <alignment horizontal="left" vertical="center"/>
    </xf>
    <xf numFmtId="0" fontId="4" fillId="0" borderId="16" xfId="48" applyFont="1" applyFill="1" applyBorder="1" applyAlignment="1">
      <alignment horizontal="center" vertical="center"/>
    </xf>
    <xf numFmtId="3" fontId="5" fillId="0" borderId="15" xfId="48" applyNumberFormat="1" applyFont="1" applyFill="1" applyBorder="1" applyAlignment="1" applyProtection="1">
      <alignment vertical="center"/>
      <protection hidden="1"/>
    </xf>
    <xf numFmtId="0" fontId="4" fillId="0" borderId="17" xfId="48" applyFont="1" applyFill="1" applyBorder="1" applyAlignment="1">
      <alignment horizontal="left" vertical="center"/>
    </xf>
    <xf numFmtId="0" fontId="4" fillId="0" borderId="18" xfId="48" applyFont="1" applyFill="1" applyBorder="1" applyAlignment="1">
      <alignment horizontal="center" vertical="center"/>
    </xf>
    <xf numFmtId="0" fontId="5" fillId="0" borderId="0" xfId="48" applyFont="1" applyFill="1" applyBorder="1" applyAlignment="1">
      <alignment vertical="center"/>
    </xf>
    <xf numFmtId="0" fontId="5" fillId="0" borderId="19" xfId="48" applyFont="1" applyFill="1" applyBorder="1" applyAlignment="1">
      <alignment vertical="center"/>
    </xf>
    <xf numFmtId="3" fontId="4" fillId="0" borderId="20" xfId="48" applyNumberFormat="1" applyFont="1" applyFill="1" applyBorder="1" applyAlignment="1">
      <alignment vertical="center"/>
    </xf>
    <xf numFmtId="0" fontId="4" fillId="24" borderId="20" xfId="0" applyFont="1" applyFill="1" applyBorder="1" applyAlignment="1">
      <alignment vertical="center"/>
    </xf>
    <xf numFmtId="0" fontId="4" fillId="24" borderId="21" xfId="0" applyFont="1" applyFill="1" applyBorder="1" applyAlignment="1">
      <alignment horizontal="center" vertical="center"/>
    </xf>
    <xf numFmtId="3" fontId="5" fillId="0" borderId="22" xfId="48" applyNumberFormat="1" applyFont="1" applyFill="1" applyBorder="1" applyAlignment="1" applyProtection="1">
      <alignment vertical="center"/>
      <protection hidden="1"/>
    </xf>
    <xf numFmtId="0" fontId="4" fillId="24" borderId="23" xfId="0" applyFont="1" applyFill="1" applyBorder="1" applyAlignment="1">
      <alignment vertical="center"/>
    </xf>
    <xf numFmtId="0" fontId="4" fillId="24" borderId="24" xfId="0" applyFont="1" applyFill="1" applyBorder="1" applyAlignment="1">
      <alignment horizontal="center" vertical="center"/>
    </xf>
    <xf numFmtId="3" fontId="4" fillId="24" borderId="20" xfId="48" applyNumberFormat="1" applyFont="1" applyFill="1" applyBorder="1" applyAlignment="1">
      <alignment vertical="center"/>
    </xf>
    <xf numFmtId="3" fontId="4" fillId="25" borderId="25" xfId="48" applyNumberFormat="1" applyFont="1" applyFill="1" applyBorder="1" applyAlignment="1">
      <alignment vertical="center"/>
    </xf>
    <xf numFmtId="3" fontId="4" fillId="25" borderId="26" xfId="48" applyNumberFormat="1" applyFont="1" applyFill="1" applyBorder="1" applyAlignment="1">
      <alignment vertical="center"/>
    </xf>
    <xf numFmtId="0" fontId="4" fillId="25" borderId="25" xfId="48" applyFont="1" applyFill="1" applyBorder="1" applyAlignment="1">
      <alignment horizontal="left" vertical="center"/>
    </xf>
    <xf numFmtId="0" fontId="4" fillId="25" borderId="27" xfId="48" applyFont="1" applyFill="1" applyBorder="1" applyAlignment="1">
      <alignment horizontal="center" vertical="center"/>
    </xf>
    <xf numFmtId="3" fontId="4" fillId="25" borderId="25" xfId="48" applyNumberFormat="1" applyFont="1" applyFill="1" applyBorder="1" applyAlignment="1" applyProtection="1">
      <alignment vertical="center"/>
      <protection hidden="1"/>
    </xf>
    <xf numFmtId="0" fontId="4" fillId="25" borderId="28" xfId="48" applyFont="1" applyFill="1" applyBorder="1" applyAlignment="1">
      <alignment horizontal="left" vertical="center"/>
    </xf>
    <xf numFmtId="0" fontId="4" fillId="25" borderId="29" xfId="48" applyFont="1" applyFill="1" applyBorder="1" applyAlignment="1">
      <alignment horizontal="center" vertical="center"/>
    </xf>
    <xf numFmtId="3" fontId="4" fillId="0" borderId="10" xfId="48" applyNumberFormat="1" applyFont="1" applyFill="1" applyBorder="1" applyAlignment="1">
      <alignment vertical="center"/>
    </xf>
    <xf numFmtId="0" fontId="5" fillId="0" borderId="10" xfId="48" applyFont="1" applyFill="1" applyBorder="1" applyAlignment="1">
      <alignment vertical="center"/>
    </xf>
    <xf numFmtId="0" fontId="6" fillId="0" borderId="30" xfId="48" applyFont="1" applyFill="1" applyBorder="1" applyAlignment="1">
      <alignment horizontal="center" vertical="center"/>
    </xf>
    <xf numFmtId="0" fontId="5" fillId="0" borderId="31" xfId="48" applyFont="1" applyFill="1" applyBorder="1" applyAlignment="1">
      <alignment vertical="center"/>
    </xf>
    <xf numFmtId="0" fontId="5" fillId="0" borderId="32" xfId="48" applyFont="1" applyFill="1" applyBorder="1" applyAlignment="1">
      <alignment horizontal="center" vertical="center"/>
    </xf>
    <xf numFmtId="3" fontId="4" fillId="0" borderId="12" xfId="48" applyNumberFormat="1" applyFont="1" applyFill="1" applyBorder="1" applyAlignment="1">
      <alignment vertical="center"/>
    </xf>
    <xf numFmtId="0" fontId="6" fillId="0" borderId="12" xfId="48" applyFont="1" applyFill="1" applyBorder="1" applyAlignment="1">
      <alignment horizontal="left" vertical="center"/>
    </xf>
    <xf numFmtId="0" fontId="6" fillId="0" borderId="33" xfId="48" applyFont="1" applyFill="1" applyBorder="1" applyAlignment="1">
      <alignment horizontal="center" vertical="center"/>
    </xf>
    <xf numFmtId="3" fontId="6" fillId="24" borderId="15" xfId="48" applyNumberFormat="1" applyFont="1" applyFill="1" applyBorder="1" applyAlignment="1" applyProtection="1">
      <alignment vertical="center"/>
      <protection hidden="1"/>
    </xf>
    <xf numFmtId="0" fontId="6" fillId="0" borderId="17" xfId="48" applyFont="1" applyFill="1" applyBorder="1" applyAlignment="1">
      <alignment horizontal="left" vertical="center"/>
    </xf>
    <xf numFmtId="0" fontId="6" fillId="0" borderId="18" xfId="48" applyFont="1" applyFill="1" applyBorder="1" applyAlignment="1">
      <alignment horizontal="center" vertical="center"/>
    </xf>
    <xf numFmtId="3" fontId="5" fillId="26" borderId="34" xfId="48" applyNumberFormat="1" applyFont="1" applyFill="1" applyBorder="1" applyAlignment="1" applyProtection="1">
      <alignment vertical="center"/>
      <protection hidden="1"/>
    </xf>
    <xf numFmtId="3" fontId="7" fillId="0" borderId="26" xfId="48" applyNumberFormat="1" applyFont="1" applyFill="1" applyBorder="1" applyAlignment="1">
      <alignment vertical="center"/>
    </xf>
    <xf numFmtId="3" fontId="7" fillId="0" borderId="15" xfId="48" applyNumberFormat="1" applyFont="1" applyFill="1" applyBorder="1" applyAlignment="1">
      <alignment vertical="center"/>
    </xf>
    <xf numFmtId="3" fontId="6" fillId="0" borderId="15" xfId="48" applyNumberFormat="1" applyFont="1" applyFill="1" applyBorder="1" applyAlignment="1">
      <alignment vertical="center"/>
    </xf>
    <xf numFmtId="0" fontId="6" fillId="0" borderId="10" xfId="48" applyFont="1" applyFill="1" applyBorder="1" applyAlignment="1">
      <alignment vertical="center" wrapText="1"/>
    </xf>
    <xf numFmtId="0" fontId="6" fillId="0" borderId="35" xfId="48" applyFont="1" applyFill="1" applyBorder="1" applyAlignment="1">
      <alignment horizontal="center" vertical="center"/>
    </xf>
    <xf numFmtId="0" fontId="4" fillId="0" borderId="17" xfId="48" applyFont="1" applyFill="1" applyBorder="1" applyAlignment="1">
      <alignment vertical="center"/>
    </xf>
    <xf numFmtId="0" fontId="6" fillId="0" borderId="12" xfId="48" applyFont="1" applyFill="1" applyBorder="1" applyAlignment="1">
      <alignment vertical="center" wrapText="1"/>
    </xf>
    <xf numFmtId="3" fontId="4" fillId="0" borderId="16" xfId="48" applyNumberFormat="1" applyFont="1" applyFill="1" applyBorder="1" applyAlignment="1">
      <alignment horizontal="center" vertical="center"/>
    </xf>
    <xf numFmtId="3" fontId="5" fillId="24" borderId="0" xfId="48" applyNumberFormat="1" applyFont="1" applyFill="1" applyBorder="1" applyAlignment="1">
      <alignment vertical="center"/>
    </xf>
    <xf numFmtId="3" fontId="6" fillId="24" borderId="15" xfId="48" applyNumberFormat="1" applyFont="1" applyFill="1" applyBorder="1" applyAlignment="1" applyProtection="1">
      <alignment vertical="center"/>
      <protection locked="0"/>
    </xf>
    <xf numFmtId="0" fontId="5" fillId="0" borderId="15" xfId="48" applyFont="1" applyFill="1" applyBorder="1" applyAlignment="1">
      <alignment vertical="center" wrapText="1"/>
    </xf>
    <xf numFmtId="0" fontId="5" fillId="24" borderId="17" xfId="48" applyFont="1" applyFill="1" applyBorder="1" applyAlignment="1">
      <alignment vertical="center"/>
    </xf>
    <xf numFmtId="0" fontId="5" fillId="24" borderId="18" xfId="48" applyFont="1" applyFill="1" applyBorder="1" applyAlignment="1">
      <alignment horizontal="center" vertical="center"/>
    </xf>
    <xf numFmtId="0" fontId="8" fillId="24" borderId="17" xfId="48" applyFont="1" applyFill="1" applyBorder="1" applyAlignment="1">
      <alignment vertical="center" wrapText="1"/>
    </xf>
    <xf numFmtId="0" fontId="8" fillId="24" borderId="17" xfId="48" applyFont="1" applyFill="1" applyBorder="1" applyAlignment="1">
      <alignment vertical="center"/>
    </xf>
    <xf numFmtId="0" fontId="5" fillId="24" borderId="0" xfId="48" applyFont="1" applyFill="1" applyBorder="1" applyAlignment="1">
      <alignment vertical="center" wrapText="1"/>
    </xf>
    <xf numFmtId="0" fontId="5" fillId="24" borderId="15" xfId="48" applyFont="1" applyFill="1" applyBorder="1" applyAlignment="1">
      <alignment vertical="center"/>
    </xf>
    <xf numFmtId="0" fontId="6" fillId="24" borderId="15" xfId="48" applyFont="1" applyFill="1" applyBorder="1" applyAlignment="1">
      <alignment vertical="center" wrapText="1"/>
    </xf>
    <xf numFmtId="3" fontId="7" fillId="0" borderId="19" xfId="48" applyNumberFormat="1" applyFont="1" applyFill="1" applyBorder="1" applyAlignment="1" applyProtection="1">
      <alignment vertical="center"/>
      <protection hidden="1"/>
    </xf>
    <xf numFmtId="0" fontId="5" fillId="24" borderId="17" xfId="48" applyFont="1" applyFill="1" applyBorder="1" applyAlignment="1">
      <alignment vertical="center" wrapText="1"/>
    </xf>
    <xf numFmtId="3" fontId="6" fillId="24" borderId="15" xfId="48" applyNumberFormat="1" applyFont="1" applyFill="1" applyBorder="1" applyAlignment="1">
      <alignment vertical="center"/>
    </xf>
    <xf numFmtId="3" fontId="5" fillId="24" borderId="36" xfId="48" applyNumberFormat="1" applyFont="1" applyFill="1" applyBorder="1" applyAlignment="1" applyProtection="1">
      <alignment vertical="center"/>
      <protection locked="0"/>
    </xf>
    <xf numFmtId="3" fontId="5" fillId="24" borderId="0" xfId="48" applyNumberFormat="1" applyFont="1" applyFill="1" applyBorder="1" applyAlignment="1" applyProtection="1">
      <alignment vertical="center"/>
      <protection locked="0"/>
    </xf>
    <xf numFmtId="3" fontId="4" fillId="0" borderId="15" xfId="48" applyNumberFormat="1" applyFont="1" applyFill="1" applyBorder="1" applyAlignment="1" applyProtection="1">
      <alignment vertical="center"/>
      <protection locked="0"/>
    </xf>
    <xf numFmtId="3" fontId="5" fillId="0" borderId="15" xfId="48" applyNumberFormat="1" applyFont="1" applyFill="1" applyBorder="1" applyAlignment="1" applyProtection="1">
      <alignment vertical="center"/>
      <protection locked="0"/>
    </xf>
    <xf numFmtId="3" fontId="5" fillId="0" borderId="0" xfId="48" applyNumberFormat="1" applyFont="1"/>
    <xf numFmtId="0" fontId="5" fillId="0" borderId="0" xfId="48" applyFont="1"/>
    <xf numFmtId="3" fontId="6" fillId="24" borderId="36" xfId="48" applyNumberFormat="1" applyFont="1" applyFill="1" applyBorder="1" applyAlignment="1" applyProtection="1">
      <alignment vertical="center"/>
      <protection hidden="1"/>
    </xf>
    <xf numFmtId="3" fontId="6" fillId="24" borderId="0" xfId="48" applyNumberFormat="1" applyFont="1" applyFill="1" applyBorder="1" applyAlignment="1" applyProtection="1">
      <alignment vertical="center"/>
      <protection hidden="1"/>
    </xf>
    <xf numFmtId="0" fontId="5" fillId="0" borderId="15" xfId="48" applyFont="1" applyFill="1" applyBorder="1" applyAlignment="1">
      <alignment vertical="center"/>
    </xf>
    <xf numFmtId="0" fontId="5" fillId="24" borderId="15" xfId="48" applyFont="1" applyFill="1" applyBorder="1" applyAlignment="1">
      <alignment vertical="center" wrapText="1"/>
    </xf>
    <xf numFmtId="0" fontId="6" fillId="24" borderId="18" xfId="48" applyFont="1" applyFill="1" applyBorder="1" applyAlignment="1">
      <alignment horizontal="center" vertical="center"/>
    </xf>
    <xf numFmtId="3" fontId="5" fillId="24" borderId="36" xfId="48" applyNumberFormat="1" applyFont="1" applyFill="1" applyBorder="1" applyProtection="1">
      <protection hidden="1"/>
    </xf>
    <xf numFmtId="3" fontId="8" fillId="0" borderId="15" xfId="48" applyNumberFormat="1" applyFont="1" applyFill="1" applyBorder="1" applyProtection="1">
      <protection hidden="1"/>
    </xf>
    <xf numFmtId="3" fontId="5" fillId="24" borderId="36" xfId="48" applyNumberFormat="1" applyFont="1" applyFill="1" applyBorder="1"/>
    <xf numFmtId="3" fontId="5" fillId="24" borderId="0" xfId="48" applyNumberFormat="1" applyFont="1" applyFill="1" applyBorder="1"/>
    <xf numFmtId="3" fontId="4" fillId="24" borderId="15" xfId="48" applyNumberFormat="1" applyFont="1" applyFill="1" applyBorder="1"/>
    <xf numFmtId="3" fontId="5" fillId="0" borderId="15" xfId="48" applyNumberFormat="1" applyFont="1" applyFill="1" applyBorder="1"/>
    <xf numFmtId="3" fontId="5" fillId="24" borderId="15" xfId="48" applyNumberFormat="1" applyFont="1" applyFill="1" applyBorder="1"/>
    <xf numFmtId="3" fontId="5" fillId="24" borderId="37" xfId="48" applyNumberFormat="1" applyFont="1" applyFill="1" applyBorder="1" applyAlignment="1">
      <alignment horizontal="center"/>
    </xf>
    <xf numFmtId="0" fontId="4" fillId="24" borderId="17" xfId="48" applyFont="1" applyFill="1" applyBorder="1"/>
    <xf numFmtId="0" fontId="4" fillId="24" borderId="18" xfId="48" applyFont="1" applyFill="1" applyBorder="1" applyAlignment="1">
      <alignment horizontal="center"/>
    </xf>
    <xf numFmtId="0" fontId="3" fillId="0" borderId="38" xfId="48" applyFont="1" applyFill="1" applyBorder="1" applyAlignment="1">
      <alignment horizontal="center"/>
    </xf>
    <xf numFmtId="0" fontId="3" fillId="0" borderId="39" xfId="48" applyFont="1" applyFill="1" applyBorder="1" applyAlignment="1">
      <alignment horizontal="center"/>
    </xf>
    <xf numFmtId="0" fontId="9" fillId="24" borderId="40" xfId="48" applyFont="1" applyFill="1" applyBorder="1" applyAlignment="1">
      <alignment horizontal="center"/>
    </xf>
    <xf numFmtId="0" fontId="9" fillId="0" borderId="41" xfId="48" applyFont="1" applyFill="1" applyBorder="1" applyAlignment="1">
      <alignment horizontal="center"/>
    </xf>
    <xf numFmtId="0" fontId="3" fillId="0" borderId="40" xfId="48" applyFont="1" applyFill="1" applyBorder="1" applyAlignment="1">
      <alignment horizontal="center"/>
    </xf>
    <xf numFmtId="0" fontId="3" fillId="0" borderId="42" xfId="48" applyFont="1" applyFill="1" applyBorder="1" applyAlignment="1">
      <alignment horizontal="center"/>
    </xf>
    <xf numFmtId="0" fontId="3" fillId="24" borderId="43" xfId="48" applyFont="1" applyFill="1" applyBorder="1" applyAlignment="1">
      <alignment horizontal="center"/>
    </xf>
    <xf numFmtId="0" fontId="3" fillId="24" borderId="44" xfId="48" applyFont="1" applyFill="1" applyBorder="1" applyAlignment="1">
      <alignment horizontal="center"/>
    </xf>
    <xf numFmtId="0" fontId="3" fillId="0" borderId="45" xfId="48" applyFont="1" applyFill="1" applyBorder="1" applyAlignment="1">
      <alignment horizontal="center"/>
    </xf>
    <xf numFmtId="0" fontId="3" fillId="24" borderId="46" xfId="48" applyFont="1" applyFill="1" applyBorder="1" applyAlignment="1">
      <alignment horizontal="center"/>
    </xf>
    <xf numFmtId="0" fontId="3" fillId="24" borderId="42" xfId="48" applyFont="1" applyFill="1" applyBorder="1" applyAlignment="1">
      <alignment horizontal="center"/>
    </xf>
    <xf numFmtId="0" fontId="3" fillId="24" borderId="47" xfId="48" applyFont="1" applyFill="1" applyBorder="1" applyAlignment="1">
      <alignment horizontal="center"/>
    </xf>
    <xf numFmtId="0" fontId="11" fillId="24" borderId="47" xfId="48" applyFont="1" applyFill="1" applyBorder="1" applyAlignment="1">
      <alignment horizontal="center"/>
    </xf>
    <xf numFmtId="0" fontId="9" fillId="0" borderId="47" xfId="48" applyFont="1" applyFill="1" applyBorder="1" applyAlignment="1">
      <alignment horizontal="center"/>
    </xf>
    <xf numFmtId="0" fontId="9" fillId="0" borderId="47" xfId="0" applyFont="1" applyFill="1" applyBorder="1" applyAlignment="1">
      <alignment horizontal="center"/>
    </xf>
    <xf numFmtId="0" fontId="3" fillId="24" borderId="48" xfId="48" applyFont="1" applyFill="1" applyBorder="1" applyAlignment="1">
      <alignment horizontal="center"/>
    </xf>
    <xf numFmtId="0" fontId="3" fillId="24" borderId="49" xfId="48" applyFont="1" applyFill="1" applyBorder="1" applyAlignment="1">
      <alignment horizontal="center"/>
    </xf>
    <xf numFmtId="0" fontId="10" fillId="0" borderId="49" xfId="48" applyFont="1" applyFill="1" applyBorder="1" applyAlignment="1">
      <alignment horizontal="center"/>
    </xf>
    <xf numFmtId="0" fontId="10" fillId="24" borderId="49" xfId="48" applyFont="1" applyFill="1" applyBorder="1" applyAlignment="1">
      <alignment horizontal="center"/>
    </xf>
    <xf numFmtId="0" fontId="9" fillId="0" borderId="49" xfId="48" applyFont="1" applyFill="1" applyBorder="1" applyAlignment="1">
      <alignment horizontal="center"/>
    </xf>
    <xf numFmtId="0" fontId="9" fillId="24" borderId="49" xfId="0" applyFont="1" applyFill="1" applyBorder="1" applyAlignment="1">
      <alignment horizontal="center"/>
    </xf>
    <xf numFmtId="0" fontId="3" fillId="24" borderId="50" xfId="48" applyFont="1" applyFill="1" applyBorder="1" applyAlignment="1">
      <alignment horizontal="center"/>
    </xf>
    <xf numFmtId="0" fontId="3" fillId="0" borderId="51" xfId="48" applyFont="1" applyFill="1" applyBorder="1" applyAlignment="1">
      <alignment horizontal="center"/>
    </xf>
    <xf numFmtId="0" fontId="11" fillId="0" borderId="51" xfId="48" applyFont="1" applyFill="1" applyBorder="1" applyAlignment="1">
      <alignment horizontal="center"/>
    </xf>
    <xf numFmtId="0" fontId="9" fillId="0" borderId="51" xfId="48" applyFont="1" applyFill="1" applyBorder="1" applyAlignment="1">
      <alignment horizontal="center"/>
    </xf>
    <xf numFmtId="0" fontId="9" fillId="0" borderId="51" xfId="0" applyFont="1" applyFill="1" applyBorder="1" applyAlignment="1">
      <alignment horizontal="center"/>
    </xf>
    <xf numFmtId="0" fontId="3" fillId="24" borderId="51" xfId="48" applyFont="1" applyFill="1" applyBorder="1" applyAlignment="1">
      <alignment horizontal="center"/>
    </xf>
    <xf numFmtId="0" fontId="3" fillId="24" borderId="52" xfId="48" applyFont="1" applyFill="1" applyBorder="1" applyAlignment="1">
      <alignment horizontal="center"/>
    </xf>
    <xf numFmtId="0" fontId="3" fillId="24" borderId="0" xfId="48" applyFont="1" applyFill="1" applyBorder="1"/>
    <xf numFmtId="0" fontId="3" fillId="24" borderId="0" xfId="48" applyFont="1" applyFill="1" applyBorder="1" applyAlignment="1">
      <alignment horizontal="center"/>
    </xf>
    <xf numFmtId="0" fontId="3" fillId="24" borderId="0" xfId="0" applyFont="1" applyFill="1" applyBorder="1" applyAlignment="1">
      <alignment horizontal="right"/>
    </xf>
    <xf numFmtId="0" fontId="3" fillId="24" borderId="0" xfId="48" applyFont="1" applyFill="1" applyBorder="1" applyAlignment="1">
      <alignment horizontal="right"/>
    </xf>
    <xf numFmtId="0" fontId="2" fillId="24" borderId="0" xfId="48" applyFill="1" applyAlignment="1">
      <alignment horizontal="center"/>
    </xf>
    <xf numFmtId="167" fontId="14" fillId="24" borderId="0" xfId="48" applyNumberFormat="1" applyFont="1" applyFill="1"/>
    <xf numFmtId="167" fontId="14" fillId="24" borderId="0" xfId="48" applyNumberFormat="1" applyFont="1" applyFill="1" applyAlignment="1">
      <alignment horizontal="left"/>
    </xf>
    <xf numFmtId="3" fontId="7" fillId="25" borderId="10" xfId="48" applyNumberFormat="1" applyFont="1" applyFill="1" applyBorder="1" applyAlignment="1">
      <alignment horizontal="center"/>
    </xf>
    <xf numFmtId="3" fontId="6" fillId="24" borderId="17" xfId="48" applyNumberFormat="1" applyFont="1" applyFill="1" applyBorder="1" applyAlignment="1" applyProtection="1">
      <alignment vertical="center"/>
      <protection hidden="1"/>
    </xf>
    <xf numFmtId="3" fontId="4" fillId="0" borderId="0" xfId="48" applyNumberFormat="1" applyFont="1" applyFill="1" applyBorder="1" applyAlignment="1">
      <alignment vertical="center"/>
    </xf>
    <xf numFmtId="3" fontId="4" fillId="24" borderId="0" xfId="48" applyNumberFormat="1" applyFont="1" applyFill="1" applyBorder="1" applyAlignment="1">
      <alignment vertical="center"/>
    </xf>
    <xf numFmtId="3" fontId="5" fillId="0" borderId="0" xfId="48" applyNumberFormat="1" applyFont="1" applyFill="1" applyBorder="1" applyAlignment="1" applyProtection="1">
      <alignment vertical="center"/>
      <protection hidden="1"/>
    </xf>
    <xf numFmtId="3" fontId="5" fillId="24" borderId="0" xfId="48" applyNumberFormat="1" applyFont="1" applyFill="1" applyBorder="1" applyAlignment="1">
      <alignment horizontal="center" vertical="center"/>
    </xf>
    <xf numFmtId="3" fontId="5" fillId="0" borderId="0" xfId="48" applyNumberFormat="1" applyFont="1" applyFill="1" applyBorder="1" applyAlignment="1">
      <alignment vertical="center"/>
    </xf>
    <xf numFmtId="3" fontId="5" fillId="0" borderId="53" xfId="48" applyNumberFormat="1" applyFont="1" applyFill="1" applyBorder="1" applyAlignment="1" applyProtection="1">
      <alignment vertical="center"/>
      <protection hidden="1"/>
    </xf>
    <xf numFmtId="3" fontId="5" fillId="24" borderId="17" xfId="48" applyNumberFormat="1" applyFont="1" applyFill="1" applyBorder="1" applyAlignment="1">
      <alignment horizontal="center" vertical="center"/>
    </xf>
    <xf numFmtId="0" fontId="5" fillId="24" borderId="17" xfId="48" applyFont="1" applyFill="1" applyBorder="1" applyAlignment="1">
      <alignment horizontal="center" vertical="center"/>
    </xf>
    <xf numFmtId="3" fontId="5" fillId="0" borderId="17" xfId="48" applyNumberFormat="1" applyFont="1" applyFill="1" applyBorder="1" applyAlignment="1">
      <alignment horizontal="center" vertical="center"/>
    </xf>
    <xf numFmtId="3" fontId="7" fillId="24" borderId="54" xfId="48" applyNumberFormat="1" applyFont="1" applyFill="1" applyBorder="1" applyAlignment="1">
      <alignment vertical="center" wrapText="1"/>
    </xf>
    <xf numFmtId="3" fontId="7" fillId="0" borderId="54" xfId="48" applyNumberFormat="1" applyFont="1" applyFill="1" applyBorder="1" applyAlignment="1" applyProtection="1">
      <alignment vertical="center"/>
      <protection hidden="1"/>
    </xf>
    <xf numFmtId="3" fontId="6" fillId="24" borderId="54" xfId="48" applyNumberFormat="1" applyFont="1" applyFill="1" applyBorder="1" applyAlignment="1" applyProtection="1">
      <alignment vertical="center"/>
      <protection hidden="1"/>
    </xf>
    <xf numFmtId="3" fontId="5" fillId="24" borderId="0" xfId="48" applyNumberFormat="1" applyFont="1" applyFill="1" applyBorder="1" applyProtection="1">
      <protection hidden="1"/>
    </xf>
    <xf numFmtId="3" fontId="6" fillId="0" borderId="54" xfId="48" applyNumberFormat="1" applyFont="1" applyFill="1" applyBorder="1" applyAlignment="1" applyProtection="1">
      <alignment vertical="center"/>
      <protection hidden="1"/>
    </xf>
    <xf numFmtId="3" fontId="7" fillId="0" borderId="19" xfId="48" applyNumberFormat="1" applyFont="1" applyFill="1" applyBorder="1" applyAlignment="1" applyProtection="1">
      <alignment vertical="center"/>
      <protection locked="0"/>
    </xf>
    <xf numFmtId="3" fontId="7" fillId="0" borderId="19" xfId="48" applyNumberFormat="1" applyFont="1" applyFill="1" applyBorder="1" applyAlignment="1">
      <alignment vertical="center"/>
    </xf>
    <xf numFmtId="3" fontId="7" fillId="24" borderId="19" xfId="48" applyNumberFormat="1" applyFont="1" applyFill="1" applyBorder="1" applyAlignment="1" applyProtection="1">
      <alignment vertical="center"/>
      <protection locked="0"/>
    </xf>
    <xf numFmtId="3" fontId="6" fillId="24" borderId="17" xfId="48" applyNumberFormat="1" applyFont="1" applyFill="1" applyBorder="1" applyAlignment="1" applyProtection="1">
      <alignment vertical="center"/>
      <protection locked="0"/>
    </xf>
    <xf numFmtId="3" fontId="6" fillId="24" borderId="17" xfId="48" applyNumberFormat="1" applyFont="1" applyFill="1" applyBorder="1" applyAlignment="1">
      <alignment vertical="center"/>
    </xf>
    <xf numFmtId="3" fontId="7" fillId="0" borderId="54" xfId="48" applyNumberFormat="1" applyFont="1" applyFill="1" applyBorder="1" applyAlignment="1" applyProtection="1">
      <alignment vertical="center"/>
      <protection locked="0"/>
    </xf>
    <xf numFmtId="3" fontId="7" fillId="0" borderId="54" xfId="48" applyNumberFormat="1" applyFont="1" applyFill="1" applyBorder="1" applyAlignment="1">
      <alignment vertical="center"/>
    </xf>
    <xf numFmtId="3" fontId="7" fillId="24" borderId="54" xfId="48" applyNumberFormat="1" applyFont="1" applyFill="1" applyBorder="1" applyAlignment="1" applyProtection="1">
      <alignment vertical="center"/>
      <protection locked="0"/>
    </xf>
    <xf numFmtId="0" fontId="14" fillId="24" borderId="0" xfId="0" applyFont="1" applyFill="1"/>
    <xf numFmtId="0" fontId="3" fillId="24" borderId="0" xfId="0" applyFont="1" applyFill="1"/>
    <xf numFmtId="0" fontId="11" fillId="24" borderId="0" xfId="0" applyFont="1" applyFill="1"/>
    <xf numFmtId="0" fontId="13" fillId="24" borderId="49" xfId="0" applyFont="1" applyFill="1" applyBorder="1" applyAlignment="1">
      <alignment horizontal="center"/>
    </xf>
    <xf numFmtId="0" fontId="13" fillId="24" borderId="47" xfId="0" applyFont="1" applyFill="1" applyBorder="1" applyAlignment="1">
      <alignment horizontal="center"/>
    </xf>
    <xf numFmtId="0" fontId="13" fillId="24" borderId="55" xfId="0" applyFont="1" applyFill="1" applyBorder="1" applyAlignment="1">
      <alignment horizontal="center"/>
    </xf>
    <xf numFmtId="0" fontId="13" fillId="24" borderId="38" xfId="0" applyFont="1" applyFill="1" applyBorder="1" applyAlignment="1">
      <alignment horizontal="center"/>
    </xf>
    <xf numFmtId="0" fontId="15" fillId="24" borderId="56" xfId="0" applyFont="1" applyFill="1" applyBorder="1" applyAlignment="1">
      <alignment vertical="center"/>
    </xf>
    <xf numFmtId="3" fontId="15" fillId="0" borderId="57" xfId="0" applyNumberFormat="1" applyFont="1" applyFill="1" applyBorder="1"/>
    <xf numFmtId="0" fontId="3" fillId="24" borderId="0" xfId="0" applyFont="1" applyFill="1" applyBorder="1"/>
    <xf numFmtId="0" fontId="13" fillId="24" borderId="49" xfId="0" applyFont="1" applyFill="1" applyBorder="1"/>
    <xf numFmtId="0" fontId="11" fillId="24" borderId="0" xfId="0" applyFont="1" applyFill="1" applyBorder="1" applyAlignment="1">
      <alignment horizontal="center"/>
    </xf>
    <xf numFmtId="3" fontId="11" fillId="24" borderId="0" xfId="0" applyNumberFormat="1" applyFont="1" applyFill="1" applyBorder="1"/>
    <xf numFmtId="3" fontId="3" fillId="24" borderId="0" xfId="0" applyNumberFormat="1" applyFont="1" applyFill="1" applyBorder="1"/>
    <xf numFmtId="0" fontId="3" fillId="24" borderId="0" xfId="0" applyFont="1" applyFill="1" applyBorder="1" applyAlignment="1">
      <alignment horizontal="left"/>
    </xf>
    <xf numFmtId="3" fontId="3" fillId="24" borderId="0" xfId="0" applyNumberFormat="1" applyFont="1" applyFill="1"/>
    <xf numFmtId="3" fontId="11" fillId="24" borderId="0" xfId="0" applyNumberFormat="1" applyFont="1" applyFill="1"/>
    <xf numFmtId="0" fontId="3" fillId="0" borderId="0" xfId="0" applyFont="1"/>
    <xf numFmtId="0" fontId="13" fillId="24" borderId="0" xfId="0" applyFont="1" applyFill="1" applyBorder="1" applyAlignment="1">
      <alignment horizontal="right"/>
    </xf>
    <xf numFmtId="0" fontId="3" fillId="24" borderId="0" xfId="0" applyFont="1" applyFill="1" applyProtection="1"/>
    <xf numFmtId="0" fontId="14" fillId="24" borderId="0" xfId="0" applyFont="1" applyFill="1" applyProtection="1"/>
    <xf numFmtId="0" fontId="3" fillId="24" borderId="0" xfId="0" applyFont="1" applyFill="1" applyAlignment="1" applyProtection="1">
      <alignment horizontal="left"/>
    </xf>
    <xf numFmtId="0" fontId="13" fillId="24" borderId="0" xfId="0" applyFont="1" applyFill="1" applyAlignment="1" applyProtection="1">
      <alignment horizontal="left"/>
    </xf>
    <xf numFmtId="0" fontId="13" fillId="24" borderId="0" xfId="0" applyFont="1" applyFill="1"/>
    <xf numFmtId="3" fontId="3" fillId="0" borderId="0" xfId="0" applyNumberFormat="1" applyFont="1"/>
    <xf numFmtId="0" fontId="11" fillId="0" borderId="0" xfId="0" applyFont="1" applyFill="1"/>
    <xf numFmtId="3" fontId="11" fillId="0" borderId="0" xfId="0" applyNumberFormat="1" applyFont="1" applyFill="1"/>
    <xf numFmtId="0" fontId="15" fillId="0" borderId="0" xfId="0" applyFont="1" applyFill="1"/>
    <xf numFmtId="3" fontId="13" fillId="24" borderId="0" xfId="0" applyNumberFormat="1" applyFont="1" applyFill="1" applyBorder="1"/>
    <xf numFmtId="3" fontId="13" fillId="24" borderId="0" xfId="0" applyNumberFormat="1" applyFont="1" applyFill="1"/>
    <xf numFmtId="166" fontId="13" fillId="24" borderId="0" xfId="0" applyNumberFormat="1" applyFont="1" applyFill="1"/>
    <xf numFmtId="0" fontId="13" fillId="0" borderId="0" xfId="0" applyFont="1"/>
    <xf numFmtId="0" fontId="23" fillId="0" borderId="58" xfId="40" applyFont="1" applyBorder="1" applyAlignment="1">
      <alignment horizontal="center" vertical="center"/>
    </xf>
    <xf numFmtId="0" fontId="23" fillId="0" borderId="59" xfId="40" applyFont="1" applyBorder="1" applyAlignment="1">
      <alignment horizontal="center" vertical="center" wrapText="1"/>
    </xf>
    <xf numFmtId="0" fontId="23" fillId="0" borderId="60" xfId="40" applyFont="1" applyBorder="1" applyAlignment="1">
      <alignment horizontal="center" vertical="center" wrapText="1"/>
    </xf>
    <xf numFmtId="0" fontId="23" fillId="0" borderId="0" xfId="40" applyFont="1" applyAlignment="1">
      <alignment vertical="center"/>
    </xf>
    <xf numFmtId="0" fontId="24" fillId="0" borderId="61" xfId="40" applyFont="1" applyBorder="1" applyAlignment="1">
      <alignment horizontal="left" vertical="center"/>
    </xf>
    <xf numFmtId="0" fontId="24" fillId="0" borderId="62" xfId="40" applyFont="1" applyBorder="1" applyAlignment="1">
      <alignment vertical="center" wrapText="1"/>
    </xf>
    <xf numFmtId="0" fontId="25" fillId="0" borderId="63" xfId="40" applyFont="1" applyBorder="1" applyAlignment="1">
      <alignment horizontal="right" vertical="center"/>
    </xf>
    <xf numFmtId="0" fontId="23" fillId="0" borderId="64" xfId="40" applyFont="1" applyBorder="1" applyAlignment="1">
      <alignment vertical="center"/>
    </xf>
    <xf numFmtId="0" fontId="27" fillId="27" borderId="65" xfId="40" applyFont="1" applyFill="1" applyBorder="1" applyAlignment="1">
      <alignment horizontal="right" vertical="center"/>
    </xf>
    <xf numFmtId="0" fontId="27" fillId="27" borderId="66" xfId="40" applyFont="1" applyFill="1" applyBorder="1" applyAlignment="1">
      <alignment horizontal="left" vertical="center"/>
    </xf>
    <xf numFmtId="3" fontId="27" fillId="27" borderId="67" xfId="40" applyNumberFormat="1" applyFont="1" applyFill="1" applyBorder="1" applyAlignment="1">
      <alignment horizontal="right" vertical="center" wrapText="1"/>
    </xf>
    <xf numFmtId="0" fontId="24" fillId="0" borderId="0" xfId="40" applyFont="1" applyAlignment="1">
      <alignment vertical="center"/>
    </xf>
    <xf numFmtId="0" fontId="28" fillId="0" borderId="68" xfId="40" applyFont="1" applyBorder="1" applyAlignment="1">
      <alignment horizontal="left" vertical="center"/>
    </xf>
    <xf numFmtId="0" fontId="28" fillId="0" borderId="69" xfId="40" applyFont="1" applyBorder="1" applyAlignment="1">
      <alignment vertical="center" wrapText="1"/>
    </xf>
    <xf numFmtId="3" fontId="28" fillId="0" borderId="70" xfId="40" applyNumberFormat="1" applyFont="1" applyBorder="1" applyAlignment="1">
      <alignment vertical="center" wrapText="1"/>
    </xf>
    <xf numFmtId="0" fontId="27" fillId="27" borderId="68" xfId="40" applyFont="1" applyFill="1" applyBorder="1" applyAlignment="1">
      <alignment horizontal="right" vertical="center"/>
    </xf>
    <xf numFmtId="0" fontId="27" fillId="27" borderId="69" xfId="40" applyFont="1" applyFill="1" applyBorder="1" applyAlignment="1">
      <alignment vertical="center" wrapText="1"/>
    </xf>
    <xf numFmtId="3" fontId="27" fillId="27" borderId="71" xfId="40" applyNumberFormat="1" applyFont="1" applyFill="1" applyBorder="1" applyAlignment="1">
      <alignment vertical="center" wrapText="1"/>
    </xf>
    <xf numFmtId="0" fontId="23" fillId="0" borderId="68" xfId="40" applyFont="1" applyBorder="1" applyAlignment="1">
      <alignment horizontal="left" vertical="center"/>
    </xf>
    <xf numFmtId="0" fontId="23" fillId="0" borderId="69" xfId="40" applyFont="1" applyBorder="1" applyAlignment="1">
      <alignment vertical="center" wrapText="1"/>
    </xf>
    <xf numFmtId="3" fontId="23" fillId="0" borderId="70" xfId="40" applyNumberFormat="1" applyFont="1" applyBorder="1" applyAlignment="1">
      <alignment vertical="center" wrapText="1"/>
    </xf>
    <xf numFmtId="0" fontId="24" fillId="0" borderId="72" xfId="40" applyFont="1" applyBorder="1" applyAlignment="1">
      <alignment horizontal="left" vertical="center" wrapText="1"/>
    </xf>
    <xf numFmtId="0" fontId="24" fillId="0" borderId="69" xfId="40" applyFont="1" applyBorder="1" applyAlignment="1">
      <alignment vertical="center" wrapText="1"/>
    </xf>
    <xf numFmtId="3" fontId="24" fillId="0" borderId="70" xfId="40" applyNumberFormat="1" applyFont="1" applyBorder="1" applyAlignment="1">
      <alignment vertical="center" wrapText="1"/>
    </xf>
    <xf numFmtId="3" fontId="24" fillId="0" borderId="71" xfId="40" applyNumberFormat="1" applyFont="1" applyBorder="1" applyAlignment="1">
      <alignment vertical="center" wrapText="1"/>
    </xf>
    <xf numFmtId="0" fontId="24" fillId="0" borderId="68" xfId="40" applyFont="1" applyBorder="1" applyAlignment="1">
      <alignment horizontal="left" vertical="center"/>
    </xf>
    <xf numFmtId="0" fontId="24" fillId="0" borderId="58" xfId="40" applyFont="1" applyBorder="1" applyAlignment="1">
      <alignment horizontal="left" vertical="center"/>
    </xf>
    <xf numFmtId="0" fontId="24" fillId="0" borderId="59" xfId="40" applyFont="1" applyBorder="1" applyAlignment="1">
      <alignment vertical="center" wrapText="1"/>
    </xf>
    <xf numFmtId="3" fontId="23" fillId="0" borderId="60" xfId="40" applyNumberFormat="1" applyFont="1" applyBorder="1" applyAlignment="1">
      <alignment vertical="center" wrapText="1"/>
    </xf>
    <xf numFmtId="0" fontId="24" fillId="0" borderId="58" xfId="40" applyFont="1" applyFill="1" applyBorder="1" applyAlignment="1">
      <alignment horizontal="center" vertical="center"/>
    </xf>
    <xf numFmtId="0" fontId="24" fillId="0" borderId="59" xfId="40" applyFont="1" applyBorder="1" applyAlignment="1">
      <alignment vertical="center"/>
    </xf>
    <xf numFmtId="3" fontId="24" fillId="0" borderId="60" xfId="40" applyNumberFormat="1" applyFont="1" applyBorder="1" applyAlignment="1">
      <alignment horizontal="right" vertical="center" wrapText="1"/>
    </xf>
    <xf numFmtId="0" fontId="23" fillId="0" borderId="0" xfId="40" applyFont="1" applyAlignment="1">
      <alignment horizontal="center" vertical="center"/>
    </xf>
    <xf numFmtId="0" fontId="23" fillId="0" borderId="0" xfId="40" applyFont="1" applyBorder="1" applyAlignment="1">
      <alignment vertical="center"/>
    </xf>
    <xf numFmtId="3" fontId="23" fillId="0" borderId="0" xfId="40" applyNumberFormat="1" applyFont="1" applyBorder="1" applyAlignment="1">
      <alignment vertical="center" wrapText="1"/>
    </xf>
    <xf numFmtId="0" fontId="29" fillId="0" borderId="0" xfId="40" applyFont="1" applyBorder="1" applyAlignment="1">
      <alignment horizontal="center" vertical="center"/>
    </xf>
    <xf numFmtId="0" fontId="29" fillId="0" borderId="0" xfId="40" applyFont="1" applyAlignment="1">
      <alignment horizontal="center" vertical="center"/>
    </xf>
    <xf numFmtId="0" fontId="30" fillId="0" borderId="0" xfId="0" applyFont="1" applyFill="1" applyAlignment="1">
      <alignment horizontal="center"/>
    </xf>
    <xf numFmtId="0" fontId="30" fillId="0" borderId="0" xfId="0" applyFont="1" applyFill="1"/>
    <xf numFmtId="0" fontId="3" fillId="0" borderId="0" xfId="0" applyFont="1" applyFill="1"/>
    <xf numFmtId="0" fontId="30" fillId="0" borderId="0" xfId="0" applyFont="1" applyFill="1" applyBorder="1" applyAlignment="1">
      <alignment horizontal="center"/>
    </xf>
    <xf numFmtId="0" fontId="30" fillId="0" borderId="0" xfId="0" applyFont="1" applyFill="1" applyBorder="1"/>
    <xf numFmtId="0" fontId="30" fillId="0" borderId="73" xfId="0" applyFont="1" applyFill="1" applyBorder="1" applyAlignment="1">
      <alignment horizontal="center"/>
    </xf>
    <xf numFmtId="0" fontId="30" fillId="0" borderId="74" xfId="0" applyFont="1" applyFill="1" applyBorder="1" applyAlignment="1">
      <alignment horizontal="center"/>
    </xf>
    <xf numFmtId="0" fontId="30" fillId="0" borderId="75" xfId="0" applyFont="1" applyFill="1" applyBorder="1" applyAlignment="1">
      <alignment horizontal="center"/>
    </xf>
    <xf numFmtId="0" fontId="30" fillId="0" borderId="76" xfId="0" applyFont="1" applyFill="1" applyBorder="1" applyAlignment="1">
      <alignment horizontal="center"/>
    </xf>
    <xf numFmtId="0" fontId="30" fillId="0" borderId="77" xfId="0" applyFont="1" applyFill="1" applyBorder="1" applyAlignment="1">
      <alignment horizontal="center"/>
    </xf>
    <xf numFmtId="0" fontId="3" fillId="0" borderId="0" xfId="0" applyFont="1" applyFill="1" applyBorder="1"/>
    <xf numFmtId="0" fontId="30" fillId="0" borderId="78" xfId="0" applyFont="1" applyFill="1" applyBorder="1" applyAlignment="1">
      <alignment horizontal="center"/>
    </xf>
    <xf numFmtId="0" fontId="33" fillId="0" borderId="74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4" fillId="0" borderId="79" xfId="0" applyFont="1" applyFill="1" applyBorder="1" applyAlignment="1">
      <alignment horizontal="center" vertical="center"/>
    </xf>
    <xf numFmtId="169" fontId="30" fillId="0" borderId="0" xfId="0" applyNumberFormat="1" applyFont="1" applyFill="1"/>
    <xf numFmtId="3" fontId="30" fillId="0" borderId="0" xfId="0" applyNumberFormat="1" applyFont="1" applyFill="1"/>
    <xf numFmtId="0" fontId="15" fillId="24" borderId="0" xfId="0" applyFont="1" applyFill="1" applyBorder="1" applyAlignment="1">
      <alignment horizontal="center"/>
    </xf>
    <xf numFmtId="0" fontId="3" fillId="24" borderId="0" xfId="0" applyFont="1" applyFill="1" applyProtection="1">
      <protection hidden="1"/>
    </xf>
    <xf numFmtId="0" fontId="30" fillId="24" borderId="0" xfId="0" applyFont="1" applyFill="1"/>
    <xf numFmtId="0" fontId="34" fillId="24" borderId="0" xfId="0" applyFont="1" applyFill="1"/>
    <xf numFmtId="0" fontId="20" fillId="24" borderId="0" xfId="0" applyFont="1" applyFill="1"/>
    <xf numFmtId="0" fontId="31" fillId="0" borderId="0" xfId="41" applyFont="1" applyFill="1"/>
    <xf numFmtId="0" fontId="31" fillId="0" borderId="0" xfId="41" applyFont="1" applyFill="1" applyAlignment="1">
      <alignment horizontal="right"/>
    </xf>
    <xf numFmtId="0" fontId="38" fillId="0" borderId="0" xfId="41" applyFont="1" applyFill="1"/>
    <xf numFmtId="0" fontId="37" fillId="0" borderId="0" xfId="41" applyFont="1" applyFill="1" applyAlignment="1"/>
    <xf numFmtId="0" fontId="39" fillId="0" borderId="0" xfId="41" applyFont="1" applyFill="1"/>
    <xf numFmtId="0" fontId="40" fillId="0" borderId="0" xfId="41" applyFont="1" applyFill="1" applyAlignment="1"/>
    <xf numFmtId="0" fontId="41" fillId="0" borderId="0" xfId="41" applyFont="1" applyFill="1" applyAlignment="1">
      <alignment horizontal="right"/>
    </xf>
    <xf numFmtId="0" fontId="38" fillId="0" borderId="80" xfId="41" applyFont="1" applyFill="1" applyBorder="1"/>
    <xf numFmtId="0" fontId="37" fillId="0" borderId="81" xfId="41" applyFont="1" applyFill="1" applyBorder="1" applyAlignment="1"/>
    <xf numFmtId="0" fontId="38" fillId="0" borderId="82" xfId="41" applyFont="1" applyFill="1" applyBorder="1"/>
    <xf numFmtId="0" fontId="38" fillId="0" borderId="19" xfId="41" applyFont="1" applyFill="1" applyBorder="1"/>
    <xf numFmtId="0" fontId="38" fillId="0" borderId="0" xfId="41" applyFont="1" applyFill="1" applyBorder="1"/>
    <xf numFmtId="0" fontId="38" fillId="0" borderId="19" xfId="41" applyFont="1" applyFill="1" applyBorder="1" applyAlignment="1">
      <alignment horizontal="center"/>
    </xf>
    <xf numFmtId="0" fontId="38" fillId="0" borderId="78" xfId="41" applyFont="1" applyFill="1" applyBorder="1" applyAlignment="1">
      <alignment horizontal="center"/>
    </xf>
    <xf numFmtId="0" fontId="38" fillId="0" borderId="0" xfId="41" applyFont="1" applyFill="1" applyBorder="1" applyAlignment="1">
      <alignment horizontal="center"/>
    </xf>
    <xf numFmtId="0" fontId="42" fillId="0" borderId="82" xfId="41" applyFont="1" applyFill="1" applyBorder="1" applyAlignment="1">
      <alignment horizontal="center" vertical="center"/>
    </xf>
    <xf numFmtId="0" fontId="38" fillId="0" borderId="78" xfId="41" applyFont="1" applyFill="1" applyBorder="1"/>
    <xf numFmtId="0" fontId="31" fillId="0" borderId="0" xfId="41" applyFont="1" applyFill="1" applyBorder="1"/>
    <xf numFmtId="0" fontId="42" fillId="0" borderId="19" xfId="41" applyFont="1" applyFill="1" applyBorder="1" applyAlignment="1">
      <alignment horizontal="center"/>
    </xf>
    <xf numFmtId="0" fontId="42" fillId="0" borderId="83" xfId="41" applyFont="1" applyFill="1" applyBorder="1" applyAlignment="1">
      <alignment horizontal="center"/>
    </xf>
    <xf numFmtId="0" fontId="38" fillId="0" borderId="84" xfId="41" applyFont="1" applyFill="1" applyBorder="1" applyAlignment="1">
      <alignment horizontal="center"/>
    </xf>
    <xf numFmtId="0" fontId="38" fillId="0" borderId="85" xfId="41" applyFont="1" applyFill="1" applyBorder="1" applyAlignment="1">
      <alignment horizontal="center"/>
    </xf>
    <xf numFmtId="0" fontId="38" fillId="0" borderId="60" xfId="41" applyFont="1" applyFill="1" applyBorder="1" applyAlignment="1">
      <alignment horizontal="center"/>
    </xf>
    <xf numFmtId="0" fontId="38" fillId="0" borderId="25" xfId="41" applyFont="1" applyFill="1" applyBorder="1" applyAlignment="1">
      <alignment horizontal="center"/>
    </xf>
    <xf numFmtId="0" fontId="38" fillId="0" borderId="86" xfId="41" applyFont="1" applyFill="1" applyBorder="1" applyAlignment="1">
      <alignment horizontal="center"/>
    </xf>
    <xf numFmtId="0" fontId="38" fillId="0" borderId="28" xfId="41" applyFont="1" applyFill="1" applyBorder="1" applyAlignment="1">
      <alignment horizontal="center"/>
    </xf>
    <xf numFmtId="0" fontId="38" fillId="0" borderId="34" xfId="41" applyFont="1" applyFill="1" applyBorder="1" applyAlignment="1">
      <alignment horizontal="center"/>
    </xf>
    <xf numFmtId="0" fontId="38" fillId="0" borderId="82" xfId="41" applyFont="1" applyFill="1" applyBorder="1" applyAlignment="1">
      <alignment horizontal="center"/>
    </xf>
    <xf numFmtId="0" fontId="38" fillId="0" borderId="87" xfId="41" applyFont="1" applyFill="1" applyBorder="1" applyAlignment="1">
      <alignment horizontal="center"/>
    </xf>
    <xf numFmtId="0" fontId="38" fillId="0" borderId="67" xfId="41" applyFont="1" applyFill="1" applyBorder="1" applyAlignment="1">
      <alignment horizontal="center"/>
    </xf>
    <xf numFmtId="0" fontId="38" fillId="0" borderId="65" xfId="41" applyFont="1" applyFill="1" applyBorder="1"/>
    <xf numFmtId="0" fontId="38" fillId="0" borderId="88" xfId="41" applyFont="1" applyFill="1" applyBorder="1"/>
    <xf numFmtId="0" fontId="38" fillId="0" borderId="89" xfId="41" applyFont="1" applyFill="1" applyBorder="1"/>
    <xf numFmtId="0" fontId="38" fillId="0" borderId="90" xfId="41" applyFont="1" applyFill="1" applyBorder="1"/>
    <xf numFmtId="0" fontId="38" fillId="0" borderId="87" xfId="41" applyFont="1" applyFill="1" applyBorder="1"/>
    <xf numFmtId="0" fontId="41" fillId="0" borderId="69" xfId="41" applyFont="1" applyFill="1" applyBorder="1"/>
    <xf numFmtId="3" fontId="38" fillId="0" borderId="71" xfId="41" applyNumberFormat="1" applyFont="1" applyFill="1" applyBorder="1" applyAlignment="1">
      <alignment horizontal="right"/>
    </xf>
    <xf numFmtId="3" fontId="38" fillId="0" borderId="68" xfId="41" applyNumberFormat="1" applyFont="1" applyFill="1" applyBorder="1"/>
    <xf numFmtId="3" fontId="38" fillId="0" borderId="54" xfId="41" applyNumberFormat="1" applyFont="1" applyFill="1" applyBorder="1"/>
    <xf numFmtId="3" fontId="38" fillId="0" borderId="91" xfId="41" applyNumberFormat="1" applyFont="1" applyFill="1" applyBorder="1"/>
    <xf numFmtId="3" fontId="38" fillId="0" borderId="92" xfId="41" applyNumberFormat="1" applyFont="1" applyFill="1" applyBorder="1"/>
    <xf numFmtId="3" fontId="38" fillId="0" borderId="69" xfId="41" applyNumberFormat="1" applyFont="1" applyFill="1" applyBorder="1"/>
    <xf numFmtId="3" fontId="31" fillId="0" borderId="0" xfId="41" applyNumberFormat="1" applyFont="1" applyFill="1"/>
    <xf numFmtId="0" fontId="38" fillId="0" borderId="93" xfId="41" applyFont="1" applyFill="1" applyBorder="1"/>
    <xf numFmtId="3" fontId="38" fillId="0" borderId="70" xfId="41" applyNumberFormat="1" applyFont="1" applyFill="1" applyBorder="1" applyAlignment="1">
      <alignment horizontal="right"/>
    </xf>
    <xf numFmtId="3" fontId="38" fillId="0" borderId="94" xfId="41" applyNumberFormat="1" applyFont="1" applyFill="1" applyBorder="1"/>
    <xf numFmtId="3" fontId="38" fillId="0" borderId="95" xfId="41" applyNumberFormat="1" applyFont="1" applyFill="1" applyBorder="1"/>
    <xf numFmtId="3" fontId="38" fillId="0" borderId="96" xfId="41" applyNumberFormat="1" applyFont="1" applyFill="1" applyBorder="1"/>
    <xf numFmtId="3" fontId="38" fillId="0" borderId="97" xfId="41" applyNumberFormat="1" applyFont="1" applyFill="1" applyBorder="1"/>
    <xf numFmtId="3" fontId="38" fillId="0" borderId="93" xfId="41" applyNumberFormat="1" applyFont="1" applyFill="1" applyBorder="1"/>
    <xf numFmtId="0" fontId="43" fillId="0" borderId="98" xfId="41" applyFont="1" applyFill="1" applyBorder="1"/>
    <xf numFmtId="0" fontId="43" fillId="0" borderId="59" xfId="41" applyFont="1" applyFill="1" applyBorder="1"/>
    <xf numFmtId="3" fontId="43" fillId="0" borderId="60" xfId="41" applyNumberFormat="1" applyFont="1" applyFill="1" applyBorder="1" applyAlignment="1">
      <alignment horizontal="right"/>
    </xf>
    <xf numFmtId="3" fontId="38" fillId="0" borderId="67" xfId="41" applyNumberFormat="1" applyFont="1" applyFill="1" applyBorder="1" applyAlignment="1">
      <alignment horizontal="right"/>
    </xf>
    <xf numFmtId="3" fontId="38" fillId="0" borderId="65" xfId="41" applyNumberFormat="1" applyFont="1" applyFill="1" applyBorder="1"/>
    <xf numFmtId="3" fontId="38" fillId="0" borderId="88" xfId="41" applyNumberFormat="1" applyFont="1" applyFill="1" applyBorder="1"/>
    <xf numFmtId="3" fontId="38" fillId="0" borderId="89" xfId="41" applyNumberFormat="1" applyFont="1" applyFill="1" applyBorder="1"/>
    <xf numFmtId="3" fontId="38" fillId="0" borderId="90" xfId="41" applyNumberFormat="1" applyFont="1" applyFill="1" applyBorder="1"/>
    <xf numFmtId="3" fontId="38" fillId="0" borderId="87" xfId="41" applyNumberFormat="1" applyFont="1" applyFill="1" applyBorder="1"/>
    <xf numFmtId="0" fontId="43" fillId="0" borderId="82" xfId="41" applyFont="1" applyFill="1" applyBorder="1"/>
    <xf numFmtId="0" fontId="43" fillId="0" borderId="87" xfId="41" applyFont="1" applyFill="1" applyBorder="1"/>
    <xf numFmtId="3" fontId="43" fillId="0" borderId="67" xfId="41" applyNumberFormat="1" applyFont="1" applyFill="1" applyBorder="1" applyAlignment="1">
      <alignment horizontal="right"/>
    </xf>
    <xf numFmtId="3" fontId="43" fillId="0" borderId="65" xfId="41" applyNumberFormat="1" applyFont="1" applyFill="1" applyBorder="1" applyAlignment="1">
      <alignment horizontal="right"/>
    </xf>
    <xf numFmtId="3" fontId="43" fillId="0" borderId="88" xfId="41" applyNumberFormat="1" applyFont="1" applyFill="1" applyBorder="1" applyAlignment="1">
      <alignment horizontal="right"/>
    </xf>
    <xf numFmtId="3" fontId="43" fillId="0" borderId="89" xfId="41" applyNumberFormat="1" applyFont="1" applyFill="1" applyBorder="1" applyAlignment="1">
      <alignment horizontal="right"/>
    </xf>
    <xf numFmtId="3" fontId="43" fillId="0" borderId="90" xfId="41" applyNumberFormat="1" applyFont="1" applyFill="1" applyBorder="1" applyAlignment="1">
      <alignment horizontal="right"/>
    </xf>
    <xf numFmtId="3" fontId="43" fillId="0" borderId="87" xfId="41" applyNumberFormat="1" applyFont="1" applyFill="1" applyBorder="1" applyAlignment="1">
      <alignment horizontal="right"/>
    </xf>
    <xf numFmtId="0" fontId="38" fillId="0" borderId="99" xfId="41" applyFont="1" applyFill="1" applyBorder="1" applyAlignment="1">
      <alignment horizontal="center"/>
    </xf>
    <xf numFmtId="3" fontId="41" fillId="0" borderId="71" xfId="41" applyNumberFormat="1" applyFont="1" applyFill="1" applyBorder="1"/>
    <xf numFmtId="3" fontId="41" fillId="0" borderId="68" xfId="41" applyNumberFormat="1" applyFont="1" applyFill="1" applyBorder="1"/>
    <xf numFmtId="3" fontId="41" fillId="0" borderId="54" xfId="41" applyNumberFormat="1" applyFont="1" applyFill="1" applyBorder="1"/>
    <xf numFmtId="0" fontId="41" fillId="0" borderId="54" xfId="41" applyFont="1" applyFill="1" applyBorder="1"/>
    <xf numFmtId="0" fontId="41" fillId="0" borderId="91" xfId="41" applyFont="1" applyFill="1" applyBorder="1"/>
    <xf numFmtId="0" fontId="41" fillId="0" borderId="92" xfId="41" applyFont="1" applyFill="1" applyBorder="1"/>
    <xf numFmtId="3" fontId="38" fillId="0" borderId="68" xfId="41" applyNumberFormat="1" applyFont="1" applyFill="1" applyBorder="1" applyAlignment="1">
      <alignment horizontal="right"/>
    </xf>
    <xf numFmtId="3" fontId="38" fillId="0" borderId="54" xfId="41" applyNumberFormat="1" applyFont="1" applyFill="1" applyBorder="1" applyAlignment="1">
      <alignment horizontal="right"/>
    </xf>
    <xf numFmtId="3" fontId="38" fillId="0" borderId="91" xfId="41" applyNumberFormat="1" applyFont="1" applyFill="1" applyBorder="1" applyAlignment="1">
      <alignment horizontal="right"/>
    </xf>
    <xf numFmtId="3" fontId="43" fillId="0" borderId="92" xfId="41" applyNumberFormat="1" applyFont="1" applyFill="1" applyBorder="1" applyAlignment="1">
      <alignment horizontal="right"/>
    </xf>
    <xf numFmtId="3" fontId="43" fillId="0" borderId="54" xfId="41" applyNumberFormat="1" applyFont="1" applyFill="1" applyBorder="1" applyAlignment="1">
      <alignment horizontal="right"/>
    </xf>
    <xf numFmtId="3" fontId="43" fillId="0" borderId="69" xfId="41" applyNumberFormat="1" applyFont="1" applyFill="1" applyBorder="1" applyAlignment="1">
      <alignment horizontal="right"/>
    </xf>
    <xf numFmtId="3" fontId="43" fillId="0" borderId="91" xfId="41" applyNumberFormat="1" applyFont="1" applyFill="1" applyBorder="1" applyAlignment="1">
      <alignment horizontal="right"/>
    </xf>
    <xf numFmtId="3" fontId="38" fillId="0" borderId="92" xfId="41" applyNumberFormat="1" applyFont="1" applyFill="1" applyBorder="1" applyAlignment="1">
      <alignment horizontal="right"/>
    </xf>
    <xf numFmtId="0" fontId="43" fillId="0" borderId="69" xfId="41" applyFont="1" applyFill="1" applyBorder="1"/>
    <xf numFmtId="0" fontId="44" fillId="0" borderId="69" xfId="41" applyFont="1" applyFill="1" applyBorder="1"/>
    <xf numFmtId="0" fontId="44" fillId="0" borderId="93" xfId="41" applyFont="1" applyFill="1" applyBorder="1" applyAlignment="1">
      <alignment wrapText="1"/>
    </xf>
    <xf numFmtId="3" fontId="38" fillId="0" borderId="0" xfId="41" applyNumberFormat="1" applyFont="1" applyFill="1" applyAlignment="1">
      <alignment horizontal="right"/>
    </xf>
    <xf numFmtId="3" fontId="38" fillId="0" borderId="0" xfId="41" applyNumberFormat="1" applyFont="1" applyFill="1" applyBorder="1"/>
    <xf numFmtId="0" fontId="38" fillId="0" borderId="0" xfId="41" applyFont="1" applyFill="1" applyAlignment="1">
      <alignment horizontal="right"/>
    </xf>
    <xf numFmtId="0" fontId="14" fillId="0" borderId="0" xfId="41" applyFont="1" applyFill="1" applyBorder="1" applyAlignment="1">
      <alignment horizontal="right"/>
    </xf>
    <xf numFmtId="0" fontId="37" fillId="0" borderId="0" xfId="41" applyFont="1" applyFill="1" applyBorder="1" applyAlignment="1"/>
    <xf numFmtId="0" fontId="39" fillId="0" borderId="0" xfId="41" applyFont="1" applyFill="1" applyBorder="1"/>
    <xf numFmtId="0" fontId="43" fillId="0" borderId="78" xfId="41" applyFont="1" applyFill="1" applyBorder="1" applyAlignment="1">
      <alignment horizontal="center" vertical="center"/>
    </xf>
    <xf numFmtId="0" fontId="38" fillId="0" borderId="78" xfId="41" applyFont="1" applyFill="1" applyBorder="1" applyAlignment="1">
      <alignment horizontal="center" vertical="center"/>
    </xf>
    <xf numFmtId="0" fontId="38" fillId="0" borderId="100" xfId="41" applyFont="1" applyFill="1" applyBorder="1" applyAlignment="1">
      <alignment horizontal="center"/>
    </xf>
    <xf numFmtId="0" fontId="38" fillId="0" borderId="101" xfId="41" applyFont="1" applyFill="1" applyBorder="1" applyAlignment="1">
      <alignment horizontal="center"/>
    </xf>
    <xf numFmtId="0" fontId="38" fillId="0" borderId="18" xfId="41" applyFont="1" applyFill="1" applyBorder="1"/>
    <xf numFmtId="3" fontId="38" fillId="0" borderId="83" xfId="41" applyNumberFormat="1" applyFont="1" applyFill="1" applyBorder="1" applyAlignment="1">
      <alignment horizontal="right"/>
    </xf>
    <xf numFmtId="3" fontId="38" fillId="0" borderId="78" xfId="41" applyNumberFormat="1" applyFont="1" applyFill="1" applyBorder="1"/>
    <xf numFmtId="3" fontId="38" fillId="0" borderId="102" xfId="41" applyNumberFormat="1" applyFont="1" applyFill="1" applyBorder="1"/>
    <xf numFmtId="3" fontId="38" fillId="0" borderId="103" xfId="41" applyNumberFormat="1" applyFont="1" applyFill="1" applyBorder="1"/>
    <xf numFmtId="3" fontId="31" fillId="0" borderId="0" xfId="41" applyNumberFormat="1" applyFont="1" applyFill="1" applyBorder="1"/>
    <xf numFmtId="0" fontId="38" fillId="0" borderId="104" xfId="41" applyFont="1" applyFill="1" applyBorder="1" applyAlignment="1">
      <alignment horizontal="center"/>
    </xf>
    <xf numFmtId="0" fontId="38" fillId="0" borderId="105" xfId="41" applyFont="1" applyFill="1" applyBorder="1"/>
    <xf numFmtId="3" fontId="38" fillId="0" borderId="106" xfId="41" applyNumberFormat="1" applyFont="1" applyFill="1" applyBorder="1" applyAlignment="1">
      <alignment horizontal="right"/>
    </xf>
    <xf numFmtId="3" fontId="38" fillId="0" borderId="107" xfId="41" applyNumberFormat="1" applyFont="1" applyFill="1" applyBorder="1"/>
    <xf numFmtId="3" fontId="38" fillId="0" borderId="108" xfId="41" applyNumberFormat="1" applyFont="1" applyFill="1" applyBorder="1"/>
    <xf numFmtId="3" fontId="38" fillId="0" borderId="109" xfId="41" applyNumberFormat="1" applyFont="1" applyFill="1" applyBorder="1"/>
    <xf numFmtId="0" fontId="43" fillId="0" borderId="110" xfId="41" applyFont="1" applyFill="1" applyBorder="1"/>
    <xf numFmtId="0" fontId="43" fillId="0" borderId="104" xfId="41" applyFont="1" applyFill="1" applyBorder="1"/>
    <xf numFmtId="3" fontId="43" fillId="0" borderId="64" xfId="41" applyNumberFormat="1" applyFont="1" applyFill="1" applyBorder="1" applyAlignment="1">
      <alignment horizontal="right"/>
    </xf>
    <xf numFmtId="0" fontId="38" fillId="0" borderId="110" xfId="41" applyFont="1" applyFill="1" applyBorder="1" applyAlignment="1">
      <alignment horizontal="center"/>
    </xf>
    <xf numFmtId="0" fontId="44" fillId="0" borderId="19" xfId="41" applyFont="1" applyFill="1" applyBorder="1"/>
    <xf numFmtId="0" fontId="44" fillId="0" borderId="19" xfId="41" applyFont="1" applyFill="1" applyBorder="1" applyAlignment="1">
      <alignment wrapText="1"/>
    </xf>
    <xf numFmtId="0" fontId="43" fillId="0" borderId="24" xfId="41" applyFont="1" applyFill="1" applyBorder="1"/>
    <xf numFmtId="0" fontId="43" fillId="0" borderId="22" xfId="41" applyFont="1" applyFill="1" applyBorder="1"/>
    <xf numFmtId="3" fontId="43" fillId="0" borderId="111" xfId="41" applyNumberFormat="1" applyFont="1" applyFill="1" applyBorder="1" applyAlignment="1">
      <alignment horizontal="right"/>
    </xf>
    <xf numFmtId="3" fontId="31" fillId="0" borderId="0" xfId="41" applyNumberFormat="1" applyFont="1" applyFill="1" applyAlignment="1">
      <alignment horizontal="right"/>
    </xf>
    <xf numFmtId="0" fontId="2" fillId="28" borderId="58" xfId="40" applyFont="1" applyFill="1" applyBorder="1" applyAlignment="1">
      <alignment horizontal="center" vertical="center" wrapText="1"/>
    </xf>
    <xf numFmtId="3" fontId="2" fillId="28" borderId="112" xfId="40" applyNumberFormat="1" applyFont="1" applyFill="1" applyBorder="1" applyAlignment="1">
      <alignment horizontal="center" vertical="center" wrapText="1"/>
    </xf>
    <xf numFmtId="0" fontId="45" fillId="0" borderId="0" xfId="40" applyFont="1"/>
    <xf numFmtId="170" fontId="18" fillId="0" borderId="113" xfId="31" applyNumberFormat="1" applyFont="1" applyBorder="1" applyAlignment="1">
      <alignment horizontal="center"/>
    </xf>
    <xf numFmtId="0" fontId="46" fillId="0" borderId="66" xfId="40" applyFont="1" applyBorder="1" applyAlignment="1">
      <alignment horizontal="center"/>
    </xf>
    <xf numFmtId="0" fontId="17" fillId="0" borderId="68" xfId="40" applyFont="1" applyBorder="1" applyAlignment="1">
      <alignment horizontal="center" vertical="center" wrapText="1"/>
    </xf>
    <xf numFmtId="0" fontId="18" fillId="0" borderId="72" xfId="40" applyFont="1" applyBorder="1" applyAlignment="1"/>
    <xf numFmtId="170" fontId="18" fillId="0" borderId="91" xfId="31" applyNumberFormat="1" applyFont="1" applyFill="1" applyBorder="1" applyAlignment="1">
      <alignment horizontal="right"/>
    </xf>
    <xf numFmtId="0" fontId="46" fillId="0" borderId="68" xfId="40" applyFont="1" applyBorder="1" applyAlignment="1">
      <alignment horizontal="center" vertical="center" wrapText="1"/>
    </xf>
    <xf numFmtId="0" fontId="46" fillId="0" borderId="68" xfId="40" applyFont="1" applyBorder="1" applyAlignment="1">
      <alignment horizontal="center"/>
    </xf>
    <xf numFmtId="0" fontId="17" fillId="0" borderId="68" xfId="40" applyFont="1" applyBorder="1" applyAlignment="1"/>
    <xf numFmtId="0" fontId="17" fillId="0" borderId="68" xfId="40" applyFont="1" applyFill="1" applyBorder="1" applyAlignment="1"/>
    <xf numFmtId="0" fontId="45" fillId="0" borderId="0" xfId="40" applyFont="1" applyFill="1"/>
    <xf numFmtId="170" fontId="18" fillId="0" borderId="91" xfId="31" applyNumberFormat="1" applyFont="1" applyBorder="1" applyAlignment="1">
      <alignment horizontal="right"/>
    </xf>
    <xf numFmtId="0" fontId="46" fillId="0" borderId="68" xfId="40" applyFont="1" applyBorder="1" applyAlignment="1"/>
    <xf numFmtId="3" fontId="45" fillId="0" borderId="0" xfId="40" applyNumberFormat="1" applyFont="1"/>
    <xf numFmtId="0" fontId="17" fillId="0" borderId="58" xfId="40" applyFont="1" applyBorder="1" applyAlignment="1">
      <alignment horizontal="center"/>
    </xf>
    <xf numFmtId="170" fontId="18" fillId="0" borderId="60" xfId="31" applyNumberFormat="1" applyFont="1" applyBorder="1" applyAlignment="1">
      <alignment horizontal="right"/>
    </xf>
    <xf numFmtId="3" fontId="47" fillId="0" borderId="0" xfId="40" applyNumberFormat="1" applyFont="1"/>
    <xf numFmtId="0" fontId="48" fillId="0" borderId="0" xfId="40" applyFont="1"/>
    <xf numFmtId="170" fontId="45" fillId="0" borderId="0" xfId="31" applyNumberFormat="1" applyFont="1"/>
    <xf numFmtId="0" fontId="2" fillId="0" borderId="0" xfId="40"/>
    <xf numFmtId="3" fontId="49" fillId="28" borderId="114" xfId="40" applyNumberFormat="1" applyFont="1" applyFill="1" applyBorder="1" applyAlignment="1">
      <alignment horizontal="center" vertical="center" wrapText="1"/>
    </xf>
    <xf numFmtId="0" fontId="15" fillId="28" borderId="115" xfId="40" applyFont="1" applyFill="1" applyBorder="1" applyAlignment="1">
      <alignment horizontal="center" vertical="center" wrapText="1"/>
    </xf>
    <xf numFmtId="0" fontId="50" fillId="0" borderId="69" xfId="40" applyFont="1" applyBorder="1" applyAlignment="1">
      <alignment horizontal="center"/>
    </xf>
    <xf numFmtId="0" fontId="2" fillId="0" borderId="68" xfId="40" applyBorder="1" applyAlignment="1">
      <alignment horizontal="center"/>
    </xf>
    <xf numFmtId="0" fontId="2" fillId="0" borderId="69" xfId="40" applyFont="1" applyBorder="1"/>
    <xf numFmtId="0" fontId="50" fillId="0" borderId="68" xfId="40" applyFont="1" applyBorder="1" applyAlignment="1">
      <alignment horizontal="center"/>
    </xf>
    <xf numFmtId="0" fontId="2" fillId="0" borderId="0" xfId="40" applyFont="1"/>
    <xf numFmtId="0" fontId="2" fillId="0" borderId="68" xfId="40" applyFont="1" applyBorder="1" applyAlignment="1">
      <alignment horizontal="center"/>
    </xf>
    <xf numFmtId="0" fontId="51" fillId="0" borderId="0" xfId="40" applyFont="1"/>
    <xf numFmtId="0" fontId="52" fillId="24" borderId="0" xfId="0" applyFont="1" applyFill="1" applyBorder="1"/>
    <xf numFmtId="0" fontId="52" fillId="24" borderId="0" xfId="0" applyFont="1" applyFill="1" applyBorder="1" applyAlignment="1">
      <alignment wrapText="1"/>
    </xf>
    <xf numFmtId="0" fontId="0" fillId="24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wrapText="1"/>
    </xf>
    <xf numFmtId="0" fontId="11" fillId="24" borderId="116" xfId="0" applyFont="1" applyFill="1" applyBorder="1" applyAlignment="1">
      <alignment horizontal="center"/>
    </xf>
    <xf numFmtId="0" fontId="11" fillId="24" borderId="117" xfId="0" applyFont="1" applyFill="1" applyBorder="1" applyAlignment="1">
      <alignment horizontal="center" wrapText="1"/>
    </xf>
    <xf numFmtId="0" fontId="11" fillId="24" borderId="118" xfId="0" applyFont="1" applyFill="1" applyBorder="1" applyAlignment="1">
      <alignment horizontal="center"/>
    </xf>
    <xf numFmtId="0" fontId="11" fillId="24" borderId="82" xfId="0" applyFont="1" applyFill="1" applyBorder="1" applyAlignment="1">
      <alignment horizontal="center" wrapText="1"/>
    </xf>
    <xf numFmtId="0" fontId="11" fillId="24" borderId="119" xfId="0" applyFont="1" applyFill="1" applyBorder="1" applyAlignment="1">
      <alignment horizontal="center" wrapText="1"/>
    </xf>
    <xf numFmtId="0" fontId="54" fillId="24" borderId="60" xfId="0" applyFont="1" applyFill="1" applyBorder="1" applyAlignment="1">
      <alignment horizontal="center"/>
    </xf>
    <xf numFmtId="0" fontId="54" fillId="24" borderId="98" xfId="0" applyFont="1" applyFill="1" applyBorder="1" applyAlignment="1">
      <alignment horizontal="center" wrapText="1"/>
    </xf>
    <xf numFmtId="0" fontId="15" fillId="24" borderId="118" xfId="0" applyFont="1" applyFill="1" applyBorder="1" applyAlignment="1">
      <alignment horizontal="center"/>
    </xf>
    <xf numFmtId="0" fontId="15" fillId="24" borderId="82" xfId="0" applyFont="1" applyFill="1" applyBorder="1"/>
    <xf numFmtId="3" fontId="15" fillId="0" borderId="83" xfId="0" applyNumberFormat="1" applyFont="1" applyFill="1" applyBorder="1" applyAlignment="1">
      <alignment horizontal="right"/>
    </xf>
    <xf numFmtId="0" fontId="4" fillId="24" borderId="78" xfId="0" applyFont="1" applyFill="1" applyBorder="1" applyAlignment="1">
      <alignment horizontal="center"/>
    </xf>
    <xf numFmtId="0" fontId="4" fillId="24" borderId="82" xfId="0" applyFont="1" applyFill="1" applyBorder="1"/>
    <xf numFmtId="0" fontId="0" fillId="24" borderId="0" xfId="0" applyFont="1" applyFill="1"/>
    <xf numFmtId="0" fontId="55" fillId="24" borderId="118" xfId="0" applyFont="1" applyFill="1" applyBorder="1" applyAlignment="1">
      <alignment horizontal="center"/>
    </xf>
    <xf numFmtId="0" fontId="55" fillId="24" borderId="82" xfId="0" applyFont="1" applyFill="1" applyBorder="1"/>
    <xf numFmtId="3" fontId="21" fillId="0" borderId="83" xfId="0" applyNumberFormat="1" applyFont="1" applyFill="1" applyBorder="1" applyAlignment="1">
      <alignment horizontal="right" vertical="center"/>
    </xf>
    <xf numFmtId="3" fontId="55" fillId="0" borderId="83" xfId="0" applyNumberFormat="1" applyFont="1" applyFill="1" applyBorder="1" applyAlignment="1">
      <alignment horizontal="right" vertical="center"/>
    </xf>
    <xf numFmtId="0" fontId="3" fillId="24" borderId="78" xfId="0" applyFont="1" applyFill="1" applyBorder="1" applyAlignment="1">
      <alignment horizontal="center"/>
    </xf>
    <xf numFmtId="3" fontId="55" fillId="0" borderId="60" xfId="0" applyNumberFormat="1" applyFont="1" applyFill="1" applyBorder="1" applyAlignment="1">
      <alignment horizontal="right" vertical="center"/>
    </xf>
    <xf numFmtId="0" fontId="3" fillId="24" borderId="118" xfId="0" applyFont="1" applyFill="1" applyBorder="1" applyAlignment="1">
      <alignment horizontal="center"/>
    </xf>
    <xf numFmtId="0" fontId="55" fillId="24" borderId="118" xfId="0" applyFont="1" applyFill="1" applyBorder="1" applyAlignment="1">
      <alignment horizontal="center" vertical="top"/>
    </xf>
    <xf numFmtId="0" fontId="55" fillId="24" borderId="82" xfId="0" applyFont="1" applyFill="1" applyBorder="1" applyAlignment="1">
      <alignment vertical="top"/>
    </xf>
    <xf numFmtId="0" fontId="4" fillId="24" borderId="82" xfId="0" applyFont="1" applyFill="1" applyBorder="1" applyAlignment="1">
      <alignment vertical="center"/>
    </xf>
    <xf numFmtId="0" fontId="15" fillId="24" borderId="120" xfId="0" applyFont="1" applyFill="1" applyBorder="1" applyAlignment="1">
      <alignment horizontal="center"/>
    </xf>
    <xf numFmtId="0" fontId="15" fillId="24" borderId="121" xfId="0" applyFont="1" applyFill="1" applyBorder="1"/>
    <xf numFmtId="3" fontId="15" fillId="0" borderId="60" xfId="0" applyNumberFormat="1" applyFont="1" applyFill="1" applyBorder="1" applyAlignment="1">
      <alignment horizontal="right"/>
    </xf>
    <xf numFmtId="0" fontId="0" fillId="0" borderId="78" xfId="0" applyBorder="1"/>
    <xf numFmtId="0" fontId="0" fillId="0" borderId="0" xfId="0" applyBorder="1" applyAlignment="1">
      <alignment wrapText="1"/>
    </xf>
    <xf numFmtId="0" fontId="0" fillId="0" borderId="83" xfId="0" applyBorder="1"/>
    <xf numFmtId="0" fontId="3" fillId="24" borderId="104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3" fontId="38" fillId="0" borderId="105" xfId="41" applyNumberFormat="1" applyFont="1" applyFill="1" applyBorder="1"/>
    <xf numFmtId="3" fontId="38" fillId="0" borderId="66" xfId="41" applyNumberFormat="1" applyFont="1" applyFill="1" applyBorder="1" applyAlignment="1">
      <alignment horizontal="right"/>
    </xf>
    <xf numFmtId="0" fontId="38" fillId="0" borderId="64" xfId="41" applyFont="1" applyFill="1" applyBorder="1" applyAlignment="1">
      <alignment horizontal="center"/>
    </xf>
    <xf numFmtId="0" fontId="41" fillId="0" borderId="87" xfId="41" applyFont="1" applyFill="1" applyBorder="1"/>
    <xf numFmtId="0" fontId="38" fillId="0" borderId="84" xfId="41" applyFont="1" applyFill="1" applyBorder="1"/>
    <xf numFmtId="0" fontId="41" fillId="0" borderId="34" xfId="41" applyFont="1" applyFill="1" applyBorder="1"/>
    <xf numFmtId="3" fontId="38" fillId="0" borderId="98" xfId="41" applyNumberFormat="1" applyFont="1" applyFill="1" applyBorder="1"/>
    <xf numFmtId="3" fontId="38" fillId="0" borderId="85" xfId="41" applyNumberFormat="1" applyFont="1" applyFill="1" applyBorder="1"/>
    <xf numFmtId="3" fontId="38" fillId="0" borderId="122" xfId="41" applyNumberFormat="1" applyFont="1" applyFill="1" applyBorder="1"/>
    <xf numFmtId="0" fontId="2" fillId="0" borderId="0" xfId="40" applyFill="1"/>
    <xf numFmtId="0" fontId="15" fillId="28" borderId="123" xfId="40" applyFont="1" applyFill="1" applyBorder="1" applyAlignment="1">
      <alignment horizontal="center" vertical="center" wrapText="1"/>
    </xf>
    <xf numFmtId="3" fontId="50" fillId="0" borderId="54" xfId="40" applyNumberFormat="1" applyFont="1" applyBorder="1" applyAlignment="1">
      <alignment horizontal="right"/>
    </xf>
    <xf numFmtId="3" fontId="58" fillId="0" borderId="54" xfId="40" applyNumberFormat="1" applyFont="1" applyBorder="1" applyAlignment="1">
      <alignment horizontal="left"/>
    </xf>
    <xf numFmtId="3" fontId="0" fillId="0" borderId="91" xfId="0" applyNumberFormat="1" applyBorder="1"/>
    <xf numFmtId="3" fontId="0" fillId="0" borderId="102" xfId="0" applyNumberFormat="1" applyFill="1" applyBorder="1"/>
    <xf numFmtId="3" fontId="50" fillId="0" borderId="54" xfId="40" applyNumberFormat="1" applyFont="1" applyFill="1" applyBorder="1" applyAlignment="1">
      <alignment horizontal="right"/>
    </xf>
    <xf numFmtId="3" fontId="0" fillId="0" borderId="124" xfId="0" applyNumberFormat="1" applyFill="1" applyBorder="1"/>
    <xf numFmtId="3" fontId="57" fillId="0" borderId="125" xfId="0" applyNumberFormat="1" applyFont="1" applyFill="1" applyBorder="1"/>
    <xf numFmtId="3" fontId="57" fillId="0" borderId="124" xfId="0" applyNumberFormat="1" applyFont="1" applyFill="1" applyBorder="1"/>
    <xf numFmtId="3" fontId="57" fillId="0" borderId="54" xfId="0" applyNumberFormat="1" applyFont="1" applyFill="1" applyBorder="1"/>
    <xf numFmtId="3" fontId="57" fillId="0" borderId="102" xfId="0" applyNumberFormat="1" applyFont="1" applyFill="1" applyBorder="1"/>
    <xf numFmtId="3" fontId="32" fillId="0" borderId="126" xfId="0" applyNumberFormat="1" applyFont="1" applyFill="1" applyBorder="1"/>
    <xf numFmtId="0" fontId="2" fillId="0" borderId="0" xfId="40" applyBorder="1"/>
    <xf numFmtId="0" fontId="50" fillId="0" borderId="72" xfId="40" applyFont="1" applyBorder="1" applyAlignment="1">
      <alignment horizontal="center"/>
    </xf>
    <xf numFmtId="3" fontId="50" fillId="0" borderId="54" xfId="40" applyNumberFormat="1" applyFont="1" applyBorder="1"/>
    <xf numFmtId="3" fontId="2" fillId="0" borderId="54" xfId="40" applyNumberFormat="1" applyBorder="1" applyAlignment="1">
      <alignment horizontal="right"/>
    </xf>
    <xf numFmtId="0" fontId="0" fillId="0" borderId="78" xfId="0" applyBorder="1" applyAlignment="1">
      <alignment horizontal="center"/>
    </xf>
    <xf numFmtId="0" fontId="0" fillId="0" borderId="0" xfId="0" applyBorder="1"/>
    <xf numFmtId="0" fontId="58" fillId="0" borderId="68" xfId="40" applyFont="1" applyBorder="1" applyAlignment="1">
      <alignment horizontal="center"/>
    </xf>
    <xf numFmtId="0" fontId="58" fillId="0" borderId="69" xfId="40" applyFont="1" applyBorder="1"/>
    <xf numFmtId="3" fontId="2" fillId="0" borderId="54" xfId="40" applyNumberFormat="1" applyFont="1" applyBorder="1" applyAlignment="1">
      <alignment horizontal="right"/>
    </xf>
    <xf numFmtId="3" fontId="0" fillId="0" borderId="125" xfId="0" applyNumberFormat="1" applyFill="1" applyBorder="1"/>
    <xf numFmtId="0" fontId="0" fillId="0" borderId="72" xfId="0" applyBorder="1" applyAlignment="1">
      <alignment horizontal="center"/>
    </xf>
    <xf numFmtId="0" fontId="56" fillId="0" borderId="127" xfId="0" applyFont="1" applyBorder="1"/>
    <xf numFmtId="3" fontId="0" fillId="0" borderId="54" xfId="0" applyNumberFormat="1" applyFill="1" applyBorder="1"/>
    <xf numFmtId="0" fontId="50" fillId="0" borderId="69" xfId="40" applyFont="1" applyBorder="1"/>
    <xf numFmtId="0" fontId="57" fillId="0" borderId="78" xfId="0" applyFont="1" applyBorder="1" applyAlignment="1">
      <alignment horizontal="center"/>
    </xf>
    <xf numFmtId="0" fontId="57" fillId="0" borderId="0" xfId="0" applyFont="1" applyBorder="1"/>
    <xf numFmtId="0" fontId="57" fillId="0" borderId="72" xfId="0" applyFont="1" applyBorder="1" applyAlignment="1">
      <alignment horizontal="center"/>
    </xf>
    <xf numFmtId="0" fontId="57" fillId="0" borderId="127" xfId="0" applyFont="1" applyBorder="1"/>
    <xf numFmtId="0" fontId="0" fillId="0" borderId="127" xfId="0" applyBorder="1"/>
    <xf numFmtId="0" fontId="32" fillId="0" borderId="66" xfId="0" applyFont="1" applyBorder="1" applyAlignment="1">
      <alignment horizontal="center"/>
    </xf>
    <xf numFmtId="0" fontId="32" fillId="0" borderId="128" xfId="0" applyFont="1" applyBorder="1"/>
    <xf numFmtId="3" fontId="32" fillId="0" borderId="88" xfId="0" applyNumberFormat="1" applyFont="1" applyFill="1" applyBorder="1"/>
    <xf numFmtId="0" fontId="56" fillId="0" borderId="92" xfId="0" applyFont="1" applyBorder="1"/>
    <xf numFmtId="0" fontId="3" fillId="0" borderId="0" xfId="0" applyFont="1" applyFill="1" applyBorder="1" applyAlignment="1">
      <alignment horizontal="center"/>
    </xf>
    <xf numFmtId="3" fontId="3" fillId="0" borderId="0" xfId="0" applyNumberFormat="1" applyFont="1" applyFill="1"/>
    <xf numFmtId="0" fontId="3" fillId="0" borderId="0" xfId="0" applyFont="1" applyFill="1" applyProtection="1">
      <protection hidden="1"/>
    </xf>
    <xf numFmtId="3" fontId="43" fillId="0" borderId="98" xfId="41" applyNumberFormat="1" applyFont="1" applyFill="1" applyBorder="1" applyAlignment="1">
      <alignment horizontal="right"/>
    </xf>
    <xf numFmtId="0" fontId="34" fillId="0" borderId="129" xfId="0" applyFont="1" applyFill="1" applyBorder="1" applyAlignment="1">
      <alignment horizontal="center" vertical="center"/>
    </xf>
    <xf numFmtId="3" fontId="43" fillId="0" borderId="0" xfId="41" applyNumberFormat="1" applyFont="1" applyFill="1" applyAlignment="1">
      <alignment horizontal="right"/>
    </xf>
    <xf numFmtId="0" fontId="37" fillId="0" borderId="0" xfId="41" applyFont="1" applyFill="1" applyBorder="1" applyAlignment="1">
      <alignment horizontal="center"/>
    </xf>
    <xf numFmtId="0" fontId="10" fillId="24" borderId="0" xfId="0" applyFont="1" applyFill="1"/>
    <xf numFmtId="0" fontId="33" fillId="24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34" fillId="0" borderId="84" xfId="0" applyFont="1" applyFill="1" applyBorder="1" applyAlignment="1">
      <alignment horizontal="center" vertical="center"/>
    </xf>
    <xf numFmtId="0" fontId="33" fillId="0" borderId="130" xfId="0" applyFont="1" applyFill="1" applyBorder="1" applyAlignment="1">
      <alignment horizontal="center"/>
    </xf>
    <xf numFmtId="0" fontId="33" fillId="0" borderId="131" xfId="0" applyFont="1" applyFill="1" applyBorder="1" applyAlignment="1">
      <alignment horizontal="center"/>
    </xf>
    <xf numFmtId="0" fontId="33" fillId="0" borderId="132" xfId="0" applyFont="1" applyFill="1" applyBorder="1" applyAlignment="1">
      <alignment horizontal="center"/>
    </xf>
    <xf numFmtId="0" fontId="33" fillId="0" borderId="53" xfId="0" applyFont="1" applyFill="1" applyBorder="1" applyAlignment="1">
      <alignment horizontal="center"/>
    </xf>
    <xf numFmtId="0" fontId="38" fillId="0" borderId="122" xfId="41" applyFont="1" applyFill="1" applyBorder="1" applyAlignment="1">
      <alignment horizontal="center"/>
    </xf>
    <xf numFmtId="0" fontId="37" fillId="0" borderId="86" xfId="41" applyFont="1" applyFill="1" applyBorder="1" applyAlignment="1"/>
    <xf numFmtId="3" fontId="43" fillId="0" borderId="104" xfId="41" applyNumberFormat="1" applyFont="1" applyFill="1" applyBorder="1" applyAlignment="1">
      <alignment horizontal="right"/>
    </xf>
    <xf numFmtId="0" fontId="41" fillId="0" borderId="68" xfId="41" applyFont="1" applyFill="1" applyBorder="1"/>
    <xf numFmtId="0" fontId="38" fillId="0" borderId="64" xfId="41" applyFont="1" applyFill="1" applyBorder="1"/>
    <xf numFmtId="0" fontId="31" fillId="0" borderId="64" xfId="41" applyFont="1" applyFill="1" applyBorder="1"/>
    <xf numFmtId="3" fontId="30" fillId="0" borderId="0" xfId="0" applyNumberFormat="1" applyFont="1" applyFill="1" applyBorder="1" applyAlignment="1">
      <alignment horizontal="center"/>
    </xf>
    <xf numFmtId="3" fontId="30" fillId="0" borderId="0" xfId="0" applyNumberFormat="1" applyFont="1" applyFill="1" applyBorder="1"/>
    <xf numFmtId="3" fontId="30" fillId="0" borderId="133" xfId="0" applyNumberFormat="1" applyFont="1" applyFill="1" applyBorder="1"/>
    <xf numFmtId="3" fontId="30" fillId="0" borderId="134" xfId="0" applyNumberFormat="1" applyFont="1" applyFill="1" applyBorder="1" applyAlignment="1">
      <alignment horizontal="center"/>
    </xf>
    <xf numFmtId="3" fontId="30" fillId="0" borderId="20" xfId="0" applyNumberFormat="1" applyFont="1" applyFill="1" applyBorder="1" applyAlignment="1">
      <alignment horizontal="center"/>
    </xf>
    <xf numFmtId="3" fontId="30" fillId="0" borderId="135" xfId="0" applyNumberFormat="1" applyFont="1" applyFill="1" applyBorder="1" applyAlignment="1">
      <alignment horizontal="center"/>
    </xf>
    <xf numFmtId="3" fontId="30" fillId="0" borderId="136" xfId="0" applyNumberFormat="1" applyFont="1" applyFill="1" applyBorder="1" applyAlignment="1">
      <alignment horizontal="center"/>
    </xf>
    <xf numFmtId="3" fontId="3" fillId="0" borderId="0" xfId="0" applyNumberFormat="1" applyFont="1" applyFill="1" applyBorder="1"/>
    <xf numFmtId="3" fontId="30" fillId="0" borderId="133" xfId="0" applyNumberFormat="1" applyFont="1" applyFill="1" applyBorder="1" applyAlignment="1">
      <alignment horizontal="center"/>
    </xf>
    <xf numFmtId="3" fontId="30" fillId="0" borderId="15" xfId="30" applyNumberFormat="1" applyFont="1" applyFill="1" applyBorder="1" applyAlignment="1" applyProtection="1"/>
    <xf numFmtId="3" fontId="30" fillId="0" borderId="134" xfId="0" applyNumberFormat="1" applyFont="1" applyFill="1" applyBorder="1"/>
    <xf numFmtId="3" fontId="30" fillId="0" borderId="19" xfId="0" applyNumberFormat="1" applyFont="1" applyFill="1" applyBorder="1"/>
    <xf numFmtId="3" fontId="33" fillId="0" borderId="46" xfId="30" applyNumberFormat="1" applyFont="1" applyFill="1" applyBorder="1" applyAlignment="1" applyProtection="1"/>
    <xf numFmtId="3" fontId="33" fillId="0" borderId="43" xfId="30" applyNumberFormat="1" applyFont="1" applyFill="1" applyBorder="1" applyAlignment="1" applyProtection="1"/>
    <xf numFmtId="3" fontId="10" fillId="0" borderId="0" xfId="0" applyNumberFormat="1" applyFont="1" applyFill="1"/>
    <xf numFmtId="3" fontId="33" fillId="0" borderId="134" xfId="0" applyNumberFormat="1" applyFont="1" applyFill="1" applyBorder="1"/>
    <xf numFmtId="3" fontId="30" fillId="0" borderId="134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/>
    <xf numFmtId="3" fontId="33" fillId="0" borderId="57" xfId="0" applyNumberFormat="1" applyFont="1" applyFill="1" applyBorder="1"/>
    <xf numFmtId="3" fontId="33" fillId="0" borderId="25" xfId="30" applyNumberFormat="1" applyFont="1" applyFill="1" applyBorder="1" applyAlignment="1" applyProtection="1"/>
    <xf numFmtId="3" fontId="9" fillId="0" borderId="0" xfId="0" applyNumberFormat="1" applyFont="1" applyFill="1" applyBorder="1" applyAlignment="1">
      <alignment horizontal="center" vertical="center"/>
    </xf>
    <xf numFmtId="3" fontId="33" fillId="0" borderId="10" xfId="30" applyNumberFormat="1" applyFont="1" applyFill="1" applyBorder="1" applyAlignment="1" applyProtection="1"/>
    <xf numFmtId="3" fontId="10" fillId="0" borderId="137" xfId="0" applyNumberFormat="1" applyFont="1" applyFill="1" applyBorder="1" applyAlignment="1">
      <alignment horizontal="center" vertical="center"/>
    </xf>
    <xf numFmtId="3" fontId="10" fillId="0" borderId="135" xfId="0" applyNumberFormat="1" applyFont="1" applyFill="1" applyBorder="1" applyAlignment="1">
      <alignment horizontal="center" vertical="center"/>
    </xf>
    <xf numFmtId="3" fontId="34" fillId="0" borderId="25" xfId="30" applyNumberFormat="1" applyFont="1" applyFill="1" applyBorder="1" applyAlignment="1" applyProtection="1">
      <alignment vertical="center"/>
    </xf>
    <xf numFmtId="3" fontId="32" fillId="0" borderId="138" xfId="0" applyNumberFormat="1" applyFont="1" applyFill="1" applyBorder="1" applyAlignment="1">
      <alignment horizontal="center"/>
    </xf>
    <xf numFmtId="0" fontId="34" fillId="0" borderId="76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3" fontId="35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0" fillId="0" borderId="77" xfId="41" applyFont="1" applyFill="1" applyBorder="1" applyAlignment="1">
      <alignment horizontal="center"/>
    </xf>
    <xf numFmtId="0" fontId="38" fillId="0" borderId="98" xfId="41" applyFont="1" applyFill="1" applyBorder="1" applyAlignment="1">
      <alignment horizontal="center"/>
    </xf>
    <xf numFmtId="0" fontId="38" fillId="0" borderId="53" xfId="41" applyFont="1" applyFill="1" applyBorder="1" applyAlignment="1">
      <alignment horizontal="center"/>
    </xf>
    <xf numFmtId="3" fontId="18" fillId="0" borderId="91" xfId="40" applyNumberFormat="1" applyFont="1" applyFill="1" applyBorder="1"/>
    <xf numFmtId="0" fontId="45" fillId="28" borderId="0" xfId="40" applyFont="1" applyFill="1"/>
    <xf numFmtId="0" fontId="17" fillId="0" borderId="139" xfId="40" applyFont="1" applyBorder="1" applyAlignment="1"/>
    <xf numFmtId="0" fontId="17" fillId="0" borderId="94" xfId="40" applyFont="1" applyBorder="1" applyAlignment="1"/>
    <xf numFmtId="170" fontId="18" fillId="0" borderId="124" xfId="31" applyNumberFormat="1" applyFont="1" applyBorder="1" applyAlignment="1">
      <alignment horizontal="right"/>
    </xf>
    <xf numFmtId="0" fontId="17" fillId="0" borderId="72" xfId="40" applyFont="1" applyBorder="1" applyAlignment="1"/>
    <xf numFmtId="170" fontId="59" fillId="0" borderId="113" xfId="31" applyNumberFormat="1" applyFont="1" applyBorder="1" applyAlignment="1">
      <alignment horizontal="center"/>
    </xf>
    <xf numFmtId="170" fontId="59" fillId="0" borderId="91" xfId="31" applyNumberFormat="1" applyFont="1" applyFill="1" applyBorder="1" applyAlignment="1">
      <alignment horizontal="right"/>
    </xf>
    <xf numFmtId="0" fontId="45" fillId="0" borderId="104" xfId="40" applyFont="1" applyBorder="1" applyAlignment="1">
      <alignment horizontal="center"/>
    </xf>
    <xf numFmtId="170" fontId="60" fillId="0" borderId="60" xfId="31" applyNumberFormat="1" applyFont="1" applyBorder="1" applyAlignment="1">
      <alignment horizontal="right"/>
    </xf>
    <xf numFmtId="3" fontId="61" fillId="0" borderId="140" xfId="40" applyNumberFormat="1" applyFont="1" applyBorder="1"/>
    <xf numFmtId="0" fontId="45" fillId="0" borderId="140" xfId="40" applyFont="1" applyBorder="1"/>
    <xf numFmtId="0" fontId="56" fillId="0" borderId="0" xfId="0" applyFont="1" applyFill="1"/>
    <xf numFmtId="3" fontId="56" fillId="0" borderId="0" xfId="0" applyNumberFormat="1" applyFont="1" applyFill="1"/>
    <xf numFmtId="0" fontId="50" fillId="0" borderId="0" xfId="40" applyFont="1" applyFill="1"/>
    <xf numFmtId="0" fontId="30" fillId="24" borderId="0" xfId="0" applyFont="1" applyFill="1" applyBorder="1"/>
    <xf numFmtId="169" fontId="30" fillId="24" borderId="0" xfId="0" applyNumberFormat="1" applyFont="1" applyFill="1" applyBorder="1"/>
    <xf numFmtId="169" fontId="33" fillId="24" borderId="0" xfId="0" applyNumberFormat="1" applyFont="1" applyFill="1" applyBorder="1"/>
    <xf numFmtId="0" fontId="33" fillId="24" borderId="0" xfId="0" applyFont="1" applyFill="1" applyBorder="1"/>
    <xf numFmtId="0" fontId="20" fillId="24" borderId="0" xfId="0" applyFont="1" applyFill="1" applyBorder="1"/>
    <xf numFmtId="0" fontId="34" fillId="24" borderId="0" xfId="0" applyFont="1" applyFill="1" applyBorder="1"/>
    <xf numFmtId="3" fontId="54" fillId="0" borderId="53" xfId="0" applyNumberFormat="1" applyFont="1" applyFill="1" applyBorder="1" applyAlignment="1">
      <alignment horizontal="center"/>
    </xf>
    <xf numFmtId="0" fontId="15" fillId="0" borderId="141" xfId="0" applyFont="1" applyFill="1" applyBorder="1" applyAlignment="1">
      <alignment horizontal="center" wrapText="1"/>
    </xf>
    <xf numFmtId="0" fontId="15" fillId="0" borderId="142" xfId="0" applyFont="1" applyFill="1" applyBorder="1" applyAlignment="1">
      <alignment horizontal="center" wrapText="1"/>
    </xf>
    <xf numFmtId="0" fontId="3" fillId="24" borderId="143" xfId="0" applyFont="1" applyFill="1" applyBorder="1" applyAlignment="1">
      <alignment horizontal="center"/>
    </xf>
    <xf numFmtId="0" fontId="55" fillId="24" borderId="0" xfId="0" applyFont="1" applyFill="1" applyBorder="1"/>
    <xf numFmtId="3" fontId="14" fillId="0" borderId="0" xfId="0" applyNumberFormat="1" applyFont="1" applyAlignment="1">
      <alignment horizontal="center"/>
    </xf>
    <xf numFmtId="0" fontId="27" fillId="0" borderId="94" xfId="40" applyFont="1" applyFill="1" applyBorder="1" applyAlignment="1">
      <alignment horizontal="right" vertical="center"/>
    </xf>
    <xf numFmtId="0" fontId="27" fillId="0" borderId="93" xfId="40" applyFont="1" applyFill="1" applyBorder="1" applyAlignment="1">
      <alignment vertical="center" wrapText="1"/>
    </xf>
    <xf numFmtId="3" fontId="27" fillId="0" borderId="70" xfId="40" applyNumberFormat="1" applyFont="1" applyFill="1" applyBorder="1" applyAlignment="1">
      <alignment vertical="center" wrapText="1"/>
    </xf>
    <xf numFmtId="0" fontId="37" fillId="0" borderId="144" xfId="41" applyFont="1" applyFill="1" applyBorder="1" applyAlignment="1"/>
    <xf numFmtId="0" fontId="37" fillId="0" borderId="145" xfId="41" applyFont="1" applyFill="1" applyBorder="1" applyAlignment="1"/>
    <xf numFmtId="0" fontId="38" fillId="0" borderId="53" xfId="41" applyFont="1" applyFill="1" applyBorder="1"/>
    <xf numFmtId="0" fontId="40" fillId="0" borderId="62" xfId="41" applyFont="1" applyFill="1" applyBorder="1" applyAlignment="1">
      <alignment horizontal="center"/>
    </xf>
    <xf numFmtId="0" fontId="40" fillId="0" borderId="146" xfId="41" applyFont="1" applyFill="1" applyBorder="1" applyAlignment="1">
      <alignment horizontal="center"/>
    </xf>
    <xf numFmtId="0" fontId="31" fillId="0" borderId="147" xfId="41" applyFont="1" applyFill="1" applyBorder="1"/>
    <xf numFmtId="0" fontId="38" fillId="0" borderId="62" xfId="41" applyFont="1" applyFill="1" applyBorder="1"/>
    <xf numFmtId="0" fontId="43" fillId="0" borderId="78" xfId="41" applyFont="1" applyFill="1" applyBorder="1" applyAlignment="1">
      <alignment horizontal="center"/>
    </xf>
    <xf numFmtId="0" fontId="42" fillId="0" borderId="78" xfId="41" applyFont="1" applyFill="1" applyBorder="1" applyAlignment="1">
      <alignment horizontal="center"/>
    </xf>
    <xf numFmtId="0" fontId="42" fillId="0" borderId="64" xfId="41" applyFont="1" applyFill="1" applyBorder="1" applyAlignment="1">
      <alignment horizontal="center"/>
    </xf>
    <xf numFmtId="0" fontId="31" fillId="0" borderId="148" xfId="41" applyFont="1" applyFill="1" applyBorder="1"/>
    <xf numFmtId="0" fontId="31" fillId="0" borderId="122" xfId="41" applyFont="1" applyFill="1" applyBorder="1"/>
    <xf numFmtId="0" fontId="38" fillId="0" borderId="66" xfId="41" applyFont="1" applyFill="1" applyBorder="1" applyAlignment="1">
      <alignment horizontal="center"/>
    </xf>
    <xf numFmtId="3" fontId="38" fillId="0" borderId="127" xfId="41" applyNumberFormat="1" applyFont="1" applyFill="1" applyBorder="1"/>
    <xf numFmtId="3" fontId="31" fillId="0" borderId="102" xfId="41" applyNumberFormat="1" applyFont="1" applyFill="1" applyBorder="1"/>
    <xf numFmtId="3" fontId="38" fillId="0" borderId="149" xfId="41" applyNumberFormat="1" applyFont="1" applyFill="1" applyBorder="1"/>
    <xf numFmtId="0" fontId="31" fillId="0" borderId="88" xfId="41" applyFont="1" applyFill="1" applyBorder="1"/>
    <xf numFmtId="3" fontId="31" fillId="0" borderId="126" xfId="41" applyNumberFormat="1" applyFont="1" applyFill="1" applyBorder="1"/>
    <xf numFmtId="0" fontId="31" fillId="0" borderId="95" xfId="41" applyFont="1" applyFill="1" applyBorder="1"/>
    <xf numFmtId="3" fontId="31" fillId="0" borderId="150" xfId="41" applyNumberFormat="1" applyFont="1" applyFill="1" applyBorder="1"/>
    <xf numFmtId="3" fontId="41" fillId="0" borderId="92" xfId="41" applyNumberFormat="1" applyFont="1" applyFill="1" applyBorder="1"/>
    <xf numFmtId="3" fontId="38" fillId="0" borderId="69" xfId="41" applyNumberFormat="1" applyFont="1" applyFill="1" applyBorder="1" applyAlignment="1">
      <alignment horizontal="right"/>
    </xf>
    <xf numFmtId="3" fontId="38" fillId="0" borderId="72" xfId="41" applyNumberFormat="1" applyFont="1" applyFill="1" applyBorder="1" applyAlignment="1">
      <alignment horizontal="right"/>
    </xf>
    <xf numFmtId="0" fontId="37" fillId="0" borderId="53" xfId="41" applyFont="1" applyFill="1" applyBorder="1" applyAlignment="1"/>
    <xf numFmtId="0" fontId="37" fillId="0" borderId="85" xfId="41" applyFont="1" applyFill="1" applyBorder="1" applyAlignment="1"/>
    <xf numFmtId="0" fontId="40" fillId="0" borderId="85" xfId="41" applyFont="1" applyFill="1" applyBorder="1" applyAlignment="1">
      <alignment horizontal="center"/>
    </xf>
    <xf numFmtId="0" fontId="38" fillId="0" borderId="148" xfId="41" applyFont="1" applyFill="1" applyBorder="1" applyAlignment="1">
      <alignment horizontal="center"/>
    </xf>
    <xf numFmtId="0" fontId="38" fillId="0" borderId="151" xfId="41" applyFont="1" applyFill="1" applyBorder="1" applyAlignment="1">
      <alignment horizontal="center"/>
    </xf>
    <xf numFmtId="0" fontId="38" fillId="0" borderId="152" xfId="41" applyFont="1" applyFill="1" applyBorder="1" applyAlignment="1">
      <alignment horizontal="center"/>
    </xf>
    <xf numFmtId="3" fontId="38" fillId="0" borderId="153" xfId="41" applyNumberFormat="1" applyFont="1" applyFill="1" applyBorder="1"/>
    <xf numFmtId="3" fontId="38" fillId="0" borderId="78" xfId="41" applyNumberFormat="1" applyFont="1" applyFill="1" applyBorder="1" applyAlignment="1">
      <alignment horizontal="right"/>
    </xf>
    <xf numFmtId="3" fontId="34" fillId="0" borderId="154" xfId="30" applyNumberFormat="1" applyFont="1" applyFill="1" applyBorder="1" applyAlignment="1" applyProtection="1"/>
    <xf numFmtId="3" fontId="34" fillId="0" borderId="25" xfId="30" applyNumberFormat="1" applyFont="1" applyFill="1" applyBorder="1" applyAlignment="1" applyProtection="1"/>
    <xf numFmtId="0" fontId="15" fillId="0" borderId="45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0" fontId="15" fillId="0" borderId="155" xfId="0" applyFont="1" applyFill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5" fillId="0" borderId="156" xfId="0" applyFont="1" applyFill="1" applyBorder="1" applyAlignment="1" applyProtection="1">
      <alignment vertical="center"/>
    </xf>
    <xf numFmtId="0" fontId="15" fillId="0" borderId="101" xfId="0" applyFont="1" applyFill="1" applyBorder="1" applyAlignment="1" applyProtection="1">
      <alignment vertical="center"/>
    </xf>
    <xf numFmtId="0" fontId="15" fillId="0" borderId="128" xfId="0" applyFont="1" applyFill="1" applyBorder="1" applyAlignment="1" applyProtection="1">
      <alignment vertical="center"/>
    </xf>
    <xf numFmtId="0" fontId="15" fillId="0" borderId="157" xfId="0" applyFont="1" applyFill="1" applyBorder="1" applyAlignment="1" applyProtection="1">
      <alignment vertical="center"/>
    </xf>
    <xf numFmtId="3" fontId="11" fillId="0" borderId="0" xfId="0" applyNumberFormat="1" applyFont="1" applyFill="1" applyBorder="1"/>
    <xf numFmtId="3" fontId="13" fillId="0" borderId="0" xfId="0" applyNumberFormat="1" applyFont="1" applyFill="1" applyBorder="1"/>
    <xf numFmtId="3" fontId="17" fillId="0" borderId="134" xfId="0" applyNumberFormat="1" applyFont="1" applyFill="1" applyBorder="1"/>
    <xf numFmtId="0" fontId="7" fillId="24" borderId="0" xfId="48" applyFont="1" applyFill="1"/>
    <xf numFmtId="0" fontId="9" fillId="24" borderId="158" xfId="48" applyFont="1" applyFill="1" applyBorder="1" applyAlignment="1">
      <alignment horizontal="center"/>
    </xf>
    <xf numFmtId="0" fontId="20" fillId="24" borderId="118" xfId="0" applyFont="1" applyFill="1" applyBorder="1" applyAlignment="1">
      <alignment horizontal="center"/>
    </xf>
    <xf numFmtId="49" fontId="20" fillId="24" borderId="82" xfId="0" applyNumberFormat="1" applyFont="1" applyFill="1" applyBorder="1"/>
    <xf numFmtId="3" fontId="63" fillId="0" borderId="83" xfId="0" applyNumberFormat="1" applyFont="1" applyFill="1" applyBorder="1" applyAlignment="1">
      <alignment horizontal="right" vertical="center"/>
    </xf>
    <xf numFmtId="49" fontId="55" fillId="24" borderId="82" xfId="0" applyNumberFormat="1" applyFont="1" applyFill="1" applyBorder="1"/>
    <xf numFmtId="3" fontId="20" fillId="0" borderId="83" xfId="0" applyNumberFormat="1" applyFont="1" applyFill="1" applyBorder="1" applyAlignment="1">
      <alignment horizontal="right" vertical="center"/>
    </xf>
    <xf numFmtId="0" fontId="6" fillId="0" borderId="92" xfId="40" applyFont="1" applyBorder="1" applyAlignment="1">
      <alignment horizontal="left"/>
    </xf>
    <xf numFmtId="3" fontId="6" fillId="0" borderId="91" xfId="40" applyNumberFormat="1" applyFont="1" applyFill="1" applyBorder="1"/>
    <xf numFmtId="0" fontId="6" fillId="0" borderId="69" xfId="40" applyFont="1" applyBorder="1" applyAlignment="1"/>
    <xf numFmtId="0" fontId="23" fillId="0" borderId="92" xfId="40" applyFont="1" applyBorder="1" applyAlignment="1"/>
    <xf numFmtId="0" fontId="6" fillId="0" borderId="69" xfId="40" applyFont="1" applyBorder="1" applyAlignment="1">
      <alignment horizontal="left"/>
    </xf>
    <xf numFmtId="0" fontId="64" fillId="0" borderId="69" xfId="40" applyFont="1" applyBorder="1"/>
    <xf numFmtId="0" fontId="6" fillId="0" borderId="92" xfId="40" applyFont="1" applyBorder="1"/>
    <xf numFmtId="0" fontId="23" fillId="0" borderId="69" xfId="40" applyFont="1" applyBorder="1"/>
    <xf numFmtId="0" fontId="64" fillId="0" borderId="92" xfId="40" applyFont="1" applyBorder="1"/>
    <xf numFmtId="3" fontId="6" fillId="0" borderId="91" xfId="40" applyNumberFormat="1" applyFont="1" applyBorder="1"/>
    <xf numFmtId="0" fontId="6" fillId="0" borderId="127" xfId="40" applyFont="1" applyBorder="1" applyAlignment="1"/>
    <xf numFmtId="0" fontId="64" fillId="0" borderId="92" xfId="40" applyFont="1" applyBorder="1" applyAlignment="1">
      <alignment vertical="center"/>
    </xf>
    <xf numFmtId="3" fontId="6" fillId="0" borderId="124" xfId="40" applyNumberFormat="1" applyFont="1" applyFill="1" applyBorder="1"/>
    <xf numFmtId="3" fontId="6" fillId="0" borderId="124" xfId="40" applyNumberFormat="1" applyFont="1" applyBorder="1"/>
    <xf numFmtId="3" fontId="6" fillId="0" borderId="150" xfId="40" applyNumberFormat="1" applyFont="1" applyBorder="1"/>
    <xf numFmtId="3" fontId="6" fillId="0" borderId="96" xfId="40" applyNumberFormat="1" applyFont="1" applyBorder="1"/>
    <xf numFmtId="3" fontId="6" fillId="0" borderId="150" xfId="40" applyNumberFormat="1" applyFont="1" applyFill="1" applyBorder="1"/>
    <xf numFmtId="3" fontId="6" fillId="0" borderId="96" xfId="40" applyNumberFormat="1" applyFont="1" applyFill="1" applyBorder="1"/>
    <xf numFmtId="0" fontId="64" fillId="0" borderId="69" xfId="40" applyFont="1" applyFill="1" applyBorder="1" applyAlignment="1">
      <alignment horizontal="left" vertical="center"/>
    </xf>
    <xf numFmtId="0" fontId="64" fillId="0" borderId="92" xfId="40" applyFont="1" applyFill="1" applyBorder="1" applyAlignment="1">
      <alignment horizontal="left" vertical="center"/>
    </xf>
    <xf numFmtId="0" fontId="57" fillId="0" borderId="0" xfId="0" applyFont="1" applyBorder="1" applyAlignment="1">
      <alignment wrapText="1"/>
    </xf>
    <xf numFmtId="0" fontId="57" fillId="0" borderId="127" xfId="0" applyFont="1" applyBorder="1" applyAlignment="1">
      <alignment wrapText="1"/>
    </xf>
    <xf numFmtId="3" fontId="50" fillId="0" borderId="91" xfId="40" applyNumberFormat="1" applyFont="1" applyBorder="1" applyAlignment="1">
      <alignment horizontal="right"/>
    </xf>
    <xf numFmtId="3" fontId="58" fillId="0" borderId="91" xfId="40" applyNumberFormat="1" applyFont="1" applyBorder="1" applyAlignment="1">
      <alignment horizontal="left"/>
    </xf>
    <xf numFmtId="0" fontId="56" fillId="0" borderId="0" xfId="0" applyFont="1" applyBorder="1"/>
    <xf numFmtId="3" fontId="50" fillId="0" borderId="91" xfId="40" applyNumberFormat="1" applyFont="1" applyFill="1" applyBorder="1" applyAlignment="1">
      <alignment horizontal="right"/>
    </xf>
    <xf numFmtId="3" fontId="57" fillId="0" borderId="159" xfId="0" applyNumberFormat="1" applyFont="1" applyFill="1" applyBorder="1"/>
    <xf numFmtId="3" fontId="57" fillId="0" borderId="91" xfId="0" applyNumberFormat="1" applyFont="1" applyFill="1" applyBorder="1"/>
    <xf numFmtId="0" fontId="3" fillId="0" borderId="41" xfId="48" applyFont="1" applyFill="1" applyBorder="1" applyAlignment="1">
      <alignment horizontal="center"/>
    </xf>
    <xf numFmtId="3" fontId="4" fillId="0" borderId="19" xfId="48" applyNumberFormat="1" applyFont="1" applyFill="1" applyBorder="1" applyAlignment="1">
      <alignment horizontal="center" vertical="center"/>
    </xf>
    <xf numFmtId="3" fontId="5" fillId="0" borderId="19" xfId="48" applyNumberFormat="1" applyFont="1" applyFill="1" applyBorder="1" applyAlignment="1">
      <alignment vertical="center"/>
    </xf>
    <xf numFmtId="3" fontId="7" fillId="0" borderId="19" xfId="48" applyNumberFormat="1" applyFont="1" applyFill="1" applyBorder="1" applyAlignment="1">
      <alignment horizontal="center" vertical="center"/>
    </xf>
    <xf numFmtId="3" fontId="4" fillId="25" borderId="160" xfId="48" applyNumberFormat="1" applyFont="1" applyFill="1" applyBorder="1" applyAlignment="1">
      <alignment vertical="center"/>
    </xf>
    <xf numFmtId="0" fontId="10" fillId="26" borderId="161" xfId="48" applyFont="1" applyFill="1" applyBorder="1" applyAlignment="1">
      <alignment horizontal="center"/>
    </xf>
    <xf numFmtId="0" fontId="10" fillId="26" borderId="63" xfId="48" applyFont="1" applyFill="1" applyBorder="1" applyAlignment="1">
      <alignment horizontal="center"/>
    </xf>
    <xf numFmtId="0" fontId="10" fillId="26" borderId="83" xfId="48" applyFont="1" applyFill="1" applyBorder="1" applyAlignment="1">
      <alignment horizontal="center"/>
    </xf>
    <xf numFmtId="0" fontId="10" fillId="26" borderId="64" xfId="48" applyFont="1" applyFill="1" applyBorder="1" applyAlignment="1">
      <alignment horizontal="center"/>
    </xf>
    <xf numFmtId="3" fontId="34" fillId="0" borderId="15" xfId="30" applyNumberFormat="1" applyFont="1" applyFill="1" applyBorder="1" applyAlignment="1" applyProtection="1">
      <alignment vertical="center"/>
    </xf>
    <xf numFmtId="0" fontId="30" fillId="0" borderId="162" xfId="0" applyFont="1" applyFill="1" applyBorder="1" applyAlignment="1">
      <alignment horizontal="center" vertical="center"/>
    </xf>
    <xf numFmtId="0" fontId="34" fillId="0" borderId="68" xfId="0" applyFont="1" applyFill="1" applyBorder="1" applyAlignment="1">
      <alignment horizontal="center" vertical="center"/>
    </xf>
    <xf numFmtId="3" fontId="33" fillId="0" borderId="28" xfId="30" applyNumberFormat="1" applyFont="1" applyFill="1" applyBorder="1" applyAlignment="1" applyProtection="1"/>
    <xf numFmtId="0" fontId="30" fillId="0" borderId="163" xfId="0" applyFont="1" applyFill="1" applyBorder="1" applyAlignment="1">
      <alignment horizontal="center"/>
    </xf>
    <xf numFmtId="3" fontId="30" fillId="0" borderId="164" xfId="30" applyNumberFormat="1" applyFont="1" applyFill="1" applyBorder="1" applyAlignment="1" applyProtection="1"/>
    <xf numFmtId="3" fontId="30" fillId="0" borderId="165" xfId="30" applyNumberFormat="1" applyFont="1" applyFill="1" applyBorder="1" applyAlignment="1" applyProtection="1"/>
    <xf numFmtId="3" fontId="3" fillId="0" borderId="164" xfId="0" applyNumberFormat="1" applyFont="1" applyFill="1" applyBorder="1"/>
    <xf numFmtId="3" fontId="30" fillId="0" borderId="166" xfId="0" applyNumberFormat="1" applyFont="1" applyFill="1" applyBorder="1" applyAlignment="1">
      <alignment horizontal="center" vertical="center" wrapText="1"/>
    </xf>
    <xf numFmtId="3" fontId="30" fillId="0" borderId="167" xfId="30" applyNumberFormat="1" applyFont="1" applyFill="1" applyBorder="1" applyAlignment="1" applyProtection="1"/>
    <xf numFmtId="3" fontId="30" fillId="0" borderId="168" xfId="0" applyNumberFormat="1" applyFont="1" applyFill="1" applyBorder="1" applyAlignment="1">
      <alignment horizontal="center"/>
    </xf>
    <xf numFmtId="3" fontId="30" fillId="0" borderId="169" xfId="0" applyNumberFormat="1" applyFont="1" applyFill="1" applyBorder="1" applyAlignment="1">
      <alignment horizontal="center"/>
    </xf>
    <xf numFmtId="3" fontId="30" fillId="0" borderId="170" xfId="0" applyNumberFormat="1" applyFont="1" applyFill="1" applyBorder="1" applyAlignment="1">
      <alignment horizontal="center"/>
    </xf>
    <xf numFmtId="3" fontId="30" fillId="0" borderId="171" xfId="0" applyNumberFormat="1" applyFont="1" applyFill="1" applyBorder="1" applyAlignment="1">
      <alignment horizontal="center"/>
    </xf>
    <xf numFmtId="3" fontId="30" fillId="0" borderId="172" xfId="30" applyNumberFormat="1" applyFont="1" applyFill="1" applyBorder="1" applyAlignment="1" applyProtection="1"/>
    <xf numFmtId="3" fontId="30" fillId="0" borderId="173" xfId="30" applyNumberFormat="1" applyFont="1" applyFill="1" applyBorder="1" applyAlignment="1" applyProtection="1"/>
    <xf numFmtId="3" fontId="30" fillId="0" borderId="174" xfId="30" applyNumberFormat="1" applyFont="1" applyFill="1" applyBorder="1" applyAlignment="1" applyProtection="1"/>
    <xf numFmtId="3" fontId="30" fillId="0" borderId="175" xfId="0" applyNumberFormat="1" applyFont="1" applyFill="1" applyBorder="1" applyAlignment="1">
      <alignment horizontal="center" vertical="center" wrapText="1"/>
    </xf>
    <xf numFmtId="3" fontId="30" fillId="0" borderId="176" xfId="0" applyNumberFormat="1" applyFont="1" applyFill="1" applyBorder="1" applyAlignment="1">
      <alignment horizontal="center"/>
    </xf>
    <xf numFmtId="3" fontId="30" fillId="0" borderId="177" xfId="0" applyNumberFormat="1" applyFont="1" applyFill="1" applyBorder="1" applyAlignment="1">
      <alignment horizontal="center"/>
    </xf>
    <xf numFmtId="3" fontId="30" fillId="0" borderId="178" xfId="0" applyNumberFormat="1" applyFont="1" applyFill="1" applyBorder="1" applyAlignment="1">
      <alignment horizontal="center"/>
    </xf>
    <xf numFmtId="3" fontId="30" fillId="0" borderId="179" xfId="30" applyNumberFormat="1" applyFont="1" applyFill="1" applyBorder="1" applyAlignment="1" applyProtection="1"/>
    <xf numFmtId="3" fontId="30" fillId="0" borderId="180" xfId="30" applyNumberFormat="1" applyFont="1" applyFill="1" applyBorder="1" applyAlignment="1" applyProtection="1"/>
    <xf numFmtId="3" fontId="30" fillId="0" borderId="181" xfId="0" applyNumberFormat="1" applyFont="1" applyFill="1" applyBorder="1" applyAlignment="1">
      <alignment horizontal="center"/>
    </xf>
    <xf numFmtId="3" fontId="30" fillId="0" borderId="182" xfId="0" applyNumberFormat="1" applyFont="1" applyFill="1" applyBorder="1" applyAlignment="1">
      <alignment horizontal="center"/>
    </xf>
    <xf numFmtId="3" fontId="30" fillId="0" borderId="183" xfId="30" applyNumberFormat="1" applyFont="1" applyFill="1" applyBorder="1" applyAlignment="1" applyProtection="1"/>
    <xf numFmtId="3" fontId="30" fillId="0" borderId="184" xfId="30" applyNumberFormat="1" applyFont="1" applyFill="1" applyBorder="1" applyAlignment="1" applyProtection="1"/>
    <xf numFmtId="3" fontId="30" fillId="0" borderId="185" xfId="0" applyNumberFormat="1" applyFont="1" applyFill="1" applyBorder="1" applyAlignment="1">
      <alignment horizontal="center" vertical="center" wrapText="1"/>
    </xf>
    <xf numFmtId="3" fontId="30" fillId="0" borderId="186" xfId="0" applyNumberFormat="1" applyFont="1" applyFill="1" applyBorder="1" applyAlignment="1">
      <alignment horizontal="center"/>
    </xf>
    <xf numFmtId="3" fontId="30" fillId="0" borderId="187" xfId="0" applyNumberFormat="1" applyFont="1" applyFill="1" applyBorder="1" applyAlignment="1">
      <alignment horizontal="center"/>
    </xf>
    <xf numFmtId="3" fontId="30" fillId="0" borderId="188" xfId="30" applyNumberFormat="1" applyFont="1" applyFill="1" applyBorder="1" applyAlignment="1" applyProtection="1"/>
    <xf numFmtId="3" fontId="30" fillId="0" borderId="189" xfId="30" applyNumberFormat="1" applyFont="1" applyFill="1" applyBorder="1" applyAlignment="1" applyProtection="1"/>
    <xf numFmtId="3" fontId="30" fillId="0" borderId="190" xfId="0" applyNumberFormat="1" applyFont="1" applyFill="1" applyBorder="1" applyAlignment="1">
      <alignment horizontal="center" vertical="center" wrapText="1"/>
    </xf>
    <xf numFmtId="3" fontId="30" fillId="0" borderId="191" xfId="0" applyNumberFormat="1" applyFont="1" applyFill="1" applyBorder="1" applyAlignment="1">
      <alignment horizontal="center"/>
    </xf>
    <xf numFmtId="3" fontId="30" fillId="0" borderId="192" xfId="0" applyNumberFormat="1" applyFont="1" applyFill="1" applyBorder="1" applyAlignment="1">
      <alignment horizontal="center"/>
    </xf>
    <xf numFmtId="3" fontId="30" fillId="0" borderId="193" xfId="0" applyNumberFormat="1" applyFont="1" applyFill="1" applyBorder="1" applyAlignment="1">
      <alignment horizontal="center"/>
    </xf>
    <xf numFmtId="3" fontId="30" fillId="0" borderId="194" xfId="0" applyNumberFormat="1" applyFont="1" applyFill="1" applyBorder="1" applyAlignment="1">
      <alignment horizontal="center"/>
    </xf>
    <xf numFmtId="3" fontId="30" fillId="0" borderId="195" xfId="30" applyNumberFormat="1" applyFont="1" applyFill="1" applyBorder="1" applyAlignment="1" applyProtection="1"/>
    <xf numFmtId="3" fontId="9" fillId="0" borderId="196" xfId="30" applyNumberFormat="1" applyFont="1" applyFill="1" applyBorder="1" applyAlignment="1" applyProtection="1">
      <alignment vertical="center"/>
    </xf>
    <xf numFmtId="3" fontId="33" fillId="0" borderId="197" xfId="30" applyNumberFormat="1" applyFont="1" applyFill="1" applyBorder="1" applyAlignment="1" applyProtection="1"/>
    <xf numFmtId="3" fontId="30" fillId="0" borderId="198" xfId="0" applyNumberFormat="1" applyFont="1" applyFill="1" applyBorder="1" applyAlignment="1">
      <alignment horizontal="center"/>
    </xf>
    <xf numFmtId="3" fontId="3" fillId="0" borderId="198" xfId="0" applyNumberFormat="1" applyFont="1" applyFill="1" applyBorder="1"/>
    <xf numFmtId="3" fontId="3" fillId="0" borderId="185" xfId="0" applyNumberFormat="1" applyFont="1" applyFill="1" applyBorder="1"/>
    <xf numFmtId="3" fontId="30" fillId="0" borderId="199" xfId="0" applyNumberFormat="1" applyFont="1" applyFill="1" applyBorder="1" applyAlignment="1">
      <alignment horizontal="center"/>
    </xf>
    <xf numFmtId="3" fontId="32" fillId="0" borderId="200" xfId="0" applyNumberFormat="1" applyFont="1" applyFill="1" applyBorder="1" applyAlignment="1">
      <alignment horizontal="center"/>
    </xf>
    <xf numFmtId="3" fontId="30" fillId="0" borderId="201" xfId="0" applyNumberFormat="1" applyFont="1" applyFill="1" applyBorder="1" applyAlignment="1">
      <alignment horizontal="center" vertical="center" wrapText="1"/>
    </xf>
    <xf numFmtId="3" fontId="30" fillId="0" borderId="202" xfId="0" applyNumberFormat="1" applyFont="1" applyFill="1" applyBorder="1" applyAlignment="1">
      <alignment horizontal="center"/>
    </xf>
    <xf numFmtId="3" fontId="30" fillId="0" borderId="203" xfId="0" applyNumberFormat="1" applyFont="1" applyFill="1" applyBorder="1" applyAlignment="1">
      <alignment horizontal="center"/>
    </xf>
    <xf numFmtId="3" fontId="30" fillId="0" borderId="204" xfId="0" applyNumberFormat="1" applyFont="1" applyFill="1" applyBorder="1" applyAlignment="1">
      <alignment horizontal="center"/>
    </xf>
    <xf numFmtId="3" fontId="30" fillId="0" borderId="205" xfId="0" applyNumberFormat="1" applyFont="1" applyFill="1" applyBorder="1" applyAlignment="1">
      <alignment horizontal="center"/>
    </xf>
    <xf numFmtId="3" fontId="30" fillId="0" borderId="206" xfId="30" applyNumberFormat="1" applyFont="1" applyFill="1" applyBorder="1" applyAlignment="1" applyProtection="1"/>
    <xf numFmtId="3" fontId="30" fillId="0" borderId="207" xfId="30" applyNumberFormat="1" applyFont="1" applyFill="1" applyBorder="1" applyAlignment="1" applyProtection="1"/>
    <xf numFmtId="3" fontId="30" fillId="0" borderId="208" xfId="30" applyNumberFormat="1" applyFont="1" applyFill="1" applyBorder="1" applyAlignment="1" applyProtection="1"/>
    <xf numFmtId="3" fontId="30" fillId="0" borderId="209" xfId="30" applyNumberFormat="1" applyFont="1" applyFill="1" applyBorder="1" applyAlignment="1" applyProtection="1"/>
    <xf numFmtId="3" fontId="3" fillId="0" borderId="174" xfId="0" applyNumberFormat="1" applyFont="1" applyFill="1" applyBorder="1"/>
    <xf numFmtId="3" fontId="32" fillId="0" borderId="210" xfId="0" applyNumberFormat="1" applyFont="1" applyFill="1" applyBorder="1" applyAlignment="1">
      <alignment horizontal="center"/>
    </xf>
    <xf numFmtId="3" fontId="30" fillId="0" borderId="211" xfId="0" applyNumberFormat="1" applyFont="1" applyFill="1" applyBorder="1" applyAlignment="1">
      <alignment horizontal="center"/>
    </xf>
    <xf numFmtId="3" fontId="3" fillId="0" borderId="212" xfId="0" applyNumberFormat="1" applyFont="1" applyFill="1" applyBorder="1"/>
    <xf numFmtId="3" fontId="30" fillId="0" borderId="213" xfId="30" applyNumberFormat="1" applyFont="1" applyFill="1" applyBorder="1" applyAlignment="1" applyProtection="1"/>
    <xf numFmtId="3" fontId="30" fillId="0" borderId="214" xfId="0" applyNumberFormat="1" applyFont="1" applyFill="1" applyBorder="1" applyAlignment="1">
      <alignment horizontal="center" vertical="center" wrapText="1"/>
    </xf>
    <xf numFmtId="3" fontId="30" fillId="0" borderId="215" xfId="0" applyNumberFormat="1" applyFont="1" applyFill="1" applyBorder="1" applyAlignment="1">
      <alignment horizontal="center"/>
    </xf>
    <xf numFmtId="3" fontId="30" fillId="0" borderId="216" xfId="0" applyNumberFormat="1" applyFont="1" applyFill="1" applyBorder="1" applyAlignment="1">
      <alignment horizontal="center"/>
    </xf>
    <xf numFmtId="3" fontId="30" fillId="0" borderId="217" xfId="0" applyNumberFormat="1" applyFont="1" applyFill="1" applyBorder="1" applyAlignment="1">
      <alignment horizontal="center"/>
    </xf>
    <xf numFmtId="3" fontId="30" fillId="0" borderId="218" xfId="30" applyNumberFormat="1" applyFont="1" applyFill="1" applyBorder="1" applyAlignment="1" applyProtection="1"/>
    <xf numFmtId="3" fontId="30" fillId="0" borderId="219" xfId="30" applyNumberFormat="1" applyFont="1" applyFill="1" applyBorder="1" applyAlignment="1" applyProtection="1"/>
    <xf numFmtId="3" fontId="30" fillId="0" borderId="220" xfId="30" applyNumberFormat="1" applyFont="1" applyFill="1" applyBorder="1" applyAlignment="1" applyProtection="1"/>
    <xf numFmtId="3" fontId="30" fillId="0" borderId="221" xfId="0" applyNumberFormat="1" applyFont="1" applyFill="1" applyBorder="1" applyAlignment="1">
      <alignment horizontal="center" vertical="center" wrapText="1"/>
    </xf>
    <xf numFmtId="3" fontId="30" fillId="0" borderId="222" xfId="0" applyNumberFormat="1" applyFont="1" applyFill="1" applyBorder="1" applyAlignment="1">
      <alignment horizontal="center"/>
    </xf>
    <xf numFmtId="3" fontId="30" fillId="0" borderId="223" xfId="30" applyNumberFormat="1" applyFont="1" applyFill="1" applyBorder="1" applyAlignment="1" applyProtection="1"/>
    <xf numFmtId="3" fontId="33" fillId="0" borderId="224" xfId="30" applyNumberFormat="1" applyFont="1" applyFill="1" applyBorder="1" applyAlignment="1" applyProtection="1"/>
    <xf numFmtId="3" fontId="33" fillId="0" borderId="225" xfId="30" applyNumberFormat="1" applyFont="1" applyFill="1" applyBorder="1" applyAlignment="1" applyProtection="1"/>
    <xf numFmtId="3" fontId="30" fillId="0" borderId="226" xfId="30" applyNumberFormat="1" applyFont="1" applyFill="1" applyBorder="1" applyAlignment="1" applyProtection="1"/>
    <xf numFmtId="3" fontId="30" fillId="0" borderId="227" xfId="30" applyNumberFormat="1" applyFont="1" applyFill="1" applyBorder="1" applyAlignment="1" applyProtection="1"/>
    <xf numFmtId="3" fontId="30" fillId="0" borderId="228" xfId="30" applyNumberFormat="1" applyFont="1" applyFill="1" applyBorder="1" applyAlignment="1" applyProtection="1"/>
    <xf numFmtId="3" fontId="30" fillId="0" borderId="229" xfId="30" applyNumberFormat="1" applyFont="1" applyFill="1" applyBorder="1" applyAlignment="1" applyProtection="1"/>
    <xf numFmtId="3" fontId="33" fillId="0" borderId="230" xfId="30" applyNumberFormat="1" applyFont="1" applyFill="1" applyBorder="1" applyAlignment="1" applyProtection="1"/>
    <xf numFmtId="3" fontId="33" fillId="0" borderId="231" xfId="30" applyNumberFormat="1" applyFont="1" applyFill="1" applyBorder="1" applyAlignment="1" applyProtection="1"/>
    <xf numFmtId="3" fontId="33" fillId="0" borderId="232" xfId="30" applyNumberFormat="1" applyFont="1" applyFill="1" applyBorder="1" applyAlignment="1" applyProtection="1"/>
    <xf numFmtId="3" fontId="30" fillId="0" borderId="221" xfId="30" applyNumberFormat="1" applyFont="1" applyFill="1" applyBorder="1" applyAlignment="1" applyProtection="1"/>
    <xf numFmtId="3" fontId="30" fillId="0" borderId="198" xfId="30" applyNumberFormat="1" applyFont="1" applyFill="1" applyBorder="1" applyAlignment="1" applyProtection="1"/>
    <xf numFmtId="3" fontId="30" fillId="0" borderId="199" xfId="30" applyNumberFormat="1" applyFont="1" applyFill="1" applyBorder="1" applyAlignment="1" applyProtection="1"/>
    <xf numFmtId="3" fontId="33" fillId="0" borderId="233" xfId="30" applyNumberFormat="1" applyFont="1" applyFill="1" applyBorder="1" applyAlignment="1" applyProtection="1"/>
    <xf numFmtId="3" fontId="33" fillId="0" borderId="234" xfId="30" applyNumberFormat="1" applyFont="1" applyFill="1" applyBorder="1" applyAlignment="1" applyProtection="1"/>
    <xf numFmtId="3" fontId="33" fillId="0" borderId="235" xfId="30" applyNumberFormat="1" applyFont="1" applyFill="1" applyBorder="1" applyAlignment="1" applyProtection="1"/>
    <xf numFmtId="3" fontId="9" fillId="0" borderId="236" xfId="30" applyNumberFormat="1" applyFont="1" applyFill="1" applyBorder="1" applyAlignment="1" applyProtection="1">
      <alignment vertical="center"/>
    </xf>
    <xf numFmtId="3" fontId="9" fillId="0" borderId="237" xfId="30" applyNumberFormat="1" applyFont="1" applyFill="1" applyBorder="1" applyAlignment="1" applyProtection="1">
      <alignment vertical="center"/>
    </xf>
    <xf numFmtId="3" fontId="9" fillId="0" borderId="238" xfId="30" applyNumberFormat="1" applyFont="1" applyFill="1" applyBorder="1" applyAlignment="1" applyProtection="1">
      <alignment vertical="center"/>
    </xf>
    <xf numFmtId="3" fontId="33" fillId="0" borderId="239" xfId="30" applyNumberFormat="1" applyFont="1" applyFill="1" applyBorder="1" applyAlignment="1" applyProtection="1"/>
    <xf numFmtId="3" fontId="33" fillId="0" borderId="240" xfId="30" applyNumberFormat="1" applyFont="1" applyFill="1" applyBorder="1" applyAlignment="1" applyProtection="1"/>
    <xf numFmtId="3" fontId="33" fillId="0" borderId="241" xfId="30" applyNumberFormat="1" applyFont="1" applyFill="1" applyBorder="1" applyAlignment="1" applyProtection="1"/>
    <xf numFmtId="3" fontId="34" fillId="0" borderId="221" xfId="30" applyNumberFormat="1" applyFont="1" applyFill="1" applyBorder="1" applyAlignment="1" applyProtection="1">
      <alignment vertical="center"/>
    </xf>
    <xf numFmtId="3" fontId="34" fillId="0" borderId="198" xfId="30" applyNumberFormat="1" applyFont="1" applyFill="1" applyBorder="1" applyAlignment="1" applyProtection="1">
      <alignment vertical="center"/>
    </xf>
    <xf numFmtId="3" fontId="34" fillId="0" borderId="199" xfId="30" applyNumberFormat="1" applyFont="1" applyFill="1" applyBorder="1" applyAlignment="1" applyProtection="1">
      <alignment vertical="center"/>
    </xf>
    <xf numFmtId="3" fontId="34" fillId="0" borderId="233" xfId="30" applyNumberFormat="1" applyFont="1" applyFill="1" applyBorder="1" applyAlignment="1" applyProtection="1">
      <alignment vertical="center"/>
    </xf>
    <xf numFmtId="3" fontId="34" fillId="0" borderId="234" xfId="30" applyNumberFormat="1" applyFont="1" applyFill="1" applyBorder="1" applyAlignment="1" applyProtection="1">
      <alignment vertical="center"/>
    </xf>
    <xf numFmtId="3" fontId="34" fillId="0" borderId="235" xfId="30" applyNumberFormat="1" applyFont="1" applyFill="1" applyBorder="1" applyAlignment="1" applyProtection="1">
      <alignment vertical="center"/>
    </xf>
    <xf numFmtId="3" fontId="33" fillId="0" borderId="242" xfId="30" applyNumberFormat="1" applyFont="1" applyFill="1" applyBorder="1" applyAlignment="1" applyProtection="1"/>
    <xf numFmtId="3" fontId="33" fillId="0" borderId="243" xfId="30" applyNumberFormat="1" applyFont="1" applyFill="1" applyBorder="1" applyAlignment="1" applyProtection="1"/>
    <xf numFmtId="3" fontId="33" fillId="0" borderId="244" xfId="30" applyNumberFormat="1" applyFont="1" applyFill="1" applyBorder="1" applyAlignment="1" applyProtection="1"/>
    <xf numFmtId="3" fontId="30" fillId="0" borderId="245" xfId="30" applyNumberFormat="1" applyFont="1" applyFill="1" applyBorder="1" applyAlignment="1" applyProtection="1"/>
    <xf numFmtId="3" fontId="30" fillId="0" borderId="246" xfId="30" applyNumberFormat="1" applyFont="1" applyFill="1" applyBorder="1" applyAlignment="1" applyProtection="1"/>
    <xf numFmtId="3" fontId="33" fillId="0" borderId="247" xfId="30" applyNumberFormat="1" applyFont="1" applyFill="1" applyBorder="1" applyAlignment="1" applyProtection="1"/>
    <xf numFmtId="3" fontId="33" fillId="0" borderId="248" xfId="30" applyNumberFormat="1" applyFont="1" applyFill="1" applyBorder="1" applyAlignment="1" applyProtection="1"/>
    <xf numFmtId="3" fontId="30" fillId="0" borderId="237" xfId="30" applyNumberFormat="1" applyFont="1" applyFill="1" applyBorder="1" applyAlignment="1" applyProtection="1"/>
    <xf numFmtId="3" fontId="30" fillId="0" borderId="249" xfId="30" applyNumberFormat="1" applyFont="1" applyFill="1" applyBorder="1" applyAlignment="1" applyProtection="1"/>
    <xf numFmtId="3" fontId="33" fillId="0" borderId="250" xfId="30" applyNumberFormat="1" applyFont="1" applyFill="1" applyBorder="1" applyAlignment="1" applyProtection="1"/>
    <xf numFmtId="3" fontId="30" fillId="0" borderId="243" xfId="30" applyNumberFormat="1" applyFont="1" applyFill="1" applyBorder="1" applyAlignment="1" applyProtection="1"/>
    <xf numFmtId="3" fontId="30" fillId="0" borderId="247" xfId="30" applyNumberFormat="1" applyFont="1" applyFill="1" applyBorder="1" applyAlignment="1" applyProtection="1"/>
    <xf numFmtId="3" fontId="30" fillId="0" borderId="234" xfId="30" applyNumberFormat="1" applyFont="1" applyFill="1" applyBorder="1" applyAlignment="1" applyProtection="1"/>
    <xf numFmtId="3" fontId="30" fillId="0" borderId="251" xfId="30" applyNumberFormat="1" applyFont="1" applyFill="1" applyBorder="1" applyAlignment="1" applyProtection="1"/>
    <xf numFmtId="3" fontId="30" fillId="0" borderId="252" xfId="30" applyNumberFormat="1" applyFont="1" applyFill="1" applyBorder="1" applyAlignment="1" applyProtection="1"/>
    <xf numFmtId="3" fontId="33" fillId="0" borderId="253" xfId="30" applyNumberFormat="1" applyFont="1" applyFill="1" applyBorder="1" applyAlignment="1" applyProtection="1"/>
    <xf numFmtId="3" fontId="30" fillId="0" borderId="175" xfId="30" applyNumberFormat="1" applyFont="1" applyFill="1" applyBorder="1" applyAlignment="1" applyProtection="1"/>
    <xf numFmtId="3" fontId="33" fillId="0" borderId="254" xfId="30" applyNumberFormat="1" applyFont="1" applyFill="1" applyBorder="1" applyAlignment="1" applyProtection="1"/>
    <xf numFmtId="3" fontId="9" fillId="0" borderId="255" xfId="30" applyNumberFormat="1" applyFont="1" applyFill="1" applyBorder="1" applyAlignment="1" applyProtection="1">
      <alignment vertical="center"/>
    </xf>
    <xf numFmtId="3" fontId="33" fillId="0" borderId="256" xfId="30" applyNumberFormat="1" applyFont="1" applyFill="1" applyBorder="1" applyAlignment="1" applyProtection="1"/>
    <xf numFmtId="3" fontId="34" fillId="0" borderId="175" xfId="30" applyNumberFormat="1" applyFont="1" applyFill="1" applyBorder="1" applyAlignment="1" applyProtection="1">
      <alignment vertical="center"/>
    </xf>
    <xf numFmtId="3" fontId="34" fillId="0" borderId="254" xfId="30" applyNumberFormat="1" applyFont="1" applyFill="1" applyBorder="1" applyAlignment="1" applyProtection="1">
      <alignment vertical="center"/>
    </xf>
    <xf numFmtId="3" fontId="33" fillId="0" borderId="257" xfId="30" applyNumberFormat="1" applyFont="1" applyFill="1" applyBorder="1" applyAlignment="1" applyProtection="1"/>
    <xf numFmtId="3" fontId="34" fillId="0" borderId="253" xfId="30" applyNumberFormat="1" applyFont="1" applyFill="1" applyBorder="1" applyAlignment="1" applyProtection="1"/>
    <xf numFmtId="3" fontId="34" fillId="0" borderId="231" xfId="30" applyNumberFormat="1" applyFont="1" applyFill="1" applyBorder="1" applyAlignment="1" applyProtection="1"/>
    <xf numFmtId="3" fontId="34" fillId="0" borderId="232" xfId="30" applyNumberFormat="1" applyFont="1" applyFill="1" applyBorder="1" applyAlignment="1" applyProtection="1"/>
    <xf numFmtId="3" fontId="34" fillId="0" borderId="254" xfId="30" applyNumberFormat="1" applyFont="1" applyFill="1" applyBorder="1" applyAlignment="1" applyProtection="1"/>
    <xf numFmtId="3" fontId="34" fillId="0" borderId="234" xfId="30" applyNumberFormat="1" applyFont="1" applyFill="1" applyBorder="1" applyAlignment="1" applyProtection="1"/>
    <xf numFmtId="3" fontId="34" fillId="0" borderId="235" xfId="30" applyNumberFormat="1" applyFont="1" applyFill="1" applyBorder="1" applyAlignment="1" applyProtection="1"/>
    <xf numFmtId="3" fontId="30" fillId="0" borderId="212" xfId="30" applyNumberFormat="1" applyFont="1" applyFill="1" applyBorder="1" applyAlignment="1" applyProtection="1"/>
    <xf numFmtId="3" fontId="33" fillId="0" borderId="258" xfId="30" applyNumberFormat="1" applyFont="1" applyFill="1" applyBorder="1" applyAlignment="1" applyProtection="1"/>
    <xf numFmtId="3" fontId="3" fillId="0" borderId="175" xfId="0" applyNumberFormat="1" applyFont="1" applyFill="1" applyBorder="1"/>
    <xf numFmtId="3" fontId="33" fillId="0" borderId="259" xfId="30" applyNumberFormat="1" applyFont="1" applyFill="1" applyBorder="1" applyAlignment="1" applyProtection="1"/>
    <xf numFmtId="3" fontId="9" fillId="0" borderId="260" xfId="30" applyNumberFormat="1" applyFont="1" applyFill="1" applyBorder="1" applyAlignment="1" applyProtection="1">
      <alignment vertical="center"/>
    </xf>
    <xf numFmtId="3" fontId="33" fillId="0" borderId="261" xfId="30" applyNumberFormat="1" applyFont="1" applyFill="1" applyBorder="1" applyAlignment="1" applyProtection="1"/>
    <xf numFmtId="3" fontId="34" fillId="0" borderId="212" xfId="30" applyNumberFormat="1" applyFont="1" applyFill="1" applyBorder="1" applyAlignment="1" applyProtection="1">
      <alignment vertical="center"/>
    </xf>
    <xf numFmtId="3" fontId="34" fillId="0" borderId="259" xfId="30" applyNumberFormat="1" applyFont="1" applyFill="1" applyBorder="1" applyAlignment="1" applyProtection="1">
      <alignment vertical="center"/>
    </xf>
    <xf numFmtId="3" fontId="33" fillId="0" borderId="262" xfId="30" applyNumberFormat="1" applyFont="1" applyFill="1" applyBorder="1" applyAlignment="1" applyProtection="1"/>
    <xf numFmtId="3" fontId="30" fillId="0" borderId="163" xfId="30" applyNumberFormat="1" applyFont="1" applyFill="1" applyBorder="1" applyAlignment="1" applyProtection="1"/>
    <xf numFmtId="3" fontId="30" fillId="0" borderId="263" xfId="30" applyNumberFormat="1" applyFont="1" applyFill="1" applyBorder="1" applyAlignment="1" applyProtection="1"/>
    <xf numFmtId="3" fontId="30" fillId="0" borderId="264" xfId="30" applyNumberFormat="1" applyFont="1" applyFill="1" applyBorder="1" applyAlignment="1" applyProtection="1"/>
    <xf numFmtId="3" fontId="30" fillId="0" borderId="265" xfId="30" applyNumberFormat="1" applyFont="1" applyFill="1" applyBorder="1" applyAlignment="1" applyProtection="1"/>
    <xf numFmtId="3" fontId="33" fillId="0" borderId="266" xfId="30" applyNumberFormat="1" applyFont="1" applyFill="1" applyBorder="1" applyAlignment="1" applyProtection="1"/>
    <xf numFmtId="3" fontId="33" fillId="0" borderId="267" xfId="30" applyNumberFormat="1" applyFont="1" applyFill="1" applyBorder="1" applyAlignment="1" applyProtection="1"/>
    <xf numFmtId="3" fontId="33" fillId="0" borderId="268" xfId="30" applyNumberFormat="1" applyFont="1" applyFill="1" applyBorder="1" applyAlignment="1" applyProtection="1"/>
    <xf numFmtId="3" fontId="33" fillId="0" borderId="269" xfId="30" applyNumberFormat="1" applyFont="1" applyFill="1" applyBorder="1" applyAlignment="1" applyProtection="1"/>
    <xf numFmtId="3" fontId="33" fillId="0" borderId="270" xfId="30" applyNumberFormat="1" applyFont="1" applyFill="1" applyBorder="1" applyAlignment="1" applyProtection="1"/>
    <xf numFmtId="3" fontId="33" fillId="0" borderId="271" xfId="30" applyNumberFormat="1" applyFont="1" applyFill="1" applyBorder="1" applyAlignment="1" applyProtection="1"/>
    <xf numFmtId="3" fontId="9" fillId="0" borderId="272" xfId="30" applyNumberFormat="1" applyFont="1" applyFill="1" applyBorder="1" applyAlignment="1" applyProtection="1">
      <alignment vertical="center"/>
    </xf>
    <xf numFmtId="3" fontId="9" fillId="0" borderId="273" xfId="30" applyNumberFormat="1" applyFont="1" applyFill="1" applyBorder="1" applyAlignment="1" applyProtection="1">
      <alignment vertical="center"/>
    </xf>
    <xf numFmtId="3" fontId="9" fillId="0" borderId="274" xfId="30" applyNumberFormat="1" applyFont="1" applyFill="1" applyBorder="1" applyAlignment="1" applyProtection="1">
      <alignment vertical="center"/>
    </xf>
    <xf numFmtId="3" fontId="33" fillId="0" borderId="275" xfId="30" applyNumberFormat="1" applyFont="1" applyFill="1" applyBorder="1" applyAlignment="1" applyProtection="1"/>
    <xf numFmtId="3" fontId="33" fillId="0" borderId="276" xfId="30" applyNumberFormat="1" applyFont="1" applyFill="1" applyBorder="1" applyAlignment="1" applyProtection="1"/>
    <xf numFmtId="3" fontId="33" fillId="0" borderId="277" xfId="30" applyNumberFormat="1" applyFont="1" applyFill="1" applyBorder="1" applyAlignment="1" applyProtection="1"/>
    <xf numFmtId="3" fontId="34" fillId="0" borderId="263" xfId="30" applyNumberFormat="1" applyFont="1" applyFill="1" applyBorder="1" applyAlignment="1" applyProtection="1">
      <alignment vertical="center"/>
    </xf>
    <xf numFmtId="3" fontId="34" fillId="0" borderId="264" xfId="30" applyNumberFormat="1" applyFont="1" applyFill="1" applyBorder="1" applyAlignment="1" applyProtection="1">
      <alignment vertical="center"/>
    </xf>
    <xf numFmtId="3" fontId="34" fillId="0" borderId="265" xfId="30" applyNumberFormat="1" applyFont="1" applyFill="1" applyBorder="1" applyAlignment="1" applyProtection="1">
      <alignment vertical="center"/>
    </xf>
    <xf numFmtId="3" fontId="34" fillId="0" borderId="269" xfId="30" applyNumberFormat="1" applyFont="1" applyFill="1" applyBorder="1" applyAlignment="1" applyProtection="1">
      <alignment vertical="center"/>
    </xf>
    <xf numFmtId="3" fontId="34" fillId="0" borderId="270" xfId="30" applyNumberFormat="1" applyFont="1" applyFill="1" applyBorder="1" applyAlignment="1" applyProtection="1">
      <alignment vertical="center"/>
    </xf>
    <xf numFmtId="3" fontId="34" fillId="0" borderId="271" xfId="30" applyNumberFormat="1" applyFont="1" applyFill="1" applyBorder="1" applyAlignment="1" applyProtection="1">
      <alignment vertical="center"/>
    </xf>
    <xf numFmtId="3" fontId="33" fillId="0" borderId="278" xfId="30" applyNumberFormat="1" applyFont="1" applyFill="1" applyBorder="1" applyAlignment="1" applyProtection="1"/>
    <xf numFmtId="3" fontId="33" fillId="0" borderId="279" xfId="30" applyNumberFormat="1" applyFont="1" applyFill="1" applyBorder="1" applyAlignment="1" applyProtection="1"/>
    <xf numFmtId="3" fontId="33" fillId="0" borderId="280" xfId="30" applyNumberFormat="1" applyFont="1" applyFill="1" applyBorder="1" applyAlignment="1" applyProtection="1"/>
    <xf numFmtId="3" fontId="30" fillId="0" borderId="281" xfId="30" applyNumberFormat="1" applyFont="1" applyFill="1" applyBorder="1" applyAlignment="1" applyProtection="1"/>
    <xf numFmtId="3" fontId="33" fillId="0" borderId="282" xfId="30" applyNumberFormat="1" applyFont="1" applyFill="1" applyBorder="1" applyAlignment="1" applyProtection="1"/>
    <xf numFmtId="3" fontId="33" fillId="0" borderId="283" xfId="30" applyNumberFormat="1" applyFont="1" applyFill="1" applyBorder="1" applyAlignment="1" applyProtection="1"/>
    <xf numFmtId="3" fontId="9" fillId="0" borderId="284" xfId="30" applyNumberFormat="1" applyFont="1" applyFill="1" applyBorder="1" applyAlignment="1" applyProtection="1">
      <alignment vertical="center"/>
    </xf>
    <xf numFmtId="3" fontId="33" fillId="0" borderId="285" xfId="30" applyNumberFormat="1" applyFont="1" applyFill="1" applyBorder="1" applyAlignment="1" applyProtection="1"/>
    <xf numFmtId="3" fontId="34" fillId="0" borderId="281" xfId="30" applyNumberFormat="1" applyFont="1" applyFill="1" applyBorder="1" applyAlignment="1" applyProtection="1">
      <alignment vertical="center"/>
    </xf>
    <xf numFmtId="3" fontId="34" fillId="0" borderId="283" xfId="30" applyNumberFormat="1" applyFont="1" applyFill="1" applyBorder="1" applyAlignment="1" applyProtection="1">
      <alignment vertical="center"/>
    </xf>
    <xf numFmtId="3" fontId="33" fillId="0" borderId="286" xfId="30" applyNumberFormat="1" applyFont="1" applyFill="1" applyBorder="1" applyAlignment="1" applyProtection="1"/>
    <xf numFmtId="3" fontId="30" fillId="0" borderId="287" xfId="30" applyNumberFormat="1" applyFont="1" applyFill="1" applyBorder="1" applyAlignment="1" applyProtection="1"/>
    <xf numFmtId="3" fontId="30" fillId="0" borderId="288" xfId="30" applyNumberFormat="1" applyFont="1" applyFill="1" applyBorder="1" applyAlignment="1" applyProtection="1"/>
    <xf numFmtId="3" fontId="30" fillId="0" borderId="289" xfId="30" applyNumberFormat="1" applyFont="1" applyFill="1" applyBorder="1" applyAlignment="1" applyProtection="1"/>
    <xf numFmtId="3" fontId="30" fillId="0" borderId="290" xfId="30" applyNumberFormat="1" applyFont="1" applyFill="1" applyBorder="1" applyAlignment="1" applyProtection="1"/>
    <xf numFmtId="3" fontId="33" fillId="0" borderId="291" xfId="30" applyNumberFormat="1" applyFont="1" applyFill="1" applyBorder="1" applyAlignment="1" applyProtection="1"/>
    <xf numFmtId="3" fontId="33" fillId="0" borderId="292" xfId="30" applyNumberFormat="1" applyFont="1" applyFill="1" applyBorder="1" applyAlignment="1" applyProtection="1"/>
    <xf numFmtId="3" fontId="9" fillId="0" borderId="293" xfId="30" applyNumberFormat="1" applyFont="1" applyFill="1" applyBorder="1" applyAlignment="1" applyProtection="1">
      <alignment vertical="center"/>
    </xf>
    <xf numFmtId="3" fontId="33" fillId="0" borderId="294" xfId="30" applyNumberFormat="1" applyFont="1" applyFill="1" applyBorder="1" applyAlignment="1" applyProtection="1"/>
    <xf numFmtId="3" fontId="34" fillId="0" borderId="290" xfId="30" applyNumberFormat="1" applyFont="1" applyFill="1" applyBorder="1" applyAlignment="1" applyProtection="1">
      <alignment vertical="center"/>
    </xf>
    <xf numFmtId="3" fontId="34" fillId="0" borderId="292" xfId="30" applyNumberFormat="1" applyFont="1" applyFill="1" applyBorder="1" applyAlignment="1" applyProtection="1">
      <alignment vertical="center"/>
    </xf>
    <xf numFmtId="3" fontId="33" fillId="0" borderId="295" xfId="30" applyNumberFormat="1" applyFont="1" applyFill="1" applyBorder="1" applyAlignment="1" applyProtection="1"/>
    <xf numFmtId="3" fontId="33" fillId="0" borderId="251" xfId="30" applyNumberFormat="1" applyFont="1" applyFill="1" applyBorder="1" applyAlignment="1" applyProtection="1"/>
    <xf numFmtId="3" fontId="33" fillId="0" borderId="296" xfId="30" applyNumberFormat="1" applyFont="1" applyFill="1" applyBorder="1" applyAlignment="1" applyProtection="1"/>
    <xf numFmtId="3" fontId="30" fillId="0" borderId="297" xfId="30" applyNumberFormat="1" applyFont="1" applyFill="1" applyBorder="1" applyAlignment="1" applyProtection="1"/>
    <xf numFmtId="3" fontId="3" fillId="0" borderId="297" xfId="0" applyNumberFormat="1" applyFont="1" applyFill="1" applyBorder="1"/>
    <xf numFmtId="3" fontId="3" fillId="0" borderId="226" xfId="0" applyNumberFormat="1" applyFont="1" applyFill="1" applyBorder="1"/>
    <xf numFmtId="3" fontId="33" fillId="0" borderId="298" xfId="30" applyNumberFormat="1" applyFont="1" applyFill="1" applyBorder="1" applyAlignment="1" applyProtection="1"/>
    <xf numFmtId="3" fontId="30" fillId="0" borderId="299" xfId="30" applyNumberFormat="1" applyFont="1" applyFill="1" applyBorder="1" applyAlignment="1" applyProtection="1"/>
    <xf numFmtId="3" fontId="3" fillId="0" borderId="299" xfId="0" applyNumberFormat="1" applyFont="1" applyFill="1" applyBorder="1"/>
    <xf numFmtId="3" fontId="33" fillId="0" borderId="208" xfId="30" applyNumberFormat="1" applyFont="1" applyFill="1" applyBorder="1" applyAlignment="1" applyProtection="1"/>
    <xf numFmtId="3" fontId="33" fillId="0" borderId="164" xfId="30" applyNumberFormat="1" applyFont="1" applyFill="1" applyBorder="1" applyAlignment="1" applyProtection="1"/>
    <xf numFmtId="3" fontId="33" fillId="0" borderId="209" xfId="30" applyNumberFormat="1" applyFont="1" applyFill="1" applyBorder="1" applyAlignment="1" applyProtection="1"/>
    <xf numFmtId="3" fontId="33" fillId="0" borderId="220" xfId="30" applyNumberFormat="1" applyFont="1" applyFill="1" applyBorder="1" applyAlignment="1" applyProtection="1"/>
    <xf numFmtId="3" fontId="33" fillId="0" borderId="223" xfId="30" applyNumberFormat="1" applyFont="1" applyFill="1" applyBorder="1" applyAlignment="1" applyProtection="1"/>
    <xf numFmtId="3" fontId="33" fillId="0" borderId="180" xfId="30" applyNumberFormat="1" applyFont="1" applyFill="1" applyBorder="1" applyAlignment="1" applyProtection="1"/>
    <xf numFmtId="3" fontId="33" fillId="0" borderId="189" xfId="30" applyNumberFormat="1" applyFont="1" applyFill="1" applyBorder="1" applyAlignment="1" applyProtection="1"/>
    <xf numFmtId="3" fontId="3" fillId="0" borderId="208" xfId="0" applyNumberFormat="1" applyFont="1" applyFill="1" applyBorder="1"/>
    <xf numFmtId="3" fontId="3" fillId="0" borderId="209" xfId="0" applyNumberFormat="1" applyFont="1" applyFill="1" applyBorder="1"/>
    <xf numFmtId="3" fontId="3" fillId="0" borderId="220" xfId="0" applyNumberFormat="1" applyFont="1" applyFill="1" applyBorder="1"/>
    <xf numFmtId="3" fontId="3" fillId="0" borderId="223" xfId="0" applyNumberFormat="1" applyFont="1" applyFill="1" applyBorder="1"/>
    <xf numFmtId="3" fontId="3" fillId="0" borderId="180" xfId="0" applyNumberFormat="1" applyFont="1" applyFill="1" applyBorder="1"/>
    <xf numFmtId="3" fontId="3" fillId="0" borderId="189" xfId="0" applyNumberFormat="1" applyFont="1" applyFill="1" applyBorder="1"/>
    <xf numFmtId="3" fontId="33" fillId="0" borderId="226" xfId="30" applyNumberFormat="1" applyFont="1" applyFill="1" applyBorder="1" applyAlignment="1" applyProtection="1"/>
    <xf numFmtId="3" fontId="33" fillId="0" borderId="299" xfId="30" applyNumberFormat="1" applyFont="1" applyFill="1" applyBorder="1" applyAlignment="1" applyProtection="1"/>
    <xf numFmtId="3" fontId="34" fillId="0" borderId="297" xfId="30" applyNumberFormat="1" applyFont="1" applyFill="1" applyBorder="1" applyAlignment="1" applyProtection="1"/>
    <xf numFmtId="3" fontId="34" fillId="0" borderId="226" xfId="30" applyNumberFormat="1" applyFont="1" applyFill="1" applyBorder="1" applyAlignment="1" applyProtection="1"/>
    <xf numFmtId="3" fontId="34" fillId="0" borderId="299" xfId="30" applyNumberFormat="1" applyFont="1" applyFill="1" applyBorder="1" applyAlignment="1" applyProtection="1"/>
    <xf numFmtId="3" fontId="34" fillId="0" borderId="300" xfId="30" applyNumberFormat="1" applyFont="1" applyFill="1" applyBorder="1" applyAlignment="1" applyProtection="1"/>
    <xf numFmtId="3" fontId="33" fillId="0" borderId="297" xfId="30" applyNumberFormat="1" applyFont="1" applyFill="1" applyBorder="1" applyAlignment="1" applyProtection="1"/>
    <xf numFmtId="3" fontId="33" fillId="0" borderId="301" xfId="30" applyNumberFormat="1" applyFont="1" applyFill="1" applyBorder="1" applyAlignment="1" applyProtection="1"/>
    <xf numFmtId="3" fontId="33" fillId="0" borderId="302" xfId="30" applyNumberFormat="1" applyFont="1" applyFill="1" applyBorder="1" applyAlignment="1" applyProtection="1"/>
    <xf numFmtId="3" fontId="33" fillId="0" borderId="303" xfId="30" applyNumberFormat="1" applyFont="1" applyFill="1" applyBorder="1" applyAlignment="1" applyProtection="1"/>
    <xf numFmtId="3" fontId="33" fillId="0" borderId="304" xfId="30" applyNumberFormat="1" applyFont="1" applyFill="1" applyBorder="1" applyAlignment="1" applyProtection="1"/>
    <xf numFmtId="3" fontId="33" fillId="0" borderId="305" xfId="30" applyNumberFormat="1" applyFont="1" applyFill="1" applyBorder="1" applyAlignment="1" applyProtection="1"/>
    <xf numFmtId="3" fontId="30" fillId="0" borderId="300" xfId="30" applyNumberFormat="1" applyFont="1" applyFill="1" applyBorder="1" applyAlignment="1" applyProtection="1"/>
    <xf numFmtId="3" fontId="30" fillId="0" borderId="301" xfId="30" applyNumberFormat="1" applyFont="1" applyFill="1" applyBorder="1" applyAlignment="1" applyProtection="1"/>
    <xf numFmtId="3" fontId="30" fillId="0" borderId="302" xfId="30" applyNumberFormat="1" applyFont="1" applyFill="1" applyBorder="1" applyAlignment="1" applyProtection="1"/>
    <xf numFmtId="3" fontId="30" fillId="0" borderId="303" xfId="30" applyNumberFormat="1" applyFont="1" applyFill="1" applyBorder="1" applyAlignment="1" applyProtection="1"/>
    <xf numFmtId="3" fontId="30" fillId="0" borderId="304" xfId="30" applyNumberFormat="1" applyFont="1" applyFill="1" applyBorder="1" applyAlignment="1" applyProtection="1"/>
    <xf numFmtId="3" fontId="30" fillId="0" borderId="305" xfId="30" applyNumberFormat="1" applyFont="1" applyFill="1" applyBorder="1" applyAlignment="1" applyProtection="1"/>
    <xf numFmtId="3" fontId="3" fillId="0" borderId="300" xfId="0" applyNumberFormat="1" applyFont="1" applyFill="1" applyBorder="1"/>
    <xf numFmtId="3" fontId="3" fillId="0" borderId="301" xfId="0" applyNumberFormat="1" applyFont="1" applyFill="1" applyBorder="1"/>
    <xf numFmtId="3" fontId="3" fillId="0" borderId="302" xfId="0" applyNumberFormat="1" applyFont="1" applyFill="1" applyBorder="1"/>
    <xf numFmtId="3" fontId="3" fillId="0" borderId="303" xfId="0" applyNumberFormat="1" applyFont="1" applyFill="1" applyBorder="1"/>
    <xf numFmtId="3" fontId="3" fillId="0" borderId="304" xfId="0" applyNumberFormat="1" applyFont="1" applyFill="1" applyBorder="1"/>
    <xf numFmtId="3" fontId="3" fillId="0" borderId="305" xfId="0" applyNumberFormat="1" applyFont="1" applyFill="1" applyBorder="1"/>
    <xf numFmtId="0" fontId="30" fillId="0" borderId="275" xfId="0" applyFont="1" applyFill="1" applyBorder="1" applyAlignment="1">
      <alignment horizontal="center"/>
    </xf>
    <xf numFmtId="0" fontId="30" fillId="0" borderId="306" xfId="0" applyFont="1" applyFill="1" applyBorder="1" applyAlignment="1">
      <alignment horizontal="center"/>
    </xf>
    <xf numFmtId="0" fontId="3" fillId="0" borderId="306" xfId="0" applyFont="1" applyFill="1" applyBorder="1"/>
    <xf numFmtId="3" fontId="30" fillId="0" borderId="307" xfId="30" applyNumberFormat="1" applyFont="1" applyFill="1" applyBorder="1" applyAlignment="1" applyProtection="1"/>
    <xf numFmtId="0" fontId="31" fillId="0" borderId="308" xfId="0" applyFont="1" applyFill="1" applyBorder="1" applyAlignment="1">
      <alignment horizontal="left"/>
    </xf>
    <xf numFmtId="0" fontId="3" fillId="0" borderId="308" xfId="0" applyFont="1" applyFill="1" applyBorder="1"/>
    <xf numFmtId="0" fontId="3" fillId="0" borderId="308" xfId="0" applyFont="1" applyFill="1" applyBorder="1" applyAlignment="1">
      <alignment horizontal="left"/>
    </xf>
    <xf numFmtId="0" fontId="30" fillId="0" borderId="62" xfId="0" applyFont="1" applyFill="1" applyBorder="1" applyAlignment="1">
      <alignment horizontal="center"/>
    </xf>
    <xf numFmtId="0" fontId="30" fillId="0" borderId="309" xfId="0" applyFont="1" applyFill="1" applyBorder="1" applyAlignment="1">
      <alignment horizontal="center"/>
    </xf>
    <xf numFmtId="0" fontId="30" fillId="0" borderId="184" xfId="0" applyFont="1" applyFill="1" applyBorder="1" applyAlignment="1">
      <alignment horizontal="center"/>
    </xf>
    <xf numFmtId="0" fontId="30" fillId="0" borderId="310" xfId="0" applyFont="1" applyFill="1" applyBorder="1" applyAlignment="1">
      <alignment horizontal="center"/>
    </xf>
    <xf numFmtId="0" fontId="34" fillId="0" borderId="85" xfId="0" applyFont="1" applyFill="1" applyBorder="1" applyAlignment="1">
      <alignment horizontal="center" vertical="center"/>
    </xf>
    <xf numFmtId="0" fontId="30" fillId="0" borderId="115" xfId="0" applyFont="1" applyFill="1" applyBorder="1" applyAlignment="1">
      <alignment horizontal="center" vertical="center"/>
    </xf>
    <xf numFmtId="0" fontId="34" fillId="0" borderId="69" xfId="0" applyFont="1" applyFill="1" applyBorder="1" applyAlignment="1">
      <alignment horizontal="center" vertical="center"/>
    </xf>
    <xf numFmtId="0" fontId="34" fillId="0" borderId="311" xfId="0" applyFont="1" applyFill="1" applyBorder="1" applyAlignment="1">
      <alignment horizontal="center" vertical="center"/>
    </xf>
    <xf numFmtId="0" fontId="34" fillId="0" borderId="53" xfId="0" applyFont="1" applyFill="1" applyBorder="1" applyAlignment="1">
      <alignment horizontal="center" vertical="center"/>
    </xf>
    <xf numFmtId="3" fontId="30" fillId="0" borderId="312" xfId="0" applyNumberFormat="1" applyFont="1" applyFill="1" applyBorder="1" applyAlignment="1">
      <alignment horizontal="center" vertical="center" wrapText="1"/>
    </xf>
    <xf numFmtId="3" fontId="30" fillId="0" borderId="313" xfId="0" applyNumberFormat="1" applyFont="1" applyFill="1" applyBorder="1" applyAlignment="1">
      <alignment horizontal="center"/>
    </xf>
    <xf numFmtId="3" fontId="30" fillId="0" borderId="314" xfId="30" applyNumberFormat="1" applyFont="1" applyFill="1" applyBorder="1" applyAlignment="1" applyProtection="1"/>
    <xf numFmtId="3" fontId="30" fillId="0" borderId="315" xfId="30" applyNumberFormat="1" applyFont="1" applyFill="1" applyBorder="1" applyAlignment="1" applyProtection="1"/>
    <xf numFmtId="3" fontId="33" fillId="0" borderId="316" xfId="30" applyNumberFormat="1" applyFont="1" applyFill="1" applyBorder="1" applyAlignment="1" applyProtection="1"/>
    <xf numFmtId="3" fontId="30" fillId="0" borderId="185" xfId="30" applyNumberFormat="1" applyFont="1" applyFill="1" applyBorder="1" applyAlignment="1" applyProtection="1"/>
    <xf numFmtId="3" fontId="33" fillId="0" borderId="317" xfId="30" applyNumberFormat="1" applyFont="1" applyFill="1" applyBorder="1" applyAlignment="1" applyProtection="1"/>
    <xf numFmtId="3" fontId="30" fillId="0" borderId="318" xfId="30" applyNumberFormat="1" applyFont="1" applyFill="1" applyBorder="1" applyAlignment="1" applyProtection="1"/>
    <xf numFmtId="3" fontId="33" fillId="0" borderId="319" xfId="30" applyNumberFormat="1" applyFont="1" applyFill="1" applyBorder="1" applyAlignment="1" applyProtection="1"/>
    <xf numFmtId="3" fontId="33" fillId="0" borderId="320" xfId="30" applyNumberFormat="1" applyFont="1" applyFill="1" applyBorder="1" applyAlignment="1" applyProtection="1"/>
    <xf numFmtId="0" fontId="30" fillId="0" borderId="321" xfId="0" applyFont="1" applyFill="1" applyBorder="1" applyAlignment="1">
      <alignment horizontal="center"/>
    </xf>
    <xf numFmtId="0" fontId="30" fillId="0" borderId="322" xfId="0" applyFont="1" applyFill="1" applyBorder="1" applyAlignment="1">
      <alignment horizontal="center"/>
    </xf>
    <xf numFmtId="0" fontId="31" fillId="0" borderId="308" xfId="0" applyFont="1" applyFill="1" applyBorder="1"/>
    <xf numFmtId="0" fontId="3" fillId="0" borderId="83" xfId="0" applyFont="1" applyFill="1" applyBorder="1"/>
    <xf numFmtId="0" fontId="10" fillId="0" borderId="106" xfId="0" applyFont="1" applyFill="1" applyBorder="1" applyAlignment="1">
      <alignment horizontal="left"/>
    </xf>
    <xf numFmtId="169" fontId="3" fillId="0" borderId="83" xfId="0" applyNumberFormat="1" applyFont="1" applyFill="1" applyBorder="1" applyAlignment="1">
      <alignment horizontal="left"/>
    </xf>
    <xf numFmtId="0" fontId="33" fillId="0" borderId="323" xfId="0" applyFont="1" applyFill="1" applyBorder="1" applyAlignment="1">
      <alignment horizontal="center"/>
    </xf>
    <xf numFmtId="0" fontId="10" fillId="0" borderId="64" xfId="0" applyFont="1" applyFill="1" applyBorder="1" applyAlignment="1">
      <alignment horizontal="left"/>
    </xf>
    <xf numFmtId="0" fontId="34" fillId="0" borderId="60" xfId="0" applyFont="1" applyFill="1" applyBorder="1" applyAlignment="1">
      <alignment vertical="center"/>
    </xf>
    <xf numFmtId="0" fontId="9" fillId="0" borderId="324" xfId="0" applyFont="1" applyFill="1" applyBorder="1" applyAlignment="1">
      <alignment vertical="center"/>
    </xf>
    <xf numFmtId="0" fontId="34" fillId="0" borderId="71" xfId="0" applyFont="1" applyFill="1" applyBorder="1" applyAlignment="1">
      <alignment vertical="center"/>
    </xf>
    <xf numFmtId="0" fontId="34" fillId="0" borderId="83" xfId="0" applyFont="1" applyFill="1" applyBorder="1" applyAlignment="1">
      <alignment vertical="center"/>
    </xf>
    <xf numFmtId="0" fontId="34" fillId="0" borderId="64" xfId="0" applyFont="1" applyFill="1" applyBorder="1" applyAlignment="1">
      <alignment vertical="center"/>
    </xf>
    <xf numFmtId="3" fontId="30" fillId="0" borderId="325" xfId="30" applyNumberFormat="1" applyFont="1" applyFill="1" applyBorder="1" applyAlignment="1" applyProtection="1"/>
    <xf numFmtId="3" fontId="33" fillId="0" borderId="326" xfId="30" applyNumberFormat="1" applyFont="1" applyFill="1" applyBorder="1" applyAlignment="1" applyProtection="1"/>
    <xf numFmtId="3" fontId="33" fillId="0" borderId="327" xfId="30" applyNumberFormat="1" applyFont="1" applyFill="1" applyBorder="1" applyAlignment="1" applyProtection="1"/>
    <xf numFmtId="3" fontId="33" fillId="0" borderId="328" xfId="30" applyNumberFormat="1" applyFont="1" applyFill="1" applyBorder="1" applyAlignment="1" applyProtection="1"/>
    <xf numFmtId="3" fontId="33" fillId="0" borderId="329" xfId="30" applyNumberFormat="1" applyFont="1" applyFill="1" applyBorder="1" applyAlignment="1" applyProtection="1"/>
    <xf numFmtId="3" fontId="3" fillId="0" borderId="163" xfId="0" applyNumberFormat="1" applyFont="1" applyFill="1" applyBorder="1"/>
    <xf numFmtId="3" fontId="3" fillId="0" borderId="188" xfId="0" applyNumberFormat="1" applyFont="1" applyFill="1" applyBorder="1"/>
    <xf numFmtId="3" fontId="33" fillId="0" borderId="330" xfId="30" applyNumberFormat="1" applyFont="1" applyFill="1" applyBorder="1" applyAlignment="1" applyProtection="1"/>
    <xf numFmtId="0" fontId="30" fillId="0" borderId="275" xfId="0" applyFont="1" applyFill="1" applyBorder="1" applyAlignment="1">
      <alignment horizontal="center" vertical="center"/>
    </xf>
    <xf numFmtId="0" fontId="3" fillId="0" borderId="275" xfId="0" applyFont="1" applyFill="1" applyBorder="1" applyAlignment="1">
      <alignment horizontal="center" vertical="center"/>
    </xf>
    <xf numFmtId="3" fontId="5" fillId="0" borderId="171" xfId="0" applyNumberFormat="1" applyFont="1" applyFill="1" applyBorder="1" applyAlignment="1" applyProtection="1">
      <alignment horizontal="right"/>
      <protection locked="0"/>
    </xf>
    <xf numFmtId="3" fontId="5" fillId="0" borderId="171" xfId="0" applyNumberFormat="1" applyFont="1" applyFill="1" applyBorder="1" applyProtection="1">
      <protection hidden="1"/>
    </xf>
    <xf numFmtId="3" fontId="5" fillId="0" borderId="331" xfId="0" applyNumberFormat="1" applyFont="1" applyFill="1" applyBorder="1" applyAlignment="1" applyProtection="1">
      <alignment horizontal="right"/>
      <protection locked="0"/>
    </xf>
    <xf numFmtId="169" fontId="5" fillId="0" borderId="226" xfId="30" applyNumberFormat="1" applyFont="1" applyFill="1" applyBorder="1" applyAlignment="1" applyProtection="1"/>
    <xf numFmtId="3" fontId="5" fillId="0" borderId="226" xfId="0" applyNumberFormat="1" applyFont="1" applyFill="1" applyBorder="1" applyProtection="1">
      <protection hidden="1"/>
    </xf>
    <xf numFmtId="169" fontId="5" fillId="0" borderId="299" xfId="30" applyNumberFormat="1" applyFont="1" applyFill="1" applyBorder="1" applyAlignment="1" applyProtection="1"/>
    <xf numFmtId="0" fontId="3" fillId="0" borderId="332" xfId="0" applyFont="1" applyFill="1" applyBorder="1" applyAlignment="1" applyProtection="1">
      <alignment horizontal="center"/>
      <protection hidden="1"/>
    </xf>
    <xf numFmtId="0" fontId="3" fillId="0" borderId="332" xfId="0" applyFont="1" applyFill="1" applyBorder="1" applyAlignment="1" applyProtection="1">
      <alignment wrapText="1"/>
      <protection hidden="1"/>
    </xf>
    <xf numFmtId="0" fontId="3" fillId="0" borderId="332" xfId="0" applyFont="1" applyFill="1" applyBorder="1" applyAlignment="1" applyProtection="1">
      <alignment horizontal="center" wrapText="1"/>
      <protection hidden="1"/>
    </xf>
    <xf numFmtId="0" fontId="5" fillId="0" borderId="332" xfId="0" applyFont="1" applyFill="1" applyBorder="1" applyProtection="1">
      <protection hidden="1"/>
    </xf>
    <xf numFmtId="0" fontId="5" fillId="0" borderId="333" xfId="0" applyFont="1" applyFill="1" applyBorder="1" applyAlignment="1" applyProtection="1">
      <alignment horizontal="center" wrapText="1"/>
      <protection hidden="1"/>
    </xf>
    <xf numFmtId="0" fontId="5" fillId="0" borderId="166" xfId="0" applyFont="1" applyFill="1" applyBorder="1" applyAlignment="1" applyProtection="1">
      <alignment horizontal="center"/>
      <protection hidden="1"/>
    </xf>
    <xf numFmtId="3" fontId="5" fillId="0" borderId="334" xfId="0" applyNumberFormat="1" applyFont="1" applyFill="1" applyBorder="1" applyAlignment="1" applyProtection="1">
      <alignment horizontal="right"/>
      <protection locked="0"/>
    </xf>
    <xf numFmtId="169" fontId="7" fillId="0" borderId="169" xfId="30" applyNumberFormat="1" applyFont="1" applyFill="1" applyBorder="1" applyAlignment="1" applyProtection="1">
      <alignment vertical="center"/>
    </xf>
    <xf numFmtId="169" fontId="5" fillId="0" borderId="169" xfId="30" applyNumberFormat="1" applyFont="1" applyFill="1" applyBorder="1" applyAlignment="1" applyProtection="1">
      <alignment vertical="center"/>
    </xf>
    <xf numFmtId="3" fontId="7" fillId="0" borderId="169" xfId="0" applyNumberFormat="1" applyFont="1" applyFill="1" applyBorder="1" applyAlignment="1" applyProtection="1">
      <alignment vertical="center"/>
      <protection hidden="1"/>
    </xf>
    <xf numFmtId="3" fontId="7" fillId="0" borderId="335" xfId="0" applyNumberFormat="1" applyFont="1" applyFill="1" applyBorder="1" applyAlignment="1" applyProtection="1">
      <alignment vertical="center"/>
      <protection hidden="1"/>
    </xf>
    <xf numFmtId="169" fontId="5" fillId="0" borderId="234" xfId="30" applyNumberFormat="1" applyFont="1" applyFill="1" applyBorder="1" applyAlignment="1" applyProtection="1">
      <alignment vertical="center"/>
    </xf>
    <xf numFmtId="169" fontId="4" fillId="0" borderId="234" xfId="30" applyNumberFormat="1" applyFont="1" applyFill="1" applyBorder="1" applyAlignment="1" applyProtection="1"/>
    <xf numFmtId="169" fontId="5" fillId="0" borderId="334" xfId="30" applyNumberFormat="1" applyFont="1" applyFill="1" applyBorder="1" applyAlignment="1" applyProtection="1">
      <alignment vertical="center"/>
    </xf>
    <xf numFmtId="169" fontId="4" fillId="0" borderId="336" xfId="30" applyNumberFormat="1" applyFont="1" applyFill="1" applyBorder="1" applyAlignment="1" applyProtection="1"/>
    <xf numFmtId="169" fontId="4" fillId="0" borderId="334" xfId="30" applyNumberFormat="1" applyFont="1" applyFill="1" applyBorder="1" applyAlignment="1" applyProtection="1">
      <alignment vertical="center"/>
    </xf>
    <xf numFmtId="169" fontId="4" fillId="0" borderId="243" xfId="30" applyNumberFormat="1" applyFont="1" applyFill="1" applyBorder="1" applyAlignment="1" applyProtection="1"/>
    <xf numFmtId="3" fontId="5" fillId="0" borderId="313" xfId="0" applyNumberFormat="1" applyFont="1" applyFill="1" applyBorder="1" applyAlignment="1" applyProtection="1">
      <alignment horizontal="right"/>
      <protection locked="0"/>
    </xf>
    <xf numFmtId="3" fontId="5" fillId="0" borderId="337" xfId="0" applyNumberFormat="1" applyFont="1" applyFill="1" applyBorder="1" applyAlignment="1" applyProtection="1">
      <alignment horizontal="right"/>
      <protection locked="0"/>
    </xf>
    <xf numFmtId="0" fontId="5" fillId="0" borderId="312" xfId="0" applyFont="1" applyFill="1" applyBorder="1" applyAlignment="1" applyProtection="1">
      <alignment horizontal="center"/>
      <protection hidden="1"/>
    </xf>
    <xf numFmtId="169" fontId="5" fillId="0" borderId="338" xfId="30" applyNumberFormat="1" applyFont="1" applyFill="1" applyBorder="1" applyAlignment="1" applyProtection="1"/>
    <xf numFmtId="169" fontId="5" fillId="0" borderId="186" xfId="30" applyNumberFormat="1" applyFont="1" applyFill="1" applyBorder="1" applyAlignment="1" applyProtection="1">
      <alignment vertical="center"/>
    </xf>
    <xf numFmtId="3" fontId="7" fillId="0" borderId="186" xfId="0" applyNumberFormat="1" applyFont="1" applyFill="1" applyBorder="1" applyAlignment="1" applyProtection="1">
      <alignment vertical="center"/>
      <protection hidden="1"/>
    </xf>
    <xf numFmtId="169" fontId="4" fillId="0" borderId="337" xfId="30" applyNumberFormat="1" applyFont="1" applyFill="1" applyBorder="1" applyAlignment="1" applyProtection="1">
      <alignment vertical="center"/>
    </xf>
    <xf numFmtId="0" fontId="5" fillId="0" borderId="339" xfId="0" applyFont="1" applyFill="1" applyBorder="1" applyAlignment="1" applyProtection="1">
      <alignment horizontal="center"/>
      <protection hidden="1"/>
    </xf>
    <xf numFmtId="3" fontId="5" fillId="0" borderId="340" xfId="0" applyNumberFormat="1" applyFont="1" applyFill="1" applyBorder="1" applyAlignment="1" applyProtection="1">
      <alignment horizontal="right"/>
      <protection locked="0"/>
    </xf>
    <xf numFmtId="3" fontId="5" fillId="0" borderId="341" xfId="0" applyNumberFormat="1" applyFont="1" applyFill="1" applyBorder="1" applyAlignment="1" applyProtection="1">
      <alignment horizontal="right"/>
      <protection locked="0"/>
    </xf>
    <xf numFmtId="3" fontId="5" fillId="0" borderId="342" xfId="0" applyNumberFormat="1" applyFont="1" applyFill="1" applyBorder="1" applyAlignment="1" applyProtection="1">
      <alignment horizontal="right"/>
      <protection locked="0"/>
    </xf>
    <xf numFmtId="169" fontId="5" fillId="0" borderId="170" xfId="30" applyNumberFormat="1" applyFont="1" applyFill="1" applyBorder="1" applyAlignment="1" applyProtection="1">
      <alignment vertical="center"/>
    </xf>
    <xf numFmtId="3" fontId="7" fillId="0" borderId="170" xfId="0" applyNumberFormat="1" applyFont="1" applyFill="1" applyBorder="1" applyAlignment="1" applyProtection="1">
      <alignment vertical="center"/>
      <protection hidden="1"/>
    </xf>
    <xf numFmtId="169" fontId="4" fillId="0" borderId="342" xfId="30" applyNumberFormat="1" applyFont="1" applyFill="1" applyBorder="1" applyAlignment="1" applyProtection="1">
      <alignment vertical="center"/>
    </xf>
    <xf numFmtId="0" fontId="5" fillId="0" borderId="343" xfId="0" applyFont="1" applyFill="1" applyBorder="1" applyAlignment="1" applyProtection="1">
      <alignment horizontal="center"/>
      <protection hidden="1"/>
    </xf>
    <xf numFmtId="3" fontId="5" fillId="0" borderId="344" xfId="0" applyNumberFormat="1" applyFont="1" applyFill="1" applyBorder="1" applyAlignment="1" applyProtection="1">
      <alignment horizontal="right"/>
      <protection locked="0"/>
    </xf>
    <xf numFmtId="169" fontId="5" fillId="0" borderId="345" xfId="30" applyNumberFormat="1" applyFont="1" applyFill="1" applyBorder="1" applyAlignment="1" applyProtection="1"/>
    <xf numFmtId="3" fontId="5" fillId="0" borderId="346" xfId="0" applyNumberFormat="1" applyFont="1" applyFill="1" applyBorder="1" applyAlignment="1" applyProtection="1">
      <alignment horizontal="right"/>
      <protection locked="0"/>
    </xf>
    <xf numFmtId="169" fontId="5" fillId="0" borderId="181" xfId="30" applyNumberFormat="1" applyFont="1" applyFill="1" applyBorder="1" applyAlignment="1" applyProtection="1">
      <alignment vertical="center"/>
    </xf>
    <xf numFmtId="3" fontId="7" fillId="0" borderId="181" xfId="0" applyNumberFormat="1" applyFont="1" applyFill="1" applyBorder="1" applyAlignment="1" applyProtection="1">
      <alignment vertical="center"/>
      <protection hidden="1"/>
    </xf>
    <xf numFmtId="169" fontId="4" fillId="0" borderId="346" xfId="30" applyNumberFormat="1" applyFont="1" applyFill="1" applyBorder="1" applyAlignment="1" applyProtection="1">
      <alignment vertical="center"/>
    </xf>
    <xf numFmtId="0" fontId="5" fillId="0" borderId="347" xfId="0" applyFont="1" applyFill="1" applyBorder="1" applyAlignment="1" applyProtection="1">
      <alignment horizontal="center"/>
      <protection hidden="1"/>
    </xf>
    <xf numFmtId="169" fontId="5" fillId="0" borderId="297" xfId="30" applyNumberFormat="1" applyFont="1" applyFill="1" applyBorder="1" applyAlignment="1" applyProtection="1"/>
    <xf numFmtId="169" fontId="5" fillId="0" borderId="168" xfId="30" applyNumberFormat="1" applyFont="1" applyFill="1" applyBorder="1" applyAlignment="1" applyProtection="1">
      <alignment vertical="center"/>
    </xf>
    <xf numFmtId="3" fontId="7" fillId="0" borderId="168" xfId="0" applyNumberFormat="1" applyFont="1" applyFill="1" applyBorder="1" applyAlignment="1" applyProtection="1">
      <alignment vertical="center"/>
      <protection hidden="1"/>
    </xf>
    <xf numFmtId="169" fontId="4" fillId="0" borderId="341" xfId="30" applyNumberFormat="1" applyFont="1" applyFill="1" applyBorder="1" applyAlignment="1" applyProtection="1">
      <alignment vertical="center"/>
    </xf>
    <xf numFmtId="0" fontId="38" fillId="0" borderId="58" xfId="41" applyFont="1" applyFill="1" applyBorder="1" applyAlignment="1">
      <alignment horizontal="center"/>
    </xf>
    <xf numFmtId="0" fontId="38" fillId="0" borderId="348" xfId="41" applyFont="1" applyFill="1" applyBorder="1" applyAlignment="1">
      <alignment horizontal="center"/>
    </xf>
    <xf numFmtId="3" fontId="43" fillId="0" borderId="58" xfId="41" applyNumberFormat="1" applyFont="1" applyFill="1" applyBorder="1" applyAlignment="1">
      <alignment horizontal="right"/>
    </xf>
    <xf numFmtId="3" fontId="43" fillId="0" borderId="148" xfId="41" applyNumberFormat="1" applyFont="1" applyFill="1" applyBorder="1" applyAlignment="1">
      <alignment horizontal="right"/>
    </xf>
    <xf numFmtId="3" fontId="43" fillId="0" borderId="112" xfId="41" applyNumberFormat="1" applyFont="1" applyFill="1" applyBorder="1" applyAlignment="1">
      <alignment horizontal="right"/>
    </xf>
    <xf numFmtId="0" fontId="31" fillId="0" borderId="123" xfId="41" applyFont="1" applyFill="1" applyBorder="1"/>
    <xf numFmtId="0" fontId="31" fillId="0" borderId="210" xfId="41" applyFont="1" applyFill="1" applyBorder="1"/>
    <xf numFmtId="0" fontId="31" fillId="0" borderId="54" xfId="41" applyFont="1" applyFill="1" applyBorder="1"/>
    <xf numFmtId="3" fontId="31" fillId="0" borderId="124" xfId="41" applyNumberFormat="1" applyFont="1" applyFill="1" applyBorder="1"/>
    <xf numFmtId="3" fontId="31" fillId="0" borderId="54" xfId="41" applyNumberFormat="1" applyFont="1" applyFill="1" applyBorder="1"/>
    <xf numFmtId="0" fontId="38" fillId="0" borderId="18" xfId="41" applyFont="1" applyFill="1" applyBorder="1" applyAlignment="1">
      <alignment horizontal="center" vertical="center"/>
    </xf>
    <xf numFmtId="0" fontId="38" fillId="0" borderId="83" xfId="41" applyFont="1" applyFill="1" applyBorder="1" applyAlignment="1">
      <alignment horizontal="center" vertical="center" wrapText="1"/>
    </xf>
    <xf numFmtId="0" fontId="41" fillId="0" borderId="83" xfId="41" applyFont="1" applyFill="1" applyBorder="1" applyAlignment="1">
      <alignment horizontal="center" vertical="center" wrapText="1"/>
    </xf>
    <xf numFmtId="0" fontId="38" fillId="0" borderId="83" xfId="41" applyFont="1" applyFill="1" applyBorder="1" applyAlignment="1">
      <alignment horizontal="center" wrapText="1"/>
    </xf>
    <xf numFmtId="0" fontId="38" fillId="0" borderId="0" xfId="41" applyFont="1" applyFill="1" applyBorder="1" applyAlignment="1">
      <alignment horizontal="center" vertical="center"/>
    </xf>
    <xf numFmtId="0" fontId="38" fillId="0" borderId="98" xfId="41" applyFont="1" applyFill="1" applyBorder="1" applyAlignment="1"/>
    <xf numFmtId="0" fontId="38" fillId="0" borderId="85" xfId="41" applyFont="1" applyFill="1" applyBorder="1" applyAlignment="1"/>
    <xf numFmtId="0" fontId="40" fillId="0" borderId="82" xfId="41" applyFont="1" applyFill="1" applyBorder="1" applyAlignment="1">
      <alignment horizontal="center" vertical="center"/>
    </xf>
    <xf numFmtId="0" fontId="40" fillId="0" borderId="19" xfId="41" applyFont="1" applyFill="1" applyBorder="1" applyAlignment="1">
      <alignment horizontal="center" vertical="center"/>
    </xf>
    <xf numFmtId="0" fontId="41" fillId="0" borderId="60" xfId="41" applyFont="1" applyFill="1" applyBorder="1" applyAlignment="1">
      <alignment horizontal="center" vertical="center"/>
    </xf>
    <xf numFmtId="0" fontId="41" fillId="0" borderId="53" xfId="41" applyFont="1" applyFill="1" applyBorder="1" applyAlignment="1">
      <alignment vertical="center"/>
    </xf>
    <xf numFmtId="0" fontId="41" fillId="0" borderId="64" xfId="41" applyFont="1" applyFill="1" applyBorder="1" applyAlignment="1">
      <alignment horizontal="center" vertical="center"/>
    </xf>
    <xf numFmtId="0" fontId="41" fillId="0" borderId="0" xfId="41" applyFont="1" applyFill="1" applyAlignment="1">
      <alignment vertical="center"/>
    </xf>
    <xf numFmtId="0" fontId="38" fillId="0" borderId="59" xfId="41" applyFont="1" applyFill="1" applyBorder="1" applyAlignment="1"/>
    <xf numFmtId="0" fontId="41" fillId="0" borderId="36" xfId="41" applyFont="1" applyFill="1" applyBorder="1" applyAlignment="1">
      <alignment horizontal="center" vertical="center" wrapText="1"/>
    </xf>
    <xf numFmtId="0" fontId="38" fillId="0" borderId="36" xfId="41" applyFont="1" applyFill="1" applyBorder="1"/>
    <xf numFmtId="0" fontId="43" fillId="0" borderId="36" xfId="41" applyFont="1" applyFill="1" applyBorder="1" applyAlignment="1">
      <alignment horizontal="center"/>
    </xf>
    <xf numFmtId="0" fontId="37" fillId="0" borderId="349" xfId="41" applyFont="1" applyFill="1" applyBorder="1" applyAlignment="1"/>
    <xf numFmtId="0" fontId="37" fillId="0" borderId="350" xfId="41" applyFont="1" applyFill="1" applyBorder="1" applyAlignment="1"/>
    <xf numFmtId="0" fontId="64" fillId="0" borderId="19" xfId="41" applyFont="1" applyFill="1" applyBorder="1" applyAlignment="1">
      <alignment horizontal="center" vertical="center" wrapText="1"/>
    </xf>
    <xf numFmtId="0" fontId="38" fillId="0" borderId="112" xfId="41" applyFont="1" applyFill="1" applyBorder="1" applyAlignment="1">
      <alignment wrapText="1"/>
    </xf>
    <xf numFmtId="0" fontId="38" fillId="0" borderId="109" xfId="41" applyFont="1" applyFill="1" applyBorder="1" applyAlignment="1">
      <alignment horizontal="center"/>
    </xf>
    <xf numFmtId="0" fontId="38" fillId="0" borderId="351" xfId="41" applyFont="1" applyFill="1" applyBorder="1" applyAlignment="1">
      <alignment horizontal="center"/>
    </xf>
    <xf numFmtId="0" fontId="41" fillId="0" borderId="352" xfId="41" applyFont="1" applyFill="1" applyBorder="1" applyAlignment="1">
      <alignment horizontal="center" vertical="center" wrapText="1"/>
    </xf>
    <xf numFmtId="0" fontId="41" fillId="0" borderId="353" xfId="41" applyFont="1" applyFill="1" applyBorder="1" applyAlignment="1">
      <alignment horizontal="center" vertical="center" wrapText="1"/>
    </xf>
    <xf numFmtId="0" fontId="38" fillId="0" borderId="353" xfId="41" applyFont="1" applyFill="1" applyBorder="1" applyAlignment="1">
      <alignment horizontal="center" vertical="center"/>
    </xf>
    <xf numFmtId="0" fontId="38" fillId="0" borderId="354" xfId="41" applyFont="1" applyFill="1" applyBorder="1" applyAlignment="1">
      <alignment horizontal="center" vertical="center" wrapText="1"/>
    </xf>
    <xf numFmtId="0" fontId="42" fillId="0" borderId="355" xfId="41" applyFont="1" applyFill="1" applyBorder="1" applyAlignment="1">
      <alignment horizontal="center"/>
    </xf>
    <xf numFmtId="0" fontId="42" fillId="0" borderId="356" xfId="41" applyFont="1" applyFill="1" applyBorder="1" applyAlignment="1">
      <alignment horizontal="center"/>
    </xf>
    <xf numFmtId="0" fontId="38" fillId="0" borderId="356" xfId="41" applyFont="1" applyFill="1" applyBorder="1" applyAlignment="1">
      <alignment horizontal="center"/>
    </xf>
    <xf numFmtId="0" fontId="38" fillId="0" borderId="356" xfId="41" applyFont="1" applyFill="1" applyBorder="1" applyAlignment="1">
      <alignment wrapText="1"/>
    </xf>
    <xf numFmtId="0" fontId="38" fillId="0" borderId="356" xfId="41" applyFont="1" applyFill="1" applyBorder="1" applyAlignment="1">
      <alignment horizontal="center" wrapText="1"/>
    </xf>
    <xf numFmtId="0" fontId="38" fillId="0" borderId="357" xfId="41" applyFont="1" applyFill="1" applyBorder="1" applyAlignment="1">
      <alignment horizontal="center"/>
    </xf>
    <xf numFmtId="0" fontId="38" fillId="0" borderId="358" xfId="41" applyFont="1" applyFill="1" applyBorder="1" applyAlignment="1">
      <alignment horizontal="center"/>
    </xf>
    <xf numFmtId="0" fontId="38" fillId="0" borderId="359" xfId="41" applyFont="1" applyFill="1" applyBorder="1" applyAlignment="1">
      <alignment horizontal="center"/>
    </xf>
    <xf numFmtId="0" fontId="38" fillId="0" borderId="360" xfId="41" applyFont="1" applyFill="1" applyBorder="1" applyAlignment="1">
      <alignment horizontal="center"/>
    </xf>
    <xf numFmtId="3" fontId="38" fillId="0" borderId="58" xfId="41" applyNumberFormat="1" applyFont="1" applyFill="1" applyBorder="1" applyAlignment="1">
      <alignment horizontal="right"/>
    </xf>
    <xf numFmtId="3" fontId="38" fillId="0" borderId="148" xfId="41" applyNumberFormat="1" applyFont="1" applyFill="1" applyBorder="1" applyAlignment="1">
      <alignment horizontal="right"/>
    </xf>
    <xf numFmtId="3" fontId="38" fillId="0" borderId="59" xfId="41" applyNumberFormat="1" applyFont="1" applyFill="1" applyBorder="1" applyAlignment="1">
      <alignment horizontal="right"/>
    </xf>
    <xf numFmtId="3" fontId="38" fillId="0" borderId="65" xfId="41" applyNumberFormat="1" applyFont="1" applyFill="1" applyBorder="1" applyAlignment="1">
      <alignment horizontal="right"/>
    </xf>
    <xf numFmtId="3" fontId="38" fillId="0" borderId="88" xfId="41" applyNumberFormat="1" applyFont="1" applyFill="1" applyBorder="1" applyAlignment="1">
      <alignment horizontal="right"/>
    </xf>
    <xf numFmtId="3" fontId="38" fillId="0" borderId="87" xfId="41" applyNumberFormat="1" applyFont="1" applyFill="1" applyBorder="1" applyAlignment="1">
      <alignment horizontal="right"/>
    </xf>
    <xf numFmtId="3" fontId="38" fillId="0" borderId="107" xfId="41" applyNumberFormat="1" applyFont="1" applyFill="1" applyBorder="1" applyAlignment="1">
      <alignment horizontal="right"/>
    </xf>
    <xf numFmtId="3" fontId="38" fillId="0" borderId="108" xfId="41" applyNumberFormat="1" applyFont="1" applyFill="1" applyBorder="1" applyAlignment="1">
      <alignment horizontal="right"/>
    </xf>
    <xf numFmtId="3" fontId="38" fillId="0" borderId="105" xfId="41" applyNumberFormat="1" applyFont="1" applyFill="1" applyBorder="1" applyAlignment="1">
      <alignment horizontal="right"/>
    </xf>
    <xf numFmtId="3" fontId="43" fillId="0" borderId="361" xfId="41" applyNumberFormat="1" applyFont="1" applyFill="1" applyBorder="1" applyAlignment="1">
      <alignment horizontal="right"/>
    </xf>
    <xf numFmtId="3" fontId="43" fillId="0" borderId="362" xfId="41" applyNumberFormat="1" applyFont="1" applyFill="1" applyBorder="1" applyAlignment="1">
      <alignment horizontal="right"/>
    </xf>
    <xf numFmtId="3" fontId="43" fillId="0" borderId="363" xfId="41" applyNumberFormat="1" applyFont="1" applyFill="1" applyBorder="1" applyAlignment="1">
      <alignment horizontal="right"/>
    </xf>
    <xf numFmtId="3" fontId="43" fillId="0" borderId="68" xfId="41" applyNumberFormat="1" applyFont="1" applyFill="1" applyBorder="1" applyAlignment="1">
      <alignment horizontal="right"/>
    </xf>
    <xf numFmtId="0" fontId="41" fillId="0" borderId="146" xfId="41" applyFont="1" applyFill="1" applyBorder="1" applyAlignment="1">
      <alignment horizontal="center" vertical="center" wrapText="1"/>
    </xf>
    <xf numFmtId="0" fontId="38" fillId="0" borderId="364" xfId="41" applyFont="1" applyFill="1" applyBorder="1" applyAlignment="1">
      <alignment horizontal="center"/>
    </xf>
    <xf numFmtId="0" fontId="42" fillId="0" borderId="357" xfId="41" applyFont="1" applyFill="1" applyBorder="1" applyAlignment="1">
      <alignment horizontal="center"/>
    </xf>
    <xf numFmtId="0" fontId="38" fillId="0" borderId="357" xfId="41" applyFont="1" applyFill="1" applyBorder="1" applyAlignment="1">
      <alignment wrapText="1"/>
    </xf>
    <xf numFmtId="0" fontId="38" fillId="0" borderId="365" xfId="41" applyFont="1" applyFill="1" applyBorder="1"/>
    <xf numFmtId="3" fontId="30" fillId="0" borderId="366" xfId="30" applyNumberFormat="1" applyFont="1" applyFill="1" applyBorder="1" applyAlignment="1" applyProtection="1"/>
    <xf numFmtId="3" fontId="33" fillId="0" borderId="367" xfId="30" applyNumberFormat="1" applyFont="1" applyFill="1" applyBorder="1" applyAlignment="1" applyProtection="1"/>
    <xf numFmtId="3" fontId="30" fillId="0" borderId="368" xfId="30" applyNumberFormat="1" applyFont="1" applyFill="1" applyBorder="1" applyAlignment="1" applyProtection="1"/>
    <xf numFmtId="3" fontId="33" fillId="0" borderId="369" xfId="30" applyNumberFormat="1" applyFont="1" applyFill="1" applyBorder="1" applyAlignment="1" applyProtection="1"/>
    <xf numFmtId="3" fontId="30" fillId="0" borderId="345" xfId="30" applyNumberFormat="1" applyFont="1" applyFill="1" applyBorder="1" applyAlignment="1" applyProtection="1"/>
    <xf numFmtId="3" fontId="3" fillId="0" borderId="345" xfId="0" applyNumberFormat="1" applyFont="1" applyFill="1" applyBorder="1"/>
    <xf numFmtId="3" fontId="33" fillId="0" borderId="370" xfId="30" applyNumberFormat="1" applyFont="1" applyFill="1" applyBorder="1" applyAlignment="1" applyProtection="1"/>
    <xf numFmtId="3" fontId="9" fillId="0" borderId="371" xfId="30" applyNumberFormat="1" applyFont="1" applyFill="1" applyBorder="1" applyAlignment="1" applyProtection="1">
      <alignment vertical="center"/>
    </xf>
    <xf numFmtId="3" fontId="33" fillId="0" borderId="372" xfId="30" applyNumberFormat="1" applyFont="1" applyFill="1" applyBorder="1" applyAlignment="1" applyProtection="1"/>
    <xf numFmtId="3" fontId="34" fillId="0" borderId="368" xfId="30" applyNumberFormat="1" applyFont="1" applyFill="1" applyBorder="1" applyAlignment="1" applyProtection="1">
      <alignment vertical="center"/>
    </xf>
    <xf numFmtId="3" fontId="34" fillId="0" borderId="370" xfId="30" applyNumberFormat="1" applyFont="1" applyFill="1" applyBorder="1" applyAlignment="1" applyProtection="1">
      <alignment vertical="center"/>
    </xf>
    <xf numFmtId="3" fontId="33" fillId="0" borderId="373" xfId="30" applyNumberFormat="1" applyFont="1" applyFill="1" applyBorder="1" applyAlignment="1" applyProtection="1"/>
    <xf numFmtId="3" fontId="30" fillId="0" borderId="321" xfId="0" applyNumberFormat="1" applyFont="1" applyFill="1" applyBorder="1" applyAlignment="1">
      <alignment horizontal="center"/>
    </xf>
    <xf numFmtId="3" fontId="30" fillId="0" borderId="322" xfId="0" applyNumberFormat="1" applyFont="1" applyFill="1" applyBorder="1" applyAlignment="1">
      <alignment horizontal="center"/>
    </xf>
    <xf numFmtId="3" fontId="30" fillId="0" borderId="308" xfId="30" applyNumberFormat="1" applyFont="1" applyFill="1" applyBorder="1" applyAlignment="1" applyProtection="1"/>
    <xf numFmtId="3" fontId="30" fillId="0" borderId="83" xfId="30" applyNumberFormat="1" applyFont="1" applyFill="1" applyBorder="1" applyAlignment="1" applyProtection="1"/>
    <xf numFmtId="3" fontId="33" fillId="0" borderId="106" xfId="30" applyNumberFormat="1" applyFont="1" applyFill="1" applyBorder="1" applyAlignment="1" applyProtection="1"/>
    <xf numFmtId="3" fontId="33" fillId="0" borderId="374" xfId="30" applyNumberFormat="1" applyFont="1" applyFill="1" applyBorder="1" applyAlignment="1" applyProtection="1"/>
    <xf numFmtId="3" fontId="30" fillId="0" borderId="375" xfId="30" applyNumberFormat="1" applyFont="1" applyFill="1" applyBorder="1" applyAlignment="1" applyProtection="1"/>
    <xf numFmtId="3" fontId="3" fillId="0" borderId="375" xfId="0" applyNumberFormat="1" applyFont="1" applyFill="1" applyBorder="1"/>
    <xf numFmtId="3" fontId="33" fillId="0" borderId="376" xfId="30" applyNumberFormat="1" applyFont="1" applyFill="1" applyBorder="1" applyAlignment="1" applyProtection="1"/>
    <xf numFmtId="3" fontId="33" fillId="0" borderId="60" xfId="30" applyNumberFormat="1" applyFont="1" applyFill="1" applyBorder="1" applyAlignment="1" applyProtection="1"/>
    <xf numFmtId="3" fontId="9" fillId="0" borderId="324" xfId="30" applyNumberFormat="1" applyFont="1" applyFill="1" applyBorder="1" applyAlignment="1" applyProtection="1">
      <alignment vertical="center"/>
    </xf>
    <xf numFmtId="3" fontId="33" fillId="0" borderId="71" xfId="30" applyNumberFormat="1" applyFont="1" applyFill="1" applyBorder="1" applyAlignment="1" applyProtection="1"/>
    <xf numFmtId="3" fontId="34" fillId="0" borderId="64" xfId="30" applyNumberFormat="1" applyFont="1" applyFill="1" applyBorder="1" applyAlignment="1" applyProtection="1">
      <alignment vertical="center"/>
    </xf>
    <xf numFmtId="3" fontId="34" fillId="0" borderId="60" xfId="30" applyNumberFormat="1" applyFont="1" applyFill="1" applyBorder="1" applyAlignment="1" applyProtection="1">
      <alignment vertical="center"/>
    </xf>
    <xf numFmtId="3" fontId="33" fillId="0" borderId="64" xfId="30" applyNumberFormat="1" applyFont="1" applyFill="1" applyBorder="1" applyAlignment="1" applyProtection="1"/>
    <xf numFmtId="0" fontId="56" fillId="0" borderId="0" xfId="0" applyFont="1" applyFill="1" applyBorder="1"/>
    <xf numFmtId="3" fontId="7" fillId="24" borderId="95" xfId="48" applyNumberFormat="1" applyFont="1" applyFill="1" applyBorder="1" applyAlignment="1">
      <alignment vertical="center" wrapText="1"/>
    </xf>
    <xf numFmtId="3" fontId="7" fillId="0" borderId="95" xfId="48" applyNumberFormat="1" applyFont="1" applyFill="1" applyBorder="1" applyAlignment="1" applyProtection="1">
      <alignment vertical="center"/>
      <protection hidden="1"/>
    </xf>
    <xf numFmtId="0" fontId="5" fillId="0" borderId="0" xfId="48" applyFont="1" applyFill="1" applyBorder="1" applyAlignment="1"/>
    <xf numFmtId="3" fontId="6" fillId="0" borderId="88" xfId="48" applyNumberFormat="1" applyFont="1" applyFill="1" applyBorder="1" applyAlignment="1" applyProtection="1">
      <alignment vertical="center"/>
      <protection hidden="1"/>
    </xf>
    <xf numFmtId="3" fontId="7" fillId="0" borderId="88" xfId="48" applyNumberFormat="1" applyFont="1" applyFill="1" applyBorder="1" applyAlignment="1" applyProtection="1">
      <alignment vertical="center"/>
      <protection locked="0"/>
    </xf>
    <xf numFmtId="0" fontId="5" fillId="0" borderId="0" xfId="48" applyFont="1" applyBorder="1" applyAlignment="1">
      <alignment vertical="center"/>
    </xf>
    <xf numFmtId="0" fontId="4" fillId="25" borderId="13" xfId="48" applyFont="1" applyFill="1" applyBorder="1"/>
    <xf numFmtId="0" fontId="4" fillId="25" borderId="117" xfId="48" applyFont="1" applyFill="1" applyBorder="1"/>
    <xf numFmtId="3" fontId="4" fillId="26" borderId="12" xfId="48" applyNumberFormat="1" applyFont="1" applyFill="1" applyBorder="1"/>
    <xf numFmtId="3" fontId="4" fillId="25" borderId="12" xfId="48" applyNumberFormat="1" applyFont="1" applyFill="1" applyBorder="1"/>
    <xf numFmtId="0" fontId="10" fillId="26" borderId="377" xfId="48" applyFont="1" applyFill="1" applyBorder="1" applyAlignment="1">
      <alignment horizontal="center"/>
    </xf>
    <xf numFmtId="0" fontId="4" fillId="25" borderId="11" xfId="48" applyFont="1" applyFill="1" applyBorder="1"/>
    <xf numFmtId="0" fontId="4" fillId="25" borderId="119" xfId="48" applyFont="1" applyFill="1" applyBorder="1"/>
    <xf numFmtId="3" fontId="4" fillId="25" borderId="10" xfId="48" applyNumberFormat="1" applyFont="1" applyFill="1" applyBorder="1"/>
    <xf numFmtId="3" fontId="4" fillId="25" borderId="378" xfId="48" applyNumberFormat="1" applyFont="1" applyFill="1" applyBorder="1" applyAlignment="1">
      <alignment horizontal="center"/>
    </xf>
    <xf numFmtId="3" fontId="5" fillId="0" borderId="95" xfId="48" applyNumberFormat="1" applyFont="1" applyFill="1" applyBorder="1" applyAlignment="1">
      <alignment vertical="center"/>
    </xf>
    <xf numFmtId="3" fontId="6" fillId="0" borderId="95" xfId="48" applyNumberFormat="1" applyFont="1" applyFill="1" applyBorder="1" applyAlignment="1" applyProtection="1">
      <alignment vertical="center"/>
      <protection hidden="1"/>
    </xf>
    <xf numFmtId="3" fontId="7" fillId="0" borderId="95" xfId="48" applyNumberFormat="1" applyFont="1" applyFill="1" applyBorder="1" applyAlignment="1" applyProtection="1">
      <alignment vertical="center"/>
      <protection locked="0"/>
    </xf>
    <xf numFmtId="3" fontId="4" fillId="25" borderId="378" xfId="48" applyNumberFormat="1" applyFont="1" applyFill="1" applyBorder="1" applyAlignment="1">
      <alignment horizontal="center" vertical="center"/>
    </xf>
    <xf numFmtId="3" fontId="65" fillId="0" borderId="184" xfId="30" applyNumberFormat="1" applyFont="1" applyFill="1" applyBorder="1" applyAlignment="1" applyProtection="1"/>
    <xf numFmtId="0" fontId="64" fillId="0" borderId="308" xfId="0" applyFont="1" applyFill="1" applyBorder="1" applyAlignment="1">
      <alignment horizontal="left"/>
    </xf>
    <xf numFmtId="0" fontId="5" fillId="0" borderId="308" xfId="0" applyFont="1" applyFill="1" applyBorder="1"/>
    <xf numFmtId="0" fontId="23" fillId="28" borderId="0" xfId="40" applyFont="1" applyFill="1" applyBorder="1" applyAlignment="1">
      <alignment horizontal="center" vertical="center" wrapText="1"/>
    </xf>
    <xf numFmtId="0" fontId="32" fillId="0" borderId="72" xfId="0" applyFont="1" applyBorder="1" applyAlignment="1">
      <alignment horizontal="center"/>
    </xf>
    <xf numFmtId="0" fontId="32" fillId="0" borderId="127" xfId="0" applyFont="1" applyBorder="1"/>
    <xf numFmtId="3" fontId="32" fillId="0" borderId="54" xfId="0" applyNumberFormat="1" applyFont="1" applyFill="1" applyBorder="1"/>
    <xf numFmtId="3" fontId="32" fillId="0" borderId="124" xfId="0" applyNumberFormat="1" applyFont="1" applyFill="1" applyBorder="1"/>
    <xf numFmtId="3" fontId="2" fillId="0" borderId="0" xfId="40" applyNumberFormat="1" applyFill="1"/>
    <xf numFmtId="0" fontId="2" fillId="0" borderId="0" xfId="40" applyFont="1" applyFill="1"/>
    <xf numFmtId="0" fontId="32" fillId="0" borderId="0" xfId="0" applyFont="1" applyBorder="1"/>
    <xf numFmtId="3" fontId="32" fillId="0" borderId="102" xfId="0" applyNumberFormat="1" applyFont="1" applyFill="1" applyBorder="1"/>
    <xf numFmtId="0" fontId="13" fillId="24" borderId="49" xfId="0" applyFont="1" applyFill="1" applyBorder="1" applyAlignment="1">
      <alignment vertical="center" wrapText="1"/>
    </xf>
    <xf numFmtId="0" fontId="15" fillId="24" borderId="120" xfId="0" applyFont="1" applyFill="1" applyBorder="1" applyAlignment="1">
      <alignment horizontal="center" vertical="center"/>
    </xf>
    <xf numFmtId="0" fontId="15" fillId="24" borderId="379" xfId="0" applyFont="1" applyFill="1" applyBorder="1" applyAlignment="1">
      <alignment vertical="center" wrapText="1"/>
    </xf>
    <xf numFmtId="3" fontId="15" fillId="0" borderId="380" xfId="0" applyNumberFormat="1" applyFont="1" applyFill="1" applyBorder="1"/>
    <xf numFmtId="3" fontId="15" fillId="0" borderId="86" xfId="0" applyNumberFormat="1" applyFont="1" applyFill="1" applyBorder="1"/>
    <xf numFmtId="3" fontId="46" fillId="0" borderId="134" xfId="0" applyNumberFormat="1" applyFont="1" applyFill="1" applyBorder="1"/>
    <xf numFmtId="0" fontId="15" fillId="24" borderId="379" xfId="0" applyFont="1" applyFill="1" applyBorder="1" applyAlignment="1">
      <alignment vertical="center"/>
    </xf>
    <xf numFmtId="0" fontId="15" fillId="24" borderId="49" xfId="0" applyFont="1" applyFill="1" applyBorder="1" applyAlignment="1">
      <alignment vertical="center"/>
    </xf>
    <xf numFmtId="3" fontId="15" fillId="0" borderId="134" xfId="0" applyNumberFormat="1" applyFont="1" applyFill="1" applyBorder="1"/>
    <xf numFmtId="0" fontId="13" fillId="24" borderId="49" xfId="0" applyFont="1" applyFill="1" applyBorder="1" applyAlignment="1">
      <alignment vertical="center"/>
    </xf>
    <xf numFmtId="0" fontId="15" fillId="0" borderId="120" xfId="0" applyFont="1" applyFill="1" applyBorder="1" applyAlignment="1">
      <alignment vertical="center"/>
    </xf>
    <xf numFmtId="0" fontId="15" fillId="24" borderId="120" xfId="0" applyFont="1" applyFill="1" applyBorder="1" applyAlignment="1">
      <alignment vertical="center"/>
    </xf>
    <xf numFmtId="3" fontId="15" fillId="0" borderId="380" xfId="0" applyNumberFormat="1" applyFont="1" applyFill="1" applyBorder="1" applyAlignment="1">
      <alignment vertical="center"/>
    </xf>
    <xf numFmtId="3" fontId="15" fillId="0" borderId="86" xfId="0" applyNumberFormat="1" applyFont="1" applyFill="1" applyBorder="1" applyAlignment="1">
      <alignment vertical="center"/>
    </xf>
    <xf numFmtId="3" fontId="15" fillId="0" borderId="134" xfId="0" applyNumberFormat="1" applyFont="1" applyFill="1" applyBorder="1" applyAlignment="1">
      <alignment vertical="center"/>
    </xf>
    <xf numFmtId="3" fontId="16" fillId="0" borderId="380" xfId="0" applyNumberFormat="1" applyFont="1" applyFill="1" applyBorder="1"/>
    <xf numFmtId="3" fontId="16" fillId="0" borderId="134" xfId="0" applyNumberFormat="1" applyFont="1" applyFill="1" applyBorder="1"/>
    <xf numFmtId="170" fontId="18" fillId="0" borderId="113" xfId="31" applyNumberFormat="1" applyFont="1" applyFill="1" applyBorder="1" applyAlignment="1">
      <alignment horizontal="center"/>
    </xf>
    <xf numFmtId="170" fontId="18" fillId="0" borderId="124" xfId="31" applyNumberFormat="1" applyFont="1" applyFill="1" applyBorder="1" applyAlignment="1">
      <alignment horizontal="right"/>
    </xf>
    <xf numFmtId="170" fontId="18" fillId="0" borderId="60" xfId="31" applyNumberFormat="1" applyFont="1" applyFill="1" applyBorder="1" applyAlignment="1">
      <alignment horizontal="right"/>
    </xf>
    <xf numFmtId="170" fontId="60" fillId="0" borderId="60" xfId="31" applyNumberFormat="1" applyFont="1" applyFill="1" applyBorder="1" applyAlignment="1">
      <alignment horizontal="right"/>
    </xf>
    <xf numFmtId="3" fontId="61" fillId="0" borderId="140" xfId="40" applyNumberFormat="1" applyFont="1" applyFill="1" applyBorder="1"/>
    <xf numFmtId="3" fontId="45" fillId="0" borderId="0" xfId="40" applyNumberFormat="1" applyFont="1" applyFill="1"/>
    <xf numFmtId="0" fontId="48" fillId="0" borderId="0" xfId="40" applyFont="1" applyFill="1"/>
    <xf numFmtId="3" fontId="47" fillId="0" borderId="0" xfId="40" applyNumberFormat="1" applyFont="1" applyFill="1"/>
    <xf numFmtId="170" fontId="45" fillId="0" borderId="0" xfId="31" applyNumberFormat="1" applyFont="1" applyFill="1"/>
    <xf numFmtId="0" fontId="17" fillId="0" borderId="0" xfId="0" applyFont="1" applyFill="1" applyBorder="1" applyAlignment="1" applyProtection="1">
      <alignment vertical="center"/>
    </xf>
    <xf numFmtId="3" fontId="37" fillId="0" borderId="0" xfId="41" applyNumberFormat="1" applyFont="1" applyFill="1"/>
    <xf numFmtId="0" fontId="41" fillId="0" borderId="93" xfId="41" applyFont="1" applyFill="1" applyBorder="1"/>
    <xf numFmtId="3" fontId="38" fillId="0" borderId="94" xfId="41" applyNumberFormat="1" applyFont="1" applyFill="1" applyBorder="1" applyAlignment="1">
      <alignment horizontal="right"/>
    </xf>
    <xf numFmtId="3" fontId="37" fillId="0" borderId="0" xfId="41" applyNumberFormat="1" applyFont="1" applyFill="1" applyAlignment="1">
      <alignment horizontal="right"/>
    </xf>
    <xf numFmtId="169" fontId="7" fillId="0" borderId="168" xfId="30" applyNumberFormat="1" applyFont="1" applyFill="1" applyBorder="1" applyAlignment="1" applyProtection="1">
      <alignment vertical="center"/>
    </xf>
    <xf numFmtId="0" fontId="32" fillId="0" borderId="0" xfId="0" applyFont="1" applyFill="1" applyAlignment="1">
      <alignment horizontal="center"/>
    </xf>
    <xf numFmtId="0" fontId="14" fillId="0" borderId="0" xfId="0" applyFont="1" applyFill="1" applyAlignment="1">
      <alignment horizontal="left"/>
    </xf>
    <xf numFmtId="0" fontId="5" fillId="0" borderId="0" xfId="0" applyFont="1" applyFill="1"/>
    <xf numFmtId="0" fontId="13" fillId="24" borderId="118" xfId="0" applyFont="1" applyFill="1" applyBorder="1" applyAlignment="1">
      <alignment horizontal="center"/>
    </xf>
    <xf numFmtId="0" fontId="13" fillId="24" borderId="381" xfId="0" applyFont="1" applyFill="1" applyBorder="1" applyAlignment="1">
      <alignment horizontal="center"/>
    </xf>
    <xf numFmtId="0" fontId="13" fillId="24" borderId="382" xfId="0" applyFont="1" applyFill="1" applyBorder="1" applyAlignment="1">
      <alignment horizontal="center"/>
    </xf>
    <xf numFmtId="0" fontId="13" fillId="24" borderId="383" xfId="0" applyFont="1" applyFill="1" applyBorder="1" applyAlignment="1">
      <alignment horizontal="center"/>
    </xf>
    <xf numFmtId="0" fontId="15" fillId="24" borderId="384" xfId="0" applyFont="1" applyFill="1" applyBorder="1" applyAlignment="1">
      <alignment horizontal="center" vertical="center"/>
    </xf>
    <xf numFmtId="3" fontId="15" fillId="0" borderId="385" xfId="0" applyNumberFormat="1" applyFont="1" applyFill="1" applyBorder="1"/>
    <xf numFmtId="49" fontId="13" fillId="24" borderId="118" xfId="0" applyNumberFormat="1" applyFont="1" applyFill="1" applyBorder="1" applyAlignment="1">
      <alignment horizontal="center"/>
    </xf>
    <xf numFmtId="3" fontId="17" fillId="0" borderId="36" xfId="0" applyNumberFormat="1" applyFont="1" applyFill="1" applyBorder="1"/>
    <xf numFmtId="49" fontId="13" fillId="24" borderId="118" xfId="0" applyNumberFormat="1" applyFont="1" applyFill="1" applyBorder="1" applyAlignment="1">
      <alignment horizontal="center" vertical="center"/>
    </xf>
    <xf numFmtId="3" fontId="46" fillId="0" borderId="36" xfId="0" applyNumberFormat="1" applyFont="1" applyFill="1" applyBorder="1"/>
    <xf numFmtId="0" fontId="15" fillId="24" borderId="118" xfId="0" applyFont="1" applyFill="1" applyBorder="1" applyAlignment="1">
      <alignment horizontal="center" vertical="center"/>
    </xf>
    <xf numFmtId="3" fontId="15" fillId="0" borderId="36" xfId="0" applyNumberFormat="1" applyFont="1" applyFill="1" applyBorder="1"/>
    <xf numFmtId="3" fontId="15" fillId="0" borderId="36" xfId="0" applyNumberFormat="1" applyFont="1" applyFill="1" applyBorder="1" applyAlignment="1">
      <alignment vertical="center"/>
    </xf>
    <xf numFmtId="49" fontId="13" fillId="0" borderId="386" xfId="0" applyNumberFormat="1" applyFont="1" applyFill="1" applyBorder="1" applyAlignment="1" applyProtection="1">
      <alignment horizontal="center" vertical="center"/>
    </xf>
    <xf numFmtId="49" fontId="15" fillId="0" borderId="386" xfId="0" applyNumberFormat="1" applyFont="1" applyFill="1" applyBorder="1" applyAlignment="1" applyProtection="1">
      <alignment horizontal="center" vertical="center"/>
    </xf>
    <xf numFmtId="49" fontId="13" fillId="0" borderId="74" xfId="0" applyNumberFormat="1" applyFont="1" applyFill="1" applyBorder="1" applyAlignment="1" applyProtection="1">
      <alignment horizontal="center" vertical="center"/>
    </xf>
    <xf numFmtId="49" fontId="13" fillId="0" borderId="387" xfId="0" applyNumberFormat="1" applyFont="1" applyFill="1" applyBorder="1" applyAlignment="1" applyProtection="1">
      <alignment horizontal="center" vertical="center"/>
    </xf>
    <xf numFmtId="0" fontId="15" fillId="0" borderId="386" xfId="0" applyFont="1" applyFill="1" applyBorder="1" applyAlignment="1" applyProtection="1">
      <alignment horizontal="center" vertical="center"/>
    </xf>
    <xf numFmtId="0" fontId="15" fillId="0" borderId="74" xfId="0" applyFont="1" applyFill="1" applyBorder="1" applyAlignment="1" applyProtection="1">
      <alignment horizontal="center" vertical="center"/>
    </xf>
    <xf numFmtId="0" fontId="15" fillId="0" borderId="388" xfId="0" applyFont="1" applyFill="1" applyBorder="1" applyAlignment="1" applyProtection="1">
      <alignment horizontal="center" vertical="center"/>
    </xf>
    <xf numFmtId="0" fontId="15" fillId="0" borderId="100" xfId="0" applyFont="1" applyFill="1" applyBorder="1" applyAlignment="1" applyProtection="1">
      <alignment horizontal="center" vertical="center"/>
    </xf>
    <xf numFmtId="0" fontId="15" fillId="0" borderId="389" xfId="0" applyFont="1" applyFill="1" applyBorder="1" applyAlignment="1" applyProtection="1">
      <alignment horizontal="center" vertical="center"/>
    </xf>
    <xf numFmtId="0" fontId="15" fillId="0" borderId="390" xfId="0" applyFont="1" applyFill="1" applyBorder="1" applyAlignment="1" applyProtection="1">
      <alignment horizontal="center" vertical="center"/>
    </xf>
    <xf numFmtId="0" fontId="13" fillId="0" borderId="391" xfId="0" applyFont="1" applyFill="1" applyBorder="1" applyAlignment="1">
      <alignment vertical="center"/>
    </xf>
    <xf numFmtId="0" fontId="3" fillId="0" borderId="0" xfId="48" applyFont="1" applyBorder="1"/>
    <xf numFmtId="49" fontId="63" fillId="24" borderId="82" xfId="0" applyNumberFormat="1" applyFont="1" applyFill="1" applyBorder="1"/>
    <xf numFmtId="3" fontId="66" fillId="0" borderId="83" xfId="0" applyNumberFormat="1" applyFont="1" applyFill="1" applyBorder="1" applyAlignment="1">
      <alignment horizontal="right" vertical="center"/>
    </xf>
    <xf numFmtId="0" fontId="10" fillId="0" borderId="142" xfId="0" applyFont="1" applyFill="1" applyBorder="1" applyAlignment="1">
      <alignment horizontal="center" wrapText="1"/>
    </xf>
    <xf numFmtId="0" fontId="10" fillId="0" borderId="141" xfId="0" applyFont="1" applyFill="1" applyBorder="1" applyAlignment="1">
      <alignment horizontal="center" wrapText="1"/>
    </xf>
    <xf numFmtId="0" fontId="11" fillId="24" borderId="98" xfId="0" applyFont="1" applyFill="1" applyBorder="1" applyAlignment="1">
      <alignment vertical="center"/>
    </xf>
    <xf numFmtId="3" fontId="28" fillId="0" borderId="70" xfId="40" applyNumberFormat="1" applyFont="1" applyFill="1" applyBorder="1" applyAlignment="1">
      <alignment vertical="center" wrapText="1"/>
    </xf>
    <xf numFmtId="0" fontId="59" fillId="24" borderId="53" xfId="0" applyFont="1" applyFill="1" applyBorder="1" applyAlignment="1">
      <alignment vertical="center" wrapText="1"/>
    </xf>
    <xf numFmtId="3" fontId="5" fillId="0" borderId="338" xfId="0" applyNumberFormat="1" applyFont="1" applyFill="1" applyBorder="1" applyProtection="1">
      <protection hidden="1"/>
    </xf>
    <xf numFmtId="169" fontId="5" fillId="0" borderId="392" xfId="30" applyNumberFormat="1" applyFont="1" applyFill="1" applyBorder="1" applyAlignment="1" applyProtection="1"/>
    <xf numFmtId="169" fontId="5" fillId="0" borderId="224" xfId="30" applyNumberFormat="1" applyFont="1" applyFill="1" applyBorder="1" applyAlignment="1" applyProtection="1"/>
    <xf numFmtId="169" fontId="5" fillId="0" borderId="0" xfId="30" applyNumberFormat="1" applyFont="1" applyFill="1" applyBorder="1" applyAlignment="1" applyProtection="1"/>
    <xf numFmtId="3" fontId="33" fillId="0" borderId="0" xfId="0" applyNumberFormat="1" applyFont="1" applyFill="1"/>
    <xf numFmtId="3" fontId="57" fillId="0" borderId="102" xfId="0" applyNumberFormat="1" applyFont="1" applyBorder="1"/>
    <xf numFmtId="3" fontId="0" fillId="0" borderId="124" xfId="0" applyNumberFormat="1" applyBorder="1"/>
    <xf numFmtId="3" fontId="2" fillId="0" borderId="102" xfId="40" applyNumberFormat="1" applyFill="1" applyBorder="1"/>
    <xf numFmtId="3" fontId="50" fillId="0" borderId="102" xfId="40" applyNumberFormat="1" applyFont="1" applyFill="1" applyBorder="1"/>
    <xf numFmtId="3" fontId="2" fillId="0" borderId="71" xfId="40" applyNumberFormat="1" applyFill="1" applyBorder="1"/>
    <xf numFmtId="0" fontId="0" fillId="0" borderId="393" xfId="0" applyBorder="1"/>
    <xf numFmtId="0" fontId="56" fillId="0" borderId="149" xfId="0" applyFont="1" applyBorder="1"/>
    <xf numFmtId="3" fontId="0" fillId="0" borderId="149" xfId="0" applyNumberFormat="1" applyFill="1" applyBorder="1"/>
    <xf numFmtId="3" fontId="0" fillId="0" borderId="150" xfId="0" applyNumberFormat="1" applyFill="1" applyBorder="1"/>
    <xf numFmtId="3" fontId="2" fillId="0" borderId="124" xfId="40" applyNumberFormat="1" applyFill="1" applyBorder="1"/>
    <xf numFmtId="3" fontId="0" fillId="0" borderId="126" xfId="0" applyNumberFormat="1" applyFill="1" applyBorder="1"/>
    <xf numFmtId="0" fontId="56" fillId="0" borderId="127" xfId="0" applyFont="1" applyFill="1" applyBorder="1"/>
    <xf numFmtId="0" fontId="58" fillId="0" borderId="139" xfId="40" applyFont="1" applyBorder="1" applyAlignment="1">
      <alignment horizontal="center"/>
    </xf>
    <xf numFmtId="0" fontId="58" fillId="0" borderId="310" xfId="40" applyFont="1" applyFill="1" applyBorder="1"/>
    <xf numFmtId="3" fontId="58" fillId="0" borderId="125" xfId="40" applyNumberFormat="1" applyFont="1" applyFill="1" applyBorder="1" applyAlignment="1">
      <alignment horizontal="left"/>
    </xf>
    <xf numFmtId="3" fontId="58" fillId="0" borderId="159" xfId="40" applyNumberFormat="1" applyFont="1" applyFill="1" applyBorder="1" applyAlignment="1">
      <alignment horizontal="left"/>
    </xf>
    <xf numFmtId="3" fontId="50" fillId="0" borderId="71" xfId="40" applyNumberFormat="1" applyFont="1" applyFill="1" applyBorder="1"/>
    <xf numFmtId="3" fontId="50" fillId="0" borderId="124" xfId="40" applyNumberFormat="1" applyFont="1" applyFill="1" applyBorder="1"/>
    <xf numFmtId="3" fontId="58" fillId="0" borderId="102" xfId="40" applyNumberFormat="1" applyFont="1" applyFill="1" applyBorder="1"/>
    <xf numFmtId="3" fontId="49" fillId="0" borderId="0" xfId="40" applyNumberFormat="1" applyFont="1"/>
    <xf numFmtId="3" fontId="49" fillId="0" borderId="0" xfId="40" applyNumberFormat="1" applyFont="1" applyFill="1"/>
    <xf numFmtId="0" fontId="32" fillId="0" borderId="78" xfId="0" applyFont="1" applyBorder="1" applyAlignment="1">
      <alignment horizontal="center"/>
    </xf>
    <xf numFmtId="3" fontId="50" fillId="0" borderId="67" xfId="40" applyNumberFormat="1" applyFont="1" applyFill="1" applyBorder="1"/>
    <xf numFmtId="0" fontId="64" fillId="0" borderId="394" xfId="40" applyFont="1" applyFill="1" applyBorder="1" applyAlignment="1">
      <alignment horizontal="left" vertical="center"/>
    </xf>
    <xf numFmtId="0" fontId="64" fillId="0" borderId="395" xfId="40" applyFont="1" applyFill="1" applyBorder="1" applyAlignment="1">
      <alignment horizontal="left" vertical="center"/>
    </xf>
    <xf numFmtId="3" fontId="6" fillId="0" borderId="102" xfId="40" applyNumberFormat="1" applyFont="1" applyFill="1" applyBorder="1"/>
    <xf numFmtId="3" fontId="6" fillId="0" borderId="89" xfId="40" applyNumberFormat="1" applyFont="1" applyFill="1" applyBorder="1"/>
    <xf numFmtId="0" fontId="46" fillId="0" borderId="139" xfId="40" applyFont="1" applyBorder="1" applyAlignment="1"/>
    <xf numFmtId="0" fontId="6" fillId="0" borderId="310" xfId="40" applyFont="1" applyBorder="1" applyAlignment="1"/>
    <xf numFmtId="0" fontId="23" fillId="0" borderId="396" xfId="40" applyFont="1" applyBorder="1" applyAlignment="1"/>
    <xf numFmtId="3" fontId="6" fillId="0" borderId="102" xfId="40" applyNumberFormat="1" applyFont="1" applyBorder="1"/>
    <xf numFmtId="3" fontId="17" fillId="28" borderId="89" xfId="40" applyNumberFormat="1" applyFont="1" applyFill="1" applyBorder="1"/>
    <xf numFmtId="3" fontId="18" fillId="0" borderId="112" xfId="40" applyNumberFormat="1" applyFont="1" applyFill="1" applyBorder="1"/>
    <xf numFmtId="3" fontId="38" fillId="0" borderId="0" xfId="40" applyNumberFormat="1" applyFont="1" applyFill="1" applyBorder="1" applyAlignment="1">
      <alignment horizontal="right" vertical="center"/>
    </xf>
    <xf numFmtId="0" fontId="25" fillId="0" borderId="0" xfId="40" applyNumberFormat="1" applyFont="1" applyFill="1"/>
    <xf numFmtId="3" fontId="25" fillId="0" borderId="0" xfId="40" applyNumberFormat="1" applyFont="1" applyFill="1"/>
    <xf numFmtId="3" fontId="67" fillId="0" borderId="0" xfId="40" applyNumberFormat="1" applyFont="1" applyFill="1"/>
    <xf numFmtId="3" fontId="58" fillId="0" borderId="91" xfId="40" applyNumberFormat="1" applyFont="1" applyFill="1" applyBorder="1" applyAlignment="1">
      <alignment horizontal="left"/>
    </xf>
    <xf numFmtId="3" fontId="2" fillId="0" borderId="124" xfId="40" applyNumberFormat="1" applyFont="1" applyFill="1" applyBorder="1"/>
    <xf numFmtId="3" fontId="2" fillId="0" borderId="67" xfId="40" applyNumberFormat="1" applyFont="1" applyFill="1" applyBorder="1"/>
    <xf numFmtId="3" fontId="51" fillId="0" borderId="102" xfId="40" applyNumberFormat="1" applyFont="1" applyFill="1" applyBorder="1"/>
    <xf numFmtId="3" fontId="51" fillId="0" borderId="71" xfId="40" applyNumberFormat="1" applyFont="1" applyFill="1" applyBorder="1"/>
    <xf numFmtId="3" fontId="2" fillId="0" borderId="70" xfId="40" applyNumberFormat="1" applyFill="1" applyBorder="1"/>
    <xf numFmtId="0" fontId="51" fillId="0" borderId="0" xfId="40" applyFont="1" applyFill="1"/>
    <xf numFmtId="3" fontId="0" fillId="0" borderId="0" xfId="0" applyNumberFormat="1"/>
    <xf numFmtId="3" fontId="56" fillId="0" borderId="0" xfId="0" applyNumberFormat="1" applyFont="1"/>
    <xf numFmtId="3" fontId="68" fillId="0" borderId="0" xfId="0" applyNumberFormat="1" applyFont="1"/>
    <xf numFmtId="0" fontId="11" fillId="24" borderId="0" xfId="0" applyFont="1" applyFill="1" applyBorder="1" applyAlignment="1">
      <alignment vertical="center"/>
    </xf>
    <xf numFmtId="3" fontId="69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/>
    </xf>
    <xf numFmtId="0" fontId="0" fillId="0" borderId="83" xfId="0" applyFill="1" applyBorder="1"/>
    <xf numFmtId="3" fontId="68" fillId="0" borderId="0" xfId="0" applyNumberFormat="1" applyFont="1" applyFill="1"/>
    <xf numFmtId="0" fontId="0" fillId="0" borderId="0" xfId="0" applyFill="1"/>
    <xf numFmtId="0" fontId="33" fillId="0" borderId="0" xfId="0" applyFont="1" applyFill="1" applyAlignment="1">
      <alignment horizontal="center"/>
    </xf>
    <xf numFmtId="0" fontId="33" fillId="0" borderId="0" xfId="0" applyFont="1" applyFill="1"/>
    <xf numFmtId="0" fontId="64" fillId="0" borderId="308" xfId="0" applyFont="1" applyFill="1" applyBorder="1"/>
    <xf numFmtId="3" fontId="49" fillId="0" borderId="0" xfId="40" applyNumberFormat="1" applyFont="1" applyAlignment="1">
      <alignment vertical="center"/>
    </xf>
    <xf numFmtId="3" fontId="49" fillId="0" borderId="0" xfId="40" applyNumberFormat="1" applyFont="1" applyBorder="1" applyAlignment="1">
      <alignment vertical="center"/>
    </xf>
    <xf numFmtId="3" fontId="27" fillId="27" borderId="72" xfId="40" applyNumberFormat="1" applyFont="1" applyFill="1" applyBorder="1" applyAlignment="1">
      <alignment vertical="center" wrapText="1"/>
    </xf>
    <xf numFmtId="3" fontId="25" fillId="0" borderId="0" xfId="40" applyNumberFormat="1" applyFont="1" applyFill="1" applyBorder="1" applyAlignment="1">
      <alignment vertical="center" wrapText="1"/>
    </xf>
    <xf numFmtId="3" fontId="15" fillId="0" borderId="0" xfId="0" applyNumberFormat="1" applyFont="1" applyFill="1"/>
    <xf numFmtId="0" fontId="13" fillId="0" borderId="0" xfId="0" applyFont="1" applyFill="1" applyBorder="1" applyAlignment="1">
      <alignment horizontal="right"/>
    </xf>
    <xf numFmtId="0" fontId="13" fillId="0" borderId="0" xfId="0" applyFont="1" applyFill="1" applyAlignment="1" applyProtection="1">
      <alignment horizontal="left"/>
    </xf>
    <xf numFmtId="3" fontId="13" fillId="0" borderId="0" xfId="0" applyNumberFormat="1" applyFont="1" applyFill="1"/>
    <xf numFmtId="166" fontId="13" fillId="0" borderId="0" xfId="0" applyNumberFormat="1" applyFont="1" applyFill="1"/>
    <xf numFmtId="0" fontId="13" fillId="0" borderId="0" xfId="0" applyFont="1" applyFill="1"/>
    <xf numFmtId="169" fontId="20" fillId="24" borderId="0" xfId="0" applyNumberFormat="1" applyFont="1" applyFill="1"/>
    <xf numFmtId="0" fontId="45" fillId="0" borderId="0" xfId="42" applyFont="1"/>
    <xf numFmtId="0" fontId="45" fillId="0" borderId="0" xfId="42" applyFont="1" applyAlignment="1">
      <alignment vertical="center"/>
    </xf>
    <xf numFmtId="0" fontId="45" fillId="0" borderId="72" xfId="42" applyFont="1" applyBorder="1" applyAlignment="1">
      <alignment vertical="center"/>
    </xf>
    <xf numFmtId="3" fontId="70" fillId="0" borderId="68" xfId="42" quotePrefix="1" applyNumberFormat="1" applyFont="1" applyFill="1" applyBorder="1" applyAlignment="1">
      <alignment horizontal="center" vertical="center"/>
    </xf>
    <xf numFmtId="3" fontId="70" fillId="0" borderId="54" xfId="42" applyNumberFormat="1" applyFont="1" applyFill="1" applyBorder="1" applyAlignment="1">
      <alignment horizontal="center" vertical="center"/>
    </xf>
    <xf numFmtId="3" fontId="70" fillId="0" borderId="91" xfId="42" applyNumberFormat="1" applyFont="1" applyFill="1" applyBorder="1" applyAlignment="1">
      <alignment horizontal="center" vertical="center"/>
    </xf>
    <xf numFmtId="3" fontId="70" fillId="0" borderId="54" xfId="42" quotePrefix="1" applyNumberFormat="1" applyFont="1" applyFill="1" applyBorder="1" applyAlignment="1">
      <alignment horizontal="center" vertical="center"/>
    </xf>
    <xf numFmtId="3" fontId="70" fillId="0" borderId="124" xfId="42" applyNumberFormat="1" applyFont="1" applyFill="1" applyBorder="1" applyAlignment="1">
      <alignment horizontal="center" vertical="center"/>
    </xf>
    <xf numFmtId="3" fontId="70" fillId="29" borderId="91" xfId="42" applyNumberFormat="1" applyFont="1" applyFill="1" applyBorder="1" applyAlignment="1">
      <alignment horizontal="center" vertical="center"/>
    </xf>
    <xf numFmtId="3" fontId="70" fillId="0" borderId="68" xfId="42" applyNumberFormat="1" applyFont="1" applyFill="1" applyBorder="1" applyAlignment="1">
      <alignment horizontal="center" vertical="center"/>
    </xf>
    <xf numFmtId="0" fontId="45" fillId="0" borderId="72" xfId="40" applyFont="1" applyBorder="1" applyAlignment="1">
      <alignment vertical="center"/>
    </xf>
    <xf numFmtId="3" fontId="70" fillId="0" borderId="68" xfId="40" applyNumberFormat="1" applyFont="1" applyFill="1" applyBorder="1" applyAlignment="1">
      <alignment horizontal="center" vertical="center"/>
    </xf>
    <xf numFmtId="3" fontId="70" fillId="0" borderId="54" xfId="40" applyNumberFormat="1" applyFont="1" applyFill="1" applyBorder="1" applyAlignment="1">
      <alignment horizontal="center" vertical="center"/>
    </xf>
    <xf numFmtId="3" fontId="70" fillId="0" borderId="91" xfId="40" applyNumberFormat="1" applyFont="1" applyFill="1" applyBorder="1" applyAlignment="1">
      <alignment horizontal="center" vertical="center"/>
    </xf>
    <xf numFmtId="3" fontId="70" fillId="0" borderId="124" xfId="42" applyNumberFormat="1" applyFont="1" applyFill="1" applyBorder="1" applyAlignment="1">
      <alignment horizontal="center" vertical="center" wrapText="1"/>
    </xf>
    <xf numFmtId="3" fontId="49" fillId="0" borderId="124" xfId="42" applyNumberFormat="1" applyFont="1" applyFill="1" applyBorder="1" applyAlignment="1">
      <alignment horizontal="center" vertical="top" wrapText="1"/>
    </xf>
    <xf numFmtId="3" fontId="70" fillId="0" borderId="68" xfId="42" applyNumberFormat="1" applyFont="1" applyFill="1" applyBorder="1" applyAlignment="1">
      <alignment horizontal="center" vertical="center" wrapText="1"/>
    </xf>
    <xf numFmtId="3" fontId="70" fillId="0" borderId="54" xfId="42" applyNumberFormat="1" applyFont="1" applyFill="1" applyBorder="1" applyAlignment="1">
      <alignment horizontal="center" vertical="center" wrapText="1"/>
    </xf>
    <xf numFmtId="0" fontId="45" fillId="0" borderId="106" xfId="40" applyFont="1" applyBorder="1" applyAlignment="1">
      <alignment vertical="center"/>
    </xf>
    <xf numFmtId="3" fontId="70" fillId="0" borderId="107" xfId="40" applyNumberFormat="1" applyFont="1" applyFill="1" applyBorder="1" applyAlignment="1">
      <alignment horizontal="center" vertical="center"/>
    </xf>
    <xf numFmtId="3" fontId="70" fillId="0" borderId="108" xfId="40" applyNumberFormat="1" applyFont="1" applyFill="1" applyBorder="1" applyAlignment="1">
      <alignment horizontal="center" vertical="center"/>
    </xf>
    <xf numFmtId="3" fontId="70" fillId="0" borderId="109" xfId="40" applyNumberFormat="1" applyFont="1" applyFill="1" applyBorder="1" applyAlignment="1">
      <alignment horizontal="center" vertical="center"/>
    </xf>
    <xf numFmtId="0" fontId="45" fillId="28" borderId="98" xfId="42" applyFont="1" applyFill="1" applyBorder="1" applyAlignment="1">
      <alignment vertical="center"/>
    </xf>
    <xf numFmtId="3" fontId="70" fillId="28" borderId="58" xfId="42" applyNumberFormat="1" applyFont="1" applyFill="1" applyBorder="1" applyAlignment="1">
      <alignment horizontal="center" vertical="center"/>
    </xf>
    <xf numFmtId="0" fontId="45" fillId="0" borderId="0" xfId="42" applyFont="1" applyFill="1" applyBorder="1" applyAlignment="1">
      <alignment vertical="center"/>
    </xf>
    <xf numFmtId="3" fontId="45" fillId="0" borderId="0" xfId="42" applyNumberFormat="1" applyFont="1"/>
    <xf numFmtId="3" fontId="45" fillId="0" borderId="124" xfId="42" applyNumberFormat="1" applyFont="1" applyFill="1" applyBorder="1" applyAlignment="1">
      <alignment horizontal="center" vertical="center"/>
    </xf>
    <xf numFmtId="0" fontId="45" fillId="30" borderId="78" xfId="0" applyFont="1" applyFill="1" applyBorder="1" applyAlignment="1">
      <alignment horizontal="center" vertical="top" wrapText="1"/>
    </xf>
    <xf numFmtId="0" fontId="45" fillId="30" borderId="0" xfId="0" applyFont="1" applyFill="1" applyBorder="1" applyAlignment="1">
      <alignment horizontal="center" vertical="top" wrapText="1"/>
    </xf>
    <xf numFmtId="0" fontId="2" fillId="0" borderId="114" xfId="0" applyFont="1" applyBorder="1" applyAlignment="1">
      <alignment horizontal="center" vertical="top" wrapText="1"/>
    </xf>
    <xf numFmtId="0" fontId="2" fillId="0" borderId="123" xfId="0" applyFont="1" applyBorder="1" applyAlignment="1">
      <alignment horizontal="left" vertical="top" wrapText="1"/>
    </xf>
    <xf numFmtId="3" fontId="2" fillId="0" borderId="113" xfId="0" applyNumberFormat="1" applyFont="1" applyBorder="1" applyAlignment="1">
      <alignment horizontal="right" vertical="top" wrapText="1"/>
    </xf>
    <xf numFmtId="0" fontId="2" fillId="0" borderId="68" xfId="0" applyFont="1" applyBorder="1" applyAlignment="1">
      <alignment horizontal="center" vertical="top" wrapText="1"/>
    </xf>
    <xf numFmtId="0" fontId="2" fillId="0" borderId="54" xfId="0" applyFont="1" applyBorder="1" applyAlignment="1">
      <alignment horizontal="left" vertical="top" wrapText="1"/>
    </xf>
    <xf numFmtId="3" fontId="2" fillId="0" borderId="91" xfId="0" applyNumberFormat="1" applyFont="1" applyBorder="1" applyAlignment="1">
      <alignment horizontal="right" vertical="top" wrapText="1"/>
    </xf>
    <xf numFmtId="0" fontId="50" fillId="0" borderId="68" xfId="0" applyFont="1" applyBorder="1" applyAlignment="1">
      <alignment horizontal="center" vertical="top" wrapText="1"/>
    </xf>
    <xf numFmtId="0" fontId="50" fillId="0" borderId="54" xfId="0" applyFont="1" applyBorder="1" applyAlignment="1">
      <alignment horizontal="left" vertical="top" wrapText="1"/>
    </xf>
    <xf numFmtId="3" fontId="50" fillId="0" borderId="91" xfId="0" applyNumberFormat="1" applyFont="1" applyBorder="1" applyAlignment="1">
      <alignment horizontal="right" vertical="top" wrapText="1"/>
    </xf>
    <xf numFmtId="0" fontId="50" fillId="0" borderId="107" xfId="0" applyFont="1" applyBorder="1" applyAlignment="1">
      <alignment horizontal="center" vertical="top" wrapText="1"/>
    </xf>
    <xf numFmtId="0" fontId="50" fillId="0" borderId="108" xfId="0" applyFont="1" applyBorder="1" applyAlignment="1">
      <alignment horizontal="left" vertical="top" wrapText="1"/>
    </xf>
    <xf numFmtId="3" fontId="50" fillId="0" borderId="109" xfId="0" applyNumberFormat="1" applyFont="1" applyBorder="1" applyAlignment="1">
      <alignment horizontal="right" vertical="top" wrapText="1"/>
    </xf>
    <xf numFmtId="0" fontId="45" fillId="30" borderId="63" xfId="0" applyFont="1" applyFill="1" applyBorder="1" applyAlignment="1">
      <alignment horizontal="center" vertical="top" wrapText="1"/>
    </xf>
    <xf numFmtId="0" fontId="45" fillId="30" borderId="83" xfId="0" applyFont="1" applyFill="1" applyBorder="1" applyAlignment="1">
      <alignment horizontal="center" vertical="top" wrapText="1"/>
    </xf>
    <xf numFmtId="0" fontId="45" fillId="30" borderId="64" xfId="0" applyFont="1" applyFill="1" applyBorder="1" applyAlignment="1">
      <alignment horizontal="center" vertical="top" wrapText="1"/>
    </xf>
    <xf numFmtId="3" fontId="88" fillId="0" borderId="54" xfId="0" applyNumberFormat="1" applyFont="1" applyBorder="1" applyAlignment="1">
      <alignment horizontal="right" vertical="top" wrapText="1"/>
    </xf>
    <xf numFmtId="3" fontId="89" fillId="0" borderId="54" xfId="0" applyNumberFormat="1" applyFont="1" applyBorder="1" applyAlignment="1">
      <alignment horizontal="right" vertical="top" wrapText="1"/>
    </xf>
    <xf numFmtId="0" fontId="88" fillId="0" borderId="69" xfId="0" applyFont="1" applyBorder="1" applyAlignment="1">
      <alignment horizontal="right" vertical="top" wrapText="1"/>
    </xf>
    <xf numFmtId="3" fontId="89" fillId="0" borderId="69" xfId="0" applyNumberFormat="1" applyFont="1" applyBorder="1" applyAlignment="1">
      <alignment horizontal="right" vertical="top" wrapText="1"/>
    </xf>
    <xf numFmtId="0" fontId="0" fillId="0" borderId="95" xfId="0" applyBorder="1"/>
    <xf numFmtId="0" fontId="0" fillId="0" borderId="96" xfId="0" applyBorder="1"/>
    <xf numFmtId="0" fontId="88" fillId="0" borderId="68" xfId="0" applyFont="1" applyBorder="1" applyAlignment="1">
      <alignment horizontal="justify" vertical="top" wrapText="1"/>
    </xf>
    <xf numFmtId="0" fontId="88" fillId="0" borderId="91" xfId="0" applyFont="1" applyBorder="1" applyAlignment="1">
      <alignment horizontal="right" vertical="top" wrapText="1"/>
    </xf>
    <xf numFmtId="3" fontId="88" fillId="0" borderId="91" xfId="0" applyNumberFormat="1" applyFont="1" applyBorder="1" applyAlignment="1">
      <alignment horizontal="right" vertical="top" wrapText="1"/>
    </xf>
    <xf numFmtId="0" fontId="89" fillId="0" borderId="68" xfId="0" applyFont="1" applyBorder="1" applyAlignment="1">
      <alignment horizontal="justify" vertical="top" wrapText="1"/>
    </xf>
    <xf numFmtId="3" fontId="89" fillId="0" borderId="91" xfId="0" applyNumberFormat="1" applyFont="1" applyBorder="1" applyAlignment="1">
      <alignment horizontal="right" vertical="top" wrapText="1"/>
    </xf>
    <xf numFmtId="0" fontId="0" fillId="0" borderId="65" xfId="0" applyBorder="1"/>
    <xf numFmtId="0" fontId="0" fillId="0" borderId="88" xfId="0" applyBorder="1"/>
    <xf numFmtId="0" fontId="0" fillId="0" borderId="125" xfId="0" applyBorder="1"/>
    <xf numFmtId="0" fontId="0" fillId="0" borderId="159" xfId="0" applyBorder="1"/>
    <xf numFmtId="0" fontId="0" fillId="0" borderId="58" xfId="0" applyBorder="1"/>
    <xf numFmtId="0" fontId="0" fillId="0" borderId="148" xfId="0" applyBorder="1"/>
    <xf numFmtId="0" fontId="0" fillId="0" borderId="148" xfId="0" applyBorder="1" applyAlignment="1">
      <alignment wrapText="1"/>
    </xf>
    <xf numFmtId="0" fontId="0" fillId="0" borderId="112" xfId="0" applyBorder="1" applyAlignment="1">
      <alignment wrapText="1"/>
    </xf>
    <xf numFmtId="0" fontId="88" fillId="0" borderId="94" xfId="0" applyFont="1" applyBorder="1" applyAlignment="1">
      <alignment horizontal="justify" vertical="top" wrapText="1"/>
    </xf>
    <xf numFmtId="0" fontId="0" fillId="0" borderId="93" xfId="0" applyBorder="1"/>
    <xf numFmtId="0" fontId="89" fillId="0" borderId="58" xfId="0" applyFont="1" applyBorder="1" applyAlignment="1">
      <alignment horizontal="justify" vertical="top" wrapText="1"/>
    </xf>
    <xf numFmtId="3" fontId="89" fillId="0" borderId="59" xfId="0" applyNumberFormat="1" applyFont="1" applyBorder="1" applyAlignment="1">
      <alignment horizontal="right" vertical="top" wrapText="1"/>
    </xf>
    <xf numFmtId="3" fontId="89" fillId="0" borderId="148" xfId="0" applyNumberFormat="1" applyFont="1" applyBorder="1" applyAlignment="1">
      <alignment horizontal="right" vertical="top" wrapText="1"/>
    </xf>
    <xf numFmtId="3" fontId="89" fillId="0" borderId="112" xfId="0" applyNumberFormat="1" applyFont="1" applyBorder="1" applyAlignment="1">
      <alignment horizontal="right" vertical="top" wrapText="1"/>
    </xf>
    <xf numFmtId="0" fontId="3" fillId="24" borderId="17" xfId="48" applyFont="1" applyFill="1" applyBorder="1" applyAlignment="1">
      <alignment vertical="center" wrapText="1"/>
    </xf>
    <xf numFmtId="0" fontId="63" fillId="24" borderId="17" xfId="48" applyFont="1" applyFill="1" applyBorder="1" applyAlignment="1">
      <alignment vertical="center" wrapText="1"/>
    </xf>
    <xf numFmtId="3" fontId="17" fillId="0" borderId="397" xfId="0" applyNumberFormat="1" applyFont="1" applyFill="1" applyBorder="1"/>
    <xf numFmtId="0" fontId="15" fillId="24" borderId="98" xfId="0" applyFont="1" applyFill="1" applyBorder="1" applyAlignment="1">
      <alignment horizontal="center" vertical="center"/>
    </xf>
    <xf numFmtId="0" fontId="5" fillId="24" borderId="49" xfId="0" applyFont="1" applyFill="1" applyBorder="1" applyAlignment="1">
      <alignment vertical="center" wrapText="1"/>
    </xf>
    <xf numFmtId="0" fontId="17" fillId="24" borderId="120" xfId="0" applyFont="1" applyFill="1" applyBorder="1" applyAlignment="1">
      <alignment vertical="center"/>
    </xf>
    <xf numFmtId="3" fontId="17" fillId="0" borderId="380" xfId="0" applyNumberFormat="1" applyFont="1" applyFill="1" applyBorder="1" applyAlignment="1">
      <alignment vertical="center"/>
    </xf>
    <xf numFmtId="3" fontId="17" fillId="0" borderId="380" xfId="0" applyNumberFormat="1" applyFont="1" applyFill="1" applyBorder="1"/>
    <xf numFmtId="3" fontId="17" fillId="0" borderId="86" xfId="0" applyNumberFormat="1" applyFont="1" applyFill="1" applyBorder="1" applyAlignment="1">
      <alignment vertical="center"/>
    </xf>
    <xf numFmtId="0" fontId="12" fillId="24" borderId="120" xfId="0" applyFont="1" applyFill="1" applyBorder="1" applyAlignment="1">
      <alignment vertical="center"/>
    </xf>
    <xf numFmtId="3" fontId="90" fillId="0" borderId="380" xfId="0" applyNumberFormat="1" applyFont="1" applyFill="1" applyBorder="1" applyAlignment="1">
      <alignment vertical="center"/>
    </xf>
    <xf numFmtId="3" fontId="90" fillId="0" borderId="380" xfId="0" applyNumberFormat="1" applyFont="1" applyFill="1" applyBorder="1"/>
    <xf numFmtId="3" fontId="90" fillId="0" borderId="86" xfId="0" applyNumberFormat="1" applyFont="1" applyFill="1" applyBorder="1" applyAlignment="1">
      <alignment vertical="center"/>
    </xf>
    <xf numFmtId="49" fontId="13" fillId="0" borderId="398" xfId="0" applyNumberFormat="1" applyFont="1" applyFill="1" applyBorder="1" applyAlignment="1" applyProtection="1">
      <alignment horizontal="center" vertical="center"/>
    </xf>
    <xf numFmtId="0" fontId="15" fillId="0" borderId="399" xfId="0" applyFont="1" applyFill="1" applyBorder="1" applyAlignment="1" applyProtection="1">
      <alignment horizontal="left" vertical="center"/>
    </xf>
    <xf numFmtId="0" fontId="13" fillId="0" borderId="19" xfId="0" applyFont="1" applyFill="1" applyBorder="1" applyAlignment="1" applyProtection="1">
      <alignment vertical="center"/>
    </xf>
    <xf numFmtId="0" fontId="13" fillId="0" borderId="399" xfId="0" applyFont="1" applyFill="1" applyBorder="1" applyAlignment="1" applyProtection="1">
      <alignment vertical="center"/>
    </xf>
    <xf numFmtId="0" fontId="13" fillId="0" borderId="155" xfId="0" applyFont="1" applyFill="1" applyBorder="1" applyAlignment="1" applyProtection="1">
      <alignment vertical="center"/>
    </xf>
    <xf numFmtId="0" fontId="17" fillId="0" borderId="19" xfId="0" applyFont="1" applyFill="1" applyBorder="1" applyAlignment="1" applyProtection="1">
      <alignment vertical="center"/>
    </xf>
    <xf numFmtId="0" fontId="17" fillId="0" borderId="19" xfId="0" applyFont="1" applyFill="1" applyBorder="1" applyAlignment="1">
      <alignment horizontal="left" vertical="center"/>
    </xf>
    <xf numFmtId="3" fontId="15" fillId="0" borderId="400" xfId="0" applyNumberFormat="1" applyFont="1" applyFill="1" applyBorder="1" applyAlignment="1" applyProtection="1">
      <alignment vertical="center"/>
    </xf>
    <xf numFmtId="3" fontId="17" fillId="0" borderId="83" xfId="0" applyNumberFormat="1" applyFont="1" applyFill="1" applyBorder="1" applyAlignment="1" applyProtection="1">
      <alignment vertical="center"/>
      <protection locked="0"/>
    </xf>
    <xf numFmtId="3" fontId="15" fillId="0" borderId="400" xfId="0" applyNumberFormat="1" applyFont="1" applyFill="1" applyBorder="1" applyAlignment="1" applyProtection="1">
      <alignment vertical="center"/>
      <protection locked="0"/>
    </xf>
    <xf numFmtId="3" fontId="15" fillId="0" borderId="83" xfId="0" applyNumberFormat="1" applyFont="1" applyFill="1" applyBorder="1" applyAlignment="1" applyProtection="1">
      <alignment vertical="center"/>
      <protection locked="0"/>
    </xf>
    <xf numFmtId="3" fontId="15" fillId="0" borderId="83" xfId="0" applyNumberFormat="1" applyFont="1" applyFill="1" applyBorder="1" applyAlignment="1" applyProtection="1">
      <alignment vertical="center"/>
    </xf>
    <xf numFmtId="3" fontId="22" fillId="0" borderId="83" xfId="0" applyNumberFormat="1" applyFont="1" applyFill="1" applyBorder="1" applyAlignment="1" applyProtection="1">
      <alignment vertical="center"/>
      <protection locked="0"/>
    </xf>
    <xf numFmtId="3" fontId="19" fillId="0" borderId="83" xfId="0" applyNumberFormat="1" applyFont="1" applyFill="1" applyBorder="1" applyAlignment="1" applyProtection="1">
      <alignment vertical="center"/>
    </xf>
    <xf numFmtId="3" fontId="15" fillId="0" borderId="376" xfId="0" applyNumberFormat="1" applyFont="1" applyFill="1" applyBorder="1" applyAlignment="1" applyProtection="1">
      <alignment vertical="center"/>
      <protection locked="0"/>
    </xf>
    <xf numFmtId="3" fontId="15" fillId="0" borderId="401" xfId="0" applyNumberFormat="1" applyFont="1" applyFill="1" applyBorder="1" applyAlignment="1" applyProtection="1">
      <alignment vertical="center"/>
      <protection locked="0"/>
    </xf>
    <xf numFmtId="3" fontId="15" fillId="0" borderId="402" xfId="0" applyNumberFormat="1" applyFont="1" applyFill="1" applyBorder="1" applyAlignment="1" applyProtection="1">
      <alignment vertical="center"/>
    </xf>
    <xf numFmtId="3" fontId="15" fillId="0" borderId="403" xfId="0" applyNumberFormat="1" applyFont="1" applyFill="1" applyBorder="1" applyAlignment="1" applyProtection="1">
      <alignment vertical="center"/>
    </xf>
    <xf numFmtId="3" fontId="46" fillId="0" borderId="83" xfId="0" applyNumberFormat="1" applyFont="1" applyFill="1" applyBorder="1" applyAlignment="1" applyProtection="1">
      <alignment vertical="center"/>
      <protection locked="0"/>
    </xf>
    <xf numFmtId="3" fontId="46" fillId="0" borderId="83" xfId="0" applyNumberFormat="1" applyFont="1" applyFill="1" applyBorder="1" applyAlignment="1" applyProtection="1">
      <alignment vertical="center"/>
    </xf>
    <xf numFmtId="3" fontId="17" fillId="0" borderId="83" xfId="0" applyNumberFormat="1" applyFont="1" applyFill="1" applyBorder="1" applyAlignment="1" applyProtection="1">
      <alignment vertical="center"/>
    </xf>
    <xf numFmtId="3" fontId="17" fillId="0" borderId="400" xfId="0" applyNumberFormat="1" applyFont="1" applyFill="1" applyBorder="1" applyAlignment="1" applyProtection="1">
      <alignment vertical="center"/>
      <protection locked="0"/>
    </xf>
    <xf numFmtId="10" fontId="15" fillId="0" borderId="404" xfId="0" applyNumberFormat="1" applyFont="1" applyFill="1" applyBorder="1" applyAlignment="1" applyProtection="1">
      <alignment vertical="center"/>
    </xf>
    <xf numFmtId="0" fontId="13" fillId="0" borderId="393" xfId="0" applyFont="1" applyFill="1" applyBorder="1" applyAlignment="1" applyProtection="1">
      <alignment horizontal="center"/>
    </xf>
    <xf numFmtId="0" fontId="13" fillId="0" borderId="78" xfId="0" applyFont="1" applyFill="1" applyBorder="1" applyAlignment="1" applyProtection="1">
      <alignment horizontal="center"/>
    </xf>
    <xf numFmtId="0" fontId="13" fillId="0" borderId="66" xfId="0" applyFont="1" applyFill="1" applyBorder="1" applyAlignment="1" applyProtection="1">
      <alignment horizontal="center"/>
    </xf>
    <xf numFmtId="3" fontId="17" fillId="0" borderId="144" xfId="0" applyNumberFormat="1" applyFont="1" applyFill="1" applyBorder="1" applyAlignment="1">
      <alignment vertical="center"/>
    </xf>
    <xf numFmtId="3" fontId="17" fillId="0" borderId="111" xfId="0" applyNumberFormat="1" applyFont="1" applyFill="1" applyBorder="1" applyAlignment="1" applyProtection="1">
      <alignment vertical="center"/>
    </xf>
    <xf numFmtId="10" fontId="17" fillId="0" borderId="405" xfId="0" applyNumberFormat="1" applyFont="1" applyFill="1" applyBorder="1" applyAlignment="1" applyProtection="1">
      <alignment vertical="center"/>
    </xf>
    <xf numFmtId="9" fontId="15" fillId="0" borderId="385" xfId="52" applyFont="1" applyFill="1" applyBorder="1"/>
    <xf numFmtId="9" fontId="17" fillId="0" borderId="385" xfId="52" applyFont="1" applyFill="1" applyBorder="1"/>
    <xf numFmtId="9" fontId="17" fillId="0" borderId="406" xfId="52" applyFont="1" applyFill="1" applyBorder="1"/>
    <xf numFmtId="9" fontId="15" fillId="0" borderId="86" xfId="52" applyFont="1" applyFill="1" applyBorder="1"/>
    <xf numFmtId="9" fontId="17" fillId="0" borderId="407" xfId="52" applyFont="1" applyFill="1" applyBorder="1"/>
    <xf numFmtId="9" fontId="15" fillId="0" borderId="407" xfId="52" applyFont="1" applyFill="1" applyBorder="1"/>
    <xf numFmtId="9" fontId="15" fillId="0" borderId="406" xfId="52" applyFont="1" applyFill="1" applyBorder="1"/>
    <xf numFmtId="9" fontId="15" fillId="0" borderId="36" xfId="52" applyFont="1" applyFill="1" applyBorder="1"/>
    <xf numFmtId="9" fontId="90" fillId="0" borderId="86" xfId="52" applyFont="1" applyFill="1" applyBorder="1"/>
    <xf numFmtId="9" fontId="17" fillId="0" borderId="86" xfId="52" applyFont="1" applyFill="1" applyBorder="1"/>
    <xf numFmtId="9" fontId="15" fillId="0" borderId="404" xfId="52" applyFont="1" applyFill="1" applyBorder="1" applyAlignment="1" applyProtection="1">
      <alignment vertical="center"/>
    </xf>
    <xf numFmtId="9" fontId="17" fillId="0" borderId="404" xfId="52" applyFont="1" applyFill="1" applyBorder="1" applyAlignment="1" applyProtection="1">
      <alignment vertical="center"/>
    </xf>
    <xf numFmtId="3" fontId="15" fillId="0" borderId="402" xfId="0" applyNumberFormat="1" applyFont="1" applyFill="1" applyBorder="1" applyAlignment="1" applyProtection="1">
      <alignment vertical="center"/>
      <protection locked="0"/>
    </xf>
    <xf numFmtId="9" fontId="15" fillId="0" borderId="408" xfId="52" applyFont="1" applyFill="1" applyBorder="1" applyAlignment="1" applyProtection="1">
      <alignment vertical="center"/>
    </xf>
    <xf numFmtId="0" fontId="15" fillId="0" borderId="19" xfId="0" applyFont="1" applyFill="1" applyBorder="1" applyAlignment="1" applyProtection="1">
      <alignment vertical="center"/>
    </xf>
    <xf numFmtId="3" fontId="15" fillId="0" borderId="401" xfId="0" applyNumberFormat="1" applyFont="1" applyFill="1" applyBorder="1" applyAlignment="1" applyProtection="1">
      <alignment vertical="center"/>
    </xf>
    <xf numFmtId="10" fontId="15" fillId="0" borderId="409" xfId="0" applyNumberFormat="1" applyFont="1" applyFill="1" applyBorder="1" applyAlignment="1" applyProtection="1">
      <alignment vertical="center"/>
    </xf>
    <xf numFmtId="0" fontId="15" fillId="0" borderId="84" xfId="0" applyFont="1" applyFill="1" applyBorder="1" applyAlignment="1" applyProtection="1">
      <alignment horizontal="center" vertical="center"/>
    </xf>
    <xf numFmtId="3" fontId="12" fillId="0" borderId="34" xfId="0" applyNumberFormat="1" applyFont="1" applyFill="1" applyBorder="1" applyAlignment="1">
      <alignment vertical="center"/>
    </xf>
    <xf numFmtId="3" fontId="15" fillId="0" borderId="60" xfId="0" applyNumberFormat="1" applyFont="1" applyFill="1" applyBorder="1" applyAlignment="1" applyProtection="1">
      <alignment vertical="center"/>
    </xf>
    <xf numFmtId="9" fontId="15" fillId="0" borderId="122" xfId="52" applyFont="1" applyFill="1" applyBorder="1" applyAlignment="1" applyProtection="1">
      <alignment vertical="center"/>
    </xf>
    <xf numFmtId="0" fontId="5" fillId="0" borderId="410" xfId="0" applyFont="1" applyFill="1" applyBorder="1" applyAlignment="1" applyProtection="1">
      <alignment horizontal="center"/>
      <protection hidden="1"/>
    </xf>
    <xf numFmtId="0" fontId="5" fillId="0" borderId="411" xfId="0" applyFont="1" applyFill="1" applyBorder="1" applyAlignment="1" applyProtection="1">
      <alignment horizontal="center"/>
      <protection hidden="1"/>
    </xf>
    <xf numFmtId="0" fontId="5" fillId="0" borderId="412" xfId="0" applyFont="1" applyFill="1" applyBorder="1" applyAlignment="1" applyProtection="1">
      <alignment horizontal="center"/>
      <protection hidden="1"/>
    </xf>
    <xf numFmtId="0" fontId="30" fillId="0" borderId="413" xfId="0" applyFont="1" applyFill="1" applyBorder="1" applyAlignment="1" applyProtection="1">
      <alignment horizontal="center" vertical="center" wrapText="1"/>
      <protection hidden="1"/>
    </xf>
    <xf numFmtId="3" fontId="30" fillId="0" borderId="234" xfId="0" applyNumberFormat="1" applyFont="1" applyFill="1" applyBorder="1" applyAlignment="1">
      <alignment horizontal="center" vertical="center" wrapText="1"/>
    </xf>
    <xf numFmtId="3" fontId="30" fillId="0" borderId="259" xfId="0" applyNumberFormat="1" applyFont="1" applyFill="1" applyBorder="1" applyAlignment="1">
      <alignment horizontal="center" vertical="center" wrapText="1"/>
    </xf>
    <xf numFmtId="0" fontId="5" fillId="0" borderId="414" xfId="0" applyFont="1" applyFill="1" applyBorder="1" applyAlignment="1" applyProtection="1">
      <alignment horizontal="center" vertical="center"/>
      <protection hidden="1"/>
    </xf>
    <xf numFmtId="0" fontId="5" fillId="0" borderId="415" xfId="0" applyFont="1" applyFill="1" applyBorder="1" applyAlignment="1" applyProtection="1">
      <alignment horizontal="center"/>
      <protection hidden="1"/>
    </xf>
    <xf numFmtId="0" fontId="5" fillId="0" borderId="414" xfId="0" applyFont="1" applyFill="1" applyBorder="1" applyAlignment="1" applyProtection="1">
      <alignment horizontal="center"/>
      <protection hidden="1"/>
    </xf>
    <xf numFmtId="0" fontId="5" fillId="0" borderId="411" xfId="0" applyFont="1" applyFill="1" applyBorder="1" applyAlignment="1">
      <alignment horizontal="center"/>
    </xf>
    <xf numFmtId="0" fontId="5" fillId="0" borderId="411" xfId="0" applyFont="1" applyFill="1" applyBorder="1" applyAlignment="1" applyProtection="1">
      <alignment wrapText="1"/>
      <protection hidden="1"/>
    </xf>
    <xf numFmtId="0" fontId="5" fillId="0" borderId="411" xfId="0" applyFont="1" applyFill="1" applyBorder="1" applyAlignment="1" applyProtection="1">
      <alignment horizontal="center" wrapText="1"/>
      <protection hidden="1"/>
    </xf>
    <xf numFmtId="3" fontId="30" fillId="0" borderId="122" xfId="0" applyNumberFormat="1" applyFont="1" applyFill="1" applyBorder="1" applyAlignment="1">
      <alignment horizontal="center" vertical="center" wrapText="1"/>
    </xf>
    <xf numFmtId="0" fontId="30" fillId="0" borderId="330" xfId="0" applyFont="1" applyFill="1" applyBorder="1" applyAlignment="1" applyProtection="1">
      <alignment horizontal="center" vertical="center" wrapText="1"/>
      <protection hidden="1"/>
    </xf>
    <xf numFmtId="169" fontId="7" fillId="0" borderId="186" xfId="30" applyNumberFormat="1" applyFont="1" applyFill="1" applyBorder="1" applyAlignment="1" applyProtection="1">
      <alignment vertical="center"/>
    </xf>
    <xf numFmtId="0" fontId="30" fillId="0" borderId="416" xfId="0" applyFont="1" applyFill="1" applyBorder="1" applyProtection="1">
      <protection hidden="1"/>
    </xf>
    <xf numFmtId="0" fontId="30" fillId="0" borderId="417" xfId="0" applyFont="1" applyFill="1" applyBorder="1" applyProtection="1">
      <protection hidden="1"/>
    </xf>
    <xf numFmtId="0" fontId="30" fillId="0" borderId="417" xfId="0" applyFont="1" applyFill="1" applyBorder="1" applyAlignment="1" applyProtection="1">
      <alignment horizontal="center"/>
      <protection hidden="1"/>
    </xf>
    <xf numFmtId="0" fontId="30" fillId="0" borderId="418" xfId="0" applyFont="1" applyFill="1" applyBorder="1" applyAlignment="1" applyProtection="1">
      <alignment horizontal="center"/>
      <protection hidden="1"/>
    </xf>
    <xf numFmtId="0" fontId="5" fillId="0" borderId="419" xfId="0" applyFont="1" applyFill="1" applyBorder="1" applyAlignment="1" applyProtection="1">
      <alignment horizontal="center"/>
      <protection hidden="1"/>
    </xf>
    <xf numFmtId="0" fontId="30" fillId="0" borderId="420" xfId="0" applyFont="1" applyFill="1" applyBorder="1" applyAlignment="1" applyProtection="1">
      <alignment horizontal="center"/>
      <protection hidden="1"/>
    </xf>
    <xf numFmtId="0" fontId="5" fillId="0" borderId="421" xfId="0" applyFont="1" applyFill="1" applyBorder="1" applyProtection="1">
      <protection hidden="1"/>
    </xf>
    <xf numFmtId="0" fontId="33" fillId="0" borderId="422" xfId="0" applyFont="1" applyFill="1" applyBorder="1" applyAlignment="1">
      <alignment horizontal="center"/>
    </xf>
    <xf numFmtId="0" fontId="4" fillId="0" borderId="423" xfId="0" applyFont="1" applyFill="1" applyBorder="1" applyAlignment="1">
      <alignment horizontal="center"/>
    </xf>
    <xf numFmtId="0" fontId="30" fillId="0" borderId="422" xfId="0" applyFont="1" applyFill="1" applyBorder="1" applyAlignment="1">
      <alignment horizontal="center"/>
    </xf>
    <xf numFmtId="0" fontId="5" fillId="0" borderId="423" xfId="0" applyFont="1" applyFill="1" applyBorder="1" applyAlignment="1">
      <alignment horizontal="center"/>
    </xf>
    <xf numFmtId="0" fontId="5" fillId="0" borderId="423" xfId="0" applyFont="1" applyFill="1" applyBorder="1" applyAlignment="1">
      <alignment horizontal="left"/>
    </xf>
    <xf numFmtId="0" fontId="5" fillId="0" borderId="423" xfId="0" applyFont="1" applyFill="1" applyBorder="1" applyAlignment="1">
      <alignment horizontal="left" wrapText="1"/>
    </xf>
    <xf numFmtId="0" fontId="64" fillId="0" borderId="423" xfId="0" applyFont="1" applyFill="1" applyBorder="1" applyAlignment="1">
      <alignment horizontal="left" wrapText="1"/>
    </xf>
    <xf numFmtId="0" fontId="64" fillId="0" borderId="102" xfId="0" applyFont="1" applyFill="1" applyBorder="1"/>
    <xf numFmtId="0" fontId="64" fillId="0" borderId="423" xfId="0" applyFont="1" applyFill="1" applyBorder="1"/>
    <xf numFmtId="0" fontId="64" fillId="0" borderId="423" xfId="0" applyFont="1" applyFill="1" applyBorder="1" applyAlignment="1">
      <alignment horizontal="left"/>
    </xf>
    <xf numFmtId="0" fontId="5" fillId="0" borderId="423" xfId="0" applyFont="1" applyFill="1" applyBorder="1"/>
    <xf numFmtId="0" fontId="30" fillId="0" borderId="424" xfId="0" applyFont="1" applyFill="1" applyBorder="1" applyAlignment="1">
      <alignment horizontal="center"/>
    </xf>
    <xf numFmtId="0" fontId="5" fillId="0" borderId="422" xfId="0" applyFont="1" applyFill="1" applyBorder="1" applyAlignment="1">
      <alignment horizontal="left" wrapText="1"/>
    </xf>
    <xf numFmtId="0" fontId="33" fillId="0" borderId="425" xfId="0" applyFont="1" applyFill="1" applyBorder="1" applyAlignment="1">
      <alignment horizontal="center" vertical="center"/>
    </xf>
    <xf numFmtId="0" fontId="7" fillId="0" borderId="426" xfId="0" applyFont="1" applyFill="1" applyBorder="1" applyAlignment="1">
      <alignment vertical="center"/>
    </xf>
    <xf numFmtId="0" fontId="30" fillId="0" borderId="425" xfId="0" applyFont="1" applyFill="1" applyBorder="1" applyAlignment="1">
      <alignment horizontal="center" vertical="center"/>
    </xf>
    <xf numFmtId="0" fontId="5" fillId="0" borderId="426" xfId="0" applyFont="1" applyFill="1" applyBorder="1" applyAlignment="1">
      <alignment vertical="center"/>
    </xf>
    <xf numFmtId="0" fontId="34" fillId="0" borderId="425" xfId="0" applyFont="1" applyFill="1" applyBorder="1" applyAlignment="1">
      <alignment horizontal="center" vertical="center"/>
    </xf>
    <xf numFmtId="0" fontId="4" fillId="0" borderId="426" xfId="0" applyFont="1" applyFill="1" applyBorder="1" applyAlignment="1">
      <alignment horizontal="center" vertical="center" wrapText="1"/>
    </xf>
    <xf numFmtId="0" fontId="34" fillId="0" borderId="132" xfId="0" applyFont="1" applyFill="1" applyBorder="1" applyAlignment="1">
      <alignment horizontal="center" vertical="center"/>
    </xf>
    <xf numFmtId="0" fontId="4" fillId="0" borderId="378" xfId="0" applyFont="1" applyFill="1" applyBorder="1" applyAlignment="1">
      <alignment vertical="center"/>
    </xf>
    <xf numFmtId="3" fontId="30" fillId="0" borderId="370" xfId="0" applyNumberFormat="1" applyFont="1" applyFill="1" applyBorder="1" applyAlignment="1">
      <alignment horizontal="center" vertical="center" wrapText="1"/>
    </xf>
    <xf numFmtId="0" fontId="5" fillId="0" borderId="415" xfId="0" applyFont="1" applyFill="1" applyBorder="1" applyAlignment="1" applyProtection="1">
      <alignment horizontal="center" wrapText="1"/>
      <protection hidden="1"/>
    </xf>
    <xf numFmtId="169" fontId="5" fillId="0" borderId="427" xfId="30" applyNumberFormat="1" applyFont="1" applyFill="1" applyBorder="1" applyAlignment="1" applyProtection="1"/>
    <xf numFmtId="169" fontId="5" fillId="0" borderId="369" xfId="30" applyNumberFormat="1" applyFont="1" applyFill="1" applyBorder="1" applyAlignment="1" applyProtection="1"/>
    <xf numFmtId="169" fontId="7" fillId="0" borderId="22" xfId="30" applyNumberFormat="1" applyFont="1" applyFill="1" applyBorder="1" applyAlignment="1" applyProtection="1">
      <alignment vertical="center"/>
    </xf>
    <xf numFmtId="3" fontId="7" fillId="0" borderId="428" xfId="0" applyNumberFormat="1" applyFont="1" applyFill="1" applyBorder="1" applyAlignment="1" applyProtection="1">
      <alignment vertical="center"/>
      <protection hidden="1"/>
    </xf>
    <xf numFmtId="169" fontId="5" fillId="0" borderId="370" xfId="30" applyNumberFormat="1" applyFont="1" applyFill="1" applyBorder="1" applyAlignment="1" applyProtection="1">
      <alignment vertical="center"/>
    </xf>
    <xf numFmtId="169" fontId="5" fillId="0" borderId="346" xfId="30" applyNumberFormat="1" applyFont="1" applyFill="1" applyBorder="1" applyAlignment="1" applyProtection="1">
      <alignment vertical="center"/>
    </xf>
    <xf numFmtId="0" fontId="5" fillId="0" borderId="429" xfId="0" applyFont="1" applyFill="1" applyBorder="1" applyAlignment="1" applyProtection="1">
      <alignment horizontal="center"/>
      <protection hidden="1"/>
    </xf>
    <xf numFmtId="0" fontId="5" fillId="0" borderId="430" xfId="0" applyFont="1" applyFill="1" applyBorder="1" applyAlignment="1" applyProtection="1">
      <alignment horizontal="center" wrapText="1"/>
      <protection hidden="1"/>
    </xf>
    <xf numFmtId="0" fontId="5" fillId="0" borderId="431" xfId="0" applyFont="1" applyFill="1" applyBorder="1" applyAlignment="1" applyProtection="1">
      <alignment horizontal="center"/>
      <protection hidden="1"/>
    </xf>
    <xf numFmtId="0" fontId="5" fillId="0" borderId="432" xfId="0" applyFont="1" applyFill="1" applyBorder="1" applyAlignment="1" applyProtection="1">
      <alignment horizontal="center"/>
      <protection hidden="1"/>
    </xf>
    <xf numFmtId="3" fontId="5" fillId="0" borderId="433" xfId="0" applyNumberFormat="1" applyFont="1" applyFill="1" applyBorder="1" applyProtection="1">
      <protection hidden="1"/>
    </xf>
    <xf numFmtId="3" fontId="5" fillId="0" borderId="434" xfId="0" applyNumberFormat="1" applyFont="1" applyFill="1" applyBorder="1" applyAlignment="1" applyProtection="1">
      <alignment horizontal="right"/>
      <protection locked="0"/>
    </xf>
    <xf numFmtId="3" fontId="5" fillId="0" borderId="435" xfId="0" applyNumberFormat="1" applyFont="1" applyFill="1" applyBorder="1" applyProtection="1">
      <protection hidden="1"/>
    </xf>
    <xf numFmtId="169" fontId="5" fillId="0" borderId="301" xfId="30" applyNumberFormat="1" applyFont="1" applyFill="1" applyBorder="1" applyAlignment="1" applyProtection="1"/>
    <xf numFmtId="3" fontId="5" fillId="0" borderId="436" xfId="0" applyNumberFormat="1" applyFont="1" applyFill="1" applyBorder="1" applyProtection="1">
      <protection hidden="1"/>
    </xf>
    <xf numFmtId="3" fontId="5" fillId="0" borderId="301" xfId="0" applyNumberFormat="1" applyFont="1" applyFill="1" applyBorder="1" applyProtection="1">
      <protection hidden="1"/>
    </xf>
    <xf numFmtId="3" fontId="5" fillId="0" borderId="78" xfId="0" applyNumberFormat="1" applyFont="1" applyFill="1" applyBorder="1" applyProtection="1">
      <protection hidden="1"/>
    </xf>
    <xf numFmtId="169" fontId="5" fillId="0" borderId="437" xfId="30" applyNumberFormat="1" applyFont="1" applyFill="1" applyBorder="1" applyAlignment="1" applyProtection="1"/>
    <xf numFmtId="169" fontId="5" fillId="0" borderId="435" xfId="30" applyNumberFormat="1" applyFont="1" applyFill="1" applyBorder="1" applyAlignment="1" applyProtection="1"/>
    <xf numFmtId="3" fontId="5" fillId="0" borderId="438" xfId="0" applyNumberFormat="1" applyFont="1" applyFill="1" applyBorder="1" applyProtection="1">
      <protection hidden="1"/>
    </xf>
    <xf numFmtId="169" fontId="7" fillId="0" borderId="439" xfId="30" applyNumberFormat="1" applyFont="1" applyFill="1" applyBorder="1" applyAlignment="1" applyProtection="1">
      <alignment vertical="center"/>
    </xf>
    <xf numFmtId="169" fontId="7" fillId="0" borderId="426" xfId="30" applyNumberFormat="1" applyFont="1" applyFill="1" applyBorder="1" applyAlignment="1" applyProtection="1">
      <alignment vertical="center"/>
    </xf>
    <xf numFmtId="169" fontId="5" fillId="0" borderId="439" xfId="30" applyNumberFormat="1" applyFont="1" applyFill="1" applyBorder="1" applyAlignment="1" applyProtection="1">
      <alignment vertical="center"/>
    </xf>
    <xf numFmtId="169" fontId="5" fillId="0" borderId="211" xfId="30" applyNumberFormat="1" applyFont="1" applyFill="1" applyBorder="1" applyAlignment="1" applyProtection="1">
      <alignment vertical="center"/>
    </xf>
    <xf numFmtId="169" fontId="7" fillId="0" borderId="211" xfId="30" applyNumberFormat="1" applyFont="1" applyFill="1" applyBorder="1" applyAlignment="1" applyProtection="1">
      <alignment vertical="center"/>
    </xf>
    <xf numFmtId="169" fontId="4" fillId="0" borderId="413" xfId="30" applyNumberFormat="1" applyFont="1" applyFill="1" applyBorder="1" applyAlignment="1" applyProtection="1"/>
    <xf numFmtId="169" fontId="4" fillId="0" borderId="259" xfId="30" applyNumberFormat="1" applyFont="1" applyFill="1" applyBorder="1" applyAlignment="1" applyProtection="1"/>
    <xf numFmtId="169" fontId="4" fillId="0" borderId="440" xfId="30" applyNumberFormat="1" applyFont="1" applyFill="1" applyBorder="1" applyAlignment="1" applyProtection="1"/>
    <xf numFmtId="169" fontId="4" fillId="0" borderId="441" xfId="30" applyNumberFormat="1" applyFont="1" applyFill="1" applyBorder="1" applyAlignment="1" applyProtection="1"/>
    <xf numFmtId="169" fontId="4" fillId="0" borderId="442" xfId="30" applyNumberFormat="1" applyFont="1" applyFill="1" applyBorder="1" applyAlignment="1" applyProtection="1"/>
    <xf numFmtId="169" fontId="4" fillId="0" borderId="262" xfId="30" applyNumberFormat="1" applyFont="1" applyFill="1" applyBorder="1" applyAlignment="1" applyProtection="1"/>
    <xf numFmtId="0" fontId="2" fillId="0" borderId="58" xfId="40" applyBorder="1" applyAlignment="1">
      <alignment horizontal="center"/>
    </xf>
    <xf numFmtId="0" fontId="15" fillId="0" borderId="59" xfId="40" applyFont="1" applyBorder="1"/>
    <xf numFmtId="3" fontId="15" fillId="0" borderId="148" xfId="40" applyNumberFormat="1" applyFont="1" applyFill="1" applyBorder="1" applyAlignment="1">
      <alignment horizontal="right"/>
    </xf>
    <xf numFmtId="3" fontId="15" fillId="0" borderId="122" xfId="40" applyNumberFormat="1" applyFont="1" applyFill="1" applyBorder="1" applyAlignment="1">
      <alignment horizontal="right"/>
    </xf>
    <xf numFmtId="14" fontId="11" fillId="28" borderId="113" xfId="40" applyNumberFormat="1" applyFont="1" applyFill="1" applyBorder="1" applyAlignment="1">
      <alignment horizontal="center" vertical="center" wrapText="1"/>
    </xf>
    <xf numFmtId="3" fontId="70" fillId="0" borderId="65" xfId="40" applyNumberFormat="1" applyFont="1" applyFill="1" applyBorder="1" applyAlignment="1">
      <alignment horizontal="center" vertical="center"/>
    </xf>
    <xf numFmtId="3" fontId="70" fillId="0" borderId="88" xfId="42" applyNumberFormat="1" applyFont="1" applyFill="1" applyBorder="1" applyAlignment="1">
      <alignment horizontal="center" vertical="center"/>
    </xf>
    <xf numFmtId="3" fontId="70" fillId="0" borderId="88" xfId="40" applyNumberFormat="1" applyFont="1" applyFill="1" applyBorder="1" applyAlignment="1">
      <alignment horizontal="center" vertical="center"/>
    </xf>
    <xf numFmtId="3" fontId="70" fillId="0" borderId="89" xfId="40" applyNumberFormat="1" applyFont="1" applyFill="1" applyBorder="1" applyAlignment="1">
      <alignment horizontal="center" vertical="center"/>
    </xf>
    <xf numFmtId="3" fontId="70" fillId="0" borderId="65" xfId="42" applyNumberFormat="1" applyFont="1" applyFill="1" applyBorder="1" applyAlignment="1">
      <alignment horizontal="center" vertical="center"/>
    </xf>
    <xf numFmtId="3" fontId="70" fillId="0" borderId="126" xfId="42" applyNumberFormat="1" applyFont="1" applyFill="1" applyBorder="1" applyAlignment="1">
      <alignment horizontal="center" vertical="center"/>
    </xf>
    <xf numFmtId="3" fontId="70" fillId="0" borderId="89" xfId="42" applyNumberFormat="1" applyFont="1" applyFill="1" applyBorder="1" applyAlignment="1">
      <alignment horizontal="center" vertical="center"/>
    </xf>
    <xf numFmtId="3" fontId="70" fillId="0" borderId="58" xfId="40" applyNumberFormat="1" applyFont="1" applyFill="1" applyBorder="1" applyAlignment="1">
      <alignment horizontal="center" vertical="center"/>
    </xf>
    <xf numFmtId="3" fontId="70" fillId="0" borderId="60" xfId="40" applyNumberFormat="1" applyFont="1" applyFill="1" applyBorder="1" applyAlignment="1">
      <alignment horizontal="center" vertical="center"/>
    </xf>
    <xf numFmtId="0" fontId="92" fillId="0" borderId="0" xfId="0" applyFont="1"/>
    <xf numFmtId="0" fontId="93" fillId="0" borderId="0" xfId="0" applyFont="1"/>
    <xf numFmtId="3" fontId="2" fillId="0" borderId="91" xfId="0" applyNumberFormat="1" applyFont="1" applyFill="1" applyBorder="1" applyAlignment="1">
      <alignment horizontal="right" vertical="top" wrapText="1"/>
    </xf>
    <xf numFmtId="0" fontId="0" fillId="22" borderId="7" xfId="49" applyFont="1"/>
    <xf numFmtId="0" fontId="3" fillId="24" borderId="0" xfId="48" applyFont="1" applyFill="1" applyBorder="1" applyAlignment="1">
      <alignment horizontal="center"/>
    </xf>
    <xf numFmtId="3" fontId="4" fillId="25" borderId="12" xfId="48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" fontId="4" fillId="25" borderId="10" xfId="48" applyNumberFormat="1" applyFont="1" applyFill="1" applyBorder="1" applyAlignment="1">
      <alignment horizontal="center" vertical="center"/>
    </xf>
    <xf numFmtId="3" fontId="4" fillId="25" borderId="12" xfId="48" applyNumberFormat="1" applyFont="1" applyFill="1" applyBorder="1" applyAlignment="1">
      <alignment horizontal="center"/>
    </xf>
    <xf numFmtId="3" fontId="4" fillId="25" borderId="10" xfId="48" applyNumberFormat="1" applyFont="1" applyFill="1" applyBorder="1" applyAlignment="1">
      <alignment horizontal="center"/>
    </xf>
    <xf numFmtId="3" fontId="7" fillId="26" borderId="12" xfId="48" applyNumberFormat="1" applyFont="1" applyFill="1" applyBorder="1" applyAlignment="1">
      <alignment horizontal="center" vertical="center"/>
    </xf>
    <xf numFmtId="3" fontId="7" fillId="26" borderId="10" xfId="48" applyNumberFormat="1" applyFont="1" applyFill="1" applyBorder="1" applyAlignment="1">
      <alignment horizontal="center" vertical="center"/>
    </xf>
    <xf numFmtId="0" fontId="11" fillId="0" borderId="51" xfId="48" applyFont="1" applyFill="1" applyBorder="1" applyAlignment="1">
      <alignment horizontal="center" wrapText="1"/>
    </xf>
    <xf numFmtId="0" fontId="11" fillId="0" borderId="49" xfId="48" applyFont="1" applyFill="1" applyBorder="1" applyAlignment="1">
      <alignment horizontal="center" wrapText="1"/>
    </xf>
    <xf numFmtId="0" fontId="11" fillId="0" borderId="443" xfId="48" applyFont="1" applyFill="1" applyBorder="1" applyAlignment="1">
      <alignment horizontal="center" wrapText="1"/>
    </xf>
    <xf numFmtId="0" fontId="11" fillId="0" borderId="47" xfId="48" applyFont="1" applyFill="1" applyBorder="1" applyAlignment="1">
      <alignment horizontal="center" wrapText="1"/>
    </xf>
    <xf numFmtId="0" fontId="3" fillId="24" borderId="10" xfId="48" applyFont="1" applyFill="1" applyBorder="1" applyAlignment="1">
      <alignment horizontal="center" vertical="center"/>
    </xf>
    <xf numFmtId="3" fontId="7" fillId="26" borderId="63" xfId="48" applyNumberFormat="1" applyFont="1" applyFill="1" applyBorder="1" applyAlignment="1">
      <alignment horizontal="center" vertical="center"/>
    </xf>
    <xf numFmtId="0" fontId="0" fillId="0" borderId="64" xfId="0" applyBorder="1" applyAlignment="1"/>
    <xf numFmtId="3" fontId="7" fillId="26" borderId="13" xfId="48" applyNumberFormat="1" applyFont="1" applyFill="1" applyBorder="1" applyAlignment="1">
      <alignment horizontal="center" vertical="center"/>
    </xf>
    <xf numFmtId="3" fontId="7" fillId="26" borderId="11" xfId="48" applyNumberFormat="1" applyFont="1" applyFill="1" applyBorder="1" applyAlignment="1">
      <alignment horizontal="center" vertical="center"/>
    </xf>
    <xf numFmtId="3" fontId="4" fillId="25" borderId="33" xfId="48" applyNumberFormat="1" applyFont="1" applyFill="1" applyBorder="1" applyAlignment="1">
      <alignment horizontal="center" vertical="center"/>
    </xf>
    <xf numFmtId="3" fontId="4" fillId="25" borderId="35" xfId="48" applyNumberFormat="1" applyFont="1" applyFill="1" applyBorder="1" applyAlignment="1">
      <alignment horizontal="center" vertical="center"/>
    </xf>
    <xf numFmtId="0" fontId="13" fillId="0" borderId="0" xfId="48" applyFont="1" applyAlignment="1">
      <alignment horizontal="center"/>
    </xf>
    <xf numFmtId="0" fontId="4" fillId="25" borderId="444" xfId="48" applyFont="1" applyFill="1" applyBorder="1" applyAlignment="1">
      <alignment horizontal="center" vertical="center"/>
    </xf>
    <xf numFmtId="0" fontId="4" fillId="25" borderId="79" xfId="48" applyFont="1" applyFill="1" applyBorder="1" applyAlignment="1">
      <alignment horizontal="center" vertical="center"/>
    </xf>
    <xf numFmtId="0" fontId="4" fillId="25" borderId="445" xfId="48" applyFont="1" applyFill="1" applyBorder="1" applyAlignment="1">
      <alignment horizontal="center" vertical="center"/>
    </xf>
    <xf numFmtId="0" fontId="4" fillId="25" borderId="446" xfId="48" applyFont="1" applyFill="1" applyBorder="1" applyAlignment="1">
      <alignment horizontal="center" vertical="center"/>
    </xf>
    <xf numFmtId="0" fontId="4" fillId="25" borderId="73" xfId="48" applyFont="1" applyFill="1" applyBorder="1" applyAlignment="1">
      <alignment horizontal="center" vertical="center"/>
    </xf>
    <xf numFmtId="0" fontId="4" fillId="25" borderId="132" xfId="48" applyFont="1" applyFill="1" applyBorder="1" applyAlignment="1">
      <alignment horizontal="center" vertical="center"/>
    </xf>
    <xf numFmtId="0" fontId="12" fillId="24" borderId="0" xfId="48" applyFont="1" applyFill="1" applyBorder="1" applyAlignment="1">
      <alignment horizontal="center"/>
    </xf>
    <xf numFmtId="0" fontId="4" fillId="25" borderId="447" xfId="48" applyFont="1" applyFill="1" applyBorder="1" applyAlignment="1">
      <alignment horizontal="center" vertical="center"/>
    </xf>
    <xf numFmtId="0" fontId="4" fillId="25" borderId="448" xfId="48" applyFont="1" applyFill="1" applyBorder="1" applyAlignment="1">
      <alignment horizontal="center" vertical="center"/>
    </xf>
    <xf numFmtId="0" fontId="4" fillId="25" borderId="449" xfId="48" applyFont="1" applyFill="1" applyBorder="1" applyAlignment="1">
      <alignment horizontal="center" vertical="center"/>
    </xf>
    <xf numFmtId="0" fontId="4" fillId="25" borderId="450" xfId="48" applyFont="1" applyFill="1" applyBorder="1" applyAlignment="1">
      <alignment horizontal="center" vertical="center"/>
    </xf>
    <xf numFmtId="3" fontId="7" fillId="26" borderId="451" xfId="48" applyNumberFormat="1" applyFont="1" applyFill="1" applyBorder="1" applyAlignment="1">
      <alignment horizontal="center" vertical="center"/>
    </xf>
    <xf numFmtId="3" fontId="7" fillId="26" borderId="14" xfId="48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3" fontId="4" fillId="25" borderId="161" xfId="48" applyNumberFormat="1" applyFont="1" applyFill="1" applyBorder="1" applyAlignment="1">
      <alignment horizontal="center" vertical="center"/>
    </xf>
    <xf numFmtId="3" fontId="4" fillId="25" borderId="452" xfId="48" applyNumberFormat="1" applyFont="1" applyFill="1" applyBorder="1" applyAlignment="1">
      <alignment horizontal="center" vertical="center"/>
    </xf>
    <xf numFmtId="0" fontId="12" fillId="24" borderId="61" xfId="0" applyFont="1" applyFill="1" applyBorder="1" applyAlignment="1">
      <alignment horizontal="center"/>
    </xf>
    <xf numFmtId="0" fontId="12" fillId="24" borderId="62" xfId="0" applyFont="1" applyFill="1" applyBorder="1" applyAlignment="1">
      <alignment horizontal="center"/>
    </xf>
    <xf numFmtId="0" fontId="12" fillId="24" borderId="147" xfId="0" applyFont="1" applyFill="1" applyBorder="1" applyAlignment="1">
      <alignment horizontal="center"/>
    </xf>
    <xf numFmtId="0" fontId="12" fillId="24" borderId="78" xfId="0" applyFont="1" applyFill="1" applyBorder="1" applyAlignment="1">
      <alignment horizontal="center"/>
    </xf>
    <xf numFmtId="0" fontId="12" fillId="24" borderId="0" xfId="0" applyFont="1" applyFill="1" applyBorder="1" applyAlignment="1">
      <alignment horizontal="center"/>
    </xf>
    <xf numFmtId="0" fontId="12" fillId="24" borderId="102" xfId="0" applyFont="1" applyFill="1" applyBorder="1" applyAlignment="1">
      <alignment horizontal="center"/>
    </xf>
    <xf numFmtId="0" fontId="12" fillId="24" borderId="104" xfId="0" applyFont="1" applyFill="1" applyBorder="1" applyAlignment="1">
      <alignment horizontal="center"/>
    </xf>
    <xf numFmtId="0" fontId="12" fillId="24" borderId="53" xfId="0" applyFont="1" applyFill="1" applyBorder="1" applyAlignment="1">
      <alignment horizontal="center"/>
    </xf>
    <xf numFmtId="0" fontId="12" fillId="24" borderId="140" xfId="0" applyFont="1" applyFill="1" applyBorder="1" applyAlignment="1">
      <alignment horizontal="center"/>
    </xf>
    <xf numFmtId="0" fontId="15" fillId="0" borderId="453" xfId="0" applyFont="1" applyFill="1" applyBorder="1" applyAlignment="1">
      <alignment horizontal="center" wrapText="1"/>
    </xf>
    <xf numFmtId="0" fontId="15" fillId="0" borderId="454" xfId="0" applyFont="1" applyFill="1" applyBorder="1" applyAlignment="1">
      <alignment horizontal="center" wrapText="1"/>
    </xf>
    <xf numFmtId="0" fontId="15" fillId="0" borderId="49" xfId="0" applyFont="1" applyFill="1" applyBorder="1" applyAlignment="1">
      <alignment horizontal="center" wrapText="1"/>
    </xf>
    <xf numFmtId="0" fontId="15" fillId="0" borderId="47" xfId="0" applyFont="1" applyFill="1" applyBorder="1" applyAlignment="1">
      <alignment horizontal="center" wrapText="1"/>
    </xf>
    <xf numFmtId="0" fontId="15" fillId="24" borderId="61" xfId="0" applyFont="1" applyFill="1" applyBorder="1" applyAlignment="1" applyProtection="1">
      <alignment horizontal="center"/>
    </xf>
    <xf numFmtId="0" fontId="15" fillId="24" borderId="62" xfId="0" applyFont="1" applyFill="1" applyBorder="1" applyAlignment="1" applyProtection="1">
      <alignment horizontal="center"/>
    </xf>
    <xf numFmtId="0" fontId="15" fillId="24" borderId="147" xfId="0" applyFont="1" applyFill="1" applyBorder="1" applyAlignment="1" applyProtection="1">
      <alignment horizontal="center"/>
    </xf>
    <xf numFmtId="0" fontId="15" fillId="24" borderId="78" xfId="0" applyFont="1" applyFill="1" applyBorder="1" applyAlignment="1" applyProtection="1">
      <alignment horizontal="center"/>
    </xf>
    <xf numFmtId="0" fontId="15" fillId="24" borderId="0" xfId="0" applyFont="1" applyFill="1" applyBorder="1" applyAlignment="1" applyProtection="1">
      <alignment horizontal="center"/>
    </xf>
    <xf numFmtId="0" fontId="15" fillId="24" borderId="102" xfId="0" applyFont="1" applyFill="1" applyBorder="1" applyAlignment="1" applyProtection="1">
      <alignment horizontal="center"/>
    </xf>
    <xf numFmtId="0" fontId="91" fillId="0" borderId="61" xfId="0" applyFont="1" applyFill="1" applyBorder="1" applyAlignment="1" applyProtection="1">
      <alignment horizontal="center"/>
    </xf>
    <xf numFmtId="0" fontId="91" fillId="0" borderId="78" xfId="0" applyFont="1" applyFill="1" applyBorder="1" applyAlignment="1" applyProtection="1">
      <alignment horizontal="center"/>
    </xf>
    <xf numFmtId="0" fontId="91" fillId="0" borderId="104" xfId="0" applyFont="1" applyFill="1" applyBorder="1" applyAlignment="1" applyProtection="1">
      <alignment horizontal="center"/>
    </xf>
    <xf numFmtId="0" fontId="15" fillId="0" borderId="63" xfId="0" applyFont="1" applyFill="1" applyBorder="1" applyAlignment="1">
      <alignment horizontal="center" wrapText="1"/>
    </xf>
    <xf numFmtId="0" fontId="15" fillId="0" borderId="83" xfId="0" applyFont="1" applyFill="1" applyBorder="1" applyAlignment="1">
      <alignment horizontal="center" wrapText="1"/>
    </xf>
    <xf numFmtId="0" fontId="15" fillId="0" borderId="455" xfId="0" applyFont="1" applyFill="1" applyBorder="1" applyAlignment="1">
      <alignment horizontal="center" wrapText="1"/>
    </xf>
    <xf numFmtId="0" fontId="15" fillId="0" borderId="456" xfId="0" applyFont="1" applyFill="1" applyBorder="1" applyAlignment="1">
      <alignment horizontal="center" wrapText="1"/>
    </xf>
    <xf numFmtId="0" fontId="15" fillId="0" borderId="102" xfId="0" applyFont="1" applyFill="1" applyBorder="1" applyAlignment="1">
      <alignment horizontal="center" wrapText="1"/>
    </xf>
    <xf numFmtId="0" fontId="15" fillId="0" borderId="457" xfId="0" applyFont="1" applyFill="1" applyBorder="1" applyAlignment="1">
      <alignment horizontal="center" wrapText="1"/>
    </xf>
    <xf numFmtId="0" fontId="26" fillId="0" borderId="104" xfId="40" applyFont="1" applyBorder="1" applyAlignment="1">
      <alignment horizontal="center" vertical="center" wrapText="1"/>
    </xf>
    <xf numFmtId="0" fontId="26" fillId="0" borderId="53" xfId="40" applyFont="1" applyBorder="1" applyAlignment="1">
      <alignment horizontal="center" vertical="center" wrapText="1"/>
    </xf>
    <xf numFmtId="3" fontId="30" fillId="0" borderId="155" xfId="0" applyNumberFormat="1" applyFont="1" applyFill="1" applyBorder="1" applyAlignment="1">
      <alignment horizontal="center" vertical="center"/>
    </xf>
    <xf numFmtId="3" fontId="30" fillId="0" borderId="45" xfId="0" applyNumberFormat="1" applyFont="1" applyFill="1" applyBorder="1" applyAlignment="1">
      <alignment horizontal="center" vertical="center"/>
    </xf>
    <xf numFmtId="3" fontId="30" fillId="0" borderId="46" xfId="0" applyNumberFormat="1" applyFont="1" applyFill="1" applyBorder="1" applyAlignment="1">
      <alignment horizontal="center" vertical="center"/>
    </xf>
    <xf numFmtId="3" fontId="41" fillId="0" borderId="459" xfId="0" applyNumberFormat="1" applyFont="1" applyFill="1" applyBorder="1" applyAlignment="1">
      <alignment horizontal="center" vertical="center"/>
    </xf>
    <xf numFmtId="3" fontId="41" fillId="0" borderId="460" xfId="0" applyNumberFormat="1" applyFont="1" applyFill="1" applyBorder="1" applyAlignment="1">
      <alignment horizontal="center" vertical="center"/>
    </xf>
    <xf numFmtId="3" fontId="41" fillId="0" borderId="463" xfId="0" applyNumberFormat="1" applyFont="1" applyFill="1" applyBorder="1" applyAlignment="1">
      <alignment horizontal="center" vertical="center"/>
    </xf>
    <xf numFmtId="3" fontId="30" fillId="0" borderId="464" xfId="0" applyNumberFormat="1" applyFont="1" applyFill="1" applyBorder="1" applyAlignment="1">
      <alignment horizontal="center" vertical="center"/>
    </xf>
    <xf numFmtId="3" fontId="30" fillId="0" borderId="138" xfId="0" applyNumberFormat="1" applyFont="1" applyFill="1" applyBorder="1" applyAlignment="1">
      <alignment horizontal="center" vertical="center"/>
    </xf>
    <xf numFmtId="3" fontId="41" fillId="0" borderId="465" xfId="0" applyNumberFormat="1" applyFont="1" applyFill="1" applyBorder="1" applyAlignment="1">
      <alignment horizontal="center" vertical="center"/>
    </xf>
    <xf numFmtId="3" fontId="41" fillId="0" borderId="461" xfId="0" applyNumberFormat="1" applyFont="1" applyFill="1" applyBorder="1" applyAlignment="1">
      <alignment horizontal="center" vertical="center"/>
    </xf>
    <xf numFmtId="3" fontId="41" fillId="0" borderId="462" xfId="0" applyNumberFormat="1" applyFont="1" applyFill="1" applyBorder="1" applyAlignment="1">
      <alignment horizontal="center" vertical="center"/>
    </xf>
    <xf numFmtId="3" fontId="30" fillId="0" borderId="459" xfId="0" applyNumberFormat="1" applyFont="1" applyFill="1" applyBorder="1" applyAlignment="1">
      <alignment horizontal="center" vertical="center"/>
    </xf>
    <xf numFmtId="3" fontId="30" fillId="0" borderId="460" xfId="0" applyNumberFormat="1" applyFont="1" applyFill="1" applyBorder="1" applyAlignment="1">
      <alignment horizontal="center" vertical="center"/>
    </xf>
    <xf numFmtId="3" fontId="30" fillId="0" borderId="461" xfId="0" applyNumberFormat="1" applyFont="1" applyFill="1" applyBorder="1" applyAlignment="1">
      <alignment horizontal="center" vertical="center"/>
    </xf>
    <xf numFmtId="3" fontId="30" fillId="0" borderId="319" xfId="0" applyNumberFormat="1" applyFont="1" applyFill="1" applyBorder="1" applyAlignment="1">
      <alignment horizontal="center"/>
    </xf>
    <xf numFmtId="3" fontId="30" fillId="0" borderId="240" xfId="0" applyNumberFormat="1" applyFont="1" applyFill="1" applyBorder="1" applyAlignment="1">
      <alignment horizontal="center"/>
    </xf>
    <xf numFmtId="3" fontId="30" fillId="0" borderId="372" xfId="0" applyNumberFormat="1" applyFont="1" applyFill="1" applyBorder="1" applyAlignment="1">
      <alignment horizontal="center"/>
    </xf>
    <xf numFmtId="3" fontId="30" fillId="0" borderId="466" xfId="0" applyNumberFormat="1" applyFont="1" applyFill="1" applyBorder="1" applyAlignment="1">
      <alignment horizontal="center" vertical="center"/>
    </xf>
    <xf numFmtId="3" fontId="30" fillId="0" borderId="467" xfId="0" applyNumberFormat="1" applyFont="1" applyFill="1" applyBorder="1" applyAlignment="1">
      <alignment horizontal="center" vertical="center"/>
    </xf>
    <xf numFmtId="3" fontId="30" fillId="0" borderId="468" xfId="0" applyNumberFormat="1" applyFont="1" applyFill="1" applyBorder="1" applyAlignment="1">
      <alignment horizontal="center" vertical="center"/>
    </xf>
    <xf numFmtId="3" fontId="30" fillId="0" borderId="414" xfId="0" applyNumberFormat="1" applyFont="1" applyFill="1" applyBorder="1" applyAlignment="1">
      <alignment horizontal="center" vertical="center"/>
    </xf>
    <xf numFmtId="3" fontId="30" fillId="0" borderId="411" xfId="0" applyNumberFormat="1" applyFont="1" applyFill="1" applyBorder="1" applyAlignment="1">
      <alignment horizontal="center" vertical="center"/>
    </xf>
    <xf numFmtId="3" fontId="30" fillId="0" borderId="415" xfId="0" applyNumberFormat="1" applyFont="1" applyFill="1" applyBorder="1" applyAlignment="1">
      <alignment horizontal="center" vertical="center"/>
    </xf>
    <xf numFmtId="3" fontId="30" fillId="0" borderId="469" xfId="0" applyNumberFormat="1" applyFont="1" applyFill="1" applyBorder="1" applyAlignment="1">
      <alignment horizontal="center" vertical="center"/>
    </xf>
    <xf numFmtId="3" fontId="30" fillId="0" borderId="240" xfId="0" applyNumberFormat="1" applyFont="1" applyFill="1" applyBorder="1" applyAlignment="1">
      <alignment horizontal="center" vertical="center"/>
    </xf>
    <xf numFmtId="3" fontId="30" fillId="0" borderId="470" xfId="0" applyNumberFormat="1" applyFont="1" applyFill="1" applyBorder="1" applyAlignment="1">
      <alignment horizontal="center" vertical="center"/>
    </xf>
    <xf numFmtId="3" fontId="30" fillId="0" borderId="430" xfId="0" applyNumberFormat="1" applyFont="1" applyFill="1" applyBorder="1" applyAlignment="1">
      <alignment horizontal="center" vertical="center"/>
    </xf>
    <xf numFmtId="3" fontId="30" fillId="0" borderId="458" xfId="0" applyNumberFormat="1" applyFont="1" applyFill="1" applyBorder="1" applyAlignment="1">
      <alignment horizontal="center" vertical="center" wrapText="1"/>
    </xf>
    <xf numFmtId="3" fontId="30" fillId="0" borderId="15" xfId="0" applyNumberFormat="1" applyFont="1" applyFill="1" applyBorder="1" applyAlignment="1">
      <alignment horizontal="center" vertical="center" wrapText="1"/>
    </xf>
    <xf numFmtId="3" fontId="30" fillId="0" borderId="462" xfId="0" applyNumberFormat="1" applyFont="1" applyFill="1" applyBorder="1" applyAlignment="1">
      <alignment horizontal="center" vertical="center"/>
    </xf>
    <xf numFmtId="3" fontId="30" fillId="0" borderId="46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3" fontId="3" fillId="0" borderId="138" xfId="0" applyNumberFormat="1" applyFont="1" applyFill="1" applyBorder="1" applyAlignment="1">
      <alignment horizontal="center" vertical="center"/>
    </xf>
    <xf numFmtId="3" fontId="32" fillId="0" borderId="138" xfId="0" applyNumberFormat="1" applyFont="1" applyFill="1" applyBorder="1" applyAlignment="1">
      <alignment horizontal="center" vertical="center"/>
    </xf>
    <xf numFmtId="3" fontId="3" fillId="0" borderId="62" xfId="0" applyNumberFormat="1" applyFont="1" applyFill="1" applyBorder="1" applyAlignment="1">
      <alignment horizontal="center" vertical="center"/>
    </xf>
    <xf numFmtId="3" fontId="3" fillId="0" borderId="471" xfId="0" applyNumberFormat="1" applyFont="1" applyFill="1" applyBorder="1" applyAlignment="1">
      <alignment horizontal="center" vertical="center"/>
    </xf>
    <xf numFmtId="3" fontId="3" fillId="0" borderId="41" xfId="0" applyNumberFormat="1" applyFont="1" applyFill="1" applyBorder="1" applyAlignment="1">
      <alignment horizontal="center" vertical="center"/>
    </xf>
    <xf numFmtId="3" fontId="3" fillId="0" borderId="472" xfId="0" applyNumberFormat="1" applyFont="1" applyFill="1" applyBorder="1" applyAlignment="1">
      <alignment horizontal="center" vertical="center"/>
    </xf>
    <xf numFmtId="3" fontId="30" fillId="0" borderId="63" xfId="0" applyNumberFormat="1" applyFont="1" applyFill="1" applyBorder="1" applyAlignment="1">
      <alignment horizontal="center" vertical="center" wrapText="1"/>
    </xf>
    <xf numFmtId="3" fontId="30" fillId="0" borderId="83" xfId="0" applyNumberFormat="1" applyFont="1" applyFill="1" applyBorder="1" applyAlignment="1">
      <alignment horizontal="center" vertical="center" wrapText="1"/>
    </xf>
    <xf numFmtId="3" fontId="30" fillId="0" borderId="455" xfId="0" applyNumberFormat="1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/>
    </xf>
    <xf numFmtId="0" fontId="5" fillId="0" borderId="83" xfId="0" applyFont="1" applyFill="1" applyBorder="1" applyAlignment="1">
      <alignment horizontal="center" vertical="center"/>
    </xf>
    <xf numFmtId="0" fontId="5" fillId="0" borderId="455" xfId="0" applyFont="1" applyFill="1" applyBorder="1" applyAlignment="1">
      <alignment horizontal="center" vertical="center"/>
    </xf>
    <xf numFmtId="3" fontId="30" fillId="0" borderId="200" xfId="0" applyNumberFormat="1" applyFont="1" applyFill="1" applyBorder="1" applyAlignment="1">
      <alignment horizontal="center" vertical="center"/>
    </xf>
    <xf numFmtId="3" fontId="30" fillId="0" borderId="319" xfId="0" applyNumberFormat="1" applyFont="1" applyFill="1" applyBorder="1" applyAlignment="1">
      <alignment horizontal="center" vertical="center"/>
    </xf>
    <xf numFmtId="3" fontId="30" fillId="0" borderId="372" xfId="0" applyNumberFormat="1" applyFont="1" applyFill="1" applyBorder="1" applyAlignment="1">
      <alignment horizontal="center" vertical="center"/>
    </xf>
    <xf numFmtId="3" fontId="30" fillId="0" borderId="469" xfId="0" applyNumberFormat="1" applyFont="1" applyFill="1" applyBorder="1" applyAlignment="1">
      <alignment horizontal="center"/>
    </xf>
    <xf numFmtId="3" fontId="30" fillId="0" borderId="470" xfId="0" applyNumberFormat="1" applyFont="1" applyFill="1" applyBorder="1" applyAlignment="1">
      <alignment horizontal="center"/>
    </xf>
    <xf numFmtId="0" fontId="3" fillId="0" borderId="473" xfId="0" applyFont="1" applyFill="1" applyBorder="1" applyAlignment="1" applyProtection="1">
      <alignment horizontal="center" wrapText="1"/>
      <protection hidden="1"/>
    </xf>
    <xf numFmtId="0" fontId="5" fillId="0" borderId="473" xfId="0" applyFont="1" applyFill="1" applyBorder="1" applyAlignment="1" applyProtection="1">
      <alignment horizontal="center"/>
      <protection hidden="1"/>
    </xf>
    <xf numFmtId="0" fontId="5" fillId="0" borderId="474" xfId="0" applyFont="1" applyFill="1" applyBorder="1" applyAlignment="1" applyProtection="1">
      <alignment horizontal="center"/>
      <protection hidden="1"/>
    </xf>
    <xf numFmtId="0" fontId="3" fillId="0" borderId="460" xfId="0" applyFont="1" applyFill="1" applyBorder="1" applyAlignment="1" applyProtection="1">
      <alignment horizontal="center" vertical="center" wrapText="1"/>
      <protection hidden="1"/>
    </xf>
    <xf numFmtId="0" fontId="3" fillId="0" borderId="45" xfId="0" applyFont="1" applyFill="1" applyBorder="1" applyAlignment="1" applyProtection="1">
      <alignment horizontal="center" vertical="center" wrapText="1"/>
      <protection hidden="1"/>
    </xf>
    <xf numFmtId="0" fontId="3" fillId="0" borderId="473" xfId="0" applyFont="1" applyFill="1" applyBorder="1" applyAlignment="1" applyProtection="1">
      <alignment horizontal="center"/>
      <protection hidden="1"/>
    </xf>
    <xf numFmtId="0" fontId="3" fillId="0" borderId="473" xfId="0" applyFont="1" applyFill="1" applyBorder="1" applyAlignment="1">
      <alignment horizontal="center"/>
    </xf>
    <xf numFmtId="0" fontId="13" fillId="0" borderId="377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13" fillId="0" borderId="407" xfId="0" applyFont="1" applyFill="1" applyBorder="1" applyAlignment="1">
      <alignment horizontal="center" vertical="center"/>
    </xf>
    <xf numFmtId="0" fontId="3" fillId="0" borderId="39" xfId="0" applyFont="1" applyFill="1" applyBorder="1" applyAlignment="1" applyProtection="1">
      <alignment horizontal="center"/>
      <protection hidden="1"/>
    </xf>
    <xf numFmtId="0" fontId="3" fillId="0" borderId="475" xfId="0" applyFont="1" applyFill="1" applyBorder="1" applyAlignment="1" applyProtection="1">
      <alignment horizontal="center"/>
      <protection hidden="1"/>
    </xf>
    <xf numFmtId="0" fontId="3" fillId="0" borderId="190" xfId="0" applyFont="1" applyFill="1" applyBorder="1" applyAlignment="1" applyProtection="1">
      <alignment horizontal="center"/>
      <protection hidden="1"/>
    </xf>
    <xf numFmtId="0" fontId="3" fillId="0" borderId="476" xfId="0" applyFont="1" applyFill="1" applyBorder="1" applyAlignment="1" applyProtection="1">
      <alignment horizontal="center"/>
      <protection hidden="1"/>
    </xf>
    <xf numFmtId="0" fontId="30" fillId="0" borderId="477" xfId="0" applyFont="1" applyFill="1" applyBorder="1" applyAlignment="1" applyProtection="1">
      <alignment horizontal="center" vertical="center"/>
      <protection hidden="1"/>
    </xf>
    <xf numFmtId="0" fontId="30" fillId="0" borderId="157" xfId="0" applyFont="1" applyFill="1" applyBorder="1" applyAlignment="1" applyProtection="1">
      <alignment horizontal="center" vertical="center"/>
      <protection hidden="1"/>
    </xf>
    <xf numFmtId="0" fontId="30" fillId="0" borderId="478" xfId="0" applyFont="1" applyFill="1" applyBorder="1" applyAlignment="1" applyProtection="1">
      <alignment horizontal="center" vertical="center"/>
      <protection hidden="1"/>
    </xf>
    <xf numFmtId="0" fontId="3" fillId="0" borderId="479" xfId="0" applyFont="1" applyFill="1" applyBorder="1" applyAlignment="1" applyProtection="1">
      <alignment horizontal="center"/>
      <protection hidden="1"/>
    </xf>
    <xf numFmtId="0" fontId="3" fillId="0" borderId="478" xfId="0" applyFont="1" applyFill="1" applyBorder="1" applyAlignment="1" applyProtection="1">
      <alignment horizontal="center"/>
      <protection hidden="1"/>
    </xf>
    <xf numFmtId="0" fontId="3" fillId="0" borderId="477" xfId="0" applyFont="1" applyFill="1" applyBorder="1" applyAlignment="1" applyProtection="1">
      <alignment horizontal="center"/>
      <protection hidden="1"/>
    </xf>
    <xf numFmtId="0" fontId="3" fillId="0" borderId="473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>
      <alignment horizontal="center"/>
    </xf>
    <xf numFmtId="3" fontId="35" fillId="0" borderId="0" xfId="0" applyNumberFormat="1" applyFont="1" applyFill="1" applyBorder="1" applyAlignment="1">
      <alignment horizontal="center"/>
    </xf>
    <xf numFmtId="0" fontId="3" fillId="0" borderId="332" xfId="0" applyFont="1" applyFill="1" applyBorder="1" applyAlignment="1" applyProtection="1">
      <alignment horizontal="center"/>
      <protection hidden="1"/>
    </xf>
    <xf numFmtId="0" fontId="41" fillId="0" borderId="104" xfId="41" applyFont="1" applyFill="1" applyBorder="1" applyAlignment="1">
      <alignment horizontal="center" vertical="center"/>
    </xf>
    <xf numFmtId="0" fontId="41" fillId="0" borderId="85" xfId="41" applyFont="1" applyFill="1" applyBorder="1" applyAlignment="1">
      <alignment horizontal="center" vertical="center"/>
    </xf>
    <xf numFmtId="0" fontId="41" fillId="0" borderId="122" xfId="41" applyFont="1" applyFill="1" applyBorder="1" applyAlignment="1">
      <alignment horizontal="center" vertical="center"/>
    </xf>
    <xf numFmtId="0" fontId="40" fillId="0" borderId="145" xfId="41" applyFont="1" applyFill="1" applyBorder="1" applyAlignment="1">
      <alignment horizontal="center"/>
    </xf>
    <xf numFmtId="0" fontId="40" fillId="0" borderId="480" xfId="41" applyFont="1" applyFill="1" applyBorder="1" applyAlignment="1">
      <alignment horizontal="center"/>
    </xf>
    <xf numFmtId="0" fontId="41" fillId="0" borderId="98" xfId="41" applyFont="1" applyFill="1" applyBorder="1" applyAlignment="1">
      <alignment horizontal="center" vertical="center"/>
    </xf>
    <xf numFmtId="0" fontId="41" fillId="0" borderId="53" xfId="41" applyFont="1" applyFill="1" applyBorder="1" applyAlignment="1">
      <alignment horizontal="center" vertical="center"/>
    </xf>
    <xf numFmtId="0" fontId="41" fillId="0" borderId="140" xfId="41" applyFont="1" applyFill="1" applyBorder="1" applyAlignment="1">
      <alignment horizontal="center" vertical="center"/>
    </xf>
    <xf numFmtId="0" fontId="37" fillId="0" borderId="0" xfId="41" applyFont="1" applyFill="1" applyBorder="1" applyAlignment="1">
      <alignment horizontal="center"/>
    </xf>
    <xf numFmtId="0" fontId="37" fillId="0" borderId="309" xfId="41" applyFont="1" applyFill="1" applyBorder="1" applyAlignment="1">
      <alignment horizontal="center"/>
    </xf>
    <xf numFmtId="0" fontId="40" fillId="0" borderId="481" xfId="41" applyFont="1" applyFill="1" applyBorder="1" applyAlignment="1">
      <alignment horizontal="center"/>
    </xf>
    <xf numFmtId="0" fontId="40" fillId="0" borderId="482" xfId="41" applyFont="1" applyFill="1" applyBorder="1" applyAlignment="1">
      <alignment horizontal="center"/>
    </xf>
    <xf numFmtId="0" fontId="40" fillId="0" borderId="98" xfId="41" applyFont="1" applyFill="1" applyBorder="1" applyAlignment="1">
      <alignment horizontal="center"/>
    </xf>
    <xf numFmtId="0" fontId="40" fillId="0" borderId="121" xfId="41" applyFont="1" applyFill="1" applyBorder="1" applyAlignment="1">
      <alignment horizontal="center"/>
    </xf>
    <xf numFmtId="0" fontId="37" fillId="0" borderId="98" xfId="41" applyFont="1" applyFill="1" applyBorder="1" applyAlignment="1">
      <alignment horizontal="center"/>
    </xf>
    <xf numFmtId="0" fontId="37" fillId="0" borderId="85" xfId="41" applyFont="1" applyFill="1" applyBorder="1" applyAlignment="1">
      <alignment horizontal="center"/>
    </xf>
    <xf numFmtId="0" fontId="62" fillId="0" borderId="85" xfId="0" applyFont="1" applyFill="1" applyBorder="1" applyAlignment="1"/>
    <xf numFmtId="0" fontId="62" fillId="0" borderId="122" xfId="0" applyFont="1" applyFill="1" applyBorder="1" applyAlignment="1"/>
    <xf numFmtId="0" fontId="40" fillId="0" borderId="104" xfId="41" applyFont="1" applyFill="1" applyBorder="1" applyAlignment="1">
      <alignment horizontal="center" vertical="center"/>
    </xf>
    <xf numFmtId="0" fontId="40" fillId="0" borderId="53" xfId="41" applyFont="1" applyFill="1" applyBorder="1" applyAlignment="1">
      <alignment horizontal="center" vertical="center"/>
    </xf>
    <xf numFmtId="0" fontId="40" fillId="0" borderId="140" xfId="41" applyFont="1" applyFill="1" applyBorder="1" applyAlignment="1">
      <alignment horizontal="center" vertical="center"/>
    </xf>
    <xf numFmtId="0" fontId="38" fillId="0" borderId="59" xfId="41" applyFont="1" applyFill="1" applyBorder="1" applyAlignment="1">
      <alignment horizontal="center"/>
    </xf>
    <xf numFmtId="0" fontId="38" fillId="0" borderId="85" xfId="41" applyFont="1" applyFill="1" applyBorder="1" applyAlignment="1">
      <alignment horizontal="center"/>
    </xf>
    <xf numFmtId="0" fontId="38" fillId="0" borderId="483" xfId="41" applyFont="1" applyFill="1" applyBorder="1" applyAlignment="1">
      <alignment horizontal="center"/>
    </xf>
    <xf numFmtId="0" fontId="38" fillId="0" borderId="98" xfId="41" applyFont="1" applyFill="1" applyBorder="1" applyAlignment="1">
      <alignment horizontal="center"/>
    </xf>
    <xf numFmtId="0" fontId="38" fillId="0" borderId="28" xfId="41" applyFont="1" applyFill="1" applyBorder="1" applyAlignment="1">
      <alignment horizontal="center"/>
    </xf>
    <xf numFmtId="0" fontId="38" fillId="0" borderId="62" xfId="41" applyFont="1" applyFill="1" applyBorder="1" applyAlignment="1">
      <alignment horizontal="center" wrapText="1"/>
    </xf>
    <xf numFmtId="0" fontId="38" fillId="0" borderId="146" xfId="41" applyFont="1" applyFill="1" applyBorder="1" applyAlignment="1">
      <alignment horizontal="center" wrapText="1"/>
    </xf>
    <xf numFmtId="0" fontId="38" fillId="0" borderId="53" xfId="41" applyFont="1" applyFill="1" applyBorder="1" applyAlignment="1">
      <alignment horizontal="center" wrapText="1"/>
    </xf>
    <xf numFmtId="0" fontId="38" fillId="0" borderId="395" xfId="41" applyFont="1" applyFill="1" applyBorder="1" applyAlignment="1">
      <alignment horizontal="center" wrapText="1"/>
    </xf>
    <xf numFmtId="0" fontId="38" fillId="0" borderId="122" xfId="41" applyFont="1" applyFill="1" applyBorder="1" applyAlignment="1">
      <alignment horizontal="center"/>
    </xf>
    <xf numFmtId="0" fontId="38" fillId="0" borderId="34" xfId="41" applyFont="1" applyFill="1" applyBorder="1" applyAlignment="1">
      <alignment horizontal="center"/>
    </xf>
    <xf numFmtId="0" fontId="38" fillId="0" borderId="451" xfId="41" applyFont="1" applyFill="1" applyBorder="1" applyAlignment="1">
      <alignment horizontal="center"/>
    </xf>
    <xf numFmtId="0" fontId="38" fillId="0" borderId="62" xfId="41" applyFont="1" applyFill="1" applyBorder="1" applyAlignment="1">
      <alignment horizontal="center"/>
    </xf>
    <xf numFmtId="0" fontId="38" fillId="0" borderId="147" xfId="41" applyFont="1" applyFill="1" applyBorder="1" applyAlignment="1">
      <alignment horizontal="center"/>
    </xf>
    <xf numFmtId="0" fontId="38" fillId="0" borderId="98" xfId="41" applyFont="1" applyFill="1" applyBorder="1" applyAlignment="1">
      <alignment horizontal="center" vertical="center"/>
    </xf>
    <xf numFmtId="0" fontId="38" fillId="0" borderId="85" xfId="41" applyFont="1" applyFill="1" applyBorder="1" applyAlignment="1">
      <alignment horizontal="center" vertical="center"/>
    </xf>
    <xf numFmtId="0" fontId="38" fillId="0" borderId="122" xfId="41" applyFont="1" applyFill="1" applyBorder="1" applyAlignment="1">
      <alignment horizontal="center" vertical="center"/>
    </xf>
    <xf numFmtId="0" fontId="40" fillId="0" borderId="486" xfId="41" applyFont="1" applyFill="1" applyBorder="1" applyAlignment="1">
      <alignment horizontal="center"/>
    </xf>
    <xf numFmtId="0" fontId="40" fillId="0" borderId="77" xfId="41" applyFont="1" applyFill="1" applyBorder="1" applyAlignment="1">
      <alignment horizontal="center"/>
    </xf>
    <xf numFmtId="0" fontId="38" fillId="0" borderId="121" xfId="41" applyFont="1" applyFill="1" applyBorder="1" applyAlignment="1">
      <alignment horizontal="center"/>
    </xf>
    <xf numFmtId="0" fontId="37" fillId="0" borderId="349" xfId="41" applyFont="1" applyFill="1" applyBorder="1" applyAlignment="1">
      <alignment horizontal="center"/>
    </xf>
    <xf numFmtId="0" fontId="37" fillId="0" borderId="116" xfId="41" applyFont="1" applyFill="1" applyBorder="1" applyAlignment="1">
      <alignment horizontal="center"/>
    </xf>
    <xf numFmtId="0" fontId="37" fillId="0" borderId="484" xfId="41" applyFont="1" applyFill="1" applyBorder="1" applyAlignment="1">
      <alignment horizontal="center"/>
    </xf>
    <xf numFmtId="0" fontId="37" fillId="0" borderId="485" xfId="41" applyFont="1" applyFill="1" applyBorder="1" applyAlignment="1">
      <alignment horizontal="center"/>
    </xf>
    <xf numFmtId="0" fontId="6" fillId="0" borderId="69" xfId="40" applyFont="1" applyBorder="1" applyAlignment="1"/>
    <xf numFmtId="0" fontId="23" fillId="0" borderId="92" xfId="40" applyFont="1" applyBorder="1" applyAlignment="1"/>
    <xf numFmtId="0" fontId="18" fillId="0" borderId="72" xfId="40" applyFont="1" applyBorder="1" applyAlignment="1"/>
    <xf numFmtId="0" fontId="17" fillId="0" borderId="127" xfId="40" applyFont="1" applyBorder="1" applyAlignment="1"/>
    <xf numFmtId="0" fontId="2" fillId="0" borderId="92" xfId="40" applyBorder="1" applyAlignment="1"/>
    <xf numFmtId="0" fontId="64" fillId="0" borderId="69" xfId="40" applyFont="1" applyBorder="1" applyAlignment="1">
      <alignment vertical="center"/>
    </xf>
    <xf numFmtId="0" fontId="23" fillId="28" borderId="59" xfId="40" applyFont="1" applyFill="1" applyBorder="1" applyAlignment="1">
      <alignment horizontal="center" vertical="center"/>
    </xf>
    <xf numFmtId="0" fontId="23" fillId="0" borderId="483" xfId="40" applyFont="1" applyBorder="1" applyAlignment="1">
      <alignment horizontal="center" vertical="center"/>
    </xf>
    <xf numFmtId="0" fontId="18" fillId="0" borderId="487" xfId="40" applyFont="1" applyBorder="1" applyAlignment="1"/>
    <xf numFmtId="0" fontId="17" fillId="0" borderId="200" xfId="40" applyFont="1" applyBorder="1" applyAlignment="1"/>
    <xf numFmtId="0" fontId="2" fillId="0" borderId="162" xfId="40" applyBorder="1" applyAlignment="1"/>
    <xf numFmtId="0" fontId="6" fillId="0" borderId="127" xfId="40" applyFont="1" applyBorder="1" applyAlignment="1">
      <alignment horizontal="left"/>
    </xf>
    <xf numFmtId="0" fontId="6" fillId="0" borderId="92" xfId="40" applyFont="1" applyBorder="1" applyAlignment="1">
      <alignment horizontal="left"/>
    </xf>
    <xf numFmtId="0" fontId="2" fillId="28" borderId="98" xfId="40" applyFont="1" applyFill="1" applyBorder="1" applyAlignment="1">
      <alignment horizontal="center" vertical="center" wrapText="1"/>
    </xf>
    <xf numFmtId="0" fontId="2" fillId="28" borderId="85" xfId="40" applyFont="1" applyFill="1" applyBorder="1" applyAlignment="1">
      <alignment horizontal="center" vertical="center" wrapText="1"/>
    </xf>
    <xf numFmtId="0" fontId="32" fillId="0" borderId="85" xfId="0" applyFont="1" applyBorder="1" applyAlignment="1"/>
    <xf numFmtId="0" fontId="6" fillId="0" borderId="69" xfId="40" applyFont="1" applyBorder="1" applyAlignment="1">
      <alignment horizontal="left"/>
    </xf>
    <xf numFmtId="0" fontId="6" fillId="0" borderId="69" xfId="40" applyFont="1" applyFill="1" applyBorder="1" applyAlignment="1"/>
    <xf numFmtId="0" fontId="6" fillId="0" borderId="92" xfId="40" applyFont="1" applyFill="1" applyBorder="1" applyAlignment="1"/>
    <xf numFmtId="0" fontId="64" fillId="0" borderId="69" xfId="40" applyFont="1" applyBorder="1" applyAlignment="1"/>
    <xf numFmtId="0" fontId="64" fillId="0" borderId="92" xfId="40" applyFont="1" applyBorder="1" applyAlignment="1"/>
    <xf numFmtId="0" fontId="64" fillId="0" borderId="69" xfId="40" applyFont="1" applyBorder="1" applyAlignment="1">
      <alignment horizontal="left" vertical="center"/>
    </xf>
    <xf numFmtId="0" fontId="64" fillId="0" borderId="92" xfId="40" applyFont="1" applyBorder="1" applyAlignment="1">
      <alignment horizontal="left" vertical="center"/>
    </xf>
    <xf numFmtId="0" fontId="64" fillId="0" borderId="93" xfId="40" applyFont="1" applyFill="1" applyBorder="1" applyAlignment="1">
      <alignment horizontal="left" vertical="center"/>
    </xf>
    <xf numFmtId="0" fontId="64" fillId="0" borderId="97" xfId="40" applyFont="1" applyFill="1" applyBorder="1" applyAlignment="1">
      <alignment horizontal="left" vertical="center"/>
    </xf>
    <xf numFmtId="0" fontId="59" fillId="0" borderId="59" xfId="40" applyFont="1" applyBorder="1" applyAlignment="1"/>
    <xf numFmtId="0" fontId="59" fillId="0" borderId="122" xfId="40" applyFont="1" applyBorder="1" applyAlignment="1"/>
    <xf numFmtId="0" fontId="23" fillId="0" borderId="85" xfId="40" applyFont="1" applyBorder="1" applyAlignment="1"/>
    <xf numFmtId="0" fontId="2" fillId="28" borderId="104" xfId="40" applyFont="1" applyFill="1" applyBorder="1" applyAlignment="1">
      <alignment horizontal="center" vertical="center" wrapText="1"/>
    </xf>
    <xf numFmtId="0" fontId="2" fillId="28" borderId="53" xfId="40" applyFont="1" applyFill="1" applyBorder="1" applyAlignment="1">
      <alignment horizontal="center" vertical="center" wrapText="1"/>
    </xf>
    <xf numFmtId="0" fontId="2" fillId="28" borderId="140" xfId="40" applyFont="1" applyFill="1" applyBorder="1" applyAlignment="1">
      <alignment horizontal="center" vertical="center" wrapText="1"/>
    </xf>
    <xf numFmtId="0" fontId="10" fillId="0" borderId="51" xfId="0" applyFont="1" applyFill="1" applyBorder="1" applyAlignment="1">
      <alignment horizontal="center" wrapText="1"/>
    </xf>
    <xf numFmtId="0" fontId="10" fillId="0" borderId="142" xfId="0" applyFont="1" applyFill="1" applyBorder="1" applyAlignment="1">
      <alignment horizontal="center" wrapText="1"/>
    </xf>
    <xf numFmtId="0" fontId="3" fillId="24" borderId="0" xfId="0" applyFont="1" applyFill="1" applyBorder="1" applyAlignment="1">
      <alignment horizontal="center"/>
    </xf>
    <xf numFmtId="0" fontId="10" fillId="0" borderId="63" xfId="0" applyFont="1" applyFill="1" applyBorder="1" applyAlignment="1">
      <alignment horizontal="center" wrapText="1"/>
    </xf>
    <xf numFmtId="0" fontId="10" fillId="0" borderId="83" xfId="0" applyFont="1" applyFill="1" applyBorder="1" applyAlignment="1">
      <alignment horizontal="center" wrapText="1"/>
    </xf>
    <xf numFmtId="0" fontId="10" fillId="0" borderId="64" xfId="0" applyFont="1" applyFill="1" applyBorder="1" applyAlignment="1">
      <alignment horizontal="center" wrapText="1"/>
    </xf>
    <xf numFmtId="0" fontId="10" fillId="0" borderId="488" xfId="0" applyFont="1" applyFill="1" applyBorder="1" applyAlignment="1">
      <alignment horizontal="center" wrapText="1"/>
    </xf>
    <xf numFmtId="0" fontId="10" fillId="0" borderId="143" xfId="0" applyFont="1" applyFill="1" applyBorder="1" applyAlignment="1">
      <alignment horizontal="center" wrapText="1"/>
    </xf>
    <xf numFmtId="0" fontId="53" fillId="24" borderId="0" xfId="0" applyFont="1" applyFill="1" applyBorder="1" applyAlignment="1">
      <alignment horizontal="center"/>
    </xf>
    <xf numFmtId="0" fontId="45" fillId="0" borderId="54" xfId="42" applyFont="1" applyFill="1" applyBorder="1" applyAlignment="1">
      <alignment horizontal="center" vertical="center"/>
    </xf>
    <xf numFmtId="0" fontId="45" fillId="0" borderId="108" xfId="42" applyFont="1" applyFill="1" applyBorder="1" applyAlignment="1">
      <alignment horizontal="center" vertical="center"/>
    </xf>
    <xf numFmtId="0" fontId="45" fillId="0" borderId="68" xfId="42" applyFont="1" applyFill="1" applyBorder="1" applyAlignment="1">
      <alignment horizontal="center" vertical="center" wrapText="1"/>
    </xf>
    <xf numFmtId="0" fontId="45" fillId="0" borderId="107" xfId="42" applyFont="1" applyFill="1" applyBorder="1" applyAlignment="1">
      <alignment horizontal="center" vertical="center" wrapText="1"/>
    </xf>
    <xf numFmtId="0" fontId="45" fillId="0" borderId="69" xfId="42" applyFont="1" applyFill="1" applyBorder="1" applyAlignment="1">
      <alignment horizontal="center" vertical="center" wrapText="1"/>
    </xf>
    <xf numFmtId="0" fontId="45" fillId="0" borderId="105" xfId="42" applyFont="1" applyFill="1" applyBorder="1" applyAlignment="1">
      <alignment horizontal="center" vertical="center" wrapText="1"/>
    </xf>
    <xf numFmtId="0" fontId="45" fillId="28" borderId="487" xfId="42" applyFont="1" applyFill="1" applyBorder="1" applyAlignment="1">
      <alignment horizontal="left" vertical="center"/>
    </xf>
    <xf numFmtId="0" fontId="17" fillId="28" borderId="200" xfId="42" applyFont="1" applyFill="1" applyBorder="1" applyAlignment="1">
      <alignment horizontal="left" vertical="center"/>
    </xf>
    <xf numFmtId="0" fontId="17" fillId="0" borderId="200" xfId="42" applyBorder="1" applyAlignment="1">
      <alignment vertical="center"/>
    </xf>
    <xf numFmtId="0" fontId="17" fillId="0" borderId="210" xfId="42" applyBorder="1" applyAlignment="1">
      <alignment vertical="center"/>
    </xf>
    <xf numFmtId="0" fontId="45" fillId="28" borderId="72" xfId="42" applyFont="1" applyFill="1" applyBorder="1" applyAlignment="1">
      <alignment horizontal="left" vertical="center"/>
    </xf>
    <xf numFmtId="0" fontId="17" fillId="28" borderId="127" xfId="42" applyFont="1" applyFill="1" applyBorder="1" applyAlignment="1">
      <alignment horizontal="left" vertical="center"/>
    </xf>
    <xf numFmtId="0" fontId="17" fillId="0" borderId="127" xfId="42" applyBorder="1" applyAlignment="1">
      <alignment vertical="center"/>
    </xf>
    <xf numFmtId="0" fontId="17" fillId="0" borderId="124" xfId="42" applyBorder="1" applyAlignment="1">
      <alignment vertical="center"/>
    </xf>
    <xf numFmtId="0" fontId="17" fillId="28" borderId="149" xfId="42" applyFont="1" applyFill="1" applyBorder="1" applyAlignment="1">
      <alignment horizontal="left" vertical="center"/>
    </xf>
    <xf numFmtId="0" fontId="17" fillId="0" borderId="149" xfId="42" applyBorder="1" applyAlignment="1">
      <alignment vertical="center"/>
    </xf>
    <xf numFmtId="0" fontId="17" fillId="0" borderId="150" xfId="42" applyBorder="1" applyAlignment="1">
      <alignment vertical="center"/>
    </xf>
    <xf numFmtId="0" fontId="45" fillId="0" borderId="96" xfId="42" applyFont="1" applyFill="1" applyBorder="1" applyAlignment="1">
      <alignment horizontal="center" vertical="center" wrapText="1"/>
    </xf>
    <xf numFmtId="0" fontId="17" fillId="0" borderId="159" xfId="42" applyBorder="1" applyAlignment="1">
      <alignment horizontal="center" vertical="center" wrapText="1"/>
    </xf>
    <xf numFmtId="0" fontId="17" fillId="0" borderId="363" xfId="42" applyBorder="1" applyAlignment="1">
      <alignment horizontal="center" vertical="center" wrapText="1"/>
    </xf>
    <xf numFmtId="0" fontId="45" fillId="0" borderId="91" xfId="42" applyFont="1" applyFill="1" applyBorder="1" applyAlignment="1">
      <alignment horizontal="center" vertical="center" wrapText="1"/>
    </xf>
    <xf numFmtId="0" fontId="45" fillId="0" borderId="109" xfId="42" applyFont="1" applyFill="1" applyBorder="1" applyAlignment="1">
      <alignment horizontal="center" vertical="center" wrapText="1"/>
    </xf>
    <xf numFmtId="0" fontId="45" fillId="0" borderId="324" xfId="42" applyFont="1" applyFill="1" applyBorder="1" applyAlignment="1">
      <alignment horizontal="center" vertical="center" wrapText="1"/>
    </xf>
    <xf numFmtId="0" fontId="45" fillId="0" borderId="71" xfId="42" applyFont="1" applyFill="1" applyBorder="1" applyAlignment="1">
      <alignment wrapText="1"/>
    </xf>
    <xf numFmtId="0" fontId="45" fillId="0" borderId="106" xfId="42" applyFont="1" applyFill="1" applyBorder="1" applyAlignment="1">
      <alignment wrapText="1"/>
    </xf>
    <xf numFmtId="0" fontId="45" fillId="0" borderId="487" xfId="42" applyFont="1" applyFill="1" applyBorder="1" applyAlignment="1">
      <alignment horizontal="center" vertical="center" wrapText="1"/>
    </xf>
    <xf numFmtId="0" fontId="45" fillId="0" borderId="200" xfId="42" applyFont="1" applyFill="1" applyBorder="1" applyAlignment="1">
      <alignment horizontal="center" vertical="center" wrapText="1"/>
    </xf>
    <xf numFmtId="0" fontId="17" fillId="0" borderId="210" xfId="42" applyBorder="1" applyAlignment="1">
      <alignment horizontal="center" vertical="center" wrapText="1"/>
    </xf>
    <xf numFmtId="0" fontId="45" fillId="0" borderId="114" xfId="42" applyFont="1" applyFill="1" applyBorder="1" applyAlignment="1">
      <alignment horizontal="center" vertical="center" wrapText="1"/>
    </xf>
    <xf numFmtId="0" fontId="45" fillId="0" borderId="123" xfId="42" applyFont="1" applyFill="1" applyBorder="1" applyAlignment="1">
      <alignment horizontal="center" vertical="center" wrapText="1"/>
    </xf>
    <xf numFmtId="0" fontId="45" fillId="0" borderId="113" xfId="42" applyFont="1" applyFill="1" applyBorder="1" applyAlignment="1">
      <alignment horizontal="center" vertical="center" wrapText="1"/>
    </xf>
    <xf numFmtId="0" fontId="45" fillId="30" borderId="61" xfId="0" applyFont="1" applyFill="1" applyBorder="1" applyAlignment="1">
      <alignment horizontal="center" vertical="top" wrapText="1"/>
    </xf>
    <xf numFmtId="0" fontId="0" fillId="0" borderId="62" xfId="0" applyBorder="1"/>
  </cellXfs>
  <cellStyles count="5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cel Built-in Normal" xfId="28"/>
    <cellStyle name="Explanatory Text" xfId="29"/>
    <cellStyle name="Ezres 2" xfId="30"/>
    <cellStyle name="Ezres 3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ál" xfId="0" builtinId="0"/>
    <cellStyle name="Normál 2" xfId="40"/>
    <cellStyle name="Normál 3" xfId="41"/>
    <cellStyle name="Normál 3 2" xfId="42"/>
    <cellStyle name="Normál 4" xfId="43"/>
    <cellStyle name="Normál 5" xfId="44"/>
    <cellStyle name="Normál 6" xfId="45"/>
    <cellStyle name="Normál 7" xfId="46"/>
    <cellStyle name="Normál 9" xfId="47"/>
    <cellStyle name="Normál_1.számú melléklet" xfId="48"/>
    <cellStyle name="Note" xfId="49"/>
    <cellStyle name="Output" xfId="50"/>
    <cellStyle name="Pénznem 2" xfId="51"/>
    <cellStyle name="Százalék" xfId="52" builtinId="5"/>
    <cellStyle name="Title" xfId="53"/>
    <cellStyle name="Total" xfId="54"/>
    <cellStyle name="Warning Text" xfId="5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1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18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externalLink" Target="externalLinks/externalLink14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externalLink" Target="externalLinks/externalLink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6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llne\AppData\Local\Microsoft\Windows\Temporary%20Internet%20Files\Content.Outlook\ZIIRKPO0\Eszterl&#225;nc%202015\Eszterl&#225;nc%20&#243;voda2015-&#252;zemeltet&#233;s-J&#225;n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llne\AppData\Local\Microsoft\Windows\Temporary%20Internet%20Files\Content.Outlook\ZIIRKPO0\Eszterl&#225;nc%202015\Eszterl&#225;nc%20&#243;voda2015-&#252;zemeltet&#233;s-Gy&#246;ngyharm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llne\AppData\Local\Microsoft\Windows\Temporary%20Internet%20Files\Content.Outlook\ZIIRKPO0\Eszterl&#225;nc%202015\Eszterl&#225;nc%20&#243;voda2015-&#252;zemeltet&#233;s-Alag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llne\AppData\Local\Microsoft\Windows\Temporary%20Internet%20Files\Content.Outlook\ZIIRKPO0\Eszterl&#225;nc%202015\Eszterl&#225;nc%20&#243;voda2015-nevel&#233;s-Post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llne\AppData\Local\Microsoft\Windows\Temporary%20Internet%20Files\Content.Outlook\ZIIRKPO0\Eszterl&#225;nc%202015\Eszterl&#225;nc%20&#243;voda2015-nevel&#233;s-J&#225;n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llne\AppData\Local\Microsoft\Windows\Temporary%20Internet%20Files\Content.Outlook\ZIIRKPO0\Eszterl&#225;nc%202015\Eszterl&#225;nc%20&#243;voda2015-nevel&#233;s-Gy&#246;ngyharma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llne\AppData\Local\Microsoft\Windows\Temporary%20Internet%20Files\Content.Outlook\ZIIRKPO0\Eszterl&#225;nc%202015\Eszterl&#225;nc%20&#243;voda2015-nevel&#233;s-Budai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llne\AppData\Local\Microsoft\Windows\Temporary%20Internet%20Files\Content.Outlook\ZIIRKPO0\Eszterl&#225;nc%202015\Eszterl&#225;nc%20&#243;voda2015-nevel&#233;s-Alagi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llne\AppData\Local\Microsoft\Windows\Temporary%20Internet%20Files\Content.Outlook\ZIIRKPO0\Eszterl&#225;nc%202015\Eszterl&#225;nc%20oviSNI%20201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llne\AppData\Local\Microsoft\Windows\Temporary%20Internet%20Files\Content.Outlook\ZIIRKPO0\FEJLESZT&#201;SE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5.%20&#233;vi%20k&#246;lt&#233;sgvet&#233;s\Mell&#233;kletek\&#214;sszes%20t&#225;bla%20egyb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llne\AppData\Local\Microsoft\Windows\Temporary%20Internet%20Files\Content.Outlook\ZIIRKPO0\Eszterl&#225;nc%202015\Eszterl&#225;nc%20Posta%202015%20int.&#233;tk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llne\AppData\Local\Microsoft\Windows\Temporary%20Internet%20Files\Content.Outlook\ZIIRKPO0\Eszterl&#225;nc%202015\Eszterl&#225;nc%20J&#225;nos%202015%20int.&#233;tk.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llne\AppData\Local\Microsoft\Windows\Temporary%20Internet%20Files\Content.Outlook\ZIIRKPO0\Eszterl&#225;nc%202015\Eszterl&#225;nc%20Gy&#246;ngyharmat%202015%20int.&#233;tk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llne\AppData\Local\Microsoft\Windows\Temporary%20Internet%20Files\Content.Outlook\ZIIRKPO0\Eszterl&#225;nc%202015\Eszterl&#225;nc%20Budai2015%20int.&#233;tk.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llne\AppData\Local\Microsoft\Windows\Temporary%20Internet%20Files\Content.Outlook\ZIIRKPO0\Eszterl&#225;nc%202015\Eszterl&#225;nc%20Alagi%202015%20int.&#233;tk.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llne\AppData\Local\Microsoft\Windows\Temporary%20Internet%20Files\Content.Outlook\ZIIRKPO0\Eszterl&#225;nc%202015\Eszterl&#225;nc%20&#243;voda2015-&#252;zemeltet&#233;s-Buda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llne\AppData\Local\Microsoft\Windows\Temporary%20Internet%20Files\Content.Outlook\ZIIRKPO0\Eszterl&#225;nc%202015\Eszterl&#225;nc%20&#243;voda2015-&#252;zemeltet&#233;s-Post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B"/>
      <sheetName val="A"/>
      <sheetName val="Munka3"/>
    </sheetNames>
    <sheetDataSet>
      <sheetData sheetId="0" refreshError="1"/>
      <sheetData sheetId="1">
        <row r="84">
          <cell r="H84">
            <v>4185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B"/>
      <sheetName val="A"/>
      <sheetName val="Munka3"/>
    </sheetNames>
    <sheetDataSet>
      <sheetData sheetId="0" refreshError="1"/>
      <sheetData sheetId="1">
        <row r="90">
          <cell r="H90">
            <v>8739</v>
          </cell>
        </row>
      </sheetData>
      <sheetData sheetId="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B"/>
      <sheetName val="A"/>
      <sheetName val="Munka3"/>
    </sheetNames>
    <sheetDataSet>
      <sheetData sheetId="0" refreshError="1"/>
      <sheetData sheetId="1">
        <row r="88">
          <cell r="H88">
            <v>10802</v>
          </cell>
        </row>
      </sheetData>
      <sheetData sheetId="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>
        <row r="121">
          <cell r="H121">
            <v>33065</v>
          </cell>
        </row>
      </sheetData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>
        <row r="116">
          <cell r="H116">
            <v>33967</v>
          </cell>
        </row>
      </sheetData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>
        <row r="113">
          <cell r="H113">
            <v>69574</v>
          </cell>
        </row>
      </sheetData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>
        <row r="150">
          <cell r="H150">
            <v>97340</v>
          </cell>
        </row>
      </sheetData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>
        <row r="131">
          <cell r="H131">
            <v>82242</v>
          </cell>
        </row>
      </sheetData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>
        <row r="41">
          <cell r="H41">
            <v>6462</v>
          </cell>
        </row>
      </sheetData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BEFEJEZ.2014.12.31"/>
      <sheetName val="05.31 (2)"/>
      <sheetName val="EI.HELYESBÍTÉS"/>
      <sheetName val="BERUH-FELÚJ.06.30"/>
      <sheetName val="FEJLESZTÉSEK 06.30"/>
      <sheetName val="07.31"/>
      <sheetName val="08.31"/>
    </sheetNames>
    <sheetDataSet>
      <sheetData sheetId="0" refreshError="1"/>
      <sheetData sheetId="1" refreshError="1"/>
      <sheetData sheetId="2" refreshError="1"/>
      <sheetData sheetId="3" refreshError="1">
        <row r="8">
          <cell r="D8">
            <v>25235925</v>
          </cell>
        </row>
        <row r="9">
          <cell r="D9">
            <v>116840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>
        <row r="35">
          <cell r="H35">
            <v>6201</v>
          </cell>
        </row>
        <row r="42">
          <cell r="H42">
            <v>2979.5219999999999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>
        <row r="35">
          <cell r="H35">
            <v>5301</v>
          </cell>
        </row>
        <row r="42">
          <cell r="H42">
            <v>2074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>
        <row r="35">
          <cell r="H35">
            <v>11803</v>
          </cell>
        </row>
        <row r="42">
          <cell r="H42">
            <v>4616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>
        <row r="35">
          <cell r="H35">
            <v>12903</v>
          </cell>
        </row>
        <row r="42">
          <cell r="H42">
            <v>5046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unka1"/>
      <sheetName val="Munka2"/>
      <sheetName val="Munka3"/>
    </sheetNames>
    <sheetDataSet>
      <sheetData sheetId="0">
        <row r="35">
          <cell r="H35">
            <v>13703</v>
          </cell>
        </row>
        <row r="42">
          <cell r="H42">
            <v>5360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B"/>
      <sheetName val="A"/>
      <sheetName val="Munka3"/>
    </sheetNames>
    <sheetDataSet>
      <sheetData sheetId="0" refreshError="1"/>
      <sheetData sheetId="1">
        <row r="88">
          <cell r="H88">
            <v>150</v>
          </cell>
        </row>
        <row r="94">
          <cell r="H94">
            <v>9567</v>
          </cell>
        </row>
      </sheetData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B"/>
      <sheetName val="A"/>
      <sheetName val="Munka3"/>
    </sheetNames>
    <sheetDataSet>
      <sheetData sheetId="0" refreshError="1"/>
      <sheetData sheetId="1">
        <row r="81">
          <cell r="H81">
            <v>4709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51"/>
  <sheetViews>
    <sheetView tabSelected="1" zoomScaleNormal="100" workbookViewId="0">
      <selection activeCell="W25" sqref="W25"/>
    </sheetView>
  </sheetViews>
  <sheetFormatPr defaultRowHeight="12.75"/>
  <cols>
    <col min="1" max="1" width="4.28515625" style="1" customWidth="1"/>
    <col min="2" max="2" width="41.5703125" style="1" customWidth="1"/>
    <col min="3" max="7" width="13" style="2" customWidth="1"/>
    <col min="8" max="8" width="4.28515625" style="1" customWidth="1"/>
    <col min="9" max="9" width="48.140625" style="1" customWidth="1"/>
    <col min="10" max="11" width="11.5703125" style="3" hidden="1" customWidth="1"/>
    <col min="12" max="12" width="12.28515625" style="3" hidden="1" customWidth="1"/>
    <col min="13" max="13" width="12.42578125" style="3" hidden="1" customWidth="1"/>
    <col min="14" max="14" width="11" style="1" hidden="1" customWidth="1"/>
    <col min="15" max="15" width="11.42578125" style="2" hidden="1" customWidth="1"/>
    <col min="16" max="20" width="12.42578125" style="1" customWidth="1"/>
    <col min="21" max="21" width="14.28515625" style="1" customWidth="1"/>
    <col min="22" max="16384" width="9.140625" style="1"/>
  </cols>
  <sheetData>
    <row r="1" spans="1:21" ht="15.75">
      <c r="A1" s="127"/>
      <c r="B1" s="126"/>
      <c r="C1" s="125"/>
      <c r="D1" s="125"/>
      <c r="E1" s="125"/>
      <c r="F1" s="125"/>
      <c r="G1" s="125"/>
      <c r="H1" s="2"/>
      <c r="I1" s="121"/>
      <c r="N1" s="1473" t="s">
        <v>82</v>
      </c>
      <c r="O1" s="1473"/>
      <c r="P1" s="123"/>
      <c r="Q1" s="123"/>
      <c r="R1" s="123"/>
      <c r="S1" s="123" t="s">
        <v>83</v>
      </c>
      <c r="T1" s="123"/>
    </row>
    <row r="2" spans="1:21">
      <c r="A2" s="2"/>
      <c r="B2" s="2"/>
      <c r="C2" s="121"/>
      <c r="D2" s="121"/>
      <c r="E2" s="121"/>
      <c r="F2" s="121"/>
      <c r="G2" s="121"/>
      <c r="H2" s="2"/>
      <c r="I2" s="121"/>
      <c r="O2" s="124"/>
      <c r="P2" s="123"/>
      <c r="Q2" s="123"/>
      <c r="R2" s="123"/>
      <c r="S2" s="123"/>
      <c r="T2" s="123"/>
    </row>
    <row r="3" spans="1:21" ht="18.75">
      <c r="A3" s="1480" t="s">
        <v>87</v>
      </c>
      <c r="B3" s="1480"/>
      <c r="C3" s="1480"/>
      <c r="D3" s="1480"/>
      <c r="E3" s="1480"/>
      <c r="F3" s="1480"/>
      <c r="G3" s="1480"/>
      <c r="H3" s="1480"/>
      <c r="I3" s="1480"/>
      <c r="J3" s="1480"/>
      <c r="K3" s="1480"/>
      <c r="L3" s="1480"/>
      <c r="M3" s="1480"/>
      <c r="N3" s="1480"/>
      <c r="O3" s="1480"/>
      <c r="P3" s="1480"/>
      <c r="Q3" s="1480"/>
      <c r="R3" s="1480"/>
      <c r="S3" s="1480"/>
      <c r="T3" s="1480"/>
      <c r="U3" s="1480"/>
    </row>
    <row r="4" spans="1:21">
      <c r="A4" s="1454" t="s">
        <v>81</v>
      </c>
      <c r="B4" s="1454"/>
      <c r="C4" s="1454"/>
      <c r="D4" s="1454"/>
      <c r="E4" s="1454"/>
      <c r="F4" s="1454"/>
      <c r="G4" s="1454"/>
      <c r="H4" s="1454"/>
      <c r="I4" s="1454"/>
      <c r="J4" s="1454"/>
      <c r="K4" s="1454"/>
      <c r="L4" s="1454"/>
      <c r="M4" s="1454"/>
      <c r="N4" s="1454"/>
      <c r="O4" s="1454"/>
      <c r="P4" s="1454"/>
      <c r="Q4" s="1454"/>
      <c r="R4" s="1454"/>
      <c r="S4" s="1454"/>
      <c r="T4" s="1454"/>
      <c r="U4" s="1454"/>
    </row>
    <row r="5" spans="1:21" ht="12.75" hidden="1" customHeight="1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</row>
    <row r="6" spans="1:21" ht="13.5" thickBot="1">
      <c r="A6" s="2"/>
      <c r="B6" s="2"/>
      <c r="H6" s="2"/>
      <c r="I6" s="121"/>
    </row>
    <row r="7" spans="1:21" ht="12.75" customHeight="1">
      <c r="A7" s="119" t="s">
        <v>61</v>
      </c>
      <c r="B7" s="119"/>
      <c r="C7" s="1462" t="s">
        <v>86</v>
      </c>
      <c r="D7" s="1462" t="s">
        <v>582</v>
      </c>
      <c r="E7" s="1462" t="s">
        <v>500</v>
      </c>
      <c r="F7" s="1462" t="s">
        <v>609</v>
      </c>
      <c r="G7" s="1462" t="s">
        <v>610</v>
      </c>
      <c r="H7" s="120"/>
      <c r="I7" s="119"/>
      <c r="J7" s="118" t="s">
        <v>80</v>
      </c>
      <c r="K7" s="118" t="s">
        <v>79</v>
      </c>
      <c r="L7" s="117" t="s">
        <v>80</v>
      </c>
      <c r="M7" s="116" t="s">
        <v>79</v>
      </c>
      <c r="N7" s="115" t="s">
        <v>78</v>
      </c>
      <c r="O7" s="115" t="s">
        <v>78</v>
      </c>
      <c r="P7" s="1462" t="s">
        <v>86</v>
      </c>
      <c r="Q7" s="1462" t="s">
        <v>582</v>
      </c>
      <c r="R7" s="1462" t="s">
        <v>500</v>
      </c>
      <c r="S7" s="1462" t="s">
        <v>609</v>
      </c>
      <c r="T7" s="1462" t="s">
        <v>610</v>
      </c>
      <c r="U7" s="642" t="s">
        <v>77</v>
      </c>
    </row>
    <row r="8" spans="1:21">
      <c r="A8" s="109" t="s">
        <v>75</v>
      </c>
      <c r="B8" s="109" t="s">
        <v>76</v>
      </c>
      <c r="C8" s="1463"/>
      <c r="D8" s="1463"/>
      <c r="E8" s="1463" t="s">
        <v>500</v>
      </c>
      <c r="F8" s="1463"/>
      <c r="G8" s="1463"/>
      <c r="H8" s="114" t="s">
        <v>75</v>
      </c>
      <c r="I8" s="109" t="s">
        <v>74</v>
      </c>
      <c r="J8" s="113" t="s">
        <v>73</v>
      </c>
      <c r="K8" s="113" t="s">
        <v>72</v>
      </c>
      <c r="L8" s="110" t="s">
        <v>71</v>
      </c>
      <c r="M8" s="110" t="s">
        <v>70</v>
      </c>
      <c r="N8" s="109" t="s">
        <v>69</v>
      </c>
      <c r="O8" s="109" t="s">
        <v>69</v>
      </c>
      <c r="P8" s="1463"/>
      <c r="Q8" s="1463"/>
      <c r="R8" s="1463" t="s">
        <v>500</v>
      </c>
      <c r="S8" s="1463"/>
      <c r="T8" s="1463"/>
      <c r="U8" s="643" t="s">
        <v>68</v>
      </c>
    </row>
    <row r="9" spans="1:21">
      <c r="A9" s="109"/>
      <c r="B9" s="109" t="s">
        <v>67</v>
      </c>
      <c r="C9" s="1463"/>
      <c r="D9" s="1463"/>
      <c r="E9" s="1463"/>
      <c r="F9" s="1463"/>
      <c r="G9" s="1463"/>
      <c r="H9" s="114"/>
      <c r="I9" s="109" t="s">
        <v>67</v>
      </c>
      <c r="J9" s="113" t="s">
        <v>66</v>
      </c>
      <c r="K9" s="113" t="s">
        <v>66</v>
      </c>
      <c r="L9" s="112" t="s">
        <v>62</v>
      </c>
      <c r="M9" s="111" t="s">
        <v>62</v>
      </c>
      <c r="N9" s="109" t="s">
        <v>65</v>
      </c>
      <c r="O9" s="109" t="s">
        <v>64</v>
      </c>
      <c r="P9" s="1463"/>
      <c r="Q9" s="1463"/>
      <c r="R9" s="1463"/>
      <c r="S9" s="1463"/>
      <c r="T9" s="1463"/>
      <c r="U9" s="643" t="s">
        <v>63</v>
      </c>
    </row>
    <row r="10" spans="1:21" ht="13.5" customHeight="1" thickBot="1">
      <c r="A10" s="104" t="s">
        <v>61</v>
      </c>
      <c r="B10" s="104"/>
      <c r="C10" s="1464"/>
      <c r="D10" s="1465"/>
      <c r="E10" s="1464"/>
      <c r="F10" s="1465"/>
      <c r="G10" s="1465"/>
      <c r="H10" s="108" t="s">
        <v>61</v>
      </c>
      <c r="I10" s="104"/>
      <c r="J10" s="107"/>
      <c r="K10" s="107"/>
      <c r="L10" s="106"/>
      <c r="M10" s="105"/>
      <c r="N10" s="104" t="s">
        <v>62</v>
      </c>
      <c r="O10" s="104" t="s">
        <v>62</v>
      </c>
      <c r="P10" s="1465"/>
      <c r="Q10" s="1465"/>
      <c r="R10" s="1464"/>
      <c r="S10" s="1465"/>
      <c r="T10" s="1465"/>
      <c r="U10" s="644" t="s">
        <v>611</v>
      </c>
    </row>
    <row r="11" spans="1:21">
      <c r="A11" s="103">
        <v>1</v>
      </c>
      <c r="B11" s="102">
        <v>2</v>
      </c>
      <c r="C11" s="636"/>
      <c r="D11" s="101"/>
      <c r="E11" s="101"/>
      <c r="F11" s="101"/>
      <c r="G11" s="101"/>
      <c r="H11" s="100">
        <v>7</v>
      </c>
      <c r="I11" s="99">
        <v>8</v>
      </c>
      <c r="J11" s="98">
        <v>9</v>
      </c>
      <c r="K11" s="97">
        <v>10</v>
      </c>
      <c r="L11" s="97">
        <v>7</v>
      </c>
      <c r="M11" s="96">
        <v>13</v>
      </c>
      <c r="N11" s="94">
        <v>15</v>
      </c>
      <c r="O11" s="93">
        <v>16</v>
      </c>
      <c r="P11" s="95">
        <v>12</v>
      </c>
      <c r="Q11" s="602">
        <v>12</v>
      </c>
      <c r="R11" s="95"/>
      <c r="S11" s="602">
        <v>12</v>
      </c>
      <c r="T11" s="95">
        <v>12</v>
      </c>
      <c r="U11" s="8"/>
    </row>
    <row r="12" spans="1:21" ht="15">
      <c r="A12" s="92"/>
      <c r="B12" s="91"/>
      <c r="C12" s="86"/>
      <c r="D12" s="86"/>
      <c r="E12" s="86"/>
      <c r="F12" s="86"/>
      <c r="G12" s="86"/>
      <c r="H12" s="90" t="s">
        <v>61</v>
      </c>
      <c r="I12" s="89"/>
      <c r="J12" s="88"/>
      <c r="K12" s="88"/>
      <c r="L12" s="88"/>
      <c r="M12" s="88"/>
      <c r="N12" s="86"/>
      <c r="O12" s="85"/>
      <c r="P12" s="87"/>
      <c r="Q12" s="87"/>
      <c r="R12" s="87"/>
      <c r="S12" s="87"/>
      <c r="T12" s="87"/>
      <c r="U12" s="77"/>
    </row>
    <row r="13" spans="1:21" s="66" customFormat="1" ht="21.95" customHeight="1">
      <c r="A13" s="82">
        <v>1</v>
      </c>
      <c r="B13" s="70" t="s">
        <v>60</v>
      </c>
      <c r="C13" s="139">
        <v>1329446</v>
      </c>
      <c r="D13" s="139">
        <v>1425605</v>
      </c>
      <c r="E13" s="139">
        <v>-49103</v>
      </c>
      <c r="F13" s="139">
        <f>SUM(D13:E13)</f>
        <v>1376502</v>
      </c>
      <c r="G13" s="139">
        <v>1324479</v>
      </c>
      <c r="H13" s="136">
        <v>1</v>
      </c>
      <c r="I13" s="67" t="s">
        <v>59</v>
      </c>
      <c r="J13" s="47">
        <v>2174856</v>
      </c>
      <c r="K13" s="47">
        <v>2572223</v>
      </c>
      <c r="L13" s="47">
        <v>2406509</v>
      </c>
      <c r="M13" s="69">
        <v>2536696</v>
      </c>
      <c r="N13" s="129"/>
      <c r="O13" s="78"/>
      <c r="P13" s="140">
        <v>439124</v>
      </c>
      <c r="Q13" s="140">
        <v>440280</v>
      </c>
      <c r="R13" s="140">
        <v>-71194</v>
      </c>
      <c r="S13" s="140">
        <f>SUM(Q13:R13)</f>
        <v>369086</v>
      </c>
      <c r="T13" s="140">
        <v>355728</v>
      </c>
      <c r="U13" s="77"/>
    </row>
    <row r="14" spans="1:21" ht="21.95" customHeight="1">
      <c r="A14" s="82">
        <v>2</v>
      </c>
      <c r="B14" s="1297" t="s">
        <v>724</v>
      </c>
      <c r="C14" s="139">
        <v>386711</v>
      </c>
      <c r="D14" s="139">
        <v>405138</v>
      </c>
      <c r="E14" s="601">
        <v>-2867</v>
      </c>
      <c r="F14" s="139">
        <f t="shared" ref="F14:F23" si="0">SUM(D14:E14)</f>
        <v>402271</v>
      </c>
      <c r="G14" s="139">
        <v>374979</v>
      </c>
      <c r="H14" s="137">
        <v>2</v>
      </c>
      <c r="I14" s="81" t="s">
        <v>58</v>
      </c>
      <c r="J14" s="47">
        <v>7982800</v>
      </c>
      <c r="K14" s="47">
        <v>8376922</v>
      </c>
      <c r="L14" s="47">
        <v>8311155</v>
      </c>
      <c r="M14" s="69">
        <v>7358817</v>
      </c>
      <c r="N14" s="142"/>
      <c r="O14" s="83"/>
      <c r="P14" s="140">
        <v>2625850</v>
      </c>
      <c r="Q14" s="140">
        <v>2629298</v>
      </c>
      <c r="R14" s="140">
        <v>519227</v>
      </c>
      <c r="S14" s="140">
        <f t="shared" ref="S14:S23" si="1">SUM(Q14:R14)</f>
        <v>3148525</v>
      </c>
      <c r="T14" s="140">
        <v>3150757</v>
      </c>
      <c r="U14" s="77"/>
    </row>
    <row r="15" spans="1:21" ht="21.95" customHeight="1">
      <c r="A15" s="82">
        <v>3</v>
      </c>
      <c r="B15" s="70" t="s">
        <v>57</v>
      </c>
      <c r="C15" s="139">
        <v>1583412</v>
      </c>
      <c r="D15" s="139">
        <v>1800467</v>
      </c>
      <c r="E15" s="139">
        <v>-31758</v>
      </c>
      <c r="F15" s="139">
        <f t="shared" si="0"/>
        <v>1768709</v>
      </c>
      <c r="G15" s="139">
        <v>1628696</v>
      </c>
      <c r="H15" s="137">
        <v>3</v>
      </c>
      <c r="I15" s="68" t="s">
        <v>56</v>
      </c>
      <c r="J15" s="47">
        <v>3340919.5</v>
      </c>
      <c r="K15" s="47">
        <v>3179194</v>
      </c>
      <c r="L15" s="47">
        <v>3222669</v>
      </c>
      <c r="M15" s="69">
        <v>1787353.74</v>
      </c>
      <c r="N15" s="142"/>
      <c r="O15" s="83"/>
      <c r="P15" s="140">
        <v>1289334</v>
      </c>
      <c r="Q15" s="140">
        <v>1383509</v>
      </c>
      <c r="R15" s="140">
        <v>62749</v>
      </c>
      <c r="S15" s="140">
        <f t="shared" si="1"/>
        <v>1446258</v>
      </c>
      <c r="T15" s="140">
        <v>1446258</v>
      </c>
      <c r="U15" s="77"/>
    </row>
    <row r="16" spans="1:21" ht="21.95" customHeight="1">
      <c r="A16" s="63">
        <v>4</v>
      </c>
      <c r="B16" s="62" t="s">
        <v>55</v>
      </c>
      <c r="C16" s="139">
        <v>135960</v>
      </c>
      <c r="D16" s="139">
        <v>163395</v>
      </c>
      <c r="E16" s="139">
        <v>-84455</v>
      </c>
      <c r="F16" s="139">
        <f t="shared" si="0"/>
        <v>78940</v>
      </c>
      <c r="G16" s="139">
        <v>63082</v>
      </c>
      <c r="H16" s="137">
        <v>4</v>
      </c>
      <c r="I16" s="68" t="s">
        <v>54</v>
      </c>
      <c r="J16" s="47">
        <v>96169</v>
      </c>
      <c r="K16" s="84"/>
      <c r="L16" s="84"/>
      <c r="M16" s="69">
        <v>140410.31500000006</v>
      </c>
      <c r="N16" s="142"/>
      <c r="O16" s="83"/>
      <c r="P16" s="140"/>
      <c r="Q16" s="140">
        <f>SUM(N16:P16)</f>
        <v>0</v>
      </c>
      <c r="R16" s="140"/>
      <c r="S16" s="140">
        <f t="shared" si="1"/>
        <v>0</v>
      </c>
      <c r="T16" s="140"/>
      <c r="U16" s="77"/>
    </row>
    <row r="17" spans="1:21" ht="21.95" customHeight="1">
      <c r="A17" s="82">
        <v>5</v>
      </c>
      <c r="B17" s="70" t="s">
        <v>53</v>
      </c>
      <c r="C17" s="139"/>
      <c r="D17" s="139"/>
      <c r="E17" s="139"/>
      <c r="F17" s="139">
        <f t="shared" si="0"/>
        <v>0</v>
      </c>
      <c r="G17" s="139"/>
      <c r="H17" s="136">
        <v>5</v>
      </c>
      <c r="I17" s="68" t="s">
        <v>52</v>
      </c>
      <c r="J17" s="47">
        <v>1200196</v>
      </c>
      <c r="K17" s="47">
        <v>1256274</v>
      </c>
      <c r="L17" s="47">
        <v>930723</v>
      </c>
      <c r="M17" s="69">
        <v>1098555.22</v>
      </c>
      <c r="N17" s="129"/>
      <c r="O17" s="78"/>
      <c r="P17" s="140">
        <v>421000</v>
      </c>
      <c r="Q17" s="140">
        <f>SUM(N17:P17)</f>
        <v>421000</v>
      </c>
      <c r="S17" s="140">
        <f t="shared" si="1"/>
        <v>421000</v>
      </c>
      <c r="T17" s="140">
        <v>433867</v>
      </c>
      <c r="U17" s="77"/>
    </row>
    <row r="18" spans="1:21" ht="21.95" customHeight="1">
      <c r="A18" s="63"/>
      <c r="B18" s="64" t="s">
        <v>51</v>
      </c>
      <c r="C18" s="139"/>
      <c r="D18" s="139">
        <f>SUM(A18:C18)</f>
        <v>0</v>
      </c>
      <c r="E18" s="139"/>
      <c r="F18" s="139">
        <f t="shared" si="0"/>
        <v>0</v>
      </c>
      <c r="G18" s="139"/>
      <c r="H18" s="136">
        <v>6</v>
      </c>
      <c r="I18" s="67" t="s">
        <v>50</v>
      </c>
      <c r="J18" s="47">
        <v>31100</v>
      </c>
      <c r="K18" s="47">
        <v>23270</v>
      </c>
      <c r="L18" s="47">
        <v>0</v>
      </c>
      <c r="M18" s="69">
        <v>2050.875</v>
      </c>
      <c r="N18" s="129"/>
      <c r="O18" s="78"/>
      <c r="P18" s="140"/>
      <c r="Q18" s="140">
        <v>5854</v>
      </c>
      <c r="R18" s="140">
        <v>2298</v>
      </c>
      <c r="S18" s="140">
        <f t="shared" si="1"/>
        <v>8152</v>
      </c>
      <c r="T18" s="140">
        <v>8152</v>
      </c>
      <c r="U18" s="77"/>
    </row>
    <row r="19" spans="1:21" ht="21.95" customHeight="1">
      <c r="A19" s="63"/>
      <c r="B19" s="64" t="s">
        <v>49</v>
      </c>
      <c r="C19" s="139">
        <v>189583</v>
      </c>
      <c r="D19" s="139">
        <v>173056</v>
      </c>
      <c r="E19" s="139">
        <v>2286</v>
      </c>
      <c r="F19" s="139">
        <f t="shared" si="0"/>
        <v>175342</v>
      </c>
      <c r="G19" s="139">
        <v>96197</v>
      </c>
      <c r="H19" s="136">
        <v>7</v>
      </c>
      <c r="I19" s="81" t="s">
        <v>48</v>
      </c>
      <c r="J19" s="20">
        <v>719</v>
      </c>
      <c r="K19" s="20">
        <v>0</v>
      </c>
      <c r="L19" s="20">
        <v>0</v>
      </c>
      <c r="M19" s="69">
        <v>0</v>
      </c>
      <c r="N19" s="129"/>
      <c r="O19" s="78"/>
      <c r="P19" s="140"/>
      <c r="Q19" s="140">
        <f>SUM(N19:P19)</f>
        <v>0</v>
      </c>
      <c r="R19" s="140"/>
      <c r="S19" s="140">
        <f t="shared" si="1"/>
        <v>0</v>
      </c>
      <c r="T19" s="140"/>
      <c r="U19" s="77"/>
    </row>
    <row r="20" spans="1:21" ht="26.25" customHeight="1">
      <c r="A20" s="63"/>
      <c r="B20" s="1298" t="s">
        <v>47</v>
      </c>
      <c r="C20" s="139"/>
      <c r="D20" s="139">
        <f>SUM(A20:C20)</f>
        <v>0</v>
      </c>
      <c r="E20" s="139"/>
      <c r="F20" s="139">
        <f t="shared" si="0"/>
        <v>0</v>
      </c>
      <c r="G20" s="139"/>
      <c r="H20" s="138">
        <v>8</v>
      </c>
      <c r="I20" s="80" t="s">
        <v>600</v>
      </c>
      <c r="J20" s="47">
        <v>110065</v>
      </c>
      <c r="K20" s="47">
        <v>1283326</v>
      </c>
      <c r="L20" s="47">
        <v>0</v>
      </c>
      <c r="M20" s="69">
        <v>327091</v>
      </c>
      <c r="N20" s="129"/>
      <c r="O20" s="78"/>
      <c r="P20" s="140"/>
      <c r="Q20" s="140">
        <v>374347</v>
      </c>
      <c r="R20" s="140">
        <v>11567</v>
      </c>
      <c r="S20" s="140">
        <f t="shared" si="1"/>
        <v>385914</v>
      </c>
      <c r="T20" s="140">
        <v>385914</v>
      </c>
      <c r="U20" s="76"/>
    </row>
    <row r="21" spans="1:21" ht="21.95" customHeight="1">
      <c r="A21" s="63"/>
      <c r="B21" s="64" t="s">
        <v>46</v>
      </c>
      <c r="C21" s="139"/>
      <c r="D21" s="139">
        <f>SUM(A21:C21)</f>
        <v>0</v>
      </c>
      <c r="E21" s="139"/>
      <c r="F21" s="139">
        <f t="shared" si="0"/>
        <v>0</v>
      </c>
      <c r="G21" s="139"/>
      <c r="H21" s="138">
        <v>9</v>
      </c>
      <c r="I21" s="80" t="s">
        <v>45</v>
      </c>
      <c r="J21" s="47">
        <v>892058</v>
      </c>
      <c r="K21" s="47"/>
      <c r="L21" s="47"/>
      <c r="M21" s="69">
        <v>754396</v>
      </c>
      <c r="N21" s="79"/>
      <c r="O21" s="78"/>
      <c r="P21" s="140"/>
      <c r="Q21" s="140">
        <f>SUM(N21:P21)</f>
        <v>0</v>
      </c>
      <c r="R21" s="140"/>
      <c r="S21" s="140">
        <f t="shared" si="1"/>
        <v>0</v>
      </c>
      <c r="T21" s="140"/>
      <c r="U21" s="77"/>
    </row>
    <row r="22" spans="1:21" ht="21.95" customHeight="1">
      <c r="A22" s="63">
        <v>6</v>
      </c>
      <c r="B22" s="62" t="s">
        <v>44</v>
      </c>
      <c r="C22" s="139">
        <v>25000</v>
      </c>
      <c r="D22" s="139">
        <v>25000</v>
      </c>
      <c r="E22" s="139"/>
      <c r="F22" s="139">
        <f t="shared" si="0"/>
        <v>25000</v>
      </c>
      <c r="G22" s="139"/>
      <c r="H22" s="138"/>
      <c r="I22" s="23"/>
      <c r="J22" s="47"/>
      <c r="K22" s="47"/>
      <c r="L22" s="47"/>
      <c r="M22" s="69"/>
      <c r="N22" s="79"/>
      <c r="O22" s="78"/>
      <c r="P22" s="140"/>
      <c r="Q22" s="140">
        <f>SUM(N22:P22)</f>
        <v>0</v>
      </c>
      <c r="R22" s="140"/>
      <c r="S22" s="140">
        <f t="shared" si="1"/>
        <v>0</v>
      </c>
      <c r="T22" s="140"/>
      <c r="U22" s="77"/>
    </row>
    <row r="23" spans="1:21" ht="21.95" customHeight="1" thickBot="1">
      <c r="A23" s="63">
        <v>7</v>
      </c>
      <c r="B23" s="62" t="s">
        <v>43</v>
      </c>
      <c r="C23" s="1058">
        <v>268267</v>
      </c>
      <c r="D23" s="1058">
        <v>121254</v>
      </c>
      <c r="E23" s="1058">
        <v>213360</v>
      </c>
      <c r="F23" s="139">
        <f t="shared" si="0"/>
        <v>334614</v>
      </c>
      <c r="G23" s="1058"/>
      <c r="H23" s="136"/>
      <c r="I23" s="59"/>
      <c r="J23" s="75"/>
      <c r="K23" s="75"/>
      <c r="L23" s="75"/>
      <c r="M23" s="75"/>
      <c r="N23" s="73"/>
      <c r="O23" s="72"/>
      <c r="P23" s="74"/>
      <c r="Q23" s="1059">
        <f>SUM(N23:P23)</f>
        <v>0</v>
      </c>
      <c r="R23" s="74"/>
      <c r="S23" s="140">
        <f t="shared" si="1"/>
        <v>0</v>
      </c>
      <c r="T23" s="74"/>
      <c r="U23" s="1060" t="s">
        <v>84</v>
      </c>
    </row>
    <row r="24" spans="1:21" ht="17.100000000000001" customHeight="1" thickBot="1">
      <c r="A24" s="1474" t="s">
        <v>41</v>
      </c>
      <c r="B24" s="1064" t="s">
        <v>42</v>
      </c>
      <c r="C24" s="1460">
        <f>SUM(C13:C23)</f>
        <v>3918379</v>
      </c>
      <c r="D24" s="1460">
        <f>SUM(D13:D23)</f>
        <v>4113915</v>
      </c>
      <c r="E24" s="1460">
        <f>SUM(E13:E23)</f>
        <v>47463</v>
      </c>
      <c r="F24" s="1460">
        <f>SUM(F13:F23)</f>
        <v>4161378</v>
      </c>
      <c r="G24" s="1460">
        <f>SUM(G13:G23)</f>
        <v>3487433</v>
      </c>
      <c r="H24" s="1476" t="s">
        <v>41</v>
      </c>
      <c r="I24" s="1065" t="s">
        <v>40</v>
      </c>
      <c r="J24" s="1066"/>
      <c r="K24" s="1066"/>
      <c r="L24" s="1066"/>
      <c r="M24" s="1066"/>
      <c r="N24" s="1067"/>
      <c r="O24" s="1067"/>
      <c r="P24" s="1458">
        <f>SUM(P13:P21)</f>
        <v>4775308</v>
      </c>
      <c r="Q24" s="1458">
        <f>SUM(Q13:Q23)</f>
        <v>5254288</v>
      </c>
      <c r="R24" s="1458">
        <f>SUM(R13:R23)</f>
        <v>524647</v>
      </c>
      <c r="S24" s="1458">
        <f>SUM(S13:S21)</f>
        <v>5778935</v>
      </c>
      <c r="T24" s="1458">
        <f>SUM(T13:T21)</f>
        <v>5780676</v>
      </c>
      <c r="U24" s="1068" t="s">
        <v>611</v>
      </c>
    </row>
    <row r="25" spans="1:21" ht="17.100000000000001" customHeight="1" thickBot="1">
      <c r="A25" s="1475"/>
      <c r="B25" s="1069" t="s">
        <v>22</v>
      </c>
      <c r="C25" s="1461"/>
      <c r="D25" s="1461"/>
      <c r="E25" s="1466"/>
      <c r="F25" s="1461"/>
      <c r="G25" s="1461"/>
      <c r="H25" s="1477"/>
      <c r="I25" s="1070" t="s">
        <v>22</v>
      </c>
      <c r="J25" s="1071">
        <v>15828882.5</v>
      </c>
      <c r="K25" s="1071">
        <v>16691209</v>
      </c>
      <c r="L25" s="1071">
        <v>14871056</v>
      </c>
      <c r="M25" s="1071">
        <v>14005370.15</v>
      </c>
      <c r="N25" s="1071"/>
      <c r="O25" s="1071"/>
      <c r="P25" s="1459"/>
      <c r="Q25" s="1459"/>
      <c r="R25" s="1487"/>
      <c r="S25" s="1459"/>
      <c r="T25" s="1459"/>
      <c r="U25" s="1072">
        <f>SUM(S24-F24)</f>
        <v>1617557</v>
      </c>
    </row>
    <row r="26" spans="1:21" ht="21.95" customHeight="1">
      <c r="A26" s="63">
        <v>8</v>
      </c>
      <c r="B26" s="62" t="s">
        <v>39</v>
      </c>
      <c r="C26" s="1061">
        <v>302000</v>
      </c>
      <c r="D26" s="1061">
        <v>318751</v>
      </c>
      <c r="E26" s="1061">
        <v>-131722</v>
      </c>
      <c r="F26" s="1061">
        <f>SUM(D26:E26)</f>
        <v>187029</v>
      </c>
      <c r="G26" s="1061">
        <v>81465</v>
      </c>
      <c r="H26" s="136">
        <v>10</v>
      </c>
      <c r="I26" s="67" t="s">
        <v>38</v>
      </c>
      <c r="J26" s="60">
        <v>1781398.1</v>
      </c>
      <c r="K26" s="60">
        <v>412002</v>
      </c>
      <c r="L26" s="60">
        <v>1032000</v>
      </c>
      <c r="M26" s="144">
        <v>921245</v>
      </c>
      <c r="N26" s="147"/>
      <c r="O26" s="60"/>
      <c r="P26" s="1062">
        <v>9100</v>
      </c>
      <c r="Q26" s="1062">
        <v>2351278</v>
      </c>
      <c r="R26" s="1062">
        <v>1160729</v>
      </c>
      <c r="S26" s="1062">
        <f>SUM(Q26:R26)</f>
        <v>3512007</v>
      </c>
      <c r="T26" s="1062">
        <v>1662106</v>
      </c>
      <c r="U26" s="1063"/>
    </row>
    <row r="27" spans="1:21" ht="21.95" customHeight="1">
      <c r="A27" s="63">
        <v>9</v>
      </c>
      <c r="B27" s="62" t="s">
        <v>37</v>
      </c>
      <c r="C27" s="141">
        <v>344207</v>
      </c>
      <c r="D27" s="143">
        <v>513556</v>
      </c>
      <c r="E27" s="141">
        <v>966540</v>
      </c>
      <c r="F27" s="1061">
        <f t="shared" ref="F27:F33" si="2">SUM(D27:E27)</f>
        <v>1480096</v>
      </c>
      <c r="G27" s="141">
        <v>916342</v>
      </c>
      <c r="H27" s="136">
        <v>11</v>
      </c>
      <c r="I27" s="68" t="s">
        <v>36</v>
      </c>
      <c r="J27" s="71">
        <v>82541</v>
      </c>
      <c r="K27" s="71">
        <v>82541</v>
      </c>
      <c r="L27" s="71">
        <v>0</v>
      </c>
      <c r="M27" s="145">
        <v>516882.01699999999</v>
      </c>
      <c r="N27" s="148"/>
      <c r="O27" s="71"/>
      <c r="P27" s="150"/>
      <c r="Q27" s="149">
        <f>SUM(N27:P27)</f>
        <v>0</v>
      </c>
      <c r="R27" s="150"/>
      <c r="S27" s="1062">
        <f t="shared" ref="S27:S33" si="3">SUM(Q27:R27)</f>
        <v>0</v>
      </c>
      <c r="T27" s="150"/>
      <c r="U27" s="133"/>
    </row>
    <row r="28" spans="1:21" ht="21.95" customHeight="1">
      <c r="A28" s="63">
        <v>10</v>
      </c>
      <c r="B28" s="70" t="s">
        <v>35</v>
      </c>
      <c r="C28" s="141"/>
      <c r="D28" s="143"/>
      <c r="E28" s="141"/>
      <c r="F28" s="1061">
        <f t="shared" si="2"/>
        <v>0</v>
      </c>
      <c r="G28" s="141"/>
      <c r="H28" s="136">
        <v>12</v>
      </c>
      <c r="I28" s="68" t="s">
        <v>34</v>
      </c>
      <c r="J28" s="60">
        <v>171135</v>
      </c>
      <c r="K28" s="60">
        <v>112304</v>
      </c>
      <c r="L28" s="60">
        <v>0</v>
      </c>
      <c r="M28" s="144">
        <v>265902.842</v>
      </c>
      <c r="N28" s="147"/>
      <c r="O28" s="60"/>
      <c r="P28" s="149">
        <v>34900</v>
      </c>
      <c r="Q28" s="149">
        <v>26378</v>
      </c>
      <c r="R28" s="149">
        <v>1927</v>
      </c>
      <c r="S28" s="1062">
        <f t="shared" si="3"/>
        <v>28305</v>
      </c>
      <c r="T28" s="149">
        <v>28281</v>
      </c>
      <c r="U28" s="133"/>
    </row>
    <row r="29" spans="1:21" ht="21.95" customHeight="1">
      <c r="A29" s="63"/>
      <c r="B29" s="65" t="s">
        <v>33</v>
      </c>
      <c r="C29" s="141"/>
      <c r="D29" s="143">
        <f>SUM(A29:C29)</f>
        <v>0</v>
      </c>
      <c r="E29" s="141"/>
      <c r="F29" s="1061">
        <f t="shared" si="2"/>
        <v>0</v>
      </c>
      <c r="G29" s="141"/>
      <c r="H29" s="136">
        <v>13</v>
      </c>
      <c r="I29" s="67" t="s">
        <v>32</v>
      </c>
      <c r="J29" s="60">
        <v>1071</v>
      </c>
      <c r="K29" s="60">
        <v>1065</v>
      </c>
      <c r="L29" s="60">
        <v>0</v>
      </c>
      <c r="M29" s="144">
        <v>79.405000000000001</v>
      </c>
      <c r="N29" s="147"/>
      <c r="O29" s="60"/>
      <c r="P29" s="149"/>
      <c r="Q29" s="149">
        <v>38026</v>
      </c>
      <c r="R29" s="149">
        <v>308192</v>
      </c>
      <c r="S29" s="1062">
        <f t="shared" si="3"/>
        <v>346218</v>
      </c>
      <c r="T29" s="149">
        <v>346218</v>
      </c>
      <c r="U29" s="133"/>
    </row>
    <row r="30" spans="1:21" ht="21.95" customHeight="1">
      <c r="A30" s="63"/>
      <c r="B30" s="65" t="s">
        <v>31</v>
      </c>
      <c r="C30" s="141">
        <v>5000</v>
      </c>
      <c r="D30" s="143">
        <v>24080</v>
      </c>
      <c r="E30" s="141">
        <v>28622</v>
      </c>
      <c r="F30" s="1061">
        <f t="shared" si="2"/>
        <v>52702</v>
      </c>
      <c r="G30" s="141">
        <v>52702</v>
      </c>
      <c r="H30" s="136">
        <v>14</v>
      </c>
      <c r="I30" s="66" t="s">
        <v>30</v>
      </c>
      <c r="J30" s="60">
        <v>36208</v>
      </c>
      <c r="K30" s="60">
        <v>32491</v>
      </c>
      <c r="L30" s="60">
        <v>29000</v>
      </c>
      <c r="M30" s="146">
        <v>26300</v>
      </c>
      <c r="N30" s="147"/>
      <c r="O30" s="60"/>
      <c r="P30" s="151"/>
      <c r="Q30" s="149">
        <f>SUM(N30:P30)</f>
        <v>0</v>
      </c>
      <c r="R30" s="151"/>
      <c r="S30" s="1062">
        <f t="shared" si="3"/>
        <v>0</v>
      </c>
      <c r="T30" s="151"/>
      <c r="U30" s="133"/>
    </row>
    <row r="31" spans="1:21" ht="21.95" customHeight="1">
      <c r="A31" s="63"/>
      <c r="B31" s="65" t="s">
        <v>29</v>
      </c>
      <c r="C31" s="141"/>
      <c r="D31" s="143">
        <f>SUM(A31:C31)</f>
        <v>0</v>
      </c>
      <c r="E31" s="141"/>
      <c r="F31" s="1061">
        <f t="shared" si="2"/>
        <v>0</v>
      </c>
      <c r="G31" s="141"/>
      <c r="H31" s="138">
        <v>15</v>
      </c>
      <c r="I31" s="61" t="s">
        <v>601</v>
      </c>
      <c r="J31" s="60">
        <v>748</v>
      </c>
      <c r="K31" s="60">
        <v>3296965</v>
      </c>
      <c r="L31" s="60">
        <v>0</v>
      </c>
      <c r="M31" s="144">
        <v>58836</v>
      </c>
      <c r="N31" s="147"/>
      <c r="O31" s="60"/>
      <c r="P31" s="149"/>
      <c r="Q31" s="149">
        <f>SUM(N31:P31)</f>
        <v>0</v>
      </c>
      <c r="R31" s="149"/>
      <c r="S31" s="1062">
        <f t="shared" si="3"/>
        <v>0</v>
      </c>
      <c r="T31" s="149"/>
      <c r="U31" s="133"/>
    </row>
    <row r="32" spans="1:21" ht="21.95" customHeight="1">
      <c r="A32" s="63"/>
      <c r="B32" s="64" t="s">
        <v>28</v>
      </c>
      <c r="C32" s="141"/>
      <c r="D32" s="143">
        <f>SUM(A32:C32)</f>
        <v>0</v>
      </c>
      <c r="E32" s="141"/>
      <c r="F32" s="1061">
        <f t="shared" si="2"/>
        <v>0</v>
      </c>
      <c r="G32" s="141"/>
      <c r="H32" s="138">
        <v>16</v>
      </c>
      <c r="I32" s="61" t="s">
        <v>27</v>
      </c>
      <c r="J32" s="60">
        <v>350024</v>
      </c>
      <c r="K32" s="60"/>
      <c r="L32" s="60"/>
      <c r="M32" s="144">
        <v>1684883</v>
      </c>
      <c r="N32" s="147"/>
      <c r="O32" s="60"/>
      <c r="P32" s="149"/>
      <c r="Q32" s="149">
        <f>SUM(N32:P32)</f>
        <v>0</v>
      </c>
      <c r="R32" s="149"/>
      <c r="S32" s="1062">
        <f t="shared" si="3"/>
        <v>0</v>
      </c>
      <c r="T32" s="149"/>
      <c r="U32" s="133"/>
    </row>
    <row r="33" spans="1:27" ht="21.95" customHeight="1" thickBot="1">
      <c r="A33" s="63">
        <v>11</v>
      </c>
      <c r="B33" s="62" t="s">
        <v>26</v>
      </c>
      <c r="C33" s="1073">
        <v>765000</v>
      </c>
      <c r="D33" s="1074">
        <v>606631</v>
      </c>
      <c r="E33" s="1073">
        <v>-70145</v>
      </c>
      <c r="F33" s="1061">
        <f t="shared" si="2"/>
        <v>536486</v>
      </c>
      <c r="G33" s="1073"/>
      <c r="H33" s="138">
        <v>17</v>
      </c>
      <c r="I33" s="61"/>
      <c r="J33" s="60"/>
      <c r="K33" s="60"/>
      <c r="L33" s="60"/>
      <c r="M33" s="144"/>
      <c r="N33" s="147"/>
      <c r="O33" s="60"/>
      <c r="P33" s="1075"/>
      <c r="Q33" s="1075">
        <f>SUM(N33:P33)</f>
        <v>0</v>
      </c>
      <c r="R33" s="1075"/>
      <c r="S33" s="1062">
        <f t="shared" si="3"/>
        <v>0</v>
      </c>
      <c r="T33" s="1075"/>
      <c r="U33" s="59" t="s">
        <v>85</v>
      </c>
    </row>
    <row r="34" spans="1:27" ht="21.95" customHeight="1">
      <c r="A34" s="1478" t="s">
        <v>24</v>
      </c>
      <c r="B34" s="15" t="s">
        <v>25</v>
      </c>
      <c r="C34" s="1460">
        <f>SUM(C26:C33)</f>
        <v>1416207</v>
      </c>
      <c r="D34" s="1460">
        <f>SUM(D26:D33)</f>
        <v>1463018</v>
      </c>
      <c r="E34" s="1460">
        <f>SUM(E26:E33)</f>
        <v>793295</v>
      </c>
      <c r="F34" s="1460">
        <f>SUM(F26:F33)</f>
        <v>2256313</v>
      </c>
      <c r="G34" s="1460">
        <f>SUM(G26:G33)</f>
        <v>1050509</v>
      </c>
      <c r="H34" s="1471" t="s">
        <v>24</v>
      </c>
      <c r="I34" s="12" t="s">
        <v>23</v>
      </c>
      <c r="J34" s="13"/>
      <c r="K34" s="13"/>
      <c r="L34" s="13"/>
      <c r="M34" s="13"/>
      <c r="N34" s="12"/>
      <c r="O34" s="12"/>
      <c r="P34" s="1455">
        <f>SUM(P26:P33)</f>
        <v>44000</v>
      </c>
      <c r="Q34" s="1455">
        <f>SUM(Q26:Q33)</f>
        <v>2415682</v>
      </c>
      <c r="R34" s="1455">
        <f>SUM(R26:R33)</f>
        <v>1470848</v>
      </c>
      <c r="S34" s="1455">
        <f>SUM(S26:S33)</f>
        <v>3886530</v>
      </c>
      <c r="T34" s="1455">
        <f>SUM(T26:T33)</f>
        <v>2036605</v>
      </c>
      <c r="U34" s="1068" t="s">
        <v>611</v>
      </c>
    </row>
    <row r="35" spans="1:27" s="3" customFormat="1" ht="17.100000000000001" customHeight="1" thickBot="1">
      <c r="A35" s="1479"/>
      <c r="B35" s="11" t="s">
        <v>22</v>
      </c>
      <c r="C35" s="1461"/>
      <c r="D35" s="1461"/>
      <c r="E35" s="1456"/>
      <c r="F35" s="1461"/>
      <c r="G35" s="1461"/>
      <c r="H35" s="1472"/>
      <c r="I35" s="9" t="s">
        <v>22</v>
      </c>
      <c r="J35" s="9">
        <v>2423125.1</v>
      </c>
      <c r="K35" s="9">
        <v>3937368</v>
      </c>
      <c r="L35" s="9">
        <v>1061000</v>
      </c>
      <c r="M35" s="9">
        <v>3474128.264</v>
      </c>
      <c r="N35" s="9"/>
      <c r="O35" s="9"/>
      <c r="P35" s="1457"/>
      <c r="Q35" s="1457"/>
      <c r="R35" s="1456"/>
      <c r="S35" s="1457"/>
      <c r="T35" s="1457"/>
      <c r="U35" s="1076">
        <f>SUM(S34-F34)</f>
        <v>1630217</v>
      </c>
      <c r="V35" s="1"/>
      <c r="W35" s="1"/>
      <c r="Y35" s="1"/>
      <c r="Z35" s="1"/>
      <c r="AA35" s="1"/>
    </row>
    <row r="36" spans="1:27" ht="17.100000000000001" customHeight="1" thickBot="1">
      <c r="A36" s="22"/>
      <c r="B36" s="56"/>
      <c r="C36" s="134"/>
      <c r="D36" s="134"/>
      <c r="E36" s="134"/>
      <c r="F36" s="134"/>
      <c r="G36" s="134"/>
      <c r="H36" s="58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637"/>
      <c r="W36" s="3"/>
      <c r="Y36" s="3"/>
      <c r="Z36" s="3"/>
      <c r="AA36" s="3"/>
    </row>
    <row r="37" spans="1:27" ht="17.100000000000001" customHeight="1" thickBot="1">
      <c r="A37" s="1481" t="s">
        <v>20</v>
      </c>
      <c r="B37" s="15" t="s">
        <v>21</v>
      </c>
      <c r="C37" s="1485">
        <f>SUM(C24+C34)</f>
        <v>5334586</v>
      </c>
      <c r="D37" s="1469">
        <f>SUM(D24+D34)</f>
        <v>5576933</v>
      </c>
      <c r="E37" s="1467">
        <f>SUM(E24+E34)</f>
        <v>840758</v>
      </c>
      <c r="F37" s="1469">
        <f>SUM(F24+F34)</f>
        <v>6417691</v>
      </c>
      <c r="G37" s="1460">
        <f>SUM(G24+G34)</f>
        <v>4537942</v>
      </c>
      <c r="H37" s="1483" t="s">
        <v>20</v>
      </c>
      <c r="I37" s="14" t="s">
        <v>19</v>
      </c>
      <c r="J37" s="13"/>
      <c r="K37" s="13"/>
      <c r="L37" s="13"/>
      <c r="M37" s="13"/>
      <c r="N37" s="12"/>
      <c r="O37" s="12"/>
      <c r="P37" s="1455">
        <f>SUM(P24+P34)</f>
        <v>4819308</v>
      </c>
      <c r="Q37" s="1455">
        <f>SUM(Q24+Q34)</f>
        <v>7669970</v>
      </c>
      <c r="R37" s="1455">
        <f>SUM(R24+R34)</f>
        <v>1995495</v>
      </c>
      <c r="S37" s="1455">
        <f>SUM(Q37:R38)</f>
        <v>9665465</v>
      </c>
      <c r="T37" s="1488">
        <f>SUM(T24+T34)</f>
        <v>7817281</v>
      </c>
      <c r="U37" s="1148"/>
      <c r="V37" s="3"/>
    </row>
    <row r="38" spans="1:27" ht="17.100000000000001" customHeight="1" thickBot="1">
      <c r="A38" s="1482"/>
      <c r="B38" s="11" t="s">
        <v>18</v>
      </c>
      <c r="C38" s="1486"/>
      <c r="D38" s="1470"/>
      <c r="E38" s="1468"/>
      <c r="F38" s="1470"/>
      <c r="G38" s="1461"/>
      <c r="H38" s="1484"/>
      <c r="I38" s="10" t="s">
        <v>18</v>
      </c>
      <c r="J38" s="9">
        <v>18252007.600000001</v>
      </c>
      <c r="K38" s="9">
        <v>20628577</v>
      </c>
      <c r="L38" s="9">
        <v>15932056</v>
      </c>
      <c r="M38" s="9">
        <v>17479498.414000001</v>
      </c>
      <c r="N38" s="9"/>
      <c r="O38" s="9"/>
      <c r="P38" s="1457"/>
      <c r="Q38" s="1457"/>
      <c r="R38" s="1456"/>
      <c r="S38" s="1457"/>
      <c r="T38" s="1489"/>
      <c r="U38" s="1148"/>
      <c r="W38" s="4"/>
    </row>
    <row r="39" spans="1:27" ht="24" customHeight="1" thickBot="1">
      <c r="A39" s="22"/>
      <c r="B39" s="56"/>
      <c r="C39" s="130"/>
      <c r="D39" s="130"/>
      <c r="E39" s="130"/>
      <c r="F39" s="130"/>
      <c r="G39" s="130"/>
      <c r="H39" s="46">
        <v>17</v>
      </c>
      <c r="I39" s="57" t="s">
        <v>17</v>
      </c>
      <c r="J39" s="53">
        <v>327091</v>
      </c>
      <c r="K39" s="53">
        <v>58836</v>
      </c>
      <c r="L39" s="53">
        <v>67975</v>
      </c>
      <c r="M39" s="52">
        <v>33897</v>
      </c>
      <c r="N39" s="51"/>
      <c r="O39" s="51"/>
      <c r="P39" s="52"/>
      <c r="Q39" s="52"/>
      <c r="R39" s="52"/>
      <c r="S39" s="52">
        <f>SUM(Q39:R39)</f>
        <v>0</v>
      </c>
      <c r="T39" s="52"/>
      <c r="U39" s="637"/>
      <c r="W39" s="4"/>
    </row>
    <row r="40" spans="1:27" ht="25.5" customHeight="1" thickBot="1">
      <c r="A40" s="22"/>
      <c r="B40" s="56"/>
      <c r="C40" s="135"/>
      <c r="D40" s="135"/>
      <c r="E40" s="135"/>
      <c r="F40" s="135"/>
      <c r="G40" s="135"/>
      <c r="H40" s="55">
        <v>18</v>
      </c>
      <c r="I40" s="54" t="s">
        <v>16</v>
      </c>
      <c r="J40" s="53">
        <v>0</v>
      </c>
      <c r="K40" s="53">
        <v>-58836</v>
      </c>
      <c r="L40" s="53">
        <v>308549</v>
      </c>
      <c r="M40" s="52">
        <v>2470315</v>
      </c>
      <c r="N40" s="51"/>
      <c r="O40" s="51"/>
      <c r="P40" s="52"/>
      <c r="Q40" s="52"/>
      <c r="R40" s="52"/>
      <c r="S40" s="52"/>
      <c r="T40" s="52"/>
      <c r="U40" s="637"/>
    </row>
    <row r="41" spans="1:27" s="3" customFormat="1" ht="21.95" customHeight="1" thickBot="1">
      <c r="A41" s="38"/>
      <c r="B41" s="37"/>
      <c r="C41" s="50"/>
      <c r="D41" s="50"/>
      <c r="E41" s="50"/>
      <c r="F41" s="50"/>
      <c r="G41" s="50"/>
      <c r="H41" s="35" t="s">
        <v>11</v>
      </c>
      <c r="I41" s="34" t="s">
        <v>15</v>
      </c>
      <c r="J41" s="32">
        <v>327091</v>
      </c>
      <c r="K41" s="32">
        <v>0</v>
      </c>
      <c r="L41" s="32">
        <v>376524</v>
      </c>
      <c r="M41" s="32">
        <v>2504212</v>
      </c>
      <c r="N41" s="32"/>
      <c r="O41" s="32"/>
      <c r="P41" s="32">
        <f>SUM(P39:P40)</f>
        <v>0</v>
      </c>
      <c r="Q41" s="32">
        <f>SUM(Q39:Q40)</f>
        <v>0</v>
      </c>
      <c r="R41" s="32"/>
      <c r="S41" s="32">
        <f>SUM(S39:S40)</f>
        <v>0</v>
      </c>
      <c r="T41" s="640">
        <f>SUM(T39:T40)</f>
        <v>0</v>
      </c>
      <c r="U41" s="134"/>
      <c r="V41" s="1"/>
      <c r="W41" s="1"/>
      <c r="Y41" s="1"/>
      <c r="Z41" s="1"/>
      <c r="AA41" s="1"/>
    </row>
    <row r="42" spans="1:27" ht="20.100000000000001" customHeight="1">
      <c r="A42" s="49">
        <v>12</v>
      </c>
      <c r="B42" s="48" t="s">
        <v>14</v>
      </c>
      <c r="C42" s="131"/>
      <c r="D42" s="131">
        <v>2798315</v>
      </c>
      <c r="E42" s="131">
        <v>1154737</v>
      </c>
      <c r="F42" s="131">
        <f>SUM(D42:E42)</f>
        <v>3953052</v>
      </c>
      <c r="G42" s="131">
        <v>11348051</v>
      </c>
      <c r="H42" s="46">
        <v>19</v>
      </c>
      <c r="I42" s="45" t="s">
        <v>433</v>
      </c>
      <c r="J42" s="44"/>
      <c r="K42" s="44"/>
      <c r="L42" s="44"/>
      <c r="M42" s="44"/>
      <c r="N42" s="44"/>
      <c r="O42" s="44"/>
      <c r="P42" s="52">
        <v>515278</v>
      </c>
      <c r="Q42" s="52">
        <v>705278</v>
      </c>
      <c r="R42" s="52"/>
      <c r="S42" s="52">
        <f>SUM(Q42:R42)</f>
        <v>705278</v>
      </c>
      <c r="T42" s="52">
        <v>8380000</v>
      </c>
      <c r="U42" s="638"/>
      <c r="V42" s="3"/>
      <c r="W42" s="3"/>
      <c r="Y42" s="3"/>
      <c r="Z42" s="3"/>
      <c r="AA42" s="3"/>
    </row>
    <row r="43" spans="1:27" ht="20.100000000000001" customHeight="1" thickBot="1">
      <c r="A43" s="43">
        <v>13</v>
      </c>
      <c r="B43" s="42" t="s">
        <v>13</v>
      </c>
      <c r="C43" s="131"/>
      <c r="D43" s="131"/>
      <c r="E43" s="131"/>
      <c r="F43" s="131"/>
      <c r="G43" s="131"/>
      <c r="H43" s="41">
        <v>20</v>
      </c>
      <c r="I43" s="40" t="s">
        <v>12</v>
      </c>
      <c r="J43" s="39"/>
      <c r="K43" s="39"/>
      <c r="L43" s="39"/>
      <c r="M43" s="39"/>
      <c r="N43" s="17"/>
      <c r="O43" s="17"/>
      <c r="P43" s="39"/>
      <c r="Q43" s="39"/>
      <c r="R43" s="39"/>
      <c r="S43" s="39"/>
      <c r="T43" s="39"/>
      <c r="U43" s="639"/>
    </row>
    <row r="44" spans="1:27" s="3" customFormat="1" ht="17.100000000000001" customHeight="1" thickBot="1">
      <c r="A44" s="38" t="s">
        <v>11</v>
      </c>
      <c r="B44" s="37" t="s">
        <v>10</v>
      </c>
      <c r="C44" s="36">
        <f>SUM(C42:C43)</f>
        <v>0</v>
      </c>
      <c r="D44" s="36">
        <f>SUM(D42:D43)</f>
        <v>2798315</v>
      </c>
      <c r="E44" s="36">
        <f>SUM(E42:E43)</f>
        <v>1154737</v>
      </c>
      <c r="F44" s="36">
        <f>SUM(F42:F43)</f>
        <v>3953052</v>
      </c>
      <c r="G44" s="36">
        <f>SUM(G42:G43)</f>
        <v>11348051</v>
      </c>
      <c r="H44" s="35" t="s">
        <v>8</v>
      </c>
      <c r="I44" s="34" t="s">
        <v>9</v>
      </c>
      <c r="J44" s="33"/>
      <c r="K44" s="33"/>
      <c r="L44" s="32"/>
      <c r="M44" s="32"/>
      <c r="N44" s="31"/>
      <c r="O44" s="31"/>
      <c r="P44" s="32">
        <f>SUM(P42:P43)</f>
        <v>515278</v>
      </c>
      <c r="Q44" s="32">
        <f>SUM(Q42:Q43)</f>
        <v>705278</v>
      </c>
      <c r="R44" s="32">
        <f>SUM(R42:R43)</f>
        <v>0</v>
      </c>
      <c r="S44" s="32">
        <f>SUM(Q44:R44)</f>
        <v>705278</v>
      </c>
      <c r="T44" s="640">
        <f>SUM(T42:T43)</f>
        <v>8380000</v>
      </c>
      <c r="U44" s="134"/>
      <c r="V44" s="1"/>
      <c r="Y44" s="1"/>
      <c r="Z44" s="1"/>
      <c r="AA44" s="1"/>
    </row>
    <row r="45" spans="1:27" s="3" customFormat="1" ht="17.100000000000001" customHeight="1" thickBot="1">
      <c r="A45" s="22"/>
      <c r="B45" s="21"/>
      <c r="C45" s="132"/>
      <c r="D45" s="132"/>
      <c r="E45" s="132"/>
      <c r="F45" s="132"/>
      <c r="G45" s="132"/>
      <c r="H45" s="19"/>
      <c r="I45" s="18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24"/>
      <c r="V45" s="1"/>
    </row>
    <row r="46" spans="1:27" ht="21.95" customHeight="1" thickBot="1">
      <c r="A46" s="30" t="s">
        <v>8</v>
      </c>
      <c r="B46" s="29" t="s">
        <v>7</v>
      </c>
      <c r="C46" s="28"/>
      <c r="D46" s="28"/>
      <c r="E46" s="28"/>
      <c r="F46" s="28"/>
      <c r="G46" s="28"/>
      <c r="H46" s="27" t="s">
        <v>5</v>
      </c>
      <c r="I46" s="26" t="s">
        <v>6</v>
      </c>
      <c r="J46" s="25">
        <v>-92615</v>
      </c>
      <c r="K46" s="25">
        <v>32363</v>
      </c>
      <c r="L46" s="25"/>
      <c r="M46" s="25"/>
      <c r="N46" s="17"/>
      <c r="O46" s="17"/>
      <c r="P46" s="25"/>
      <c r="Q46" s="25"/>
      <c r="R46" s="25"/>
      <c r="S46" s="25"/>
      <c r="T46" s="25"/>
      <c r="U46" s="24"/>
      <c r="V46" s="3"/>
      <c r="W46" s="3"/>
      <c r="Y46" s="3"/>
      <c r="Z46" s="3"/>
      <c r="AA46" s="3"/>
    </row>
    <row r="47" spans="1:27" ht="17.100000000000001" customHeight="1" thickBot="1">
      <c r="A47" s="22"/>
      <c r="B47" s="21"/>
      <c r="C47" s="130"/>
      <c r="D47" s="130"/>
      <c r="E47" s="130"/>
      <c r="F47" s="130"/>
      <c r="G47" s="130"/>
      <c r="H47" s="19"/>
      <c r="I47" s="18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6"/>
      <c r="V47" s="3"/>
    </row>
    <row r="48" spans="1:27" ht="17.100000000000001" customHeight="1" thickBot="1">
      <c r="A48" s="1481" t="s">
        <v>5</v>
      </c>
      <c r="B48" s="15" t="s">
        <v>4</v>
      </c>
      <c r="C48" s="1455">
        <f>SUM(C37+C44)</f>
        <v>5334586</v>
      </c>
      <c r="D48" s="1455">
        <f>SUM(D37+D44)</f>
        <v>8375248</v>
      </c>
      <c r="E48" s="1455">
        <f>SUM(E37+E44+E46)</f>
        <v>1995495</v>
      </c>
      <c r="F48" s="1455">
        <f>SUM(F37+F44)</f>
        <v>10370743</v>
      </c>
      <c r="G48" s="1455">
        <f>SUM(G37+G44)</f>
        <v>15885993</v>
      </c>
      <c r="H48" s="1483" t="s">
        <v>3</v>
      </c>
      <c r="I48" s="14" t="s">
        <v>2</v>
      </c>
      <c r="J48" s="13"/>
      <c r="K48" s="13"/>
      <c r="L48" s="13"/>
      <c r="M48" s="13"/>
      <c r="N48" s="12"/>
      <c r="O48" s="12"/>
      <c r="P48" s="1455">
        <f>SUM(P37+P44)</f>
        <v>5334586</v>
      </c>
      <c r="Q48" s="1455">
        <f>SUM(Q37+Q44)</f>
        <v>8375248</v>
      </c>
      <c r="R48" s="1455">
        <f>SUM(R37+R41+R44+R46)</f>
        <v>1995495</v>
      </c>
      <c r="S48" s="1455">
        <f>SUM(S37+S44)</f>
        <v>10370743</v>
      </c>
      <c r="T48" s="1455">
        <f>SUM(T37+T44)</f>
        <v>16197281</v>
      </c>
      <c r="U48" s="641" t="s">
        <v>611</v>
      </c>
      <c r="V48" s="3"/>
    </row>
    <row r="49" spans="1:21" ht="15" thickBot="1">
      <c r="A49" s="1482"/>
      <c r="B49" s="11" t="s">
        <v>1</v>
      </c>
      <c r="C49" s="1457"/>
      <c r="D49" s="1457"/>
      <c r="E49" s="1456"/>
      <c r="F49" s="1457"/>
      <c r="G49" s="1457"/>
      <c r="H49" s="1484"/>
      <c r="I49" s="10" t="s">
        <v>0</v>
      </c>
      <c r="J49" s="9">
        <v>18486483.600000001</v>
      </c>
      <c r="K49" s="9">
        <v>20660940</v>
      </c>
      <c r="L49" s="9">
        <v>16308580</v>
      </c>
      <c r="M49" s="9">
        <v>19983710.414000001</v>
      </c>
      <c r="N49" s="9"/>
      <c r="O49" s="9"/>
      <c r="P49" s="1457"/>
      <c r="Q49" s="1457"/>
      <c r="R49" s="1456"/>
      <c r="S49" s="1457"/>
      <c r="T49" s="1457"/>
      <c r="U49" s="128">
        <f>SUM(S48-F48)</f>
        <v>0</v>
      </c>
    </row>
    <row r="50" spans="1:21">
      <c r="I50" s="8"/>
      <c r="M50" s="6"/>
      <c r="N50" s="4"/>
      <c r="O50" s="4"/>
      <c r="P50" s="7"/>
      <c r="Q50" s="7"/>
      <c r="R50" s="7"/>
      <c r="S50" s="7"/>
      <c r="T50" s="7"/>
    </row>
    <row r="51" spans="1:21">
      <c r="M51" s="6"/>
      <c r="P51" s="5"/>
      <c r="Q51" s="5"/>
      <c r="R51" s="5"/>
      <c r="S51" s="5"/>
      <c r="T51" s="5"/>
    </row>
  </sheetData>
  <mergeCells count="61">
    <mergeCell ref="T37:T38"/>
    <mergeCell ref="S7:S10"/>
    <mergeCell ref="A37:A38"/>
    <mergeCell ref="E48:E49"/>
    <mergeCell ref="T7:T10"/>
    <mergeCell ref="S24:S25"/>
    <mergeCell ref="T24:T25"/>
    <mergeCell ref="S48:S49"/>
    <mergeCell ref="T48:T49"/>
    <mergeCell ref="F7:F10"/>
    <mergeCell ref="S37:S38"/>
    <mergeCell ref="D7:D10"/>
    <mergeCell ref="E7:E10"/>
    <mergeCell ref="R48:R49"/>
    <mergeCell ref="P37:P38"/>
    <mergeCell ref="P48:P49"/>
    <mergeCell ref="H37:H38"/>
    <mergeCell ref="R37:R38"/>
    <mergeCell ref="D48:D49"/>
    <mergeCell ref="A48:A49"/>
    <mergeCell ref="H48:H49"/>
    <mergeCell ref="C48:C49"/>
    <mergeCell ref="C37:C38"/>
    <mergeCell ref="F37:F38"/>
    <mergeCell ref="F48:F49"/>
    <mergeCell ref="G48:G49"/>
    <mergeCell ref="N1:O1"/>
    <mergeCell ref="A24:A25"/>
    <mergeCell ref="H24:H25"/>
    <mergeCell ref="A34:A35"/>
    <mergeCell ref="G7:G10"/>
    <mergeCell ref="C7:C10"/>
    <mergeCell ref="F24:F25"/>
    <mergeCell ref="C34:C35"/>
    <mergeCell ref="C24:C25"/>
    <mergeCell ref="A3:U3"/>
    <mergeCell ref="R24:R25"/>
    <mergeCell ref="E34:E35"/>
    <mergeCell ref="G24:G25"/>
    <mergeCell ref="T34:T35"/>
    <mergeCell ref="Q37:Q38"/>
    <mergeCell ref="Q48:Q49"/>
    <mergeCell ref="D24:D25"/>
    <mergeCell ref="R7:R10"/>
    <mergeCell ref="P7:P10"/>
    <mergeCell ref="E24:E25"/>
    <mergeCell ref="Q7:Q10"/>
    <mergeCell ref="G34:G35"/>
    <mergeCell ref="P24:P25"/>
    <mergeCell ref="P34:P35"/>
    <mergeCell ref="E37:E38"/>
    <mergeCell ref="F34:F35"/>
    <mergeCell ref="D34:D35"/>
    <mergeCell ref="G37:G38"/>
    <mergeCell ref="D37:D38"/>
    <mergeCell ref="H34:H35"/>
    <mergeCell ref="A4:U4"/>
    <mergeCell ref="R34:R35"/>
    <mergeCell ref="S34:S35"/>
    <mergeCell ref="Q24:Q25"/>
    <mergeCell ref="Q34:Q35"/>
  </mergeCells>
  <phoneticPr fontId="56" type="noConversion"/>
  <printOptions horizontalCentered="1"/>
  <pageMargins left="0.15748031496062992" right="0.15748031496062992" top="0.43307086614173229" bottom="0.47244094488188981" header="0.15748031496062992" footer="0.19685039370078741"/>
  <pageSetup paperSize="9" scale="54" orientation="landscape" r:id="rId1"/>
  <headerFooter alignWithMargins="0"/>
  <colBreaks count="1" manualBreakCount="1">
    <brk id="21" max="4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2:P100"/>
  <sheetViews>
    <sheetView topLeftCell="A28" zoomScaleNormal="100" workbookViewId="0">
      <selection activeCell="J18" sqref="J18"/>
    </sheetView>
  </sheetViews>
  <sheetFormatPr defaultRowHeight="12.75"/>
  <cols>
    <col min="1" max="1" width="4.85546875" style="381" customWidth="1"/>
    <col min="2" max="2" width="47.42578125" style="381" customWidth="1"/>
    <col min="3" max="3" width="10.7109375" style="381" customWidth="1"/>
    <col min="4" max="4" width="11.28515625" style="381" bestFit="1" customWidth="1"/>
    <col min="5" max="5" width="10.5703125" style="381" customWidth="1"/>
    <col min="6" max="6" width="10.7109375" style="1085" customWidth="1"/>
    <col min="7" max="7" width="9.140625" style="435"/>
    <col min="8" max="16384" width="9.140625" style="381"/>
  </cols>
  <sheetData>
    <row r="2" spans="1:7">
      <c r="A2" s="448"/>
      <c r="B2" s="448"/>
      <c r="C2" s="448"/>
    </row>
    <row r="3" spans="1:7">
      <c r="A3" s="448"/>
      <c r="B3" s="448"/>
      <c r="C3" s="448"/>
    </row>
    <row r="4" spans="1:7" ht="13.5" thickBot="1">
      <c r="A4" s="448"/>
      <c r="B4" s="448"/>
      <c r="C4" s="448"/>
    </row>
    <row r="5" spans="1:7" ht="30.75" customHeight="1">
      <c r="A5" s="382" t="s">
        <v>395</v>
      </c>
      <c r="B5" s="383" t="s">
        <v>315</v>
      </c>
      <c r="C5" s="436" t="s">
        <v>396</v>
      </c>
      <c r="D5" s="1440">
        <v>42185</v>
      </c>
      <c r="E5" s="1440">
        <v>42277</v>
      </c>
      <c r="F5" s="1440">
        <v>42369</v>
      </c>
    </row>
    <row r="6" spans="1:7" ht="18" customHeight="1">
      <c r="A6" s="449" t="s">
        <v>41</v>
      </c>
      <c r="B6" s="384" t="s">
        <v>397</v>
      </c>
      <c r="C6" s="450">
        <f>SUM(C7:C7)</f>
        <v>25000</v>
      </c>
      <c r="D6" s="1161">
        <v>25000</v>
      </c>
      <c r="E6" s="1161">
        <v>25000</v>
      </c>
      <c r="F6" s="1164">
        <v>25000</v>
      </c>
    </row>
    <row r="7" spans="1:7" ht="18" customHeight="1">
      <c r="A7" s="385">
        <v>1</v>
      </c>
      <c r="B7" s="386" t="s">
        <v>398</v>
      </c>
      <c r="C7" s="451">
        <v>25000</v>
      </c>
      <c r="D7" s="439">
        <v>25000</v>
      </c>
      <c r="E7" s="1162">
        <v>25000</v>
      </c>
      <c r="F7" s="1170">
        <v>25000</v>
      </c>
    </row>
    <row r="8" spans="1:7" ht="18" customHeight="1">
      <c r="A8" s="387" t="s">
        <v>24</v>
      </c>
      <c r="B8" s="384" t="s">
        <v>399</v>
      </c>
      <c r="C8" s="437">
        <f>SUM(C9+C58)</f>
        <v>1033267</v>
      </c>
      <c r="D8" s="630">
        <f>SUM(D58+D9)</f>
        <v>952344</v>
      </c>
      <c r="E8" s="630">
        <f>SUM(E58+E9)</f>
        <v>727885</v>
      </c>
      <c r="F8" s="633">
        <f>SUM(F58+F9)</f>
        <v>871100</v>
      </c>
    </row>
    <row r="9" spans="1:7" s="388" customFormat="1" ht="18" customHeight="1">
      <c r="A9" s="454" t="s">
        <v>400</v>
      </c>
      <c r="B9" s="455" t="s">
        <v>401</v>
      </c>
      <c r="C9" s="438">
        <f>SUM(C15+C18+C19+C24+C27+C28+C34+C57)</f>
        <v>268267</v>
      </c>
      <c r="D9" s="631">
        <f>SUM(D15+D18+D21+D24+D27+D28+D34+D57)</f>
        <v>175607</v>
      </c>
      <c r="E9" s="631">
        <f>SUM(E15+E18+E21+E24+E27+E28+E34+E57)</f>
        <v>121254</v>
      </c>
      <c r="F9" s="1198">
        <f>SUM(F15+F18+F21+F24+F27+F30+F34+F57)</f>
        <v>334614</v>
      </c>
      <c r="G9" s="1086"/>
    </row>
    <row r="10" spans="1:7" ht="18" customHeight="1">
      <c r="A10" s="389">
        <v>1</v>
      </c>
      <c r="B10" s="386" t="s">
        <v>402</v>
      </c>
      <c r="C10" s="456">
        <v>155000</v>
      </c>
      <c r="D10" s="439">
        <v>155000</v>
      </c>
      <c r="E10" s="439">
        <f>SUM(D15)</f>
        <v>110619</v>
      </c>
      <c r="F10" s="1165">
        <f>SUM(E15)</f>
        <v>73503</v>
      </c>
    </row>
    <row r="11" spans="1:7" ht="18" customHeight="1">
      <c r="A11" s="452"/>
      <c r="B11" s="632" t="s">
        <v>439</v>
      </c>
      <c r="C11" s="457"/>
      <c r="D11" s="440">
        <v>-34966</v>
      </c>
      <c r="E11" s="440"/>
      <c r="F11" s="1163">
        <v>-1500</v>
      </c>
    </row>
    <row r="12" spans="1:7" ht="18" customHeight="1">
      <c r="A12" s="458"/>
      <c r="B12" s="459" t="s">
        <v>581</v>
      </c>
      <c r="C12" s="460"/>
      <c r="D12" s="442">
        <v>-9250</v>
      </c>
      <c r="E12" s="442"/>
      <c r="F12" s="1165"/>
    </row>
    <row r="13" spans="1:7" ht="18" customHeight="1">
      <c r="A13" s="458"/>
      <c r="B13" s="459" t="s">
        <v>441</v>
      </c>
      <c r="C13" s="460"/>
      <c r="D13" s="442">
        <v>-165</v>
      </c>
      <c r="E13" s="442"/>
      <c r="F13" s="1199"/>
    </row>
    <row r="14" spans="1:7" ht="18" customHeight="1">
      <c r="A14" s="452"/>
      <c r="B14" s="632" t="s">
        <v>593</v>
      </c>
      <c r="C14" s="457"/>
      <c r="D14" s="440"/>
      <c r="E14" s="1171">
        <v>-37116</v>
      </c>
      <c r="F14" s="1200"/>
    </row>
    <row r="15" spans="1:7" ht="18" customHeight="1">
      <c r="A15" s="387">
        <v>1</v>
      </c>
      <c r="B15" s="461" t="s">
        <v>402</v>
      </c>
      <c r="C15" s="441">
        <f>SUM(C10:C13)</f>
        <v>155000</v>
      </c>
      <c r="D15" s="633">
        <f>SUM(D10:D13)</f>
        <v>110619</v>
      </c>
      <c r="E15" s="633">
        <f>SUM(E10:E14)</f>
        <v>73503</v>
      </c>
      <c r="F15" s="1164">
        <f>SUM(F10:F14)</f>
        <v>72003</v>
      </c>
    </row>
    <row r="16" spans="1:7" ht="18" customHeight="1">
      <c r="A16" s="452">
        <v>2</v>
      </c>
      <c r="B16" s="453" t="s">
        <v>403</v>
      </c>
      <c r="C16" s="457">
        <v>25000</v>
      </c>
      <c r="D16" s="440">
        <v>25000</v>
      </c>
      <c r="E16" s="440">
        <f>SUM(D18)</f>
        <v>13990</v>
      </c>
      <c r="F16" s="1165">
        <f>SUM(E18)</f>
        <v>-2086</v>
      </c>
    </row>
    <row r="17" spans="1:7" ht="18" customHeight="1">
      <c r="A17" s="458"/>
      <c r="B17" s="459" t="s">
        <v>436</v>
      </c>
      <c r="C17" s="460"/>
      <c r="D17" s="442">
        <v>-11010</v>
      </c>
      <c r="E17" s="442">
        <v>-16076</v>
      </c>
      <c r="F17" s="1163"/>
    </row>
    <row r="18" spans="1:7" ht="18" customHeight="1">
      <c r="A18" s="462">
        <v>2</v>
      </c>
      <c r="B18" s="463" t="s">
        <v>526</v>
      </c>
      <c r="C18" s="443">
        <f>SUM(C16:C17)</f>
        <v>25000</v>
      </c>
      <c r="D18" s="634">
        <f>SUM(D16:D17)</f>
        <v>13990</v>
      </c>
      <c r="E18" s="634">
        <f>SUM(E16:E17)</f>
        <v>-2086</v>
      </c>
      <c r="F18" s="1177">
        <v>-2086</v>
      </c>
    </row>
    <row r="19" spans="1:7" s="390" customFormat="1" ht="18" customHeight="1">
      <c r="A19" s="1081">
        <v>3</v>
      </c>
      <c r="B19" s="1082" t="s">
        <v>527</v>
      </c>
      <c r="C19" s="1083">
        <v>5000</v>
      </c>
      <c r="D19" s="1084">
        <v>5000</v>
      </c>
      <c r="E19" s="1084">
        <v>5000</v>
      </c>
      <c r="F19" s="1201">
        <f>SUM(E21)</f>
        <v>2790</v>
      </c>
      <c r="G19" s="1204"/>
    </row>
    <row r="20" spans="1:7" s="390" customFormat="1" ht="18" customHeight="1">
      <c r="A20" s="462"/>
      <c r="B20" s="1087" t="s">
        <v>592</v>
      </c>
      <c r="C20" s="443"/>
      <c r="D20" s="446"/>
      <c r="E20" s="1088">
        <v>-2210</v>
      </c>
      <c r="F20" s="1202">
        <v>-1480</v>
      </c>
      <c r="G20" s="1204"/>
    </row>
    <row r="21" spans="1:7" s="390" customFormat="1" ht="18" customHeight="1">
      <c r="A21" s="464">
        <v>3</v>
      </c>
      <c r="B21" s="465" t="s">
        <v>527</v>
      </c>
      <c r="C21" s="445">
        <v>5000</v>
      </c>
      <c r="D21" s="444">
        <v>5000</v>
      </c>
      <c r="E21" s="444">
        <f>SUM(E19:E20)</f>
        <v>2790</v>
      </c>
      <c r="F21" s="1164">
        <f>SUM(F19:F20)</f>
        <v>1310</v>
      </c>
      <c r="G21" s="1204"/>
    </row>
    <row r="22" spans="1:7" ht="25.5" customHeight="1">
      <c r="A22" s="452">
        <v>4</v>
      </c>
      <c r="B22" s="422" t="s">
        <v>404</v>
      </c>
      <c r="C22" s="457">
        <v>9500</v>
      </c>
      <c r="D22" s="440">
        <v>9500</v>
      </c>
      <c r="E22" s="440">
        <f>SUM(D24)</f>
        <v>6935</v>
      </c>
      <c r="F22" s="1165">
        <v>6935</v>
      </c>
    </row>
    <row r="23" spans="1:7" ht="18" customHeight="1">
      <c r="A23" s="458"/>
      <c r="B23" s="459" t="s">
        <v>437</v>
      </c>
      <c r="C23" s="460"/>
      <c r="D23" s="442">
        <v>-2565</v>
      </c>
      <c r="E23" s="442"/>
      <c r="F23" s="1163"/>
    </row>
    <row r="24" spans="1:7" ht="25.5" customHeight="1">
      <c r="A24" s="462">
        <v>4</v>
      </c>
      <c r="B24" s="628" t="s">
        <v>404</v>
      </c>
      <c r="C24" s="443">
        <f>SUM(C22:C23)</f>
        <v>9500</v>
      </c>
      <c r="D24" s="634">
        <f>SUM(D22:D23)</f>
        <v>6935</v>
      </c>
      <c r="E24" s="634">
        <f>SUM(E22:E23)</f>
        <v>6935</v>
      </c>
      <c r="F24" s="1177">
        <v>6935</v>
      </c>
    </row>
    <row r="25" spans="1:7" ht="18" customHeight="1">
      <c r="A25" s="458">
        <v>5</v>
      </c>
      <c r="B25" s="466" t="s">
        <v>528</v>
      </c>
      <c r="C25" s="460">
        <v>2000</v>
      </c>
      <c r="D25" s="442">
        <v>2000</v>
      </c>
      <c r="E25" s="442">
        <f>SUM(D27)</f>
        <v>1391</v>
      </c>
      <c r="F25" s="1163">
        <v>1391</v>
      </c>
    </row>
    <row r="26" spans="1:7" ht="18" customHeight="1">
      <c r="A26" s="452"/>
      <c r="B26" s="632" t="s">
        <v>529</v>
      </c>
      <c r="C26" s="457"/>
      <c r="D26" s="440">
        <v>-609</v>
      </c>
      <c r="E26" s="440"/>
      <c r="F26" s="1165"/>
    </row>
    <row r="27" spans="1:7" ht="24" customHeight="1">
      <c r="A27" s="464">
        <v>5</v>
      </c>
      <c r="B27" s="629" t="s">
        <v>405</v>
      </c>
      <c r="C27" s="445">
        <f>SUM(C25:C26)</f>
        <v>2000</v>
      </c>
      <c r="D27" s="635">
        <f>SUM(D25:D26)</f>
        <v>1391</v>
      </c>
      <c r="E27" s="635">
        <f>SUM(E25:E26)</f>
        <v>1391</v>
      </c>
      <c r="F27" s="1164">
        <v>1391</v>
      </c>
    </row>
    <row r="28" spans="1:7" ht="13.5" customHeight="1">
      <c r="A28" s="1182">
        <v>6</v>
      </c>
      <c r="B28" s="1087" t="s">
        <v>406</v>
      </c>
      <c r="C28" s="443">
        <v>1524</v>
      </c>
      <c r="D28" s="446">
        <v>1524</v>
      </c>
      <c r="E28" s="446">
        <v>1524</v>
      </c>
      <c r="F28" s="1203">
        <v>1524</v>
      </c>
    </row>
    <row r="29" spans="1:7" ht="13.5" customHeight="1">
      <c r="A29" s="464"/>
      <c r="B29" s="465"/>
      <c r="C29" s="445"/>
      <c r="D29" s="444"/>
      <c r="E29" s="444"/>
      <c r="F29" s="1170">
        <v>-698</v>
      </c>
    </row>
    <row r="30" spans="1:7" ht="13.5" customHeight="1">
      <c r="A30" s="462">
        <v>6</v>
      </c>
      <c r="B30" s="463" t="s">
        <v>406</v>
      </c>
      <c r="C30" s="443">
        <v>1524</v>
      </c>
      <c r="D30" s="446">
        <v>1524</v>
      </c>
      <c r="E30" s="446">
        <v>1524</v>
      </c>
      <c r="F30" s="1164">
        <f>SUM(F28:F29)</f>
        <v>826</v>
      </c>
    </row>
    <row r="31" spans="1:7" s="435" customFormat="1">
      <c r="A31" s="458">
        <v>7</v>
      </c>
      <c r="B31" s="466" t="s">
        <v>407</v>
      </c>
      <c r="C31" s="460">
        <v>1000</v>
      </c>
      <c r="D31" s="442">
        <v>1000</v>
      </c>
      <c r="E31" s="442">
        <f>SUM(D34)</f>
        <v>813</v>
      </c>
      <c r="F31" s="1163">
        <v>813</v>
      </c>
    </row>
    <row r="32" spans="1:7" s="435" customFormat="1">
      <c r="A32" s="458"/>
      <c r="B32" s="459" t="s">
        <v>438</v>
      </c>
      <c r="C32" s="460"/>
      <c r="D32" s="442">
        <v>-187</v>
      </c>
      <c r="E32" s="442"/>
      <c r="F32" s="1165"/>
    </row>
    <row r="33" spans="1:16" s="435" customFormat="1">
      <c r="A33" s="452"/>
      <c r="B33" s="632" t="s">
        <v>727</v>
      </c>
      <c r="C33" s="457"/>
      <c r="D33" s="440"/>
      <c r="E33" s="440"/>
      <c r="F33" s="1165">
        <v>300</v>
      </c>
    </row>
    <row r="34" spans="1:16" s="435" customFormat="1">
      <c r="A34" s="464">
        <v>7</v>
      </c>
      <c r="B34" s="465" t="s">
        <v>407</v>
      </c>
      <c r="C34" s="445">
        <f>SUM(C31:C32)</f>
        <v>1000</v>
      </c>
      <c r="D34" s="635">
        <f>SUM(D31:D32)</f>
        <v>813</v>
      </c>
      <c r="E34" s="635">
        <f>SUM(E31:E32)</f>
        <v>813</v>
      </c>
      <c r="F34" s="1164">
        <f>SUM(F31:F33)</f>
        <v>1113</v>
      </c>
    </row>
    <row r="35" spans="1:16" s="435" customFormat="1">
      <c r="A35" s="467">
        <v>8</v>
      </c>
      <c r="B35" s="468" t="s">
        <v>408</v>
      </c>
      <c r="C35" s="469">
        <v>69243</v>
      </c>
      <c r="D35" s="447">
        <v>69243</v>
      </c>
      <c r="E35" s="447">
        <v>69243</v>
      </c>
      <c r="F35" s="1165">
        <f>SUM(E35)</f>
        <v>69243</v>
      </c>
    </row>
    <row r="36" spans="1:16" s="435" customFormat="1">
      <c r="A36" s="1166"/>
      <c r="B36" s="1167" t="s">
        <v>444</v>
      </c>
      <c r="C36" s="1168"/>
      <c r="D36" s="1169">
        <v>5934</v>
      </c>
      <c r="E36" s="1169">
        <v>5755</v>
      </c>
      <c r="F36" s="1163">
        <v>6543</v>
      </c>
    </row>
    <row r="37" spans="1:16" s="435" customFormat="1">
      <c r="A37" s="458"/>
      <c r="B37" s="459" t="s">
        <v>442</v>
      </c>
      <c r="C37" s="460"/>
      <c r="D37" s="442">
        <v>6151</v>
      </c>
      <c r="E37" s="442">
        <v>9263</v>
      </c>
      <c r="F37" s="1170">
        <v>12314</v>
      </c>
    </row>
    <row r="38" spans="1:16" s="435" customFormat="1">
      <c r="A38" s="452"/>
      <c r="B38" s="632" t="s">
        <v>590</v>
      </c>
      <c r="C38" s="457"/>
      <c r="D38" s="440"/>
      <c r="E38" s="440">
        <v>8093</v>
      </c>
      <c r="F38" s="1163">
        <v>8093</v>
      </c>
    </row>
    <row r="39" spans="1:16" s="435" customFormat="1">
      <c r="A39" s="458"/>
      <c r="B39" s="459" t="s">
        <v>443</v>
      </c>
      <c r="C39" s="460"/>
      <c r="D39" s="442">
        <v>3964</v>
      </c>
      <c r="E39" s="442">
        <v>0</v>
      </c>
      <c r="F39" s="1165">
        <v>0</v>
      </c>
    </row>
    <row r="40" spans="1:16" s="435" customFormat="1">
      <c r="A40" s="458"/>
      <c r="B40" s="459" t="s">
        <v>440</v>
      </c>
      <c r="C40" s="460"/>
      <c r="D40" s="442">
        <v>-3306</v>
      </c>
      <c r="E40" s="442">
        <v>-3512</v>
      </c>
      <c r="F40" s="1170">
        <v>-2424</v>
      </c>
      <c r="M40" s="1085"/>
      <c r="N40" s="1085"/>
      <c r="O40" s="1085"/>
      <c r="P40" s="1085"/>
    </row>
    <row r="41" spans="1:16" s="435" customFormat="1">
      <c r="A41" s="452"/>
      <c r="B41" s="632" t="s">
        <v>598</v>
      </c>
      <c r="C41" s="457"/>
      <c r="D41" s="440">
        <v>-6710</v>
      </c>
      <c r="E41" s="440">
        <v>-10683</v>
      </c>
      <c r="F41" s="1163">
        <v>-10683</v>
      </c>
    </row>
    <row r="42" spans="1:16" s="435" customFormat="1">
      <c r="A42" s="458"/>
      <c r="B42" s="470" t="s">
        <v>446</v>
      </c>
      <c r="C42" s="460"/>
      <c r="D42" s="442">
        <v>-39735</v>
      </c>
      <c r="E42" s="442">
        <f>SUM(D42)</f>
        <v>-39735</v>
      </c>
      <c r="F42" s="1170">
        <v>-39735</v>
      </c>
    </row>
    <row r="43" spans="1:16" s="435" customFormat="1">
      <c r="A43" s="452"/>
      <c r="B43" s="1057" t="s">
        <v>501</v>
      </c>
      <c r="C43" s="457"/>
      <c r="D43" s="440">
        <v>-206</v>
      </c>
      <c r="E43" s="440">
        <v>0</v>
      </c>
      <c r="F43" s="1163">
        <v>0</v>
      </c>
    </row>
    <row r="44" spans="1:16" s="435" customFormat="1">
      <c r="A44" s="458"/>
      <c r="B44" s="1172" t="s">
        <v>591</v>
      </c>
      <c r="C44" s="460"/>
      <c r="D44" s="442"/>
      <c r="E44" s="442">
        <v>2053</v>
      </c>
      <c r="F44" s="1170">
        <v>0</v>
      </c>
    </row>
    <row r="45" spans="1:16" s="435" customFormat="1">
      <c r="A45" s="452"/>
      <c r="B45" s="1057" t="s">
        <v>594</v>
      </c>
      <c r="C45" s="457"/>
      <c r="D45" s="440"/>
      <c r="E45" s="440">
        <v>-469</v>
      </c>
      <c r="F45" s="1163">
        <v>-469</v>
      </c>
    </row>
    <row r="46" spans="1:16" s="435" customFormat="1">
      <c r="A46" s="458"/>
      <c r="B46" s="1172" t="s">
        <v>595</v>
      </c>
      <c r="C46" s="460"/>
      <c r="D46" s="442"/>
      <c r="E46" s="442">
        <v>1847</v>
      </c>
      <c r="F46" s="1170">
        <v>0</v>
      </c>
    </row>
    <row r="47" spans="1:16" s="435" customFormat="1">
      <c r="A47" s="452"/>
      <c r="B47" s="1057" t="s">
        <v>596</v>
      </c>
      <c r="C47" s="457"/>
      <c r="D47" s="440"/>
      <c r="E47" s="440">
        <v>-5471</v>
      </c>
      <c r="F47" s="1163">
        <v>-5471</v>
      </c>
    </row>
    <row r="48" spans="1:16" s="435" customFormat="1">
      <c r="A48" s="458"/>
      <c r="B48" s="1172" t="s">
        <v>624</v>
      </c>
      <c r="C48" s="460"/>
      <c r="D48" s="442"/>
      <c r="E48" s="442"/>
      <c r="F48" s="1170">
        <v>34039</v>
      </c>
    </row>
    <row r="49" spans="1:7" s="435" customFormat="1">
      <c r="A49" s="452"/>
      <c r="B49" s="1057" t="s">
        <v>619</v>
      </c>
      <c r="C49" s="457"/>
      <c r="D49" s="440"/>
      <c r="E49" s="440"/>
      <c r="F49" s="1163">
        <v>2000</v>
      </c>
    </row>
    <row r="50" spans="1:7" s="435" customFormat="1">
      <c r="A50" s="458"/>
      <c r="B50" s="1172" t="s">
        <v>728</v>
      </c>
      <c r="C50" s="460"/>
      <c r="D50" s="442"/>
      <c r="E50" s="442"/>
      <c r="F50" s="1170">
        <v>-500</v>
      </c>
    </row>
    <row r="51" spans="1:7" s="435" customFormat="1">
      <c r="A51" s="452"/>
      <c r="B51" s="1057" t="s">
        <v>618</v>
      </c>
      <c r="C51" s="457"/>
      <c r="D51" s="440"/>
      <c r="E51" s="440"/>
      <c r="F51" s="1163">
        <v>-1393</v>
      </c>
    </row>
    <row r="52" spans="1:7" s="435" customFormat="1">
      <c r="A52" s="458"/>
      <c r="B52" s="1172" t="s">
        <v>620</v>
      </c>
      <c r="C52" s="460"/>
      <c r="D52" s="442"/>
      <c r="E52" s="442"/>
      <c r="F52" s="1170">
        <v>-2500</v>
      </c>
    </row>
    <row r="53" spans="1:7" s="435" customFormat="1">
      <c r="A53" s="458"/>
      <c r="B53" s="1172" t="s">
        <v>621</v>
      </c>
      <c r="C53" s="460"/>
      <c r="D53" s="442"/>
      <c r="E53" s="442"/>
      <c r="F53" s="1170">
        <v>-310</v>
      </c>
    </row>
    <row r="54" spans="1:7" s="435" customFormat="1">
      <c r="A54" s="458"/>
      <c r="B54" s="1172" t="s">
        <v>622</v>
      </c>
      <c r="C54" s="460"/>
      <c r="D54" s="442"/>
      <c r="E54" s="442"/>
      <c r="F54" s="1170">
        <v>-1000</v>
      </c>
    </row>
    <row r="55" spans="1:7" s="435" customFormat="1">
      <c r="A55" s="458"/>
      <c r="B55" s="1172" t="s">
        <v>729</v>
      </c>
      <c r="C55" s="460"/>
      <c r="D55" s="442"/>
      <c r="E55" s="442"/>
      <c r="F55" s="1170">
        <v>-125</v>
      </c>
    </row>
    <row r="56" spans="1:7" s="435" customFormat="1">
      <c r="A56" s="452"/>
      <c r="B56" s="1057" t="s">
        <v>625</v>
      </c>
      <c r="C56" s="457"/>
      <c r="D56" s="440"/>
      <c r="E56" s="440"/>
      <c r="F56" s="1163">
        <v>185500</v>
      </c>
    </row>
    <row r="57" spans="1:7" s="435" customFormat="1">
      <c r="A57" s="464">
        <v>8</v>
      </c>
      <c r="B57" s="465" t="s">
        <v>408</v>
      </c>
      <c r="C57" s="445">
        <f>SUM(C35:C42)</f>
        <v>69243</v>
      </c>
      <c r="D57" s="635">
        <f>SUM(D35:D43)</f>
        <v>35335</v>
      </c>
      <c r="E57" s="635">
        <f>SUM(E35:E47)</f>
        <v>36384</v>
      </c>
      <c r="F57" s="1178">
        <f>SUM(F35:F56)</f>
        <v>253122</v>
      </c>
    </row>
    <row r="58" spans="1:7" s="435" customFormat="1">
      <c r="A58" s="1173" t="s">
        <v>409</v>
      </c>
      <c r="B58" s="1174" t="s">
        <v>410</v>
      </c>
      <c r="C58" s="1175">
        <f>SUM(C59+C63+C64+C65)</f>
        <v>765000</v>
      </c>
      <c r="D58" s="1176">
        <f>SUM(D59+D63+D64+D65)</f>
        <v>776737</v>
      </c>
      <c r="E58" s="1176">
        <f>SUM(E59+E63+E64+E65)</f>
        <v>606631</v>
      </c>
      <c r="F58" s="1179">
        <f>SUM(F65+F64+F63+F59)</f>
        <v>536486</v>
      </c>
      <c r="G58" s="540"/>
    </row>
    <row r="59" spans="1:7" s="435" customFormat="1">
      <c r="A59" s="458">
        <v>1</v>
      </c>
      <c r="B59" s="466" t="s">
        <v>411</v>
      </c>
      <c r="C59" s="445">
        <v>115000</v>
      </c>
      <c r="D59" s="444">
        <v>115000</v>
      </c>
      <c r="E59" s="444">
        <v>115000</v>
      </c>
      <c r="F59" s="1178">
        <v>115000</v>
      </c>
    </row>
    <row r="60" spans="1:7" s="435" customFormat="1">
      <c r="A60" s="452">
        <v>2</v>
      </c>
      <c r="B60" s="453" t="s">
        <v>412</v>
      </c>
      <c r="C60" s="457">
        <v>400000</v>
      </c>
      <c r="D60" s="440">
        <v>400000</v>
      </c>
      <c r="E60" s="440">
        <v>229894</v>
      </c>
      <c r="F60" s="1163">
        <f>SUM(E63)</f>
        <v>241631</v>
      </c>
      <c r="G60" s="1086"/>
    </row>
    <row r="61" spans="1:7" s="435" customFormat="1">
      <c r="A61" s="458"/>
      <c r="B61" s="459" t="s">
        <v>445</v>
      </c>
      <c r="C61" s="460"/>
      <c r="D61" s="442">
        <v>11737</v>
      </c>
      <c r="E61" s="442">
        <v>11737</v>
      </c>
      <c r="F61" s="1170"/>
    </row>
    <row r="62" spans="1:7" s="435" customFormat="1">
      <c r="A62" s="458"/>
      <c r="B62" s="459" t="s">
        <v>623</v>
      </c>
      <c r="C62" s="460"/>
      <c r="D62" s="442"/>
      <c r="E62" s="442"/>
      <c r="F62" s="1170">
        <v>-70145</v>
      </c>
    </row>
    <row r="63" spans="1:7" s="435" customFormat="1">
      <c r="A63" s="462">
        <v>2</v>
      </c>
      <c r="B63" s="463" t="s">
        <v>412</v>
      </c>
      <c r="C63" s="443">
        <f>SUM(C60:C61)</f>
        <v>400000</v>
      </c>
      <c r="D63" s="634">
        <f>SUM(D60:D61)</f>
        <v>411737</v>
      </c>
      <c r="E63" s="634">
        <f>SUM(E60:E61)</f>
        <v>241631</v>
      </c>
      <c r="F63" s="1183">
        <f>SUM(F60:F62)</f>
        <v>171486</v>
      </c>
    </row>
    <row r="64" spans="1:7" s="435" customFormat="1">
      <c r="A64" s="458">
        <v>3</v>
      </c>
      <c r="B64" s="466" t="s">
        <v>413</v>
      </c>
      <c r="C64" s="460">
        <v>100000</v>
      </c>
      <c r="D64" s="442">
        <v>100000</v>
      </c>
      <c r="E64" s="442">
        <v>100000</v>
      </c>
      <c r="F64" s="1163">
        <v>100000</v>
      </c>
    </row>
    <row r="65" spans="1:7" s="435" customFormat="1">
      <c r="A65" s="458">
        <v>4</v>
      </c>
      <c r="B65" s="466" t="s">
        <v>414</v>
      </c>
      <c r="C65" s="460">
        <v>150000</v>
      </c>
      <c r="D65" s="442">
        <v>150000</v>
      </c>
      <c r="E65" s="442">
        <v>150000</v>
      </c>
      <c r="F65" s="1165">
        <v>150000</v>
      </c>
    </row>
    <row r="66" spans="1:7" s="435" customFormat="1" ht="13.5" thickBot="1">
      <c r="A66" s="452"/>
      <c r="B66" s="453"/>
      <c r="C66" s="457"/>
      <c r="D66" s="440"/>
      <c r="E66" s="440"/>
      <c r="F66" s="1203"/>
      <c r="G66" s="540"/>
    </row>
    <row r="67" spans="1:7" s="435" customFormat="1" ht="16.5" thickBot="1">
      <c r="A67" s="1436"/>
      <c r="B67" s="1437" t="s">
        <v>415</v>
      </c>
      <c r="C67" s="1438">
        <f>SUM(C6+C9+C58)</f>
        <v>1058267</v>
      </c>
      <c r="D67" s="1439">
        <f>SUM(D6+D9+D58)</f>
        <v>977344</v>
      </c>
      <c r="E67" s="1439">
        <f>SUM(E6+E9+E58)</f>
        <v>752885</v>
      </c>
      <c r="F67" s="1439">
        <f>SUM(F6+F9+F58)</f>
        <v>896100</v>
      </c>
    </row>
    <row r="68" spans="1:7" s="435" customFormat="1">
      <c r="F68" s="1085"/>
    </row>
    <row r="69" spans="1:7" s="435" customFormat="1">
      <c r="B69" s="540"/>
      <c r="E69" s="1181"/>
      <c r="F69" s="1085"/>
    </row>
    <row r="70" spans="1:7" s="435" customFormat="1">
      <c r="A70" s="538"/>
      <c r="B70" s="538"/>
      <c r="C70" s="539"/>
      <c r="D70" s="538"/>
      <c r="E70" s="539"/>
      <c r="F70" s="539"/>
    </row>
    <row r="71" spans="1:7" s="435" customFormat="1">
      <c r="F71" s="1085"/>
    </row>
    <row r="72" spans="1:7" s="435" customFormat="1">
      <c r="F72" s="1085"/>
    </row>
    <row r="73" spans="1:7" s="435" customFormat="1">
      <c r="F73" s="1085"/>
    </row>
    <row r="74" spans="1:7" s="435" customFormat="1">
      <c r="F74" s="1085"/>
    </row>
    <row r="75" spans="1:7" s="435" customFormat="1">
      <c r="F75" s="1085"/>
    </row>
    <row r="76" spans="1:7" s="435" customFormat="1">
      <c r="F76" s="1085"/>
    </row>
    <row r="77" spans="1:7" s="435" customFormat="1">
      <c r="F77" s="1085"/>
    </row>
    <row r="78" spans="1:7" s="435" customFormat="1">
      <c r="F78" s="1085"/>
    </row>
    <row r="79" spans="1:7" s="435" customFormat="1">
      <c r="F79" s="1085"/>
    </row>
    <row r="80" spans="1:7" s="435" customFormat="1">
      <c r="F80" s="1085"/>
    </row>
    <row r="81" spans="6:6" s="435" customFormat="1">
      <c r="F81" s="1085"/>
    </row>
    <row r="82" spans="6:6" s="435" customFormat="1">
      <c r="F82" s="1085"/>
    </row>
    <row r="83" spans="6:6" s="435" customFormat="1">
      <c r="F83" s="1085"/>
    </row>
    <row r="84" spans="6:6" s="435" customFormat="1">
      <c r="F84" s="1085"/>
    </row>
    <row r="85" spans="6:6" s="435" customFormat="1">
      <c r="F85" s="1085"/>
    </row>
    <row r="86" spans="6:6" s="435" customFormat="1">
      <c r="F86" s="1085"/>
    </row>
    <row r="87" spans="6:6" s="435" customFormat="1">
      <c r="F87" s="1085"/>
    </row>
    <row r="88" spans="6:6" s="435" customFormat="1">
      <c r="F88" s="1085"/>
    </row>
    <row r="89" spans="6:6" s="435" customFormat="1">
      <c r="F89" s="1085"/>
    </row>
    <row r="90" spans="6:6" s="435" customFormat="1">
      <c r="F90" s="1085"/>
    </row>
    <row r="91" spans="6:6" s="435" customFormat="1">
      <c r="F91" s="1085"/>
    </row>
    <row r="92" spans="6:6" s="435" customFormat="1">
      <c r="F92" s="1085"/>
    </row>
    <row r="93" spans="6:6" s="435" customFormat="1">
      <c r="F93" s="1085"/>
    </row>
    <row r="94" spans="6:6" s="435" customFormat="1">
      <c r="F94" s="1085"/>
    </row>
    <row r="95" spans="6:6" s="435" customFormat="1">
      <c r="F95" s="1085"/>
    </row>
    <row r="96" spans="6:6" s="435" customFormat="1">
      <c r="F96" s="1085"/>
    </row>
    <row r="97" spans="6:6" s="435" customFormat="1">
      <c r="F97" s="1085"/>
    </row>
    <row r="98" spans="6:6" s="435" customFormat="1">
      <c r="F98" s="1085"/>
    </row>
    <row r="99" spans="6:6" s="435" customFormat="1">
      <c r="F99" s="1085"/>
    </row>
    <row r="100" spans="6:6" s="435" customFormat="1">
      <c r="F100" s="1085"/>
    </row>
  </sheetData>
  <phoneticPr fontId="56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>
    <oddHeader>&amp;L&amp;"Arial,Dőlt"&amp;8Dunakeszi Város Önkormányzata&amp;C&amp;"Arial,Félkövér dőlt"&amp;14Tartalék előirányzatok
2015.év&amp;R10.sz. melléklet
adatok ezer Ft-ban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E81"/>
  <sheetViews>
    <sheetView workbookViewId="0">
      <selection activeCell="I26" sqref="I26"/>
    </sheetView>
  </sheetViews>
  <sheetFormatPr defaultRowHeight="12.75"/>
  <cols>
    <col min="1" max="1" width="4.5703125" customWidth="1"/>
    <col min="2" max="2" width="47" customWidth="1"/>
    <col min="3" max="3" width="10.42578125" customWidth="1"/>
    <col min="4" max="4" width="12.140625" customWidth="1"/>
    <col min="5" max="5" width="14.140625" style="1213" customWidth="1"/>
  </cols>
  <sheetData>
    <row r="1" spans="1:5">
      <c r="A1" s="391" t="s">
        <v>234</v>
      </c>
      <c r="B1" s="392"/>
      <c r="C1" s="123"/>
      <c r="D1" s="123"/>
      <c r="E1" s="1210" t="s">
        <v>416</v>
      </c>
    </row>
    <row r="2" spans="1:5">
      <c r="A2" s="393"/>
      <c r="B2" s="394"/>
      <c r="C2" s="165"/>
      <c r="D2" s="165"/>
      <c r="E2" s="500"/>
    </row>
    <row r="3" spans="1:5" ht="16.5">
      <c r="A3" s="1678" t="s">
        <v>730</v>
      </c>
      <c r="B3" s="1678"/>
      <c r="C3" s="1678"/>
      <c r="D3" s="1678"/>
      <c r="E3" s="1678"/>
    </row>
    <row r="4" spans="1:5" ht="13.5" thickBot="1">
      <c r="A4" s="1672" t="s">
        <v>417</v>
      </c>
      <c r="B4" s="1672"/>
      <c r="C4" s="1672"/>
      <c r="D4" s="165"/>
      <c r="E4" s="500"/>
    </row>
    <row r="5" spans="1:5" ht="12.75" customHeight="1">
      <c r="A5" s="395" t="s">
        <v>418</v>
      </c>
      <c r="B5" s="396" t="s">
        <v>419</v>
      </c>
      <c r="C5" s="1673" t="s">
        <v>608</v>
      </c>
      <c r="D5" s="1676" t="s">
        <v>609</v>
      </c>
      <c r="E5" s="1670" t="s">
        <v>610</v>
      </c>
    </row>
    <row r="6" spans="1:5" ht="18.75" customHeight="1" thickBot="1">
      <c r="A6" s="397" t="s">
        <v>420</v>
      </c>
      <c r="B6" s="398"/>
      <c r="C6" s="1674"/>
      <c r="D6" s="1677"/>
      <c r="E6" s="1671"/>
    </row>
    <row r="7" spans="1:5" ht="23.25" customHeight="1" thickBot="1">
      <c r="A7" s="550"/>
      <c r="B7" s="399"/>
      <c r="C7" s="1675"/>
      <c r="D7" s="1152"/>
      <c r="E7" s="1151"/>
    </row>
    <row r="8" spans="1:5" ht="16.5" thickBot="1">
      <c r="A8" s="400">
        <v>1</v>
      </c>
      <c r="B8" s="401">
        <v>2</v>
      </c>
      <c r="C8" s="547">
        <v>3</v>
      </c>
      <c r="D8" s="548"/>
      <c r="E8" s="549"/>
    </row>
    <row r="9" spans="1:5" ht="15.75">
      <c r="A9" s="402" t="s">
        <v>41</v>
      </c>
      <c r="B9" s="403" t="s">
        <v>421</v>
      </c>
      <c r="C9" s="404"/>
      <c r="D9" s="404"/>
      <c r="E9" s="404"/>
    </row>
    <row r="10" spans="1:5" ht="3" customHeight="1">
      <c r="A10" s="402"/>
      <c r="B10" s="403"/>
      <c r="C10" s="404"/>
      <c r="D10" s="404"/>
      <c r="E10" s="404"/>
    </row>
    <row r="11" spans="1:5" ht="15.75">
      <c r="A11" s="405" t="s">
        <v>185</v>
      </c>
      <c r="B11" s="406" t="s">
        <v>248</v>
      </c>
      <c r="C11" s="404"/>
      <c r="D11" s="404"/>
      <c r="E11" s="404"/>
    </row>
    <row r="12" spans="1:5" ht="13.5">
      <c r="A12" s="408">
        <v>1</v>
      </c>
      <c r="B12" s="409" t="s">
        <v>422</v>
      </c>
      <c r="C12" s="410">
        <v>115000</v>
      </c>
      <c r="D12" s="410">
        <v>167800</v>
      </c>
      <c r="E12" s="410">
        <f>SUM(E13:E20)</f>
        <v>167757.76500000001</v>
      </c>
    </row>
    <row r="13" spans="1:5">
      <c r="A13" s="603"/>
      <c r="B13" s="604" t="s">
        <v>505</v>
      </c>
      <c r="C13" s="605"/>
      <c r="D13" s="605"/>
      <c r="E13" s="605">
        <f>('[19]BERUH-FELÚJ.06.30'!$D$8+'[19]BERUH-FELÚJ.06.30'!$D$9)/1000</f>
        <v>25352.764999999999</v>
      </c>
    </row>
    <row r="14" spans="1:5">
      <c r="A14" s="603"/>
      <c r="B14" s="604" t="s">
        <v>506</v>
      </c>
      <c r="C14" s="605"/>
      <c r="D14" s="605"/>
      <c r="E14" s="605">
        <v>32468</v>
      </c>
    </row>
    <row r="15" spans="1:5">
      <c r="A15" s="603"/>
      <c r="B15" s="604" t="s">
        <v>507</v>
      </c>
      <c r="C15" s="605"/>
      <c r="D15" s="605"/>
      <c r="E15" s="605">
        <v>8028</v>
      </c>
    </row>
    <row r="16" spans="1:5">
      <c r="A16" s="603"/>
      <c r="B16" s="604" t="s">
        <v>628</v>
      </c>
      <c r="C16" s="605"/>
      <c r="D16" s="605"/>
      <c r="E16" s="605">
        <v>11857</v>
      </c>
    </row>
    <row r="17" spans="1:5">
      <c r="A17" s="603"/>
      <c r="B17" s="604" t="s">
        <v>508</v>
      </c>
      <c r="C17" s="605"/>
      <c r="D17" s="605"/>
      <c r="E17" s="605">
        <v>3457</v>
      </c>
    </row>
    <row r="18" spans="1:5">
      <c r="A18" s="603"/>
      <c r="B18" s="604" t="s">
        <v>509</v>
      </c>
      <c r="C18" s="605"/>
      <c r="D18" s="605"/>
      <c r="E18" s="605">
        <v>7719</v>
      </c>
    </row>
    <row r="19" spans="1:5">
      <c r="A19" s="603"/>
      <c r="B19" s="604" t="s">
        <v>510</v>
      </c>
      <c r="C19" s="605"/>
      <c r="D19" s="605"/>
      <c r="E19" s="605">
        <v>67316</v>
      </c>
    </row>
    <row r="20" spans="1:5">
      <c r="A20" s="603"/>
      <c r="B20" s="604" t="s">
        <v>763</v>
      </c>
      <c r="C20" s="605"/>
      <c r="D20" s="605"/>
      <c r="E20" s="605">
        <v>11560</v>
      </c>
    </row>
    <row r="21" spans="1:5" ht="7.5" customHeight="1">
      <c r="A21" s="408"/>
      <c r="B21" s="606"/>
      <c r="C21" s="410"/>
      <c r="D21" s="410"/>
      <c r="E21" s="410"/>
    </row>
    <row r="22" spans="1:5" ht="13.5">
      <c r="A22" s="408">
        <v>2</v>
      </c>
      <c r="B22" s="409" t="s">
        <v>249</v>
      </c>
      <c r="C22" s="410">
        <v>20000</v>
      </c>
      <c r="D22" s="410">
        <v>20000</v>
      </c>
      <c r="E22" s="410">
        <v>0</v>
      </c>
    </row>
    <row r="23" spans="1:5" ht="7.5" customHeight="1">
      <c r="A23" s="408"/>
      <c r="B23" s="409"/>
      <c r="C23" s="410"/>
      <c r="D23" s="410"/>
      <c r="E23" s="410"/>
    </row>
    <row r="24" spans="1:5" ht="13.5">
      <c r="A24" s="408">
        <v>3</v>
      </c>
      <c r="B24" s="409" t="s">
        <v>271</v>
      </c>
      <c r="C24" s="410">
        <v>100000</v>
      </c>
      <c r="D24" s="410">
        <v>148800</v>
      </c>
      <c r="E24" s="410">
        <f>SUM(E25:E28)</f>
        <v>148788</v>
      </c>
    </row>
    <row r="25" spans="1:5">
      <c r="A25" s="603"/>
      <c r="B25" s="604" t="s">
        <v>511</v>
      </c>
      <c r="C25" s="605"/>
      <c r="D25" s="605"/>
      <c r="E25" s="605">
        <v>29798</v>
      </c>
    </row>
    <row r="26" spans="1:5">
      <c r="A26" s="603"/>
      <c r="B26" s="604" t="s">
        <v>602</v>
      </c>
      <c r="C26" s="605"/>
      <c r="D26" s="605"/>
      <c r="E26" s="605">
        <v>6254</v>
      </c>
    </row>
    <row r="27" spans="1:5">
      <c r="A27" s="603"/>
      <c r="B27" s="604" t="s">
        <v>603</v>
      </c>
      <c r="C27" s="605"/>
      <c r="D27" s="605"/>
      <c r="E27" s="605">
        <v>1458</v>
      </c>
    </row>
    <row r="28" spans="1:5">
      <c r="A28" s="603"/>
      <c r="B28" s="604" t="s">
        <v>629</v>
      </c>
      <c r="C28" s="605"/>
      <c r="D28" s="605"/>
      <c r="E28" s="605">
        <v>111278</v>
      </c>
    </row>
    <row r="29" spans="1:5" ht="7.5" customHeight="1">
      <c r="A29" s="408"/>
      <c r="B29" s="409"/>
      <c r="C29" s="410"/>
      <c r="D29" s="410"/>
      <c r="E29" s="410"/>
    </row>
    <row r="30" spans="1:5" ht="13.5">
      <c r="A30" s="408">
        <v>4</v>
      </c>
      <c r="B30" s="409" t="s">
        <v>423</v>
      </c>
      <c r="C30" s="410">
        <v>45000</v>
      </c>
      <c r="D30" s="410">
        <v>159300</v>
      </c>
      <c r="E30" s="410">
        <f>SUM(E31:E38)</f>
        <v>159248</v>
      </c>
    </row>
    <row r="31" spans="1:5">
      <c r="A31" s="603"/>
      <c r="B31" s="604" t="s">
        <v>512</v>
      </c>
      <c r="C31" s="605"/>
      <c r="D31" s="605"/>
      <c r="E31" s="605">
        <v>4854</v>
      </c>
    </row>
    <row r="32" spans="1:5">
      <c r="A32" s="603"/>
      <c r="B32" s="604" t="s">
        <v>513</v>
      </c>
      <c r="C32" s="605"/>
      <c r="D32" s="605"/>
      <c r="E32" s="605">
        <v>3683</v>
      </c>
    </row>
    <row r="33" spans="1:5">
      <c r="A33" s="603"/>
      <c r="B33" s="604" t="s">
        <v>514</v>
      </c>
      <c r="C33" s="605"/>
      <c r="D33" s="605"/>
      <c r="E33" s="605">
        <v>1626</v>
      </c>
    </row>
    <row r="34" spans="1:5">
      <c r="A34" s="603"/>
      <c r="B34" s="604" t="s">
        <v>515</v>
      </c>
      <c r="C34" s="605"/>
      <c r="D34" s="605"/>
      <c r="E34" s="605">
        <v>2586</v>
      </c>
    </row>
    <row r="35" spans="1:5">
      <c r="A35" s="603"/>
      <c r="B35" s="604" t="s">
        <v>524</v>
      </c>
      <c r="C35" s="605"/>
      <c r="D35" s="605"/>
      <c r="E35" s="605">
        <v>2402</v>
      </c>
    </row>
    <row r="36" spans="1:5">
      <c r="A36" s="603"/>
      <c r="B36" s="604" t="s">
        <v>637</v>
      </c>
      <c r="C36" s="605"/>
      <c r="D36" s="605"/>
      <c r="E36" s="605">
        <v>102</v>
      </c>
    </row>
    <row r="37" spans="1:5">
      <c r="A37" s="603"/>
      <c r="B37" s="604" t="s">
        <v>638</v>
      </c>
      <c r="C37" s="605"/>
      <c r="D37" s="605"/>
      <c r="E37" s="605">
        <v>236</v>
      </c>
    </row>
    <row r="38" spans="1:5">
      <c r="A38" s="603"/>
      <c r="B38" s="604" t="s">
        <v>630</v>
      </c>
      <c r="C38" s="605"/>
      <c r="D38" s="605"/>
      <c r="E38" s="605">
        <v>143759</v>
      </c>
    </row>
    <row r="39" spans="1:5" ht="6" customHeight="1">
      <c r="A39" s="408"/>
      <c r="B39" s="606"/>
      <c r="C39" s="411"/>
      <c r="D39" s="411"/>
      <c r="E39" s="411"/>
    </row>
    <row r="40" spans="1:5" ht="13.5">
      <c r="A40" s="408">
        <v>5</v>
      </c>
      <c r="B40" s="409" t="s">
        <v>424</v>
      </c>
      <c r="C40" s="411">
        <v>20000</v>
      </c>
      <c r="D40" s="411">
        <v>896052</v>
      </c>
      <c r="E40" s="411">
        <f>SUM(E41:E50)</f>
        <v>364135</v>
      </c>
    </row>
    <row r="41" spans="1:5">
      <c r="A41" s="603"/>
      <c r="B41" s="604" t="s">
        <v>516</v>
      </c>
      <c r="C41" s="607"/>
      <c r="D41" s="607"/>
      <c r="E41" s="607">
        <v>150000</v>
      </c>
    </row>
    <row r="42" spans="1:5">
      <c r="A42" s="603"/>
      <c r="B42" s="604" t="s">
        <v>517</v>
      </c>
      <c r="C42" s="607"/>
      <c r="D42" s="607"/>
      <c r="E42" s="607">
        <v>19500</v>
      </c>
    </row>
    <row r="43" spans="1:5">
      <c r="A43" s="603"/>
      <c r="B43" s="604" t="s">
        <v>518</v>
      </c>
      <c r="C43" s="607"/>
      <c r="D43" s="607"/>
      <c r="E43" s="607">
        <v>23000</v>
      </c>
    </row>
    <row r="44" spans="1:5">
      <c r="A44" s="603"/>
      <c r="B44" s="604" t="s">
        <v>525</v>
      </c>
      <c r="C44" s="607"/>
      <c r="D44" s="607"/>
      <c r="E44" s="607">
        <v>4804</v>
      </c>
    </row>
    <row r="45" spans="1:5" ht="13.5">
      <c r="A45" s="408"/>
      <c r="B45" s="1149" t="s">
        <v>762</v>
      </c>
      <c r="C45" s="411"/>
      <c r="D45" s="411"/>
      <c r="E45" s="605">
        <v>15082</v>
      </c>
    </row>
    <row r="46" spans="1:5" ht="13.5">
      <c r="A46" s="408"/>
      <c r="B46" s="1149" t="s">
        <v>632</v>
      </c>
      <c r="C46" s="411"/>
      <c r="D46" s="411"/>
      <c r="E46" s="605">
        <v>6189</v>
      </c>
    </row>
    <row r="47" spans="1:5" ht="13.5">
      <c r="A47" s="408"/>
      <c r="B47" s="1149" t="s">
        <v>633</v>
      </c>
      <c r="C47" s="411"/>
      <c r="D47" s="411"/>
      <c r="E47" s="605">
        <v>1424</v>
      </c>
    </row>
    <row r="48" spans="1:5" ht="13.5">
      <c r="A48" s="408"/>
      <c r="B48" s="1149" t="s">
        <v>634</v>
      </c>
      <c r="C48" s="411"/>
      <c r="D48" s="411"/>
      <c r="E48" s="605">
        <v>1164</v>
      </c>
    </row>
    <row r="49" spans="1:5" ht="13.5">
      <c r="A49" s="408"/>
      <c r="B49" s="1149" t="s">
        <v>639</v>
      </c>
      <c r="C49" s="411"/>
      <c r="D49" s="411"/>
      <c r="E49" s="605">
        <v>80263</v>
      </c>
    </row>
    <row r="50" spans="1:5" ht="13.5">
      <c r="A50" s="408"/>
      <c r="B50" s="1149" t="s">
        <v>631</v>
      </c>
      <c r="C50" s="411"/>
      <c r="D50" s="411"/>
      <c r="E50" s="605">
        <v>62709</v>
      </c>
    </row>
    <row r="51" spans="1:5" ht="13.5">
      <c r="A51" s="408" t="s">
        <v>253</v>
      </c>
      <c r="B51" s="409" t="s">
        <v>425</v>
      </c>
      <c r="C51" s="411"/>
      <c r="D51" s="411"/>
      <c r="E51" s="411"/>
    </row>
    <row r="52" spans="1:5" ht="13.5">
      <c r="A52" s="407"/>
      <c r="B52" s="409" t="s">
        <v>426</v>
      </c>
      <c r="C52" s="407"/>
      <c r="D52" s="1150"/>
      <c r="E52" s="1150"/>
    </row>
    <row r="53" spans="1:5" ht="13.5">
      <c r="A53" s="408">
        <v>1</v>
      </c>
      <c r="B53" s="409" t="s">
        <v>604</v>
      </c>
      <c r="C53" s="411">
        <v>5207</v>
      </c>
      <c r="D53" s="411">
        <v>31491</v>
      </c>
      <c r="E53" s="411">
        <v>25206</v>
      </c>
    </row>
    <row r="54" spans="1:5" ht="13.5">
      <c r="A54" s="408">
        <v>2</v>
      </c>
      <c r="B54" s="409" t="s">
        <v>309</v>
      </c>
      <c r="C54" s="411">
        <v>4000</v>
      </c>
      <c r="D54" s="411">
        <v>6757</v>
      </c>
      <c r="E54" s="411">
        <v>1816</v>
      </c>
    </row>
    <row r="55" spans="1:5" ht="14.25" thickBot="1">
      <c r="A55" s="408">
        <v>3</v>
      </c>
      <c r="B55" s="551" t="s">
        <v>502</v>
      </c>
      <c r="C55" s="411"/>
      <c r="D55" s="411">
        <v>18296</v>
      </c>
      <c r="E55" s="411">
        <v>17280</v>
      </c>
    </row>
    <row r="56" spans="1:5" ht="14.25" thickBot="1">
      <c r="A56" s="412"/>
      <c r="B56" s="1153" t="s">
        <v>427</v>
      </c>
      <c r="C56" s="413">
        <f>SUM(C11:C55)</f>
        <v>309207</v>
      </c>
      <c r="D56" s="413">
        <f>SUM(D12+D22+D24+D30+D40+D53+D54+D55)</f>
        <v>1448496</v>
      </c>
      <c r="E56" s="413">
        <f>SUM(E12+E22+E24+E30+E40+E53+E54+E55)</f>
        <v>884230.76500000001</v>
      </c>
    </row>
    <row r="57" spans="1:5" ht="14.25">
      <c r="A57" s="414"/>
      <c r="B57" s="406" t="s">
        <v>254</v>
      </c>
      <c r="C57" s="411"/>
      <c r="D57" s="411"/>
      <c r="E57" s="411"/>
    </row>
    <row r="58" spans="1:5" ht="14.25" thickBot="1">
      <c r="A58" s="415">
        <v>1</v>
      </c>
      <c r="B58" s="416" t="s">
        <v>428</v>
      </c>
      <c r="C58" s="410">
        <v>35000</v>
      </c>
      <c r="D58" s="410">
        <v>31600</v>
      </c>
      <c r="E58" s="410">
        <v>31541</v>
      </c>
    </row>
    <row r="59" spans="1:5" ht="14.25" thickBot="1">
      <c r="A59" s="412"/>
      <c r="B59" s="1153" t="s">
        <v>429</v>
      </c>
      <c r="C59" s="413">
        <f>SUM(C56+C58)</f>
        <v>344207</v>
      </c>
      <c r="D59" s="413">
        <f>SUM(D56+D58)</f>
        <v>1480096</v>
      </c>
      <c r="E59" s="413">
        <f>SUM(E56+E58)</f>
        <v>915771.76500000001</v>
      </c>
    </row>
    <row r="60" spans="1:5" ht="15" thickBot="1">
      <c r="A60" s="414"/>
      <c r="B60" s="417"/>
      <c r="C60" s="411"/>
      <c r="D60" s="411"/>
      <c r="E60" s="411"/>
    </row>
    <row r="61" spans="1:5" ht="16.5" thickBot="1">
      <c r="A61" s="418" t="s">
        <v>24</v>
      </c>
      <c r="B61" s="419" t="s">
        <v>430</v>
      </c>
      <c r="C61" s="420"/>
      <c r="D61" s="420"/>
      <c r="E61" s="420"/>
    </row>
    <row r="62" spans="1:5" ht="15.75">
      <c r="A62" s="405" t="s">
        <v>185</v>
      </c>
      <c r="B62" s="406" t="s">
        <v>248</v>
      </c>
      <c r="C62" s="404"/>
      <c r="D62" s="404"/>
      <c r="E62" s="404"/>
    </row>
    <row r="63" spans="1:5" ht="13.5">
      <c r="A63" s="408">
        <v>1</v>
      </c>
      <c r="B63" s="409" t="s">
        <v>422</v>
      </c>
      <c r="C63" s="410">
        <v>132000</v>
      </c>
      <c r="D63" s="410">
        <v>3013</v>
      </c>
      <c r="E63" s="410">
        <f>SUM(E64:E66)</f>
        <v>3013</v>
      </c>
    </row>
    <row r="64" spans="1:5">
      <c r="A64" s="603"/>
      <c r="B64" s="604" t="s">
        <v>519</v>
      </c>
      <c r="C64" s="605"/>
      <c r="D64" s="605"/>
      <c r="E64" s="605">
        <v>1524</v>
      </c>
    </row>
    <row r="65" spans="1:5">
      <c r="A65" s="603"/>
      <c r="B65" s="604" t="s">
        <v>520</v>
      </c>
      <c r="C65" s="605"/>
      <c r="D65" s="605"/>
      <c r="E65" s="605">
        <v>403</v>
      </c>
    </row>
    <row r="66" spans="1:5">
      <c r="A66" s="603"/>
      <c r="B66" s="604" t="s">
        <v>521</v>
      </c>
      <c r="C66" s="605"/>
      <c r="D66" s="605"/>
      <c r="E66" s="605">
        <v>1086</v>
      </c>
    </row>
    <row r="67" spans="1:5" ht="13.5">
      <c r="A67" s="408">
        <v>2</v>
      </c>
      <c r="B67" s="409" t="s">
        <v>249</v>
      </c>
      <c r="C67" s="410">
        <v>10000</v>
      </c>
      <c r="D67" s="410">
        <v>10000</v>
      </c>
      <c r="E67" s="410">
        <v>0</v>
      </c>
    </row>
    <row r="68" spans="1:5" ht="7.5" customHeight="1">
      <c r="A68" s="421"/>
      <c r="B68" s="422"/>
      <c r="C68" s="423"/>
      <c r="D68" s="423"/>
      <c r="E68" s="1211"/>
    </row>
    <row r="69" spans="1:5" ht="13.5">
      <c r="A69" s="408">
        <v>3</v>
      </c>
      <c r="B69" s="409" t="s">
        <v>431</v>
      </c>
      <c r="C69" s="411">
        <v>160000</v>
      </c>
      <c r="D69" s="411">
        <v>174016</v>
      </c>
      <c r="E69" s="411">
        <f>SUM(E70:E76)</f>
        <v>78452</v>
      </c>
    </row>
    <row r="70" spans="1:5">
      <c r="A70" s="603"/>
      <c r="B70" s="604" t="s">
        <v>522</v>
      </c>
      <c r="C70" s="607"/>
      <c r="D70" s="607"/>
      <c r="E70" s="607">
        <v>26652</v>
      </c>
    </row>
    <row r="71" spans="1:5">
      <c r="A71" s="603"/>
      <c r="B71" s="604" t="s">
        <v>636</v>
      </c>
      <c r="C71" s="607"/>
      <c r="D71" s="607"/>
      <c r="E71" s="607">
        <v>260</v>
      </c>
    </row>
    <row r="72" spans="1:5">
      <c r="A72" s="603"/>
      <c r="B72" s="604" t="s">
        <v>523</v>
      </c>
      <c r="C72" s="607"/>
      <c r="D72" s="607"/>
      <c r="E72" s="607">
        <v>2644</v>
      </c>
    </row>
    <row r="73" spans="1:5">
      <c r="A73" s="603"/>
      <c r="B73" s="604" t="s">
        <v>605</v>
      </c>
      <c r="C73" s="607"/>
      <c r="D73" s="607"/>
      <c r="E73" s="607">
        <v>3611</v>
      </c>
    </row>
    <row r="74" spans="1:5">
      <c r="A74" s="603"/>
      <c r="B74" s="604" t="s">
        <v>635</v>
      </c>
      <c r="C74" s="607"/>
      <c r="D74" s="607"/>
      <c r="E74" s="607">
        <v>1900</v>
      </c>
    </row>
    <row r="75" spans="1:5">
      <c r="A75" s="603"/>
      <c r="B75" s="604" t="s">
        <v>606</v>
      </c>
      <c r="C75" s="607"/>
      <c r="D75" s="607"/>
      <c r="E75" s="607">
        <v>32889</v>
      </c>
    </row>
    <row r="76" spans="1:5" ht="14.25" thickBot="1">
      <c r="A76" s="408"/>
      <c r="B76" s="1149" t="s">
        <v>607</v>
      </c>
      <c r="C76" s="411"/>
      <c r="D76" s="411"/>
      <c r="E76" s="605">
        <v>10496</v>
      </c>
    </row>
    <row r="77" spans="1:5" ht="14.25" thickBot="1">
      <c r="A77" s="424"/>
      <c r="B77" s="1153" t="s">
        <v>432</v>
      </c>
      <c r="C77" s="413">
        <f>SUM(C63:C69)</f>
        <v>302000</v>
      </c>
      <c r="D77" s="413">
        <f>SUM(D63:D69)</f>
        <v>187029</v>
      </c>
      <c r="E77" s="413">
        <f>E63+E67+E69</f>
        <v>81465</v>
      </c>
    </row>
    <row r="79" spans="1:5">
      <c r="B79" s="1208"/>
      <c r="D79" s="1206"/>
      <c r="E79" s="1209"/>
    </row>
    <row r="80" spans="1:5">
      <c r="B80" s="1208"/>
      <c r="D80" s="1206"/>
      <c r="E80" s="1209"/>
    </row>
    <row r="81" spans="4:5">
      <c r="D81" s="1207"/>
      <c r="E81" s="1212"/>
    </row>
  </sheetData>
  <mergeCells count="5">
    <mergeCell ref="E5:E6"/>
    <mergeCell ref="A4:C4"/>
    <mergeCell ref="C5:C7"/>
    <mergeCell ref="D5:D6"/>
    <mergeCell ref="A3:E3"/>
  </mergeCells>
  <phoneticPr fontId="56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4:N44"/>
  <sheetViews>
    <sheetView zoomScaleNormal="100" workbookViewId="0">
      <selection activeCell="W5" sqref="W5"/>
    </sheetView>
  </sheetViews>
  <sheetFormatPr defaultRowHeight="15"/>
  <cols>
    <col min="1" max="1" width="33.7109375" style="1228" customWidth="1"/>
    <col min="2" max="2" width="9.28515625" style="1228" customWidth="1"/>
    <col min="3" max="3" width="7.5703125" style="1228" customWidth="1"/>
    <col min="4" max="4" width="8.140625" style="1228" customWidth="1"/>
    <col min="5" max="5" width="7.85546875" style="1228" customWidth="1"/>
    <col min="6" max="7" width="8.28515625" style="1228" customWidth="1"/>
    <col min="8" max="8" width="7.7109375" style="1228" customWidth="1"/>
    <col min="9" max="9" width="8.140625" style="1228" customWidth="1"/>
    <col min="10" max="10" width="18.28515625" style="1228" customWidth="1"/>
    <col min="11" max="11" width="8.42578125" style="1228" customWidth="1"/>
    <col min="12" max="12" width="9.140625" style="1228" customWidth="1"/>
    <col min="13" max="13" width="8.42578125" style="1228" customWidth="1"/>
    <col min="14" max="14" width="8.85546875" style="1228" customWidth="1"/>
    <col min="15" max="16384" width="9.140625" style="1228"/>
  </cols>
  <sheetData>
    <row r="4" spans="1:14" ht="15.75" thickBot="1"/>
    <row r="5" spans="1:14" ht="60" customHeight="1">
      <c r="A5" s="1701" t="s">
        <v>649</v>
      </c>
      <c r="B5" s="1704" t="s">
        <v>650</v>
      </c>
      <c r="C5" s="1705"/>
      <c r="D5" s="1705"/>
      <c r="E5" s="1705"/>
      <c r="F5" s="1704" t="s">
        <v>651</v>
      </c>
      <c r="G5" s="1705"/>
      <c r="H5" s="1705"/>
      <c r="I5" s="1705"/>
      <c r="J5" s="1706"/>
      <c r="K5" s="1707" t="s">
        <v>652</v>
      </c>
      <c r="L5" s="1708"/>
      <c r="M5" s="1708"/>
      <c r="N5" s="1709"/>
    </row>
    <row r="6" spans="1:14" ht="20.100000000000001" customHeight="1">
      <c r="A6" s="1702"/>
      <c r="B6" s="1681" t="s">
        <v>653</v>
      </c>
      <c r="C6" s="1679" t="s">
        <v>654</v>
      </c>
      <c r="D6" s="1679"/>
      <c r="E6" s="1699" t="s">
        <v>687</v>
      </c>
      <c r="F6" s="1681" t="s">
        <v>653</v>
      </c>
      <c r="G6" s="1679" t="s">
        <v>654</v>
      </c>
      <c r="H6" s="1679"/>
      <c r="I6" s="1683" t="s">
        <v>687</v>
      </c>
      <c r="J6" s="1696" t="s">
        <v>655</v>
      </c>
      <c r="K6" s="1681" t="s">
        <v>656</v>
      </c>
      <c r="L6" s="1679" t="s">
        <v>654</v>
      </c>
      <c r="M6" s="1679"/>
      <c r="N6" s="1699" t="s">
        <v>688</v>
      </c>
    </row>
    <row r="7" spans="1:14" ht="20.100000000000001" customHeight="1">
      <c r="A7" s="1702"/>
      <c r="B7" s="1681"/>
      <c r="C7" s="1679" t="s">
        <v>657</v>
      </c>
      <c r="D7" s="1679" t="s">
        <v>658</v>
      </c>
      <c r="E7" s="1699"/>
      <c r="F7" s="1681"/>
      <c r="G7" s="1679" t="s">
        <v>657</v>
      </c>
      <c r="H7" s="1679" t="s">
        <v>658</v>
      </c>
      <c r="I7" s="1683"/>
      <c r="J7" s="1697"/>
      <c r="K7" s="1681"/>
      <c r="L7" s="1679" t="s">
        <v>657</v>
      </c>
      <c r="M7" s="1679" t="s">
        <v>658</v>
      </c>
      <c r="N7" s="1699"/>
    </row>
    <row r="8" spans="1:14" ht="39" customHeight="1" thickBot="1">
      <c r="A8" s="1703"/>
      <c r="B8" s="1682"/>
      <c r="C8" s="1680"/>
      <c r="D8" s="1680"/>
      <c r="E8" s="1700"/>
      <c r="F8" s="1682"/>
      <c r="G8" s="1680"/>
      <c r="H8" s="1680"/>
      <c r="I8" s="1684"/>
      <c r="J8" s="1698"/>
      <c r="K8" s="1682"/>
      <c r="L8" s="1680"/>
      <c r="M8" s="1680"/>
      <c r="N8" s="1700"/>
    </row>
    <row r="9" spans="1:14" s="1229" customFormat="1" ht="20.100000000000001" customHeight="1">
      <c r="A9" s="1685" t="s">
        <v>659</v>
      </c>
      <c r="B9" s="1686"/>
      <c r="C9" s="1686"/>
      <c r="D9" s="1686"/>
      <c r="E9" s="1686"/>
      <c r="F9" s="1686"/>
      <c r="G9" s="1686"/>
      <c r="H9" s="1686"/>
      <c r="I9" s="1686"/>
      <c r="J9" s="1686"/>
      <c r="K9" s="1687"/>
      <c r="L9" s="1687"/>
      <c r="M9" s="1687"/>
      <c r="N9" s="1688"/>
    </row>
    <row r="10" spans="1:14" s="1229" customFormat="1" ht="20.100000000000001" customHeight="1">
      <c r="A10" s="1230" t="s">
        <v>660</v>
      </c>
      <c r="B10" s="1231">
        <v>1</v>
      </c>
      <c r="C10" s="1232" t="s">
        <v>661</v>
      </c>
      <c r="D10" s="1232" t="s">
        <v>661</v>
      </c>
      <c r="E10" s="1233">
        <f>SUM(B10:D10)</f>
        <v>1</v>
      </c>
      <c r="F10" s="1231">
        <v>1</v>
      </c>
      <c r="G10" s="1232" t="s">
        <v>661</v>
      </c>
      <c r="H10" s="1232" t="s">
        <v>661</v>
      </c>
      <c r="I10" s="1232">
        <f>SUM(F10:H10)</f>
        <v>1</v>
      </c>
      <c r="J10" s="1235"/>
      <c r="K10" s="1231">
        <v>1</v>
      </c>
      <c r="L10" s="1232" t="s">
        <v>661</v>
      </c>
      <c r="M10" s="1232" t="s">
        <v>661</v>
      </c>
      <c r="N10" s="1236">
        <f>SUM(K10:M10)</f>
        <v>1</v>
      </c>
    </row>
    <row r="11" spans="1:14" s="1229" customFormat="1" ht="20.100000000000001" customHeight="1">
      <c r="A11" s="1230" t="s">
        <v>662</v>
      </c>
      <c r="B11" s="1231">
        <v>1</v>
      </c>
      <c r="C11" s="1232" t="s">
        <v>661</v>
      </c>
      <c r="D11" s="1232" t="s">
        <v>661</v>
      </c>
      <c r="E11" s="1233">
        <f>SUM(B11:D11)</f>
        <v>1</v>
      </c>
      <c r="F11" s="1231">
        <v>1</v>
      </c>
      <c r="G11" s="1232" t="s">
        <v>661</v>
      </c>
      <c r="H11" s="1232" t="s">
        <v>661</v>
      </c>
      <c r="I11" s="1232">
        <f>SUM(F11:H11)</f>
        <v>1</v>
      </c>
      <c r="J11" s="1235"/>
      <c r="K11" s="1231">
        <v>1</v>
      </c>
      <c r="L11" s="1232" t="s">
        <v>661</v>
      </c>
      <c r="M11" s="1232" t="s">
        <v>661</v>
      </c>
      <c r="N11" s="1236">
        <f>SUM(K11:M11)</f>
        <v>1</v>
      </c>
    </row>
    <row r="12" spans="1:14" s="1229" customFormat="1" ht="20.100000000000001" customHeight="1">
      <c r="A12" s="1230" t="s">
        <v>663</v>
      </c>
      <c r="B12" s="1231">
        <v>1</v>
      </c>
      <c r="C12" s="1232" t="s">
        <v>661</v>
      </c>
      <c r="D12" s="1232" t="s">
        <v>661</v>
      </c>
      <c r="E12" s="1233">
        <f>SUM(B12:D12)</f>
        <v>1</v>
      </c>
      <c r="F12" s="1231">
        <v>1</v>
      </c>
      <c r="G12" s="1232" t="s">
        <v>661</v>
      </c>
      <c r="H12" s="1232" t="s">
        <v>661</v>
      </c>
      <c r="I12" s="1232">
        <f>SUM(F12:H12)</f>
        <v>1</v>
      </c>
      <c r="J12" s="1235"/>
      <c r="K12" s="1231">
        <v>1</v>
      </c>
      <c r="L12" s="1232" t="s">
        <v>661</v>
      </c>
      <c r="M12" s="1232" t="s">
        <v>661</v>
      </c>
      <c r="N12" s="1236">
        <f>SUM(K12:M12)</f>
        <v>1</v>
      </c>
    </row>
    <row r="13" spans="1:14" s="1229" customFormat="1" ht="20.100000000000001" customHeight="1">
      <c r="A13" s="1689" t="s">
        <v>664</v>
      </c>
      <c r="B13" s="1690"/>
      <c r="C13" s="1690"/>
      <c r="D13" s="1690"/>
      <c r="E13" s="1690"/>
      <c r="F13" s="1690"/>
      <c r="G13" s="1690"/>
      <c r="H13" s="1690"/>
      <c r="I13" s="1690"/>
      <c r="J13" s="1690"/>
      <c r="K13" s="1691"/>
      <c r="L13" s="1691"/>
      <c r="M13" s="1691"/>
      <c r="N13" s="1692"/>
    </row>
    <row r="14" spans="1:14" s="1229" customFormat="1" ht="20.100000000000001" customHeight="1">
      <c r="A14" s="1230" t="s">
        <v>665</v>
      </c>
      <c r="B14" s="1231">
        <v>1</v>
      </c>
      <c r="C14" s="1232" t="s">
        <v>661</v>
      </c>
      <c r="D14" s="1232" t="s">
        <v>661</v>
      </c>
      <c r="E14" s="1233">
        <f>SUM(B14:D14)</f>
        <v>1</v>
      </c>
      <c r="F14" s="1231">
        <v>1</v>
      </c>
      <c r="G14" s="1232" t="s">
        <v>661</v>
      </c>
      <c r="H14" s="1232" t="s">
        <v>661</v>
      </c>
      <c r="I14" s="1232">
        <f>SUM(F14:H14)</f>
        <v>1</v>
      </c>
      <c r="J14" s="1235"/>
      <c r="K14" s="1231">
        <v>1</v>
      </c>
      <c r="L14" s="1232" t="s">
        <v>661</v>
      </c>
      <c r="M14" s="1232" t="s">
        <v>661</v>
      </c>
      <c r="N14" s="1236">
        <f>SUM(K14:M14)</f>
        <v>1</v>
      </c>
    </row>
    <row r="15" spans="1:14" s="1229" customFormat="1" ht="20.100000000000001" customHeight="1">
      <c r="A15" s="1230" t="s">
        <v>666</v>
      </c>
      <c r="B15" s="1231">
        <v>1</v>
      </c>
      <c r="C15" s="1232" t="s">
        <v>661</v>
      </c>
      <c r="D15" s="1232" t="s">
        <v>661</v>
      </c>
      <c r="E15" s="1233">
        <f>SUM(B15:D15)</f>
        <v>1</v>
      </c>
      <c r="F15" s="1231">
        <v>1</v>
      </c>
      <c r="G15" s="1232" t="s">
        <v>661</v>
      </c>
      <c r="H15" s="1232" t="s">
        <v>661</v>
      </c>
      <c r="I15" s="1232">
        <f>SUM(F15:H15)</f>
        <v>1</v>
      </c>
      <c r="J15" s="1235"/>
      <c r="K15" s="1231">
        <v>1</v>
      </c>
      <c r="L15" s="1232" t="s">
        <v>661</v>
      </c>
      <c r="M15" s="1232" t="s">
        <v>661</v>
      </c>
      <c r="N15" s="1236">
        <f>SUM(K15:M15)</f>
        <v>1</v>
      </c>
    </row>
    <row r="16" spans="1:14" s="1229" customFormat="1" ht="20.100000000000001" customHeight="1">
      <c r="A16" s="1230" t="s">
        <v>667</v>
      </c>
      <c r="B16" s="1231">
        <v>62</v>
      </c>
      <c r="C16" s="1232" t="s">
        <v>661</v>
      </c>
      <c r="D16" s="1232" t="s">
        <v>661</v>
      </c>
      <c r="E16" s="1233">
        <f>SUM(B16:D16)</f>
        <v>62</v>
      </c>
      <c r="F16" s="1231">
        <v>81</v>
      </c>
      <c r="G16" s="1232" t="s">
        <v>661</v>
      </c>
      <c r="H16" s="1234">
        <v>1</v>
      </c>
      <c r="I16" s="1232">
        <f>SUM(F16:H16)</f>
        <v>82</v>
      </c>
      <c r="J16" s="1235"/>
      <c r="K16" s="1231">
        <v>67</v>
      </c>
      <c r="L16" s="1232" t="s">
        <v>661</v>
      </c>
      <c r="M16" s="1232">
        <v>1</v>
      </c>
      <c r="N16" s="1236">
        <f>SUM(K16:M16)</f>
        <v>68</v>
      </c>
    </row>
    <row r="17" spans="1:14" s="1229" customFormat="1" ht="20.100000000000001" customHeight="1">
      <c r="A17" s="1230" t="s">
        <v>668</v>
      </c>
      <c r="B17" s="1237">
        <v>1</v>
      </c>
      <c r="C17" s="1232" t="s">
        <v>661</v>
      </c>
      <c r="D17" s="1232" t="s">
        <v>661</v>
      </c>
      <c r="E17" s="1233">
        <f>SUM(B17:D17)</f>
        <v>1</v>
      </c>
      <c r="F17" s="1231">
        <v>1</v>
      </c>
      <c r="G17" s="1232" t="s">
        <v>661</v>
      </c>
      <c r="H17" s="1232" t="s">
        <v>661</v>
      </c>
      <c r="I17" s="1232">
        <f>SUM(F17:H17)</f>
        <v>1</v>
      </c>
      <c r="J17" s="1235"/>
      <c r="K17" s="1231">
        <v>1</v>
      </c>
      <c r="L17" s="1232" t="s">
        <v>661</v>
      </c>
      <c r="M17" s="1232" t="s">
        <v>661</v>
      </c>
      <c r="N17" s="1236">
        <f>SUM(K17:M17)</f>
        <v>1</v>
      </c>
    </row>
    <row r="18" spans="1:14" s="1229" customFormat="1" ht="20.100000000000001" customHeight="1">
      <c r="A18" s="1230" t="s">
        <v>669</v>
      </c>
      <c r="B18" s="1237">
        <v>2</v>
      </c>
      <c r="C18" s="1232" t="s">
        <v>661</v>
      </c>
      <c r="D18" s="1232" t="s">
        <v>661</v>
      </c>
      <c r="E18" s="1233">
        <f>SUM(B18:D18)</f>
        <v>2</v>
      </c>
      <c r="F18" s="1237">
        <v>2</v>
      </c>
      <c r="G18" s="1232" t="s">
        <v>661</v>
      </c>
      <c r="H18" s="1232" t="s">
        <v>661</v>
      </c>
      <c r="I18" s="1232">
        <f>SUM(F18:H18)</f>
        <v>2</v>
      </c>
      <c r="J18" s="1235"/>
      <c r="K18" s="1237">
        <v>2</v>
      </c>
      <c r="L18" s="1232" t="s">
        <v>661</v>
      </c>
      <c r="M18" s="1232" t="s">
        <v>661</v>
      </c>
      <c r="N18" s="1236">
        <f>SUM(K18:M18)</f>
        <v>2</v>
      </c>
    </row>
    <row r="19" spans="1:14" s="1229" customFormat="1" ht="20.100000000000001" customHeight="1" thickBot="1">
      <c r="A19" s="1689" t="s">
        <v>670</v>
      </c>
      <c r="B19" s="1693"/>
      <c r="C19" s="1693"/>
      <c r="D19" s="1693"/>
      <c r="E19" s="1693"/>
      <c r="F19" s="1693"/>
      <c r="G19" s="1693"/>
      <c r="H19" s="1693"/>
      <c r="I19" s="1693"/>
      <c r="J19" s="1693"/>
      <c r="K19" s="1694"/>
      <c r="L19" s="1694"/>
      <c r="M19" s="1694"/>
      <c r="N19" s="1695"/>
    </row>
    <row r="20" spans="1:14" s="1229" customFormat="1" ht="20.100000000000001" customHeight="1" thickBot="1">
      <c r="A20" s="1238" t="s">
        <v>671</v>
      </c>
      <c r="B20" s="1448">
        <f t="shared" ref="B20:I20" si="0">SUM(B21:B33)</f>
        <v>94</v>
      </c>
      <c r="C20" s="1448">
        <f t="shared" si="0"/>
        <v>0</v>
      </c>
      <c r="D20" s="1448">
        <f t="shared" si="0"/>
        <v>7</v>
      </c>
      <c r="E20" s="1448">
        <f t="shared" si="0"/>
        <v>101</v>
      </c>
      <c r="F20" s="1448">
        <f t="shared" si="0"/>
        <v>94</v>
      </c>
      <c r="G20" s="1448">
        <f t="shared" si="0"/>
        <v>0</v>
      </c>
      <c r="H20" s="1448">
        <f t="shared" si="0"/>
        <v>7</v>
      </c>
      <c r="I20" s="1448">
        <f t="shared" si="0"/>
        <v>101</v>
      </c>
      <c r="J20" s="1448"/>
      <c r="K20" s="1448">
        <f>SUM(K21:K33)</f>
        <v>88</v>
      </c>
      <c r="L20" s="1448">
        <f>SUM(L21:L33)</f>
        <v>0</v>
      </c>
      <c r="M20" s="1448">
        <f>SUM(M21:M33)</f>
        <v>7</v>
      </c>
      <c r="N20" s="1449">
        <f>SUM(N21:N33)</f>
        <v>95</v>
      </c>
    </row>
    <row r="21" spans="1:14" s="1229" customFormat="1" ht="20.100000000000001" customHeight="1">
      <c r="A21" s="1238" t="s">
        <v>672</v>
      </c>
      <c r="B21" s="1441">
        <v>11</v>
      </c>
      <c r="C21" s="1442" t="s">
        <v>661</v>
      </c>
      <c r="D21" s="1443">
        <v>0</v>
      </c>
      <c r="E21" s="1444">
        <f>SUM(B21:D21)</f>
        <v>11</v>
      </c>
      <c r="F21" s="1445">
        <v>11</v>
      </c>
      <c r="G21" s="1442">
        <v>0</v>
      </c>
      <c r="H21" s="1442">
        <v>0</v>
      </c>
      <c r="I21" s="1442">
        <f>SUM(F21:H21)</f>
        <v>11</v>
      </c>
      <c r="J21" s="1446"/>
      <c r="K21" s="1445">
        <v>9</v>
      </c>
      <c r="L21" s="1442">
        <v>0</v>
      </c>
      <c r="M21" s="1442">
        <v>0</v>
      </c>
      <c r="N21" s="1447">
        <f>SUM(K21:M21)</f>
        <v>9</v>
      </c>
    </row>
    <row r="22" spans="1:14" s="1229" customFormat="1" ht="20.100000000000001" customHeight="1">
      <c r="A22" s="1238" t="s">
        <v>673</v>
      </c>
      <c r="B22" s="1239">
        <v>8</v>
      </c>
      <c r="C22" s="1232" t="s">
        <v>661</v>
      </c>
      <c r="D22" s="1240">
        <v>0</v>
      </c>
      <c r="E22" s="1241">
        <f t="shared" ref="E22:E34" si="1">SUM(B22:D22)</f>
        <v>8</v>
      </c>
      <c r="F22" s="1237">
        <v>8</v>
      </c>
      <c r="G22" s="1232">
        <v>0</v>
      </c>
      <c r="H22" s="1232">
        <v>0</v>
      </c>
      <c r="I22" s="1232">
        <f>SUM(F22:H22)</f>
        <v>8</v>
      </c>
      <c r="J22" s="1235"/>
      <c r="K22" s="1237">
        <v>8</v>
      </c>
      <c r="L22" s="1232">
        <v>0</v>
      </c>
      <c r="M22" s="1232">
        <v>0</v>
      </c>
      <c r="N22" s="1233">
        <f>SUM(K22:M22)</f>
        <v>8</v>
      </c>
    </row>
    <row r="23" spans="1:14" s="1229" customFormat="1" ht="20.100000000000001" customHeight="1">
      <c r="A23" s="1238" t="s">
        <v>674</v>
      </c>
      <c r="B23" s="1239">
        <v>16</v>
      </c>
      <c r="C23" s="1232" t="s">
        <v>661</v>
      </c>
      <c r="D23" s="1240">
        <v>0</v>
      </c>
      <c r="E23" s="1241">
        <f t="shared" si="1"/>
        <v>16</v>
      </c>
      <c r="F23" s="1237">
        <v>16</v>
      </c>
      <c r="G23" s="1232">
        <v>0</v>
      </c>
      <c r="H23" s="1232">
        <v>0</v>
      </c>
      <c r="I23" s="1232">
        <f>SUM(F23:H23)</f>
        <v>16</v>
      </c>
      <c r="J23" s="1235"/>
      <c r="K23" s="1237">
        <v>15</v>
      </c>
      <c r="L23" s="1232">
        <v>0</v>
      </c>
      <c r="M23" s="1232">
        <v>0</v>
      </c>
      <c r="N23" s="1233">
        <f>SUM(K23:M23)</f>
        <v>15</v>
      </c>
    </row>
    <row r="24" spans="1:14" s="1229" customFormat="1" ht="20.100000000000001" customHeight="1">
      <c r="A24" s="1238" t="s">
        <v>675</v>
      </c>
      <c r="B24" s="1239">
        <v>12</v>
      </c>
      <c r="C24" s="1232" t="s">
        <v>661</v>
      </c>
      <c r="D24" s="1240">
        <v>3</v>
      </c>
      <c r="E24" s="1241">
        <f t="shared" si="1"/>
        <v>15</v>
      </c>
      <c r="F24" s="1237">
        <v>12</v>
      </c>
      <c r="G24" s="1232">
        <v>0</v>
      </c>
      <c r="H24" s="1232">
        <v>3</v>
      </c>
      <c r="I24" s="1232">
        <f>SUM(F24:H24)</f>
        <v>15</v>
      </c>
      <c r="J24" s="1235"/>
      <c r="K24" s="1237">
        <v>12</v>
      </c>
      <c r="L24" s="1232">
        <v>0</v>
      </c>
      <c r="M24" s="1232">
        <v>3</v>
      </c>
      <c r="N24" s="1233">
        <f>SUM(K24:M24)</f>
        <v>15</v>
      </c>
    </row>
    <row r="25" spans="1:14" s="1229" customFormat="1" ht="22.5" customHeight="1">
      <c r="A25" s="1238" t="s">
        <v>676</v>
      </c>
      <c r="B25" s="1239">
        <v>3</v>
      </c>
      <c r="C25" s="1232" t="s">
        <v>661</v>
      </c>
      <c r="D25" s="1240">
        <v>0</v>
      </c>
      <c r="E25" s="1241">
        <f t="shared" si="1"/>
        <v>3</v>
      </c>
      <c r="F25" s="1237">
        <v>3</v>
      </c>
      <c r="G25" s="1232">
        <v>0</v>
      </c>
      <c r="H25" s="1232">
        <v>0</v>
      </c>
      <c r="I25" s="1232">
        <f t="shared" ref="I25:I39" si="2">SUM(F25:H25)</f>
        <v>3</v>
      </c>
      <c r="J25" s="1242"/>
      <c r="K25" s="1237">
        <v>3</v>
      </c>
      <c r="L25" s="1232">
        <v>0</v>
      </c>
      <c r="M25" s="1232">
        <v>0</v>
      </c>
      <c r="N25" s="1233">
        <f t="shared" ref="N25:N38" si="3">SUM(K25:M25)</f>
        <v>3</v>
      </c>
    </row>
    <row r="26" spans="1:14" s="1229" customFormat="1" ht="20.100000000000001" customHeight="1">
      <c r="A26" s="1238" t="s">
        <v>677</v>
      </c>
      <c r="B26" s="1239">
        <v>2</v>
      </c>
      <c r="C26" s="1232" t="s">
        <v>661</v>
      </c>
      <c r="D26" s="1240">
        <v>1</v>
      </c>
      <c r="E26" s="1241">
        <f t="shared" si="1"/>
        <v>3</v>
      </c>
      <c r="F26" s="1237">
        <v>2</v>
      </c>
      <c r="G26" s="1232">
        <v>0</v>
      </c>
      <c r="H26" s="1232">
        <v>1</v>
      </c>
      <c r="I26" s="1232">
        <f t="shared" si="2"/>
        <v>3</v>
      </c>
      <c r="J26" s="1235"/>
      <c r="K26" s="1237">
        <v>2</v>
      </c>
      <c r="L26" s="1232">
        <v>0</v>
      </c>
      <c r="M26" s="1232">
        <v>1</v>
      </c>
      <c r="N26" s="1233">
        <f t="shared" si="3"/>
        <v>3</v>
      </c>
    </row>
    <row r="27" spans="1:14" s="1229" customFormat="1" ht="20.100000000000001" customHeight="1">
      <c r="A27" s="1238" t="s">
        <v>678</v>
      </c>
      <c r="B27" s="1239">
        <v>10</v>
      </c>
      <c r="C27" s="1232" t="s">
        <v>661</v>
      </c>
      <c r="D27" s="1240">
        <v>0</v>
      </c>
      <c r="E27" s="1241">
        <f t="shared" si="1"/>
        <v>10</v>
      </c>
      <c r="F27" s="1237">
        <v>10</v>
      </c>
      <c r="G27" s="1232">
        <v>0</v>
      </c>
      <c r="H27" s="1232">
        <v>0</v>
      </c>
      <c r="I27" s="1232">
        <f t="shared" si="2"/>
        <v>10</v>
      </c>
      <c r="J27" s="1235"/>
      <c r="K27" s="1237">
        <v>10</v>
      </c>
      <c r="L27" s="1232">
        <v>0</v>
      </c>
      <c r="M27" s="1232">
        <v>0</v>
      </c>
      <c r="N27" s="1233">
        <f t="shared" si="3"/>
        <v>10</v>
      </c>
    </row>
    <row r="28" spans="1:14" s="1229" customFormat="1" ht="20.100000000000001" customHeight="1">
      <c r="A28" s="1238" t="s">
        <v>679</v>
      </c>
      <c r="B28" s="1239">
        <v>10</v>
      </c>
      <c r="C28" s="1232" t="s">
        <v>661</v>
      </c>
      <c r="D28" s="1240">
        <v>2</v>
      </c>
      <c r="E28" s="1241">
        <f t="shared" si="1"/>
        <v>12</v>
      </c>
      <c r="F28" s="1237">
        <v>10</v>
      </c>
      <c r="G28" s="1232">
        <v>0</v>
      </c>
      <c r="H28" s="1232">
        <v>2</v>
      </c>
      <c r="I28" s="1232">
        <f t="shared" si="2"/>
        <v>12</v>
      </c>
      <c r="J28" s="1235"/>
      <c r="K28" s="1237">
        <v>8</v>
      </c>
      <c r="L28" s="1232">
        <v>0</v>
      </c>
      <c r="M28" s="1232">
        <v>1</v>
      </c>
      <c r="N28" s="1233">
        <f t="shared" si="3"/>
        <v>9</v>
      </c>
    </row>
    <row r="29" spans="1:14" s="1229" customFormat="1" ht="20.100000000000001" customHeight="1">
      <c r="A29" s="1238" t="s">
        <v>680</v>
      </c>
      <c r="B29" s="1239">
        <v>2</v>
      </c>
      <c r="C29" s="1232" t="s">
        <v>661</v>
      </c>
      <c r="D29" s="1240">
        <v>0</v>
      </c>
      <c r="E29" s="1241">
        <f t="shared" si="1"/>
        <v>2</v>
      </c>
      <c r="F29" s="1237">
        <v>2</v>
      </c>
      <c r="G29" s="1232">
        <v>0</v>
      </c>
      <c r="H29" s="1232">
        <v>0</v>
      </c>
      <c r="I29" s="1232">
        <f t="shared" si="2"/>
        <v>2</v>
      </c>
      <c r="J29" s="1235"/>
      <c r="K29" s="1237">
        <v>2</v>
      </c>
      <c r="L29" s="1232">
        <v>0</v>
      </c>
      <c r="M29" s="1232">
        <v>0</v>
      </c>
      <c r="N29" s="1233">
        <f t="shared" si="3"/>
        <v>2</v>
      </c>
    </row>
    <row r="30" spans="1:14" s="1229" customFormat="1" ht="20.100000000000001" customHeight="1">
      <c r="A30" s="1238" t="s">
        <v>681</v>
      </c>
      <c r="B30" s="1239">
        <v>1</v>
      </c>
      <c r="C30" s="1232" t="s">
        <v>661</v>
      </c>
      <c r="D30" s="1240">
        <v>0</v>
      </c>
      <c r="E30" s="1241">
        <f t="shared" si="1"/>
        <v>1</v>
      </c>
      <c r="F30" s="1237">
        <v>1</v>
      </c>
      <c r="G30" s="1232">
        <v>0</v>
      </c>
      <c r="H30" s="1232">
        <v>0</v>
      </c>
      <c r="I30" s="1232">
        <f t="shared" si="2"/>
        <v>1</v>
      </c>
      <c r="J30" s="1235"/>
      <c r="K30" s="1237">
        <v>1</v>
      </c>
      <c r="L30" s="1232">
        <v>0</v>
      </c>
      <c r="M30" s="1232">
        <v>0</v>
      </c>
      <c r="N30" s="1233">
        <f t="shared" si="3"/>
        <v>1</v>
      </c>
    </row>
    <row r="31" spans="1:14" s="1229" customFormat="1" ht="20.100000000000001" customHeight="1">
      <c r="A31" s="1238" t="s">
        <v>682</v>
      </c>
      <c r="B31" s="1239">
        <v>1</v>
      </c>
      <c r="C31" s="1232" t="s">
        <v>661</v>
      </c>
      <c r="D31" s="1240">
        <v>0</v>
      </c>
      <c r="E31" s="1241">
        <f t="shared" si="1"/>
        <v>1</v>
      </c>
      <c r="F31" s="1237">
        <v>1</v>
      </c>
      <c r="G31" s="1232">
        <v>0</v>
      </c>
      <c r="H31" s="1232">
        <v>0</v>
      </c>
      <c r="I31" s="1232">
        <f t="shared" si="2"/>
        <v>1</v>
      </c>
      <c r="J31" s="1235"/>
      <c r="K31" s="1237">
        <v>1</v>
      </c>
      <c r="L31" s="1232">
        <v>0</v>
      </c>
      <c r="M31" s="1232">
        <v>0</v>
      </c>
      <c r="N31" s="1233">
        <f t="shared" si="3"/>
        <v>1</v>
      </c>
    </row>
    <row r="32" spans="1:14" s="1229" customFormat="1" ht="20.100000000000001" customHeight="1">
      <c r="A32" s="1238" t="s">
        <v>683</v>
      </c>
      <c r="B32" s="1239">
        <v>2</v>
      </c>
      <c r="C32" s="1232" t="s">
        <v>661</v>
      </c>
      <c r="D32" s="1240">
        <v>0</v>
      </c>
      <c r="E32" s="1241">
        <f t="shared" si="1"/>
        <v>2</v>
      </c>
      <c r="F32" s="1237">
        <v>2</v>
      </c>
      <c r="G32" s="1232">
        <v>0</v>
      </c>
      <c r="H32" s="1232">
        <v>0</v>
      </c>
      <c r="I32" s="1232">
        <f t="shared" si="2"/>
        <v>2</v>
      </c>
      <c r="J32" s="1235"/>
      <c r="K32" s="1237">
        <v>2</v>
      </c>
      <c r="L32" s="1232">
        <v>0</v>
      </c>
      <c r="M32" s="1232">
        <v>0</v>
      </c>
      <c r="N32" s="1233">
        <f t="shared" si="3"/>
        <v>2</v>
      </c>
    </row>
    <row r="33" spans="1:14" s="1229" customFormat="1" ht="20.100000000000001" customHeight="1">
      <c r="A33" s="1238" t="s">
        <v>684</v>
      </c>
      <c r="B33" s="1239">
        <v>16</v>
      </c>
      <c r="C33" s="1232" t="s">
        <v>661</v>
      </c>
      <c r="D33" s="1240">
        <v>1</v>
      </c>
      <c r="E33" s="1241">
        <f t="shared" si="1"/>
        <v>17</v>
      </c>
      <c r="F33" s="1237">
        <v>16</v>
      </c>
      <c r="G33" s="1232">
        <v>0</v>
      </c>
      <c r="H33" s="1232">
        <v>1</v>
      </c>
      <c r="I33" s="1232">
        <f t="shared" si="2"/>
        <v>17</v>
      </c>
      <c r="J33" s="1235"/>
      <c r="K33" s="1237">
        <v>15</v>
      </c>
      <c r="L33" s="1232">
        <v>0</v>
      </c>
      <c r="M33" s="1232">
        <v>2</v>
      </c>
      <c r="N33" s="1233">
        <f t="shared" si="3"/>
        <v>17</v>
      </c>
    </row>
    <row r="34" spans="1:14" s="1229" customFormat="1" ht="18">
      <c r="A34" s="1238" t="s">
        <v>282</v>
      </c>
      <c r="B34" s="1239">
        <v>89</v>
      </c>
      <c r="C34" s="1232" t="s">
        <v>661</v>
      </c>
      <c r="D34" s="1240">
        <v>1</v>
      </c>
      <c r="E34" s="1241">
        <f t="shared" si="1"/>
        <v>90</v>
      </c>
      <c r="F34" s="1237">
        <v>89</v>
      </c>
      <c r="G34" s="1232">
        <v>0</v>
      </c>
      <c r="H34" s="1232">
        <v>1</v>
      </c>
      <c r="I34" s="1232">
        <f t="shared" si="2"/>
        <v>90</v>
      </c>
      <c r="J34" s="1243"/>
      <c r="K34" s="1244">
        <v>83</v>
      </c>
      <c r="L34" s="1245">
        <v>6</v>
      </c>
      <c r="M34" s="1245">
        <v>4</v>
      </c>
      <c r="N34" s="1233">
        <f t="shared" si="3"/>
        <v>93</v>
      </c>
    </row>
    <row r="35" spans="1:14" s="1229" customFormat="1" ht="20.100000000000001" customHeight="1">
      <c r="A35" s="1238" t="s">
        <v>283</v>
      </c>
      <c r="B35" s="1239">
        <v>28</v>
      </c>
      <c r="C35" s="1232" t="s">
        <v>661</v>
      </c>
      <c r="D35" s="1232" t="s">
        <v>661</v>
      </c>
      <c r="E35" s="1241">
        <f>SUM(B35:D35)</f>
        <v>28</v>
      </c>
      <c r="F35" s="1237">
        <v>28</v>
      </c>
      <c r="G35" s="1232" t="s">
        <v>661</v>
      </c>
      <c r="H35" s="1232" t="s">
        <v>661</v>
      </c>
      <c r="I35" s="1232">
        <f t="shared" si="2"/>
        <v>28</v>
      </c>
      <c r="J35" s="1235"/>
      <c r="K35" s="1237">
        <v>27</v>
      </c>
      <c r="L35" s="1232"/>
      <c r="M35" s="1232"/>
      <c r="N35" s="1236">
        <f t="shared" si="3"/>
        <v>27</v>
      </c>
    </row>
    <row r="36" spans="1:14" s="1229" customFormat="1" ht="20.100000000000001" customHeight="1">
      <c r="A36" s="1238" t="s">
        <v>284</v>
      </c>
      <c r="B36" s="1239">
        <v>58</v>
      </c>
      <c r="C36" s="1232" t="s">
        <v>661</v>
      </c>
      <c r="D36" s="1232" t="s">
        <v>661</v>
      </c>
      <c r="E36" s="1241">
        <f>SUM(B36:D36)</f>
        <v>58</v>
      </c>
      <c r="F36" s="1237">
        <v>58</v>
      </c>
      <c r="G36" s="1232" t="s">
        <v>661</v>
      </c>
      <c r="H36" s="1232" t="s">
        <v>661</v>
      </c>
      <c r="I36" s="1232">
        <f t="shared" si="2"/>
        <v>58</v>
      </c>
      <c r="J36" s="1235"/>
      <c r="K36" s="1237">
        <v>56</v>
      </c>
      <c r="L36" s="1232"/>
      <c r="M36" s="1232"/>
      <c r="N36" s="1236">
        <f t="shared" si="3"/>
        <v>56</v>
      </c>
    </row>
    <row r="37" spans="1:14" s="1229" customFormat="1" ht="20.100000000000001" customHeight="1">
      <c r="A37" s="1238" t="s">
        <v>314</v>
      </c>
      <c r="B37" s="1239">
        <v>12</v>
      </c>
      <c r="C37" s="1232" t="s">
        <v>661</v>
      </c>
      <c r="D37" s="1232" t="s">
        <v>661</v>
      </c>
      <c r="E37" s="1241">
        <f>SUM(B37:D37)</f>
        <v>12</v>
      </c>
      <c r="F37" s="1237">
        <v>12</v>
      </c>
      <c r="G37" s="1232" t="s">
        <v>661</v>
      </c>
      <c r="H37" s="1232" t="s">
        <v>661</v>
      </c>
      <c r="I37" s="1232">
        <f t="shared" si="2"/>
        <v>12</v>
      </c>
      <c r="J37" s="1235"/>
      <c r="K37" s="1237">
        <v>11</v>
      </c>
      <c r="L37" s="1232"/>
      <c r="M37" s="1232"/>
      <c r="N37" s="1236">
        <f t="shared" si="3"/>
        <v>11</v>
      </c>
    </row>
    <row r="38" spans="1:14" s="1229" customFormat="1" ht="20.100000000000001" customHeight="1">
      <c r="A38" s="1238" t="s">
        <v>308</v>
      </c>
      <c r="B38" s="1239">
        <v>2</v>
      </c>
      <c r="C38" s="1240">
        <v>1</v>
      </c>
      <c r="D38" s="1232" t="s">
        <v>661</v>
      </c>
      <c r="E38" s="1241">
        <f>SUM(B38:D38)</f>
        <v>3</v>
      </c>
      <c r="F38" s="1237">
        <v>2</v>
      </c>
      <c r="G38" s="1232">
        <v>1</v>
      </c>
      <c r="H38" s="1232" t="s">
        <v>661</v>
      </c>
      <c r="I38" s="1232">
        <f t="shared" si="2"/>
        <v>3</v>
      </c>
      <c r="J38" s="1235"/>
      <c r="K38" s="1237">
        <v>2</v>
      </c>
      <c r="L38" s="1232">
        <v>1</v>
      </c>
      <c r="M38" s="1232"/>
      <c r="N38" s="1236">
        <f t="shared" si="3"/>
        <v>3</v>
      </c>
    </row>
    <row r="39" spans="1:14" s="1229" customFormat="1" ht="20.100000000000001" customHeight="1">
      <c r="A39" s="1238" t="s">
        <v>309</v>
      </c>
      <c r="B39" s="1239">
        <v>88</v>
      </c>
      <c r="C39" s="1232" t="s">
        <v>661</v>
      </c>
      <c r="D39" s="1232" t="s">
        <v>661</v>
      </c>
      <c r="E39" s="1241">
        <f>SUM(B39:D39)</f>
        <v>88</v>
      </c>
      <c r="F39" s="1237">
        <v>89</v>
      </c>
      <c r="G39" s="1232" t="s">
        <v>661</v>
      </c>
      <c r="H39" s="1232" t="s">
        <v>661</v>
      </c>
      <c r="I39" s="1232">
        <f t="shared" si="2"/>
        <v>89</v>
      </c>
      <c r="J39" s="1254" t="s">
        <v>685</v>
      </c>
      <c r="K39" s="1237">
        <v>63</v>
      </c>
      <c r="L39" s="1232"/>
      <c r="M39" s="1232"/>
      <c r="N39" s="1233">
        <v>63</v>
      </c>
    </row>
    <row r="40" spans="1:14" s="1229" customFormat="1" ht="20.100000000000001" customHeight="1" thickBot="1">
      <c r="A40" s="1246"/>
      <c r="B40" s="1247"/>
      <c r="C40" s="1248"/>
      <c r="D40" s="1248"/>
      <c r="E40" s="1249"/>
      <c r="F40" s="1237"/>
      <c r="G40" s="1232"/>
      <c r="H40" s="1232"/>
      <c r="I40" s="1232"/>
      <c r="J40" s="1235"/>
      <c r="K40" s="1237"/>
      <c r="L40" s="1232"/>
      <c r="M40" s="1232"/>
      <c r="N40" s="1233"/>
    </row>
    <row r="41" spans="1:14" s="1229" customFormat="1" ht="20.100000000000001" customHeight="1" thickBot="1">
      <c r="A41" s="1250" t="s">
        <v>686</v>
      </c>
      <c r="B41" s="1251">
        <f>SUM(B21:B39)+B10+B11+B12+B14+B15+B16+B17+B18</f>
        <v>441</v>
      </c>
      <c r="C41" s="1251">
        <f>SUM(C20:C39)</f>
        <v>1</v>
      </c>
      <c r="D41" s="1251">
        <f>SUM(D20:D39)</f>
        <v>15</v>
      </c>
      <c r="E41" s="1251">
        <f>SUM(B41:D41)</f>
        <v>457</v>
      </c>
      <c r="F41" s="1251">
        <f>SUM(F21:F39)+F10+F11+F12+F14+F15+F16+F17+F18</f>
        <v>461</v>
      </c>
      <c r="G41" s="1251">
        <f>SUM(G20:G39)</f>
        <v>1</v>
      </c>
      <c r="H41" s="1251">
        <f>SUM(H20:H39)+H16</f>
        <v>16</v>
      </c>
      <c r="I41" s="1251">
        <f>SUM(F41:H41)</f>
        <v>478</v>
      </c>
      <c r="J41" s="1251"/>
      <c r="K41" s="1251">
        <f>SUM(K21:K39)+K10+K11+K12+K14+K15+K16+K17+K18</f>
        <v>405</v>
      </c>
      <c r="L41" s="1251">
        <f>SUM(L20:L39)</f>
        <v>7</v>
      </c>
      <c r="M41" s="1251">
        <f>SUM(M20:M39)+M16</f>
        <v>19</v>
      </c>
      <c r="N41" s="1251">
        <f>SUM(K41:M41)</f>
        <v>431</v>
      </c>
    </row>
    <row r="42" spans="1:14" s="1229" customFormat="1" ht="20.100000000000001" customHeight="1"/>
    <row r="43" spans="1:14" s="1229" customFormat="1" ht="20.100000000000001" customHeight="1">
      <c r="A43" s="1252"/>
      <c r="B43" s="1228"/>
      <c r="C43" s="1228"/>
      <c r="D43" s="1228"/>
      <c r="E43" s="1228"/>
    </row>
    <row r="44" spans="1:14">
      <c r="B44" s="1253"/>
    </row>
  </sheetData>
  <mergeCells count="23">
    <mergeCell ref="I6:I8"/>
    <mergeCell ref="A9:N9"/>
    <mergeCell ref="A13:N13"/>
    <mergeCell ref="A19:N19"/>
    <mergeCell ref="J6:J8"/>
    <mergeCell ref="K6:K8"/>
    <mergeCell ref="L6:M6"/>
    <mergeCell ref="N6:N8"/>
    <mergeCell ref="H7:H8"/>
    <mergeCell ref="L7:L8"/>
    <mergeCell ref="M7:M8"/>
    <mergeCell ref="A5:A8"/>
    <mergeCell ref="B5:E5"/>
    <mergeCell ref="F5:J5"/>
    <mergeCell ref="K5:N5"/>
    <mergeCell ref="B6:B8"/>
    <mergeCell ref="C7:C8"/>
    <mergeCell ref="D7:D8"/>
    <mergeCell ref="G7:G8"/>
    <mergeCell ref="F6:F8"/>
    <mergeCell ref="G6:H6"/>
    <mergeCell ref="C6:D6"/>
    <mergeCell ref="E6:E8"/>
  </mergeCells>
  <printOptions horizontalCentered="1"/>
  <pageMargins left="0.59055118110236227" right="0.59055118110236227" top="1.1811023622047245" bottom="1.1811023622047245" header="0.59055118110236227" footer="0"/>
  <pageSetup paperSize="9" scale="60" orientation="portrait" r:id="rId1"/>
  <headerFooter alignWithMargins="0">
    <oddHeader>&amp;L&amp;"Times New Roman CE,Dőlt"Dunakeszi Város
Önkormányzata&amp;C&amp;"Times New Roman CE,Félkövér dőlt"&amp;14Álláshely és létszám adatok
2015. december 31-én&amp;R12. sz. melléklet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B1:J14"/>
  <sheetViews>
    <sheetView workbookViewId="0">
      <selection activeCell="I4" sqref="I4"/>
    </sheetView>
  </sheetViews>
  <sheetFormatPr defaultRowHeight="12.75"/>
  <cols>
    <col min="2" max="2" width="23.28515625" customWidth="1"/>
    <col min="3" max="3" width="13.28515625" bestFit="1" customWidth="1"/>
    <col min="4" max="4" width="13.5703125" customWidth="1"/>
    <col min="5" max="5" width="11.140625" customWidth="1"/>
    <col min="6" max="6" width="13.140625" customWidth="1"/>
    <col min="7" max="7" width="12" customWidth="1"/>
    <col min="8" max="8" width="11" bestFit="1" customWidth="1"/>
    <col min="10" max="10" width="12.5703125" customWidth="1"/>
  </cols>
  <sheetData>
    <row r="1" spans="2:10">
      <c r="B1" s="1450" t="s">
        <v>234</v>
      </c>
    </row>
    <row r="2" spans="2:10" ht="18">
      <c r="B2" s="1450"/>
      <c r="D2" s="1451" t="s">
        <v>731</v>
      </c>
    </row>
    <row r="3" spans="2:10">
      <c r="B3" s="1450"/>
      <c r="I3" s="1450" t="s">
        <v>761</v>
      </c>
    </row>
    <row r="4" spans="2:10">
      <c r="J4" t="s">
        <v>277</v>
      </c>
    </row>
    <row r="5" spans="2:10" ht="13.5" thickBot="1"/>
    <row r="6" spans="2:10" ht="26.25" customHeight="1" thickBot="1">
      <c r="B6" s="1287" t="s">
        <v>315</v>
      </c>
      <c r="C6" s="1288" t="s">
        <v>710</v>
      </c>
      <c r="D6" s="1289" t="s">
        <v>502</v>
      </c>
      <c r="E6" s="1288" t="s">
        <v>341</v>
      </c>
      <c r="F6" s="1289" t="s">
        <v>282</v>
      </c>
      <c r="G6" s="1289" t="s">
        <v>284</v>
      </c>
      <c r="H6" s="1289" t="s">
        <v>283</v>
      </c>
      <c r="I6" s="1288" t="s">
        <v>711</v>
      </c>
      <c r="J6" s="1290" t="s">
        <v>712</v>
      </c>
    </row>
    <row r="7" spans="2:10">
      <c r="B7" s="1283"/>
      <c r="C7" s="1284"/>
      <c r="D7" s="1285"/>
      <c r="E7" s="1285"/>
      <c r="F7" s="1285"/>
      <c r="G7" s="1285"/>
      <c r="H7" s="1285"/>
      <c r="I7" s="1285"/>
      <c r="J7" s="1286"/>
    </row>
    <row r="8" spans="2:10" ht="30.75" customHeight="1">
      <c r="B8" s="1278" t="s">
        <v>713</v>
      </c>
      <c r="C8" s="1274" t="s">
        <v>714</v>
      </c>
      <c r="D8" s="1272">
        <v>14391</v>
      </c>
      <c r="E8" s="1272">
        <v>221803</v>
      </c>
      <c r="F8" s="1272">
        <v>30299</v>
      </c>
      <c r="G8" s="1272">
        <v>22841</v>
      </c>
      <c r="H8" s="1272">
        <v>9362</v>
      </c>
      <c r="I8" s="1272">
        <v>2157</v>
      </c>
      <c r="J8" s="1279">
        <v>47</v>
      </c>
    </row>
    <row r="9" spans="2:10" ht="30.75" customHeight="1">
      <c r="B9" s="1278" t="s">
        <v>715</v>
      </c>
      <c r="C9" s="1274" t="s">
        <v>716</v>
      </c>
      <c r="D9" s="1272">
        <v>456808</v>
      </c>
      <c r="E9" s="1272">
        <v>699769</v>
      </c>
      <c r="F9" s="1272">
        <v>418882</v>
      </c>
      <c r="G9" s="1272">
        <v>272252</v>
      </c>
      <c r="H9" s="1272">
        <v>130326</v>
      </c>
      <c r="I9" s="1272">
        <v>60574</v>
      </c>
      <c r="J9" s="1280">
        <v>20428</v>
      </c>
    </row>
    <row r="10" spans="2:10" ht="33" customHeight="1">
      <c r="B10" s="1278" t="s">
        <v>717</v>
      </c>
      <c r="C10" s="1274" t="s">
        <v>718</v>
      </c>
      <c r="D10" s="1272">
        <v>-442417</v>
      </c>
      <c r="E10" s="1272">
        <v>-477966</v>
      </c>
      <c r="F10" s="1272">
        <v>-388583</v>
      </c>
      <c r="G10" s="1272">
        <v>-249411</v>
      </c>
      <c r="H10" s="1272">
        <v>-120964</v>
      </c>
      <c r="I10" s="1272">
        <v>-58417</v>
      </c>
      <c r="J10" s="1280">
        <v>-20381</v>
      </c>
    </row>
    <row r="11" spans="2:10" ht="29.25" customHeight="1">
      <c r="B11" s="1278" t="s">
        <v>719</v>
      </c>
      <c r="C11" s="1274" t="s">
        <v>720</v>
      </c>
      <c r="D11" s="1272">
        <v>463064</v>
      </c>
      <c r="E11" s="1272">
        <v>500897</v>
      </c>
      <c r="F11" s="1272">
        <v>398270</v>
      </c>
      <c r="G11" s="1272">
        <v>255327</v>
      </c>
      <c r="H11" s="1272">
        <v>126983</v>
      </c>
      <c r="I11" s="1272">
        <v>59788</v>
      </c>
      <c r="J11" s="1280">
        <v>22009</v>
      </c>
    </row>
    <row r="12" spans="2:10" ht="29.25" customHeight="1">
      <c r="B12" s="1281" t="s">
        <v>721</v>
      </c>
      <c r="C12" s="1275">
        <v>204125</v>
      </c>
      <c r="D12" s="1273">
        <v>20647</v>
      </c>
      <c r="E12" s="1273">
        <v>22931</v>
      </c>
      <c r="F12" s="1273">
        <v>9687</v>
      </c>
      <c r="G12" s="1273">
        <v>5916</v>
      </c>
      <c r="H12" s="1273">
        <v>6019</v>
      </c>
      <c r="I12" s="1273">
        <v>1371</v>
      </c>
      <c r="J12" s="1282">
        <v>1628</v>
      </c>
    </row>
    <row r="13" spans="2:10" ht="32.25" thickBot="1">
      <c r="B13" s="1291" t="s">
        <v>722</v>
      </c>
      <c r="C13" s="1292">
        <f ca="1">-C13</f>
        <v>0</v>
      </c>
      <c r="D13" s="1276">
        <v>0</v>
      </c>
      <c r="E13" s="1276">
        <v>0</v>
      </c>
      <c r="F13" s="1276">
        <v>0</v>
      </c>
      <c r="G13" s="1276">
        <v>0</v>
      </c>
      <c r="H13" s="1276">
        <v>0</v>
      </c>
      <c r="I13" s="1276">
        <v>0</v>
      </c>
      <c r="J13" s="1277">
        <v>0</v>
      </c>
    </row>
    <row r="14" spans="2:10" ht="32.25" thickBot="1">
      <c r="B14" s="1293" t="s">
        <v>723</v>
      </c>
      <c r="C14" s="1294">
        <v>204125</v>
      </c>
      <c r="D14" s="1295">
        <v>20647</v>
      </c>
      <c r="E14" s="1295">
        <v>22931</v>
      </c>
      <c r="F14" s="1295">
        <v>9687</v>
      </c>
      <c r="G14" s="1295">
        <v>5916</v>
      </c>
      <c r="H14" s="1295">
        <v>6019</v>
      </c>
      <c r="I14" s="1295">
        <v>1371</v>
      </c>
      <c r="J14" s="1296">
        <v>1628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38"/>
  <sheetViews>
    <sheetView zoomScaleNormal="100" workbookViewId="0">
      <selection activeCell="C14" sqref="C14"/>
    </sheetView>
  </sheetViews>
  <sheetFormatPr defaultRowHeight="12.75"/>
  <cols>
    <col min="1" max="1" width="8.140625" customWidth="1"/>
    <col min="2" max="2" width="82" customWidth="1"/>
    <col min="3" max="3" width="19.140625" customWidth="1"/>
    <col min="4" max="4" width="10.140625" bestFit="1" customWidth="1"/>
  </cols>
  <sheetData>
    <row r="1" spans="1:5">
      <c r="A1" s="1453"/>
      <c r="B1" s="1453"/>
      <c r="C1" s="1453"/>
    </row>
    <row r="2" spans="1:5">
      <c r="A2" s="1450" t="s">
        <v>234</v>
      </c>
      <c r="C2" s="1450" t="s">
        <v>757</v>
      </c>
    </row>
    <row r="4" spans="1:5" ht="13.5" thickBot="1">
      <c r="C4" t="s">
        <v>758</v>
      </c>
    </row>
    <row r="5" spans="1:5" ht="15">
      <c r="A5" s="1710" t="s">
        <v>734</v>
      </c>
      <c r="B5" s="1711"/>
      <c r="C5" s="1269"/>
      <c r="D5" s="453"/>
      <c r="E5" s="453"/>
    </row>
    <row r="6" spans="1:5" ht="15">
      <c r="A6" s="1255"/>
      <c r="B6" s="1256" t="s">
        <v>315</v>
      </c>
      <c r="C6" s="1270" t="s">
        <v>708</v>
      </c>
    </row>
    <row r="7" spans="1:5" ht="15.75" thickBot="1">
      <c r="A7" s="1255">
        <v>1</v>
      </c>
      <c r="B7" s="1256">
        <v>2</v>
      </c>
      <c r="C7" s="1271">
        <v>3</v>
      </c>
    </row>
    <row r="8" spans="1:5">
      <c r="A8" s="1257" t="s">
        <v>689</v>
      </c>
      <c r="B8" s="1258" t="s">
        <v>735</v>
      </c>
      <c r="C8" s="1259">
        <v>11321</v>
      </c>
    </row>
    <row r="9" spans="1:5">
      <c r="A9" s="1260" t="s">
        <v>690</v>
      </c>
      <c r="B9" s="1261" t="s">
        <v>736</v>
      </c>
      <c r="C9" s="1262">
        <v>25742778</v>
      </c>
    </row>
    <row r="10" spans="1:5">
      <c r="A10" s="1260" t="s">
        <v>691</v>
      </c>
      <c r="B10" s="1261" t="s">
        <v>737</v>
      </c>
      <c r="C10" s="1262">
        <v>696809</v>
      </c>
    </row>
    <row r="11" spans="1:5">
      <c r="A11" s="1260" t="s">
        <v>692</v>
      </c>
      <c r="B11" s="1261" t="s">
        <v>738</v>
      </c>
      <c r="C11" s="1262">
        <v>6942342</v>
      </c>
    </row>
    <row r="12" spans="1:5">
      <c r="A12" s="1263" t="s">
        <v>693</v>
      </c>
      <c r="B12" s="1264" t="s">
        <v>739</v>
      </c>
      <c r="C12" s="1265">
        <v>33393250</v>
      </c>
      <c r="D12" s="1205"/>
    </row>
    <row r="13" spans="1:5">
      <c r="A13" s="1260" t="s">
        <v>694</v>
      </c>
      <c r="B13" s="1261" t="s">
        <v>740</v>
      </c>
      <c r="C13" s="1262">
        <v>3470</v>
      </c>
    </row>
    <row r="14" spans="1:5">
      <c r="A14" s="1260" t="s">
        <v>695</v>
      </c>
      <c r="B14" s="1261" t="s">
        <v>741</v>
      </c>
      <c r="C14" s="1262">
        <v>2305520</v>
      </c>
    </row>
    <row r="15" spans="1:5">
      <c r="A15" s="1263" t="s">
        <v>696</v>
      </c>
      <c r="B15" s="1264" t="s">
        <v>742</v>
      </c>
      <c r="C15" s="1265">
        <v>2308990</v>
      </c>
      <c r="D15" s="1205"/>
    </row>
    <row r="16" spans="1:5">
      <c r="A16" s="1263">
        <v>9</v>
      </c>
      <c r="B16" s="1261" t="s">
        <v>709</v>
      </c>
      <c r="C16" s="1262">
        <v>190000</v>
      </c>
      <c r="D16" s="1205"/>
    </row>
    <row r="17" spans="1:4">
      <c r="A17" s="1260" t="s">
        <v>697</v>
      </c>
      <c r="B17" s="1261" t="s">
        <v>698</v>
      </c>
      <c r="C17" s="1262">
        <v>1677</v>
      </c>
    </row>
    <row r="18" spans="1:4">
      <c r="A18" s="1260" t="s">
        <v>699</v>
      </c>
      <c r="B18" s="1261" t="s">
        <v>700</v>
      </c>
      <c r="C18" s="1262">
        <v>496403</v>
      </c>
    </row>
    <row r="19" spans="1:4">
      <c r="A19" s="1263">
        <v>12</v>
      </c>
      <c r="B19" s="1264" t="s">
        <v>743</v>
      </c>
      <c r="C19" s="1265">
        <v>688080</v>
      </c>
      <c r="D19" s="1205"/>
    </row>
    <row r="20" spans="1:4">
      <c r="A20" s="1260">
        <v>13</v>
      </c>
      <c r="B20" s="1261" t="s">
        <v>744</v>
      </c>
      <c r="C20" s="1262">
        <v>717393</v>
      </c>
    </row>
    <row r="21" spans="1:4">
      <c r="A21" s="1260">
        <v>14</v>
      </c>
      <c r="B21" s="1261" t="s">
        <v>745</v>
      </c>
      <c r="C21" s="1262">
        <v>46257</v>
      </c>
    </row>
    <row r="22" spans="1:4">
      <c r="A22" s="1260">
        <v>15</v>
      </c>
      <c r="B22" s="1261" t="s">
        <v>746</v>
      </c>
      <c r="C22" s="1262">
        <v>2451</v>
      </c>
    </row>
    <row r="23" spans="1:4">
      <c r="A23" s="1263">
        <v>16</v>
      </c>
      <c r="B23" s="1264" t="s">
        <v>747</v>
      </c>
      <c r="C23" s="1265">
        <v>766101</v>
      </c>
      <c r="D23" s="1205"/>
    </row>
    <row r="24" spans="1:4">
      <c r="A24" s="1263">
        <v>17</v>
      </c>
      <c r="B24" s="1264" t="s">
        <v>701</v>
      </c>
      <c r="C24" s="1265">
        <v>5075</v>
      </c>
    </row>
    <row r="25" spans="1:4">
      <c r="A25" s="1263">
        <v>18</v>
      </c>
      <c r="B25" s="1264" t="s">
        <v>748</v>
      </c>
      <c r="C25" s="1265">
        <v>72125</v>
      </c>
    </row>
    <row r="26" spans="1:4">
      <c r="A26" s="1263">
        <v>19</v>
      </c>
      <c r="B26" s="1264" t="s">
        <v>756</v>
      </c>
      <c r="C26" s="1265">
        <v>37233621</v>
      </c>
      <c r="D26" s="1205"/>
    </row>
    <row r="27" spans="1:4">
      <c r="A27" s="1260">
        <v>20</v>
      </c>
      <c r="B27" s="1261" t="s">
        <v>702</v>
      </c>
      <c r="C27" s="1452">
        <v>34416967</v>
      </c>
    </row>
    <row r="28" spans="1:4">
      <c r="A28" s="1260">
        <v>21</v>
      </c>
      <c r="B28" s="1261" t="s">
        <v>732</v>
      </c>
      <c r="C28" s="1452">
        <v>10767</v>
      </c>
    </row>
    <row r="29" spans="1:4">
      <c r="A29" s="1260">
        <v>22</v>
      </c>
      <c r="B29" s="1261" t="s">
        <v>733</v>
      </c>
      <c r="C29" s="1452">
        <v>2103606</v>
      </c>
    </row>
    <row r="30" spans="1:4">
      <c r="A30" s="1260">
        <v>23</v>
      </c>
      <c r="B30" s="1261" t="s">
        <v>703</v>
      </c>
      <c r="C30" s="1452">
        <v>-2671661</v>
      </c>
    </row>
    <row r="31" spans="1:4">
      <c r="A31" s="1260">
        <v>24</v>
      </c>
      <c r="B31" s="1261" t="s">
        <v>704</v>
      </c>
      <c r="C31" s="1452">
        <v>1093407</v>
      </c>
    </row>
    <row r="32" spans="1:4">
      <c r="A32" s="1263">
        <v>25</v>
      </c>
      <c r="B32" s="1264" t="s">
        <v>749</v>
      </c>
      <c r="C32" s="1265">
        <v>34953086</v>
      </c>
      <c r="D32" s="1205"/>
    </row>
    <row r="33" spans="1:4">
      <c r="A33" s="1260">
        <v>26</v>
      </c>
      <c r="B33" s="1261" t="s">
        <v>750</v>
      </c>
      <c r="C33" s="1262">
        <v>26215</v>
      </c>
    </row>
    <row r="34" spans="1:4">
      <c r="A34" s="1260" t="s">
        <v>705</v>
      </c>
      <c r="B34" s="1261" t="s">
        <v>751</v>
      </c>
      <c r="C34" s="1262">
        <v>157081</v>
      </c>
    </row>
    <row r="35" spans="1:4">
      <c r="A35" s="1260" t="s">
        <v>706</v>
      </c>
      <c r="B35" s="1261" t="s">
        <v>752</v>
      </c>
      <c r="C35" s="1262">
        <v>713438</v>
      </c>
    </row>
    <row r="36" spans="1:4">
      <c r="A36" s="1263" t="s">
        <v>707</v>
      </c>
      <c r="B36" s="1264" t="s">
        <v>753</v>
      </c>
      <c r="C36" s="1265">
        <v>896734</v>
      </c>
      <c r="D36" s="1205"/>
    </row>
    <row r="37" spans="1:4">
      <c r="A37" s="1263">
        <v>30</v>
      </c>
      <c r="B37" s="1264" t="s">
        <v>754</v>
      </c>
      <c r="C37" s="1265">
        <v>1383801</v>
      </c>
    </row>
    <row r="38" spans="1:4" ht="13.5" thickBot="1">
      <c r="A38" s="1266">
        <v>31</v>
      </c>
      <c r="B38" s="1267" t="s">
        <v>755</v>
      </c>
      <c r="C38" s="1268">
        <v>37233621</v>
      </c>
    </row>
  </sheetData>
  <mergeCells count="1">
    <mergeCell ref="A5:B5"/>
  </mergeCells>
  <printOptions horizontalCentered="1"/>
  <pageMargins left="0" right="0" top="0.98425196850393704" bottom="0.98425196850393704" header="0.51181102362204722" footer="0.51181102362204722"/>
  <pageSetup scale="90" orientation="portrait" horizontalDpi="300" verticalDpi="300" r:id="rId1"/>
  <headerFooter alignWithMargins="0">
    <oddHeader>&amp;R15.sz. melléklet
Érték típus: Ezer Forint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69"/>
  <sheetViews>
    <sheetView topLeftCell="A8" zoomScale="80" zoomScaleNormal="80" workbookViewId="0">
      <selection activeCell="L21" sqref="L21"/>
    </sheetView>
  </sheetViews>
  <sheetFormatPr defaultRowHeight="12.75"/>
  <cols>
    <col min="1" max="1" width="3.42578125" style="153" customWidth="1"/>
    <col min="2" max="2" width="49.5703125" style="153" customWidth="1"/>
    <col min="3" max="3" width="11" style="154" customWidth="1"/>
    <col min="4" max="4" width="11.7109375" style="154" customWidth="1"/>
    <col min="5" max="5" width="10.85546875" style="153" customWidth="1"/>
    <col min="6" max="6" width="11" style="154" customWidth="1"/>
    <col min="7" max="7" width="12.28515625" style="154" customWidth="1"/>
    <col min="8" max="8" width="10.42578125" style="154" customWidth="1"/>
    <col min="9" max="16384" width="9.140625" style="153"/>
  </cols>
  <sheetData>
    <row r="1" spans="1:13">
      <c r="A1" s="152"/>
      <c r="C1" s="123"/>
      <c r="D1" s="123"/>
      <c r="F1" s="123"/>
      <c r="G1" s="123"/>
      <c r="H1" s="123"/>
    </row>
    <row r="2" spans="1:13">
      <c r="C2" s="123"/>
      <c r="D2" s="123"/>
      <c r="F2" s="123"/>
      <c r="G2" s="123"/>
      <c r="H2" s="123"/>
    </row>
    <row r="5" spans="1:13" ht="13.5" thickBot="1"/>
    <row r="6" spans="1:13" ht="18.75" customHeight="1">
      <c r="A6" s="1490" t="s">
        <v>530</v>
      </c>
      <c r="B6" s="1491"/>
      <c r="C6" s="1491"/>
      <c r="D6" s="1491"/>
      <c r="E6" s="1491"/>
      <c r="F6" s="1491"/>
      <c r="G6" s="1491"/>
      <c r="H6" s="1492"/>
    </row>
    <row r="7" spans="1:13">
      <c r="A7" s="1493"/>
      <c r="B7" s="1494"/>
      <c r="C7" s="1494"/>
      <c r="D7" s="1494"/>
      <c r="E7" s="1494"/>
      <c r="F7" s="1494"/>
      <c r="G7" s="1494"/>
      <c r="H7" s="1495"/>
    </row>
    <row r="8" spans="1:13" ht="13.5" thickBot="1">
      <c r="A8" s="1496"/>
      <c r="B8" s="1497"/>
      <c r="C8" s="1497"/>
      <c r="D8" s="1497"/>
      <c r="E8" s="1497"/>
      <c r="F8" s="1497"/>
      <c r="G8" s="1497"/>
      <c r="H8" s="1498"/>
    </row>
    <row r="9" spans="1:13" ht="15.75" customHeight="1">
      <c r="A9" s="1124" t="s">
        <v>61</v>
      </c>
      <c r="B9" s="155" t="s">
        <v>61</v>
      </c>
      <c r="C9" s="1501" t="s">
        <v>88</v>
      </c>
      <c r="D9" s="1501" t="s">
        <v>582</v>
      </c>
      <c r="E9" s="1501" t="s">
        <v>500</v>
      </c>
      <c r="F9" s="1501" t="s">
        <v>609</v>
      </c>
      <c r="G9" s="1499" t="s">
        <v>610</v>
      </c>
      <c r="H9" s="1499" t="s">
        <v>725</v>
      </c>
    </row>
    <row r="10" spans="1:13" ht="15.75">
      <c r="A10" s="1124" t="s">
        <v>75</v>
      </c>
      <c r="B10" s="155" t="s">
        <v>89</v>
      </c>
      <c r="C10" s="1501"/>
      <c r="D10" s="1501"/>
      <c r="E10" s="1501"/>
      <c r="F10" s="1501"/>
      <c r="G10" s="1499"/>
      <c r="H10" s="1499"/>
    </row>
    <row r="11" spans="1:13" ht="15.75">
      <c r="A11" s="1124"/>
      <c r="B11" s="155"/>
      <c r="C11" s="1501"/>
      <c r="D11" s="1501"/>
      <c r="E11" s="1501"/>
      <c r="F11" s="1501"/>
      <c r="G11" s="1499"/>
      <c r="H11" s="1499"/>
    </row>
    <row r="12" spans="1:13" ht="16.5" thickBot="1">
      <c r="A12" s="1125"/>
      <c r="B12" s="156"/>
      <c r="C12" s="1502"/>
      <c r="D12" s="1502"/>
      <c r="E12" s="1502"/>
      <c r="F12" s="1502"/>
      <c r="G12" s="1500"/>
      <c r="H12" s="1500"/>
    </row>
    <row r="13" spans="1:13" ht="15.75">
      <c r="A13" s="1126">
        <v>1</v>
      </c>
      <c r="B13" s="157">
        <v>2</v>
      </c>
      <c r="C13" s="158">
        <v>3</v>
      </c>
      <c r="D13" s="158">
        <v>4</v>
      </c>
      <c r="E13" s="158">
        <v>5</v>
      </c>
      <c r="F13" s="158">
        <v>6</v>
      </c>
      <c r="G13" s="1127">
        <v>7</v>
      </c>
      <c r="H13" s="1127">
        <v>8</v>
      </c>
    </row>
    <row r="14" spans="1:13" ht="24.95" customHeight="1">
      <c r="A14" s="1128" t="s">
        <v>90</v>
      </c>
      <c r="B14" s="159" t="s">
        <v>91</v>
      </c>
      <c r="C14" s="160">
        <f>SUM(C15:C17)</f>
        <v>3299569</v>
      </c>
      <c r="D14" s="160">
        <f>SUM(D15:D17)</f>
        <v>3631210</v>
      </c>
      <c r="E14" s="160">
        <f>SUM(E15:E17)</f>
        <v>-83728</v>
      </c>
      <c r="F14" s="160">
        <f>SUM(D14:E14)</f>
        <v>3547482</v>
      </c>
      <c r="G14" s="1129">
        <f>SUM(G15:G17)</f>
        <v>3328154</v>
      </c>
      <c r="H14" s="1339">
        <f>G14/F14</f>
        <v>0.93817361159267332</v>
      </c>
      <c r="I14" s="161"/>
      <c r="J14" s="161"/>
      <c r="K14" s="161"/>
      <c r="L14" s="161"/>
      <c r="M14" s="161"/>
    </row>
    <row r="15" spans="1:13" ht="24.95" customHeight="1">
      <c r="A15" s="1130" t="s">
        <v>92</v>
      </c>
      <c r="B15" s="162" t="s">
        <v>93</v>
      </c>
      <c r="C15" s="600">
        <v>1329446</v>
      </c>
      <c r="D15" s="600">
        <v>1425605</v>
      </c>
      <c r="E15" s="600">
        <v>-49103</v>
      </c>
      <c r="F15" s="600">
        <f>SUM(D15:E15)</f>
        <v>1376502</v>
      </c>
      <c r="G15" s="1131">
        <v>1324479</v>
      </c>
      <c r="H15" s="1340">
        <f t="shared" ref="H15:H35" si="0">G15/F15</f>
        <v>0.96220637529041009</v>
      </c>
    </row>
    <row r="16" spans="1:13" ht="24.95" customHeight="1">
      <c r="A16" s="1130" t="s">
        <v>94</v>
      </c>
      <c r="B16" s="162" t="s">
        <v>95</v>
      </c>
      <c r="C16" s="600">
        <v>386711</v>
      </c>
      <c r="D16" s="600">
        <v>405138</v>
      </c>
      <c r="E16" s="600">
        <v>-2867</v>
      </c>
      <c r="F16" s="600">
        <f t="shared" ref="F16:F37" si="1">SUM(D16:E16)</f>
        <v>402271</v>
      </c>
      <c r="G16" s="1131">
        <v>374979</v>
      </c>
      <c r="H16" s="1340">
        <f t="shared" si="0"/>
        <v>0.93215518891493543</v>
      </c>
    </row>
    <row r="17" spans="1:8" ht="24.95" customHeight="1" thickBot="1">
      <c r="A17" s="1130" t="s">
        <v>96</v>
      </c>
      <c r="B17" s="162" t="s">
        <v>97</v>
      </c>
      <c r="C17" s="600">
        <v>1583412</v>
      </c>
      <c r="D17" s="600">
        <v>1800467</v>
      </c>
      <c r="E17" s="600">
        <v>-31758</v>
      </c>
      <c r="F17" s="600">
        <f t="shared" si="1"/>
        <v>1768709</v>
      </c>
      <c r="G17" s="1131">
        <v>1628696</v>
      </c>
      <c r="H17" s="1341">
        <f t="shared" si="0"/>
        <v>0.9208388717420446</v>
      </c>
    </row>
    <row r="18" spans="1:8" ht="24.95" customHeight="1" thickBot="1">
      <c r="A18" s="1090" t="s">
        <v>98</v>
      </c>
      <c r="B18" s="1091" t="s">
        <v>99</v>
      </c>
      <c r="C18" s="1092">
        <f>SUM(C19:C20)</f>
        <v>12744</v>
      </c>
      <c r="D18" s="1092">
        <f>SUM(D19:D20)</f>
        <v>195886</v>
      </c>
      <c r="E18" s="1092">
        <f>SUM(E19:E20)</f>
        <v>30908</v>
      </c>
      <c r="F18" s="1104">
        <f t="shared" si="1"/>
        <v>226794</v>
      </c>
      <c r="G18" s="1093">
        <f>SUM(G19:G20)</f>
        <v>147649</v>
      </c>
      <c r="H18" s="1342">
        <f t="shared" si="0"/>
        <v>0.65102692311084065</v>
      </c>
    </row>
    <row r="19" spans="1:8" ht="24.95" customHeight="1">
      <c r="A19" s="1132" t="s">
        <v>100</v>
      </c>
      <c r="B19" s="1089" t="s">
        <v>101</v>
      </c>
      <c r="C19" s="600">
        <v>12744</v>
      </c>
      <c r="D19" s="600">
        <v>173056</v>
      </c>
      <c r="E19" s="600">
        <v>2286</v>
      </c>
      <c r="F19" s="600">
        <f t="shared" si="1"/>
        <v>175342</v>
      </c>
      <c r="G19" s="1299">
        <v>96197</v>
      </c>
      <c r="H19" s="1343">
        <f t="shared" si="0"/>
        <v>0.54862497291008427</v>
      </c>
    </row>
    <row r="20" spans="1:8" ht="24.95" customHeight="1" thickBot="1">
      <c r="A20" s="1132" t="s">
        <v>102</v>
      </c>
      <c r="B20" s="1089" t="s">
        <v>103</v>
      </c>
      <c r="C20" s="600">
        <v>0</v>
      </c>
      <c r="D20" s="600">
        <v>22830</v>
      </c>
      <c r="E20" s="600">
        <v>28622</v>
      </c>
      <c r="F20" s="600">
        <f t="shared" si="1"/>
        <v>51452</v>
      </c>
      <c r="G20" s="1131">
        <v>51452</v>
      </c>
      <c r="H20" s="1341">
        <f t="shared" si="0"/>
        <v>1</v>
      </c>
    </row>
    <row r="21" spans="1:8" ht="24.95" customHeight="1" thickBot="1">
      <c r="A21" s="1090" t="s">
        <v>104</v>
      </c>
      <c r="B21" s="1091" t="s">
        <v>105</v>
      </c>
      <c r="C21" s="1092">
        <f>SUM(C22:C23)</f>
        <v>181839</v>
      </c>
      <c r="D21" s="1092">
        <f>SUM(D22:D23)</f>
        <v>1250</v>
      </c>
      <c r="E21" s="1092">
        <f>SUM(E22:E23)</f>
        <v>0</v>
      </c>
      <c r="F21" s="1104">
        <f t="shared" si="1"/>
        <v>1250</v>
      </c>
      <c r="G21" s="1093">
        <f>SUM(G22:G23)</f>
        <v>1250</v>
      </c>
      <c r="H21" s="1342">
        <f t="shared" si="0"/>
        <v>1</v>
      </c>
    </row>
    <row r="22" spans="1:8" ht="24.95" customHeight="1">
      <c r="A22" s="1132" t="s">
        <v>106</v>
      </c>
      <c r="B22" s="1301" t="s">
        <v>107</v>
      </c>
      <c r="C22" s="600">
        <v>176839</v>
      </c>
      <c r="D22" s="600">
        <v>0</v>
      </c>
      <c r="E22" s="600"/>
      <c r="F22" s="600">
        <f t="shared" si="1"/>
        <v>0</v>
      </c>
      <c r="G22" s="1131">
        <v>0</v>
      </c>
      <c r="H22" s="1344">
        <v>0</v>
      </c>
    </row>
    <row r="23" spans="1:8" ht="24.95" customHeight="1" thickBot="1">
      <c r="A23" s="1132" t="s">
        <v>108</v>
      </c>
      <c r="B23" s="1089" t="s">
        <v>109</v>
      </c>
      <c r="C23" s="1094">
        <v>5000</v>
      </c>
      <c r="D23" s="1094">
        <v>1250</v>
      </c>
      <c r="E23" s="1094"/>
      <c r="F23" s="600">
        <f t="shared" si="1"/>
        <v>1250</v>
      </c>
      <c r="G23" s="1133">
        <v>1250</v>
      </c>
      <c r="H23" s="1345">
        <f t="shared" si="0"/>
        <v>1</v>
      </c>
    </row>
    <row r="24" spans="1:8" ht="24.95" customHeight="1" thickBot="1">
      <c r="A24" s="1090" t="s">
        <v>110</v>
      </c>
      <c r="B24" s="1095" t="s">
        <v>111</v>
      </c>
      <c r="C24" s="1092"/>
      <c r="D24" s="1092"/>
      <c r="E24" s="1092"/>
      <c r="F24" s="1104">
        <f t="shared" si="1"/>
        <v>0</v>
      </c>
      <c r="G24" s="1093"/>
      <c r="H24" s="1342"/>
    </row>
    <row r="25" spans="1:8" ht="24.95" customHeight="1" thickBot="1">
      <c r="A25" s="1134" t="s">
        <v>112</v>
      </c>
      <c r="B25" s="1096" t="s">
        <v>113</v>
      </c>
      <c r="C25" s="1097">
        <v>135960</v>
      </c>
      <c r="D25" s="1097">
        <v>163395</v>
      </c>
      <c r="E25" s="1097">
        <v>-84455</v>
      </c>
      <c r="F25" s="1105">
        <f t="shared" si="1"/>
        <v>78940</v>
      </c>
      <c r="G25" s="1135">
        <v>63082</v>
      </c>
      <c r="H25" s="1346">
        <f t="shared" si="0"/>
        <v>0.79911325057005322</v>
      </c>
    </row>
    <row r="26" spans="1:8" ht="24.95" customHeight="1" thickBot="1">
      <c r="A26" s="1090" t="s">
        <v>114</v>
      </c>
      <c r="B26" s="1095" t="s">
        <v>115</v>
      </c>
      <c r="C26" s="1092">
        <f>SUM(C27:C29)</f>
        <v>1058267</v>
      </c>
      <c r="D26" s="1092">
        <f>SUM(D27:D29)</f>
        <v>752885</v>
      </c>
      <c r="E26" s="1092">
        <f>SUM(E27:E29)</f>
        <v>143215</v>
      </c>
      <c r="F26" s="1104">
        <f t="shared" si="1"/>
        <v>896100</v>
      </c>
      <c r="G26" s="1093">
        <f>SUM(G27:G29)</f>
        <v>0</v>
      </c>
      <c r="H26" s="1342">
        <f t="shared" si="0"/>
        <v>0</v>
      </c>
    </row>
    <row r="27" spans="1:8" ht="24.95" customHeight="1">
      <c r="A27" s="1132" t="s">
        <v>116</v>
      </c>
      <c r="B27" s="1098" t="s">
        <v>117</v>
      </c>
      <c r="C27" s="600">
        <v>25000</v>
      </c>
      <c r="D27" s="600">
        <v>25000</v>
      </c>
      <c r="E27" s="600"/>
      <c r="F27" s="600">
        <f t="shared" si="1"/>
        <v>25000</v>
      </c>
      <c r="G27" s="1131"/>
      <c r="H27" s="1343">
        <f t="shared" si="0"/>
        <v>0</v>
      </c>
    </row>
    <row r="28" spans="1:8" ht="24.95" customHeight="1">
      <c r="A28" s="1130" t="s">
        <v>118</v>
      </c>
      <c r="B28" s="162" t="s">
        <v>119</v>
      </c>
      <c r="C28" s="600">
        <v>268267</v>
      </c>
      <c r="D28" s="600">
        <v>121254</v>
      </c>
      <c r="E28" s="600">
        <v>213360</v>
      </c>
      <c r="F28" s="600">
        <f t="shared" si="1"/>
        <v>334614</v>
      </c>
      <c r="G28" s="1131"/>
      <c r="H28" s="1340">
        <f t="shared" si="0"/>
        <v>0</v>
      </c>
    </row>
    <row r="29" spans="1:8" s="154" customFormat="1" ht="24.95" customHeight="1" thickBot="1">
      <c r="A29" s="1130" t="s">
        <v>120</v>
      </c>
      <c r="B29" s="162" t="s">
        <v>121</v>
      </c>
      <c r="C29" s="600">
        <v>765000</v>
      </c>
      <c r="D29" s="600">
        <v>606631</v>
      </c>
      <c r="E29" s="600">
        <v>-70145</v>
      </c>
      <c r="F29" s="600">
        <f t="shared" si="1"/>
        <v>536486</v>
      </c>
      <c r="G29" s="1131"/>
      <c r="H29" s="1341">
        <f t="shared" si="0"/>
        <v>0</v>
      </c>
    </row>
    <row r="30" spans="1:8" ht="24.95" customHeight="1" thickBot="1">
      <c r="A30" s="1300" t="s">
        <v>122</v>
      </c>
      <c r="B30" s="1099" t="s">
        <v>123</v>
      </c>
      <c r="C30" s="1092">
        <v>302000</v>
      </c>
      <c r="D30" s="1092">
        <v>318751</v>
      </c>
      <c r="E30" s="1092">
        <v>-131722</v>
      </c>
      <c r="F30" s="1104">
        <f t="shared" si="1"/>
        <v>187029</v>
      </c>
      <c r="G30" s="1093">
        <v>81465</v>
      </c>
      <c r="H30" s="1342">
        <f t="shared" si="0"/>
        <v>0.43557416229568674</v>
      </c>
    </row>
    <row r="31" spans="1:8" ht="24.95" customHeight="1" thickBot="1">
      <c r="A31" s="1300" t="s">
        <v>124</v>
      </c>
      <c r="B31" s="1099" t="s">
        <v>125</v>
      </c>
      <c r="C31" s="1092">
        <v>344207</v>
      </c>
      <c r="D31" s="1092">
        <v>513556</v>
      </c>
      <c r="E31" s="1092">
        <v>966540</v>
      </c>
      <c r="F31" s="1104">
        <f t="shared" si="1"/>
        <v>1480096</v>
      </c>
      <c r="G31" s="1093">
        <v>916342</v>
      </c>
      <c r="H31" s="1342">
        <f t="shared" si="0"/>
        <v>0.619109841523793</v>
      </c>
    </row>
    <row r="32" spans="1:8" ht="24.95" customHeight="1" thickBot="1">
      <c r="A32" s="1300" t="s">
        <v>126</v>
      </c>
      <c r="B32" s="1100" t="s">
        <v>127</v>
      </c>
      <c r="C32" s="1092">
        <f>SUM(C33:C34)</f>
        <v>0</v>
      </c>
      <c r="D32" s="1092">
        <v>0</v>
      </c>
      <c r="E32" s="1092">
        <f>SUM(E33:E34)</f>
        <v>0</v>
      </c>
      <c r="F32" s="1104">
        <f t="shared" si="1"/>
        <v>0</v>
      </c>
      <c r="G32" s="1093">
        <f>SUM(G33:G34)</f>
        <v>0</v>
      </c>
      <c r="H32" s="1342">
        <v>0</v>
      </c>
    </row>
    <row r="33" spans="1:8" ht="24.95" customHeight="1">
      <c r="A33" s="1132" t="s">
        <v>128</v>
      </c>
      <c r="B33" s="162" t="s">
        <v>129</v>
      </c>
      <c r="C33" s="600">
        <v>0</v>
      </c>
      <c r="D33" s="600">
        <v>0</v>
      </c>
      <c r="E33" s="600">
        <v>0</v>
      </c>
      <c r="F33" s="600">
        <f t="shared" si="1"/>
        <v>0</v>
      </c>
      <c r="G33" s="1131">
        <v>0</v>
      </c>
      <c r="H33" s="1344">
        <v>0</v>
      </c>
    </row>
    <row r="34" spans="1:8" ht="24.95" customHeight="1" thickBot="1">
      <c r="A34" s="1132" t="s">
        <v>130</v>
      </c>
      <c r="B34" s="162" t="s">
        <v>131</v>
      </c>
      <c r="C34" s="600">
        <v>0</v>
      </c>
      <c r="D34" s="600">
        <v>0</v>
      </c>
      <c r="E34" s="600">
        <v>0</v>
      </c>
      <c r="F34" s="600">
        <f t="shared" si="1"/>
        <v>0</v>
      </c>
      <c r="G34" s="1131">
        <v>0</v>
      </c>
      <c r="H34" s="1345">
        <v>0</v>
      </c>
    </row>
    <row r="35" spans="1:8" s="154" customFormat="1" ht="24.95" customHeight="1" thickBot="1">
      <c r="A35" s="1300" t="s">
        <v>41</v>
      </c>
      <c r="B35" s="1306" t="s">
        <v>132</v>
      </c>
      <c r="C35" s="1307">
        <f>SUM(C14+C18+C21+C24+C25+C30+C31+C32+C26)</f>
        <v>5334586</v>
      </c>
      <c r="D35" s="1307">
        <f>SUM(D14+D18+D21+D24+D25+D30+D31+D32+D26)</f>
        <v>5576933</v>
      </c>
      <c r="E35" s="1307">
        <f>SUM(E14+E18+E21+E24+E25+E26+E30+E31)</f>
        <v>840758</v>
      </c>
      <c r="F35" s="1308">
        <f>SUM(F14+F18+F21+F25+F26+F30+F31)</f>
        <v>6417691</v>
      </c>
      <c r="G35" s="1309">
        <f>SUM(G14+G18+G21+G24+G25+G30+G31+G32+G26)</f>
        <v>4537942</v>
      </c>
      <c r="H35" s="1347">
        <f t="shared" si="0"/>
        <v>0.70709886156874802</v>
      </c>
    </row>
    <row r="36" spans="1:8" s="154" customFormat="1" ht="24.95" customHeight="1" thickBot="1">
      <c r="A36" s="1134" t="s">
        <v>133</v>
      </c>
      <c r="B36" s="1096" t="s">
        <v>134</v>
      </c>
      <c r="C36" s="1103"/>
      <c r="D36" s="1103"/>
      <c r="E36" s="1103"/>
      <c r="F36" s="1105">
        <f t="shared" si="1"/>
        <v>0</v>
      </c>
      <c r="G36" s="1136"/>
      <c r="H36" s="1346"/>
    </row>
    <row r="37" spans="1:8" s="154" customFormat="1" ht="24.95" customHeight="1" thickBot="1">
      <c r="A37" s="1300" t="s">
        <v>24</v>
      </c>
      <c r="B37" s="1100" t="s">
        <v>135</v>
      </c>
      <c r="C37" s="1101">
        <f>SUM(C36)</f>
        <v>0</v>
      </c>
      <c r="D37" s="1101">
        <v>2798315</v>
      </c>
      <c r="E37" s="1101">
        <v>1154737</v>
      </c>
      <c r="F37" s="1104">
        <f t="shared" si="1"/>
        <v>3953052</v>
      </c>
      <c r="G37" s="1102">
        <v>11348051</v>
      </c>
      <c r="H37" s="1342"/>
    </row>
    <row r="38" spans="1:8" s="154" customFormat="1" ht="24.95" customHeight="1" thickBot="1">
      <c r="A38" s="1300"/>
      <c r="B38" s="1302" t="s">
        <v>136</v>
      </c>
      <c r="C38" s="1303">
        <f>SUM(C35+C37)</f>
        <v>5334586</v>
      </c>
      <c r="D38" s="1303">
        <f>SUM(D35+D37)</f>
        <v>8375248</v>
      </c>
      <c r="E38" s="1303">
        <f>SUM(E35+E37)</f>
        <v>1995495</v>
      </c>
      <c r="F38" s="1304">
        <f>SUM(F35+F37)</f>
        <v>10370743</v>
      </c>
      <c r="G38" s="1305">
        <f>SUM(G35+G37)</f>
        <v>15885993</v>
      </c>
      <c r="H38" s="1348"/>
    </row>
    <row r="39" spans="1:8" ht="15.75">
      <c r="A39" s="163"/>
      <c r="B39" s="161"/>
      <c r="C39" s="179"/>
      <c r="D39" s="179"/>
      <c r="E39" s="177"/>
      <c r="F39" s="179"/>
      <c r="G39" s="178"/>
      <c r="H39" s="178"/>
    </row>
    <row r="40" spans="1:8">
      <c r="A40" s="166"/>
      <c r="B40" s="161" t="s">
        <v>61</v>
      </c>
      <c r="C40" s="164"/>
      <c r="D40" s="164"/>
      <c r="E40" s="164"/>
      <c r="F40" s="164"/>
      <c r="G40" s="164"/>
      <c r="H40" s="164"/>
    </row>
    <row r="41" spans="1:8">
      <c r="A41" s="166"/>
      <c r="B41" s="161"/>
      <c r="C41" s="164"/>
      <c r="D41" s="164"/>
      <c r="F41" s="164"/>
      <c r="G41" s="164"/>
      <c r="H41" s="164"/>
    </row>
    <row r="42" spans="1:8">
      <c r="A42" s="163"/>
      <c r="B42" s="161"/>
      <c r="C42" s="167"/>
      <c r="D42" s="167"/>
      <c r="F42" s="167"/>
      <c r="G42" s="167"/>
      <c r="H42" s="167"/>
    </row>
    <row r="43" spans="1:8">
      <c r="A43" s="161"/>
      <c r="C43" s="168"/>
      <c r="D43" s="168"/>
      <c r="F43" s="168"/>
      <c r="G43" s="168"/>
      <c r="H43" s="168"/>
    </row>
    <row r="44" spans="1:8">
      <c r="A44" s="161"/>
      <c r="C44" s="168"/>
      <c r="D44" s="168"/>
      <c r="F44" s="168"/>
      <c r="G44" s="168"/>
      <c r="H44" s="168"/>
    </row>
    <row r="45" spans="1:8">
      <c r="A45" s="161"/>
    </row>
    <row r="46" spans="1:8">
      <c r="A46" s="161"/>
    </row>
    <row r="47" spans="1:8">
      <c r="A47" s="161"/>
      <c r="C47" s="153"/>
      <c r="D47" s="153"/>
      <c r="F47" s="153"/>
      <c r="G47" s="153"/>
      <c r="H47" s="153"/>
    </row>
    <row r="48" spans="1:8">
      <c r="A48" s="161"/>
      <c r="C48" s="153"/>
      <c r="D48" s="153"/>
      <c r="F48" s="153"/>
      <c r="G48" s="153"/>
      <c r="H48" s="153"/>
    </row>
    <row r="49" spans="1:8">
      <c r="A49" s="161"/>
      <c r="C49" s="153"/>
      <c r="D49" s="153"/>
      <c r="F49" s="153"/>
      <c r="G49" s="153"/>
      <c r="H49" s="153"/>
    </row>
    <row r="50" spans="1:8">
      <c r="A50" s="161"/>
      <c r="C50" s="153"/>
      <c r="D50" s="153"/>
      <c r="F50" s="153"/>
      <c r="G50" s="153"/>
      <c r="H50" s="153"/>
    </row>
    <row r="51" spans="1:8">
      <c r="A51" s="161"/>
      <c r="C51" s="153"/>
      <c r="D51" s="153"/>
      <c r="F51" s="153"/>
      <c r="G51" s="153"/>
      <c r="H51" s="153"/>
    </row>
    <row r="52" spans="1:8">
      <c r="A52" s="161"/>
      <c r="C52" s="153"/>
      <c r="D52" s="153"/>
      <c r="F52" s="153"/>
      <c r="G52" s="153"/>
      <c r="H52" s="153"/>
    </row>
    <row r="53" spans="1:8">
      <c r="A53" s="161"/>
      <c r="C53" s="153"/>
      <c r="D53" s="153"/>
      <c r="F53" s="153"/>
      <c r="G53" s="153"/>
      <c r="H53" s="153"/>
    </row>
    <row r="54" spans="1:8">
      <c r="A54" s="161"/>
      <c r="C54" s="153"/>
      <c r="D54" s="153"/>
      <c r="F54" s="153"/>
      <c r="G54" s="153"/>
      <c r="H54" s="153"/>
    </row>
    <row r="55" spans="1:8">
      <c r="A55" s="161"/>
      <c r="C55" s="153"/>
      <c r="D55" s="153"/>
      <c r="F55" s="153"/>
      <c r="G55" s="153"/>
      <c r="H55" s="153"/>
    </row>
    <row r="56" spans="1:8">
      <c r="A56" s="161"/>
      <c r="C56" s="153"/>
      <c r="D56" s="153"/>
      <c r="F56" s="153"/>
      <c r="G56" s="153"/>
      <c r="H56" s="153"/>
    </row>
    <row r="57" spans="1:8">
      <c r="A57" s="161"/>
      <c r="C57" s="153"/>
      <c r="D57" s="153"/>
      <c r="F57" s="153"/>
      <c r="G57" s="153"/>
      <c r="H57" s="153"/>
    </row>
    <row r="58" spans="1:8">
      <c r="A58" s="161"/>
      <c r="C58" s="153"/>
      <c r="D58" s="153"/>
      <c r="F58" s="153"/>
      <c r="G58" s="153"/>
      <c r="H58" s="153"/>
    </row>
    <row r="59" spans="1:8">
      <c r="A59" s="161"/>
      <c r="C59" s="153"/>
      <c r="D59" s="153"/>
      <c r="F59" s="153"/>
      <c r="G59" s="153"/>
      <c r="H59" s="153"/>
    </row>
    <row r="60" spans="1:8">
      <c r="A60" s="161"/>
      <c r="C60" s="153"/>
      <c r="D60" s="153"/>
      <c r="F60" s="153"/>
      <c r="G60" s="153"/>
      <c r="H60" s="153"/>
    </row>
    <row r="61" spans="1:8">
      <c r="A61" s="161"/>
      <c r="C61" s="153"/>
      <c r="D61" s="153"/>
      <c r="F61" s="153"/>
      <c r="G61" s="153"/>
      <c r="H61" s="153"/>
    </row>
    <row r="62" spans="1:8">
      <c r="A62" s="161"/>
      <c r="C62" s="153"/>
      <c r="D62" s="153"/>
      <c r="F62" s="153"/>
      <c r="G62" s="153"/>
      <c r="H62" s="153"/>
    </row>
    <row r="63" spans="1:8">
      <c r="A63" s="161"/>
      <c r="C63" s="153"/>
      <c r="D63" s="153"/>
      <c r="F63" s="153"/>
      <c r="G63" s="153"/>
      <c r="H63" s="153"/>
    </row>
    <row r="64" spans="1:8">
      <c r="A64" s="161"/>
      <c r="C64" s="153"/>
      <c r="D64" s="153"/>
      <c r="F64" s="153"/>
      <c r="G64" s="153"/>
      <c r="H64" s="153"/>
    </row>
    <row r="65" spans="1:8">
      <c r="A65" s="161"/>
      <c r="C65" s="153"/>
      <c r="D65" s="153"/>
      <c r="F65" s="153"/>
      <c r="G65" s="153"/>
      <c r="H65" s="153"/>
    </row>
    <row r="66" spans="1:8">
      <c r="A66" s="161"/>
      <c r="C66" s="153"/>
      <c r="D66" s="153"/>
      <c r="F66" s="153"/>
      <c r="G66" s="153"/>
      <c r="H66" s="153"/>
    </row>
    <row r="67" spans="1:8">
      <c r="A67" s="161"/>
      <c r="C67" s="153"/>
      <c r="D67" s="153"/>
      <c r="F67" s="153"/>
      <c r="G67" s="153"/>
      <c r="H67" s="153"/>
    </row>
    <row r="68" spans="1:8">
      <c r="A68" s="161"/>
      <c r="C68" s="153"/>
      <c r="D68" s="153"/>
      <c r="F68" s="153"/>
      <c r="G68" s="153"/>
      <c r="H68" s="153"/>
    </row>
    <row r="69" spans="1:8">
      <c r="A69" s="161"/>
      <c r="C69" s="153"/>
      <c r="D69" s="153"/>
      <c r="F69" s="153"/>
      <c r="G69" s="153"/>
      <c r="H69" s="153"/>
    </row>
  </sheetData>
  <mergeCells count="7">
    <mergeCell ref="A6:H8"/>
    <mergeCell ref="H9:H12"/>
    <mergeCell ref="G9:G12"/>
    <mergeCell ref="C9:C12"/>
    <mergeCell ref="F9:F12"/>
    <mergeCell ref="E9:E12"/>
    <mergeCell ref="D9:D12"/>
  </mergeCells>
  <phoneticPr fontId="56" type="noConversion"/>
  <printOptions horizontalCentered="1" verticalCentered="1"/>
  <pageMargins left="0.15748031496062992" right="0.15748031496062992" top="0.51181102362204722" bottom="0.55118110236220474" header="0.11811023622047245" footer="0.31496062992125984"/>
  <pageSetup paperSize="9" scale="85" firstPageNumber="0" orientation="portrait" horizontalDpi="300" verticalDpi="300" r:id="rId1"/>
  <headerFooter alignWithMargins="0">
    <oddHeader>&amp;LDunakeszi Város Önkormányzata
&amp;R2.sz.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X95"/>
  <sheetViews>
    <sheetView topLeftCell="A16" zoomScale="80" zoomScaleNormal="80" workbookViewId="0">
      <selection activeCell="K48" sqref="K48"/>
    </sheetView>
  </sheetViews>
  <sheetFormatPr defaultRowHeight="15.75"/>
  <cols>
    <col min="1" max="1" width="4.85546875" style="169" customWidth="1"/>
    <col min="2" max="2" width="66.85546875" style="169" customWidth="1"/>
    <col min="3" max="4" width="14.28515625" style="183" customWidth="1"/>
    <col min="5" max="5" width="14.5703125" style="169" customWidth="1"/>
    <col min="6" max="7" width="14.28515625" style="1226" customWidth="1"/>
    <col min="8" max="8" width="10.85546875" style="1226" customWidth="1"/>
    <col min="9" max="9" width="11.7109375" style="552" customWidth="1"/>
    <col min="10" max="16384" width="9.140625" style="169"/>
  </cols>
  <sheetData>
    <row r="1" spans="1:24">
      <c r="A1" s="161"/>
      <c r="B1" s="153"/>
      <c r="C1" s="170"/>
      <c r="D1" s="170"/>
      <c r="F1" s="1222"/>
      <c r="G1" s="1222"/>
      <c r="H1" s="1222"/>
    </row>
    <row r="2" spans="1:24">
      <c r="A2" s="172"/>
      <c r="B2" s="171"/>
      <c r="C2" s="170"/>
      <c r="D2" s="170"/>
      <c r="E2" s="171"/>
      <c r="F2" s="1222"/>
      <c r="G2" s="1222"/>
      <c r="H2" s="1222"/>
    </row>
    <row r="3" spans="1:24" ht="16.5" thickBot="1">
      <c r="A3" s="171"/>
      <c r="B3" s="171"/>
      <c r="C3" s="174"/>
      <c r="D3" s="174"/>
      <c r="E3" s="173"/>
      <c r="F3" s="1223"/>
      <c r="G3" s="1223"/>
      <c r="H3" s="1223"/>
    </row>
    <row r="4" spans="1:24" ht="15.75" customHeight="1">
      <c r="A4" s="1503" t="s">
        <v>137</v>
      </c>
      <c r="B4" s="1504"/>
      <c r="C4" s="1504"/>
      <c r="D4" s="1504"/>
      <c r="E4" s="1504"/>
      <c r="F4" s="1504"/>
      <c r="G4" s="1504"/>
      <c r="H4" s="1505"/>
    </row>
    <row r="5" spans="1:24" ht="16.5" customHeight="1" thickBot="1">
      <c r="A5" s="1506"/>
      <c r="B5" s="1507"/>
      <c r="C5" s="1507"/>
      <c r="D5" s="1507"/>
      <c r="E5" s="1507"/>
      <c r="F5" s="1507"/>
      <c r="G5" s="1507"/>
      <c r="H5" s="1508"/>
    </row>
    <row r="6" spans="1:24">
      <c r="A6" s="1333" t="s">
        <v>75</v>
      </c>
      <c r="B6" s="1509" t="s">
        <v>726</v>
      </c>
      <c r="C6" s="1512" t="s">
        <v>88</v>
      </c>
      <c r="D6" s="1512" t="s">
        <v>582</v>
      </c>
      <c r="E6" s="1512" t="s">
        <v>500</v>
      </c>
      <c r="F6" s="1512" t="s">
        <v>609</v>
      </c>
      <c r="G6" s="1512" t="s">
        <v>610</v>
      </c>
      <c r="H6" s="1515" t="s">
        <v>725</v>
      </c>
    </row>
    <row r="7" spans="1:24">
      <c r="A7" s="1334"/>
      <c r="B7" s="1510"/>
      <c r="C7" s="1513"/>
      <c r="D7" s="1513"/>
      <c r="E7" s="1513"/>
      <c r="F7" s="1513"/>
      <c r="G7" s="1513"/>
      <c r="H7" s="1516"/>
    </row>
    <row r="8" spans="1:24">
      <c r="A8" s="1335"/>
      <c r="B8" s="1510"/>
      <c r="C8" s="1513"/>
      <c r="D8" s="1513"/>
      <c r="E8" s="1513"/>
      <c r="F8" s="1513"/>
      <c r="G8" s="1513"/>
      <c r="H8" s="1516"/>
    </row>
    <row r="9" spans="1:24" ht="16.5" thickBot="1">
      <c r="A9" s="1310">
        <v>1</v>
      </c>
      <c r="B9" s="1511"/>
      <c r="C9" s="1514"/>
      <c r="D9" s="1514"/>
      <c r="E9" s="1514"/>
      <c r="F9" s="1514"/>
      <c r="G9" s="1514"/>
      <c r="H9" s="1517"/>
    </row>
    <row r="10" spans="1:24">
      <c r="A10" s="1138" t="s">
        <v>41</v>
      </c>
      <c r="B10" s="1311" t="s">
        <v>138</v>
      </c>
      <c r="C10" s="1317">
        <f>SUM(C11+C16)</f>
        <v>3064974</v>
      </c>
      <c r="D10" s="1317">
        <f>SUM(D11+D16)</f>
        <v>3069578</v>
      </c>
      <c r="E10" s="1317">
        <f>SUM(E11+E16)</f>
        <v>448033</v>
      </c>
      <c r="F10" s="1317">
        <f>SUM(F11+F16)</f>
        <v>3517611</v>
      </c>
      <c r="G10" s="1317">
        <f>SUM(G11+G16)</f>
        <v>3506485</v>
      </c>
      <c r="H10" s="1349">
        <f>G10/F10</f>
        <v>0.99683705787820198</v>
      </c>
    </row>
    <row r="11" spans="1:24">
      <c r="A11" s="1138" t="s">
        <v>90</v>
      </c>
      <c r="B11" s="592" t="s">
        <v>139</v>
      </c>
      <c r="C11" s="1317">
        <f>SUM(C12:C15)</f>
        <v>439124</v>
      </c>
      <c r="D11" s="1317">
        <f>SUM(D12:D15)</f>
        <v>440280</v>
      </c>
      <c r="E11" s="1317">
        <f>SUM(E12:E15)</f>
        <v>-71194</v>
      </c>
      <c r="F11" s="1317">
        <f>SUM(F12:F15)</f>
        <v>369086</v>
      </c>
      <c r="G11" s="1317">
        <f>SUM(G12:G15)</f>
        <v>355728</v>
      </c>
      <c r="H11" s="1349">
        <f t="shared" ref="H11:H58" si="0">G11/F11</f>
        <v>0.96380789301138492</v>
      </c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7"/>
      <c r="W11" s="177"/>
      <c r="X11" s="177"/>
    </row>
    <row r="12" spans="1:24">
      <c r="A12" s="1139"/>
      <c r="B12" s="1312" t="s">
        <v>140</v>
      </c>
      <c r="C12" s="1318">
        <v>1000</v>
      </c>
      <c r="D12" s="1318">
        <v>1000</v>
      </c>
      <c r="E12" s="1318">
        <v>-720</v>
      </c>
      <c r="F12" s="1318">
        <f>SUM(D12:E12)</f>
        <v>280</v>
      </c>
      <c r="G12" s="1318">
        <v>280</v>
      </c>
      <c r="H12" s="1350">
        <f t="shared" si="0"/>
        <v>1</v>
      </c>
    </row>
    <row r="13" spans="1:24">
      <c r="A13" s="1139"/>
      <c r="B13" s="1312" t="s">
        <v>141</v>
      </c>
      <c r="C13" s="1318">
        <v>397003</v>
      </c>
      <c r="D13" s="1318">
        <v>396241</v>
      </c>
      <c r="E13" s="1318">
        <v>-78532</v>
      </c>
      <c r="F13" s="1318">
        <f>SUM(D13:E13)</f>
        <v>317709</v>
      </c>
      <c r="G13" s="1318">
        <v>304507</v>
      </c>
      <c r="H13" s="1350">
        <f t="shared" si="0"/>
        <v>0.95844625112917792</v>
      </c>
    </row>
    <row r="14" spans="1:24">
      <c r="A14" s="1139"/>
      <c r="B14" s="1312" t="s">
        <v>142</v>
      </c>
      <c r="C14" s="1318"/>
      <c r="D14" s="1318">
        <v>1768</v>
      </c>
      <c r="E14" s="1318">
        <v>1697</v>
      </c>
      <c r="F14" s="1318">
        <f>SUM(D14:E14)</f>
        <v>3465</v>
      </c>
      <c r="G14" s="1318">
        <v>3465</v>
      </c>
      <c r="H14" s="1350">
        <f t="shared" si="0"/>
        <v>1</v>
      </c>
    </row>
    <row r="15" spans="1:24">
      <c r="A15" s="1140"/>
      <c r="B15" s="1313" t="s">
        <v>143</v>
      </c>
      <c r="C15" s="1318">
        <v>41121</v>
      </c>
      <c r="D15" s="1318">
        <v>41271</v>
      </c>
      <c r="E15" s="1318">
        <v>6361</v>
      </c>
      <c r="F15" s="1318">
        <f>SUM(D15:E15)</f>
        <v>47632</v>
      </c>
      <c r="G15" s="1318">
        <v>47476</v>
      </c>
      <c r="H15" s="1350">
        <f t="shared" si="0"/>
        <v>0.99672489082969429</v>
      </c>
    </row>
    <row r="16" spans="1:24">
      <c r="A16" s="1141" t="s">
        <v>98</v>
      </c>
      <c r="B16" s="592" t="s">
        <v>58</v>
      </c>
      <c r="C16" s="1319">
        <f>SUM(C17+C22+C25)</f>
        <v>2625850</v>
      </c>
      <c r="D16" s="1319">
        <f>SUM(D17+D22+D25)</f>
        <v>2629298</v>
      </c>
      <c r="E16" s="1319">
        <f>SUM(E17+E22+E25)</f>
        <v>519227</v>
      </c>
      <c r="F16" s="1319">
        <f>SUM(F17+F22+F25)</f>
        <v>3148525</v>
      </c>
      <c r="G16" s="1319">
        <f>SUM(G17+G22+G25)</f>
        <v>3150757</v>
      </c>
      <c r="H16" s="1349">
        <f t="shared" si="0"/>
        <v>1.00070890337539</v>
      </c>
    </row>
    <row r="17" spans="1:24">
      <c r="A17" s="1137" t="s">
        <v>100</v>
      </c>
      <c r="B17" s="1314" t="s">
        <v>144</v>
      </c>
      <c r="C17" s="1317">
        <f>SUM(C18:C21)</f>
        <v>2450050</v>
      </c>
      <c r="D17" s="1317">
        <f>SUM(D18:D21)</f>
        <v>2450050</v>
      </c>
      <c r="E17" s="1317">
        <f>SUM(E18:E21)</f>
        <v>477988</v>
      </c>
      <c r="F17" s="1317">
        <f>SUM(F18:F21)</f>
        <v>2928038</v>
      </c>
      <c r="G17" s="1317">
        <f>SUM(G18:G21)</f>
        <v>2928142</v>
      </c>
      <c r="H17" s="1349">
        <f t="shared" si="0"/>
        <v>1.0000355186647167</v>
      </c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</row>
    <row r="18" spans="1:24">
      <c r="A18" s="1139"/>
      <c r="B18" s="1315" t="s">
        <v>145</v>
      </c>
      <c r="C18" s="1318">
        <v>1700000</v>
      </c>
      <c r="D18" s="1318">
        <v>1700000</v>
      </c>
      <c r="E18" s="1318">
        <v>342531</v>
      </c>
      <c r="F18" s="1318">
        <f>SUM(D18:E18)</f>
        <v>2042531</v>
      </c>
      <c r="G18" s="1318">
        <v>2042531</v>
      </c>
      <c r="H18" s="1350">
        <f t="shared" si="0"/>
        <v>1</v>
      </c>
    </row>
    <row r="19" spans="1:24">
      <c r="A19" s="1139"/>
      <c r="B19" s="1315" t="s">
        <v>146</v>
      </c>
      <c r="C19" s="1318">
        <v>600000</v>
      </c>
      <c r="D19" s="1318">
        <v>600000</v>
      </c>
      <c r="E19" s="1318">
        <v>69117</v>
      </c>
      <c r="F19" s="1318">
        <f>SUM(D19:E19)</f>
        <v>669117</v>
      </c>
      <c r="G19" s="1318">
        <v>669167</v>
      </c>
      <c r="H19" s="1350">
        <f t="shared" si="0"/>
        <v>1.000074725346987</v>
      </c>
    </row>
    <row r="20" spans="1:24">
      <c r="A20" s="1139"/>
      <c r="B20" s="1315" t="s">
        <v>147</v>
      </c>
      <c r="C20" s="1318">
        <v>150000</v>
      </c>
      <c r="D20" s="1318">
        <v>150000</v>
      </c>
      <c r="E20" s="1318">
        <v>66340</v>
      </c>
      <c r="F20" s="1318">
        <f>SUM(D20:E20)</f>
        <v>216340</v>
      </c>
      <c r="G20" s="1318">
        <v>216340</v>
      </c>
      <c r="H20" s="1350">
        <f t="shared" si="0"/>
        <v>1</v>
      </c>
    </row>
    <row r="21" spans="1:24">
      <c r="A21" s="1139"/>
      <c r="B21" s="1315" t="s">
        <v>148</v>
      </c>
      <c r="C21" s="1318">
        <v>50</v>
      </c>
      <c r="D21" s="1318">
        <v>50</v>
      </c>
      <c r="E21" s="1318"/>
      <c r="F21" s="1318">
        <f>SUM(D21:E21)</f>
        <v>50</v>
      </c>
      <c r="G21" s="1318">
        <v>104</v>
      </c>
      <c r="H21" s="1350">
        <f t="shared" si="0"/>
        <v>2.08</v>
      </c>
    </row>
    <row r="22" spans="1:24">
      <c r="A22" s="1137" t="s">
        <v>102</v>
      </c>
      <c r="B22" s="1314" t="s">
        <v>149</v>
      </c>
      <c r="C22" s="1317">
        <f>SUM(C23)</f>
        <v>130000</v>
      </c>
      <c r="D22" s="1317">
        <f>SUM(D23)</f>
        <v>130000</v>
      </c>
      <c r="E22" s="1317">
        <f>SUM(E23)</f>
        <v>15148</v>
      </c>
      <c r="F22" s="1317">
        <f>SUM(F23)</f>
        <v>145148</v>
      </c>
      <c r="G22" s="1317">
        <f>SUM(G23)</f>
        <v>145148</v>
      </c>
      <c r="H22" s="1349">
        <f t="shared" si="0"/>
        <v>1</v>
      </c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</row>
    <row r="23" spans="1:24">
      <c r="A23" s="1139"/>
      <c r="B23" s="1312" t="s">
        <v>150</v>
      </c>
      <c r="C23" s="1318">
        <v>130000</v>
      </c>
      <c r="D23" s="1318">
        <v>130000</v>
      </c>
      <c r="E23" s="1318">
        <v>15148</v>
      </c>
      <c r="F23" s="1318">
        <f>SUM(D23:E23)</f>
        <v>145148</v>
      </c>
      <c r="G23" s="1318">
        <v>145148</v>
      </c>
      <c r="H23" s="1350">
        <f t="shared" si="0"/>
        <v>1</v>
      </c>
    </row>
    <row r="24" spans="1:24" ht="15.75" hidden="1" customHeight="1">
      <c r="A24" s="1139"/>
      <c r="B24" s="1312" t="s">
        <v>151</v>
      </c>
      <c r="C24" s="1320"/>
      <c r="D24" s="1320"/>
      <c r="E24" s="1320"/>
      <c r="F24" s="1320"/>
      <c r="G24" s="1320"/>
      <c r="H24" s="1349" t="e">
        <f t="shared" si="0"/>
        <v>#DIV/0!</v>
      </c>
    </row>
    <row r="25" spans="1:24">
      <c r="A25" s="1137" t="s">
        <v>152</v>
      </c>
      <c r="B25" s="1314" t="s">
        <v>153</v>
      </c>
      <c r="C25" s="1317">
        <f>SUM(C26:C33)</f>
        <v>45800</v>
      </c>
      <c r="D25" s="1317">
        <f>SUM(D26:D34)</f>
        <v>49248</v>
      </c>
      <c r="E25" s="1317">
        <f>SUM(E26:E34)</f>
        <v>26091</v>
      </c>
      <c r="F25" s="1317">
        <f>SUM(F26:F34)</f>
        <v>75339</v>
      </c>
      <c r="G25" s="1317">
        <f>SUM(G26:G34)</f>
        <v>77467</v>
      </c>
      <c r="H25" s="1349">
        <f t="shared" si="0"/>
        <v>1.0282456629368588</v>
      </c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</row>
    <row r="26" spans="1:24">
      <c r="A26" s="1139"/>
      <c r="B26" s="1315" t="s">
        <v>154</v>
      </c>
      <c r="C26" s="1318">
        <v>26000</v>
      </c>
      <c r="D26" s="1318">
        <v>26000</v>
      </c>
      <c r="E26" s="1318">
        <v>9990</v>
      </c>
      <c r="F26" s="1318">
        <f>SUM(D26:E26)</f>
        <v>35990</v>
      </c>
      <c r="G26" s="1318">
        <v>37035</v>
      </c>
      <c r="H26" s="1350">
        <f t="shared" si="0"/>
        <v>1.0290358432898028</v>
      </c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</row>
    <row r="27" spans="1:24">
      <c r="A27" s="1139"/>
      <c r="B27" s="1315" t="s">
        <v>155</v>
      </c>
      <c r="C27" s="1318"/>
      <c r="D27" s="1318"/>
      <c r="E27" s="1318"/>
      <c r="F27" s="1318">
        <f t="shared" ref="F27:F34" si="1">SUM(D27:E27)</f>
        <v>0</v>
      </c>
      <c r="G27" s="1318">
        <v>24</v>
      </c>
      <c r="H27" s="1350"/>
      <c r="J27" s="177"/>
      <c r="K27" s="177"/>
      <c r="L27" s="177"/>
      <c r="M27" s="177"/>
      <c r="N27" s="177"/>
      <c r="O27" s="177"/>
      <c r="P27" s="177"/>
      <c r="Q27" s="177"/>
      <c r="R27" s="177"/>
      <c r="S27" s="177"/>
      <c r="T27" s="177"/>
      <c r="U27" s="177"/>
      <c r="V27" s="177"/>
      <c r="W27" s="177"/>
      <c r="X27" s="177"/>
    </row>
    <row r="28" spans="1:24">
      <c r="A28" s="1139"/>
      <c r="B28" s="1315" t="s">
        <v>156</v>
      </c>
      <c r="C28" s="1318">
        <v>100</v>
      </c>
      <c r="D28" s="1318">
        <v>100</v>
      </c>
      <c r="E28" s="1318"/>
      <c r="F28" s="1318">
        <f t="shared" si="1"/>
        <v>100</v>
      </c>
      <c r="G28" s="1318">
        <v>25</v>
      </c>
      <c r="H28" s="1350">
        <f t="shared" si="0"/>
        <v>0.25</v>
      </c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</row>
    <row r="29" spans="1:24">
      <c r="A29" s="1139"/>
      <c r="B29" s="1316" t="s">
        <v>157</v>
      </c>
      <c r="C29" s="1318">
        <v>8000</v>
      </c>
      <c r="D29" s="1318">
        <v>8000</v>
      </c>
      <c r="E29" s="1318">
        <v>3161</v>
      </c>
      <c r="F29" s="1318">
        <f t="shared" si="1"/>
        <v>11161</v>
      </c>
      <c r="G29" s="1318">
        <v>11021</v>
      </c>
      <c r="H29" s="1350">
        <f t="shared" si="0"/>
        <v>0.98745632111817938</v>
      </c>
      <c r="J29" s="552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</row>
    <row r="30" spans="1:24">
      <c r="A30" s="1139"/>
      <c r="B30" s="1315" t="s">
        <v>158</v>
      </c>
      <c r="C30" s="1318">
        <v>1000</v>
      </c>
      <c r="D30" s="1318">
        <v>1000</v>
      </c>
      <c r="E30" s="1318"/>
      <c r="F30" s="1318">
        <f t="shared" si="1"/>
        <v>1000</v>
      </c>
      <c r="G30" s="1318">
        <v>2274</v>
      </c>
      <c r="H30" s="1350">
        <f t="shared" si="0"/>
        <v>2.274</v>
      </c>
    </row>
    <row r="31" spans="1:24">
      <c r="A31" s="1139"/>
      <c r="B31" s="1315" t="s">
        <v>159</v>
      </c>
      <c r="C31" s="1318">
        <v>700</v>
      </c>
      <c r="D31" s="1318">
        <v>700</v>
      </c>
      <c r="E31" s="1318">
        <v>426</v>
      </c>
      <c r="F31" s="1318">
        <f t="shared" si="1"/>
        <v>1126</v>
      </c>
      <c r="G31" s="1318">
        <v>1126</v>
      </c>
      <c r="H31" s="1350">
        <f t="shared" si="0"/>
        <v>1</v>
      </c>
    </row>
    <row r="32" spans="1:24">
      <c r="A32" s="1139"/>
      <c r="B32" s="1315" t="s">
        <v>160</v>
      </c>
      <c r="C32" s="1318">
        <v>6000</v>
      </c>
      <c r="D32" s="1318">
        <v>6781</v>
      </c>
      <c r="E32" s="1318">
        <v>7413</v>
      </c>
      <c r="F32" s="1318">
        <f t="shared" si="1"/>
        <v>14194</v>
      </c>
      <c r="G32" s="1318">
        <v>14194</v>
      </c>
      <c r="H32" s="1350">
        <f t="shared" si="0"/>
        <v>1</v>
      </c>
    </row>
    <row r="33" spans="1:24">
      <c r="A33" s="1139"/>
      <c r="B33" s="1315" t="s">
        <v>161</v>
      </c>
      <c r="C33" s="1318">
        <v>4000</v>
      </c>
      <c r="D33" s="1318">
        <v>5377</v>
      </c>
      <c r="E33" s="1318">
        <v>3517</v>
      </c>
      <c r="F33" s="1318">
        <f t="shared" si="1"/>
        <v>8894</v>
      </c>
      <c r="G33" s="1318">
        <v>8894</v>
      </c>
      <c r="H33" s="1350">
        <f t="shared" si="0"/>
        <v>1</v>
      </c>
    </row>
    <row r="34" spans="1:24">
      <c r="A34" s="1139"/>
      <c r="B34" s="1115" t="s">
        <v>599</v>
      </c>
      <c r="C34" s="1318"/>
      <c r="D34" s="1318">
        <v>1290</v>
      </c>
      <c r="E34" s="1318">
        <v>1584</v>
      </c>
      <c r="F34" s="1318">
        <f t="shared" si="1"/>
        <v>2874</v>
      </c>
      <c r="G34" s="1318">
        <v>2874</v>
      </c>
      <c r="H34" s="1350">
        <f t="shared" si="0"/>
        <v>1</v>
      </c>
      <c r="J34" s="552"/>
    </row>
    <row r="35" spans="1:24">
      <c r="A35" s="1141" t="s">
        <v>24</v>
      </c>
      <c r="B35" s="589" t="s">
        <v>162</v>
      </c>
      <c r="C35" s="1319">
        <f>SUM(C36)</f>
        <v>1745234</v>
      </c>
      <c r="D35" s="1319">
        <f>SUM(D36)</f>
        <v>1837991</v>
      </c>
      <c r="E35" s="1319">
        <f>SUM(E36)</f>
        <v>66950</v>
      </c>
      <c r="F35" s="1319">
        <f>SUM(F36)</f>
        <v>1904941</v>
      </c>
      <c r="G35" s="1319">
        <f>SUM(G36)</f>
        <v>1916558</v>
      </c>
      <c r="H35" s="1349">
        <f t="shared" si="0"/>
        <v>1.0060983516024906</v>
      </c>
    </row>
    <row r="36" spans="1:24">
      <c r="A36" s="1141" t="s">
        <v>90</v>
      </c>
      <c r="B36" s="592" t="s">
        <v>163</v>
      </c>
      <c r="C36" s="1317">
        <f>SUM(C37:C41)</f>
        <v>1745234</v>
      </c>
      <c r="D36" s="1317">
        <f>SUM(D37:D41)</f>
        <v>1837991</v>
      </c>
      <c r="E36" s="1317">
        <f>SUM(E37:E41)</f>
        <v>66950</v>
      </c>
      <c r="F36" s="1317">
        <f>SUM(F37:F41)</f>
        <v>1904941</v>
      </c>
      <c r="G36" s="1317">
        <f>SUM(G37:G41)</f>
        <v>1916558</v>
      </c>
      <c r="H36" s="1349">
        <f t="shared" si="0"/>
        <v>1.0060983516024906</v>
      </c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</row>
    <row r="37" spans="1:24">
      <c r="A37" s="1139" t="s">
        <v>92</v>
      </c>
      <c r="B37" s="590" t="s">
        <v>164</v>
      </c>
      <c r="C37" s="1321">
        <v>1289334</v>
      </c>
      <c r="D37" s="1321">
        <v>1346868</v>
      </c>
      <c r="E37" s="1321">
        <v>42362</v>
      </c>
      <c r="F37" s="1321">
        <f>SUM(D37:E37)</f>
        <v>1389230</v>
      </c>
      <c r="G37" s="1321">
        <v>1389230</v>
      </c>
      <c r="H37" s="1349">
        <f t="shared" si="0"/>
        <v>1</v>
      </c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</row>
    <row r="38" spans="1:24">
      <c r="A38" s="1139" t="s">
        <v>94</v>
      </c>
      <c r="B38" s="590" t="s">
        <v>165</v>
      </c>
      <c r="C38" s="1321"/>
      <c r="D38" s="1321"/>
      <c r="E38" s="1321"/>
      <c r="F38" s="1321"/>
      <c r="G38" s="1321"/>
      <c r="H38" s="1349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</row>
    <row r="39" spans="1:24">
      <c r="A39" s="1139"/>
      <c r="B39" s="591" t="s">
        <v>166</v>
      </c>
      <c r="C39" s="1322"/>
      <c r="D39" s="1328">
        <v>37891</v>
      </c>
      <c r="E39" s="1328">
        <v>19137</v>
      </c>
      <c r="F39" s="1328">
        <f>SUM(D39:E39)</f>
        <v>57028</v>
      </c>
      <c r="G39" s="1328">
        <v>57028</v>
      </c>
      <c r="H39" s="1350">
        <f t="shared" si="0"/>
        <v>1</v>
      </c>
      <c r="J39" s="552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</row>
    <row r="40" spans="1:24">
      <c r="A40" s="1139"/>
      <c r="B40" s="591" t="s">
        <v>167</v>
      </c>
      <c r="C40" s="1322">
        <v>34900</v>
      </c>
      <c r="D40" s="1328">
        <v>26378</v>
      </c>
      <c r="E40" s="1328">
        <v>3153</v>
      </c>
      <c r="F40" s="1328">
        <f>SUM(D40:E40)</f>
        <v>29531</v>
      </c>
      <c r="G40" s="1328">
        <v>28281</v>
      </c>
      <c r="H40" s="1350">
        <f>G40/F40</f>
        <v>0.95767159933629065</v>
      </c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</row>
    <row r="41" spans="1:24">
      <c r="A41" s="1139" t="s">
        <v>168</v>
      </c>
      <c r="B41" s="590" t="s">
        <v>169</v>
      </c>
      <c r="C41" s="1321">
        <v>421000</v>
      </c>
      <c r="D41" s="1321">
        <v>426854</v>
      </c>
      <c r="E41" s="1321">
        <v>2298</v>
      </c>
      <c r="F41" s="1322">
        <f>SUM(D41:E41)</f>
        <v>429152</v>
      </c>
      <c r="G41" s="1321">
        <v>442019</v>
      </c>
      <c r="H41" s="1349">
        <f t="shared" si="0"/>
        <v>1.0299823838639923</v>
      </c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</row>
    <row r="42" spans="1:24">
      <c r="A42" s="1139"/>
      <c r="B42" s="591" t="s">
        <v>170</v>
      </c>
      <c r="C42" s="1323">
        <v>418900</v>
      </c>
      <c r="D42" s="1329">
        <v>418900</v>
      </c>
      <c r="E42" s="1329"/>
      <c r="F42" s="1328">
        <f>SUM(D42:E42)</f>
        <v>418900</v>
      </c>
      <c r="G42" s="1329">
        <v>431545</v>
      </c>
      <c r="H42" s="1350">
        <f t="shared" si="0"/>
        <v>1.0301862019575077</v>
      </c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</row>
    <row r="43" spans="1:24">
      <c r="A43" s="1141" t="s">
        <v>20</v>
      </c>
      <c r="B43" s="592" t="s">
        <v>171</v>
      </c>
      <c r="C43" s="1317">
        <f>SUM(C47+C50)</f>
        <v>9100</v>
      </c>
      <c r="D43" s="1317">
        <f>SUM(D47+D50)</f>
        <v>2350028</v>
      </c>
      <c r="E43" s="1317">
        <f>SUM(E44+E47+E50)</f>
        <v>1160753</v>
      </c>
      <c r="F43" s="1317">
        <f>SUM(F47+F50)</f>
        <v>3510781</v>
      </c>
      <c r="G43" s="1317">
        <f>SUM(G44+G47+G50)</f>
        <v>1662106</v>
      </c>
      <c r="H43" s="1349">
        <f t="shared" si="0"/>
        <v>0.47342913158069388</v>
      </c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</row>
    <row r="44" spans="1:24">
      <c r="A44" s="1141" t="s">
        <v>90</v>
      </c>
      <c r="B44" s="592" t="s">
        <v>172</v>
      </c>
      <c r="C44" s="1317"/>
      <c r="D44" s="1317">
        <f>SUM(D45:D46)</f>
        <v>1250</v>
      </c>
      <c r="E44" s="1317">
        <f>SUM(E45:E46)</f>
        <v>0</v>
      </c>
      <c r="F44" s="1317">
        <f>SUM(F45:F46)</f>
        <v>1250</v>
      </c>
      <c r="G44" s="1317">
        <f>SUM(G45:G46)</f>
        <v>1250</v>
      </c>
      <c r="H44" s="1349">
        <f t="shared" si="0"/>
        <v>1</v>
      </c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</row>
    <row r="45" spans="1:24">
      <c r="A45" s="1139"/>
      <c r="B45" s="593" t="s">
        <v>173</v>
      </c>
      <c r="C45" s="1321"/>
      <c r="D45" s="1321"/>
      <c r="E45" s="1321"/>
      <c r="F45" s="1321"/>
      <c r="G45" s="1321"/>
      <c r="H45" s="1349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</row>
    <row r="46" spans="1:24">
      <c r="A46" s="1139"/>
      <c r="B46" s="590" t="s">
        <v>174</v>
      </c>
      <c r="C46" s="1320"/>
      <c r="D46" s="1318">
        <v>1250</v>
      </c>
      <c r="E46" s="1318"/>
      <c r="F46" s="1318">
        <f t="shared" ref="F46:F51" si="2">SUM(D46:E46)</f>
        <v>1250</v>
      </c>
      <c r="G46" s="1318">
        <v>1250</v>
      </c>
      <c r="H46" s="1350">
        <f t="shared" si="0"/>
        <v>1</v>
      </c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</row>
    <row r="47" spans="1:24">
      <c r="A47" s="1141" t="s">
        <v>98</v>
      </c>
      <c r="B47" s="592" t="s">
        <v>175</v>
      </c>
      <c r="C47" s="1319">
        <f>SUM(C48:C49)</f>
        <v>9000</v>
      </c>
      <c r="D47" s="1319">
        <f>SUM(D48:D49)</f>
        <v>9000</v>
      </c>
      <c r="E47" s="1319">
        <f>SUM(E48:E49)</f>
        <v>6015</v>
      </c>
      <c r="F47" s="1319">
        <f>SUM(F48:F49)</f>
        <v>15015</v>
      </c>
      <c r="G47" s="1319">
        <f>SUM(G48:G49)</f>
        <v>15015</v>
      </c>
      <c r="H47" s="1349">
        <f t="shared" si="0"/>
        <v>1</v>
      </c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</row>
    <row r="48" spans="1:24">
      <c r="A48" s="1142"/>
      <c r="B48" s="590" t="s">
        <v>176</v>
      </c>
      <c r="C48" s="1320">
        <v>5000</v>
      </c>
      <c r="D48" s="1320">
        <v>5000</v>
      </c>
      <c r="E48" s="1320">
        <v>5175</v>
      </c>
      <c r="F48" s="1319">
        <f t="shared" si="2"/>
        <v>10175</v>
      </c>
      <c r="G48" s="1320">
        <v>10175</v>
      </c>
      <c r="H48" s="1349">
        <f t="shared" si="0"/>
        <v>1</v>
      </c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</row>
    <row r="49" spans="1:24">
      <c r="A49" s="1139"/>
      <c r="B49" s="590" t="s">
        <v>177</v>
      </c>
      <c r="C49" s="1320">
        <v>4000</v>
      </c>
      <c r="D49" s="1320">
        <v>4000</v>
      </c>
      <c r="E49" s="1320">
        <v>840</v>
      </c>
      <c r="F49" s="1319">
        <f t="shared" si="2"/>
        <v>4840</v>
      </c>
      <c r="G49" s="1320">
        <v>4840</v>
      </c>
      <c r="H49" s="1349">
        <f t="shared" si="0"/>
        <v>1</v>
      </c>
      <c r="J49" s="552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</row>
    <row r="50" spans="1:24">
      <c r="A50" s="1141" t="s">
        <v>104</v>
      </c>
      <c r="B50" s="592" t="s">
        <v>178</v>
      </c>
      <c r="C50" s="1319">
        <f>SUM(C51)</f>
        <v>100</v>
      </c>
      <c r="D50" s="1319">
        <f>SUM(D51)</f>
        <v>2341028</v>
      </c>
      <c r="E50" s="1319">
        <f>SUM(E51)</f>
        <v>1154738</v>
      </c>
      <c r="F50" s="1319">
        <f>SUM(F51)</f>
        <v>3495766</v>
      </c>
      <c r="G50" s="1319">
        <f>SUM(G51)</f>
        <v>1645841</v>
      </c>
      <c r="H50" s="1349">
        <f t="shared" si="0"/>
        <v>0.47080983109281344</v>
      </c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</row>
    <row r="51" spans="1:24">
      <c r="A51" s="1139"/>
      <c r="B51" s="590" t="s">
        <v>503</v>
      </c>
      <c r="C51" s="1321">
        <v>100</v>
      </c>
      <c r="D51" s="1330">
        <v>2341028</v>
      </c>
      <c r="E51" s="1330">
        <v>1154738</v>
      </c>
      <c r="F51" s="1331">
        <f t="shared" si="2"/>
        <v>3495766</v>
      </c>
      <c r="G51" s="1330">
        <v>1645841</v>
      </c>
      <c r="H51" s="1350">
        <f t="shared" si="0"/>
        <v>0.47080983109281344</v>
      </c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</row>
    <row r="52" spans="1:24">
      <c r="A52" s="1141" t="s">
        <v>11</v>
      </c>
      <c r="B52" s="592" t="s">
        <v>179</v>
      </c>
      <c r="C52" s="1319">
        <f>SUM(C53:C54)</f>
        <v>0</v>
      </c>
      <c r="D52" s="1319">
        <f>SUM(D53:D54)</f>
        <v>38026</v>
      </c>
      <c r="E52" s="1319">
        <f>SUM(E53:E54)</f>
        <v>308192</v>
      </c>
      <c r="F52" s="1319">
        <f>SUM(F53:F54)</f>
        <v>346218</v>
      </c>
      <c r="G52" s="1319">
        <f>SUM(G53:G54)</f>
        <v>346218</v>
      </c>
      <c r="H52" s="1349">
        <f t="shared" si="0"/>
        <v>1</v>
      </c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</row>
    <row r="53" spans="1:24">
      <c r="A53" s="1143" t="s">
        <v>90</v>
      </c>
      <c r="B53" s="594" t="s">
        <v>180</v>
      </c>
      <c r="C53" s="1319"/>
      <c r="D53" s="1319"/>
      <c r="E53" s="1319"/>
      <c r="F53" s="1319"/>
      <c r="G53" s="1319"/>
      <c r="H53" s="1349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</row>
    <row r="54" spans="1:24">
      <c r="A54" s="1143" t="s">
        <v>98</v>
      </c>
      <c r="B54" s="594" t="s">
        <v>181</v>
      </c>
      <c r="C54" s="1319"/>
      <c r="D54" s="1331">
        <v>38026</v>
      </c>
      <c r="E54" s="1331">
        <v>308192</v>
      </c>
      <c r="F54" s="1331">
        <f>SUM(D54:E54)</f>
        <v>346218</v>
      </c>
      <c r="G54" s="1331">
        <v>346218</v>
      </c>
      <c r="H54" s="1350">
        <f t="shared" si="0"/>
        <v>1</v>
      </c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</row>
    <row r="55" spans="1:24" ht="12.75" customHeight="1" thickBot="1">
      <c r="A55" s="1144" t="s">
        <v>8</v>
      </c>
      <c r="B55" s="595" t="s">
        <v>182</v>
      </c>
      <c r="C55" s="1324"/>
      <c r="D55" s="1324">
        <v>374347</v>
      </c>
      <c r="E55" s="1324">
        <f>SUM(E56:E57)</f>
        <v>11567</v>
      </c>
      <c r="F55" s="1324">
        <f>SUM(F56:F57)</f>
        <v>385914</v>
      </c>
      <c r="G55" s="1324">
        <f>SUM(G56:G57)</f>
        <v>385914</v>
      </c>
      <c r="H55" s="1349">
        <f t="shared" si="0"/>
        <v>1</v>
      </c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</row>
    <row r="56" spans="1:24">
      <c r="A56" s="1145" t="s">
        <v>90</v>
      </c>
      <c r="B56" s="596" t="s">
        <v>183</v>
      </c>
      <c r="C56" s="1325"/>
      <c r="D56" s="1321">
        <v>374347</v>
      </c>
      <c r="E56" s="1321">
        <v>11567</v>
      </c>
      <c r="F56" s="1321">
        <f>SUM(D56:E56)</f>
        <v>385914</v>
      </c>
      <c r="G56" s="1321">
        <v>385914</v>
      </c>
      <c r="H56" s="1349">
        <f t="shared" si="0"/>
        <v>1</v>
      </c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</row>
    <row r="57" spans="1:24" ht="16.5" thickBot="1">
      <c r="A57" s="1146" t="s">
        <v>98</v>
      </c>
      <c r="B57" s="597" t="s">
        <v>184</v>
      </c>
      <c r="C57" s="1351"/>
      <c r="D57" s="1351"/>
      <c r="E57" s="1351"/>
      <c r="F57" s="1351"/>
      <c r="G57" s="1351"/>
      <c r="H57" s="1352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</row>
    <row r="58" spans="1:24" ht="24" customHeight="1" thickBot="1">
      <c r="A58" s="1356" t="s">
        <v>185</v>
      </c>
      <c r="B58" s="1357" t="s">
        <v>186</v>
      </c>
      <c r="C58" s="1358">
        <f>SUM(C10+C35+C43+C52+C55)</f>
        <v>4819308</v>
      </c>
      <c r="D58" s="1358">
        <f>SUM(D10+D35+D43+D52+D55)</f>
        <v>7669970</v>
      </c>
      <c r="E58" s="1358">
        <f>SUM(E10+E35+E43+E52+E55)</f>
        <v>1995495</v>
      </c>
      <c r="F58" s="1358">
        <f>SUM(F10+F35+F43+F52+F55)</f>
        <v>9665465</v>
      </c>
      <c r="G58" s="1358">
        <f>SUM(G10+G35+G43+G52+G55)</f>
        <v>7817281</v>
      </c>
      <c r="H58" s="1359">
        <f t="shared" si="0"/>
        <v>0.80878478169441403</v>
      </c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</row>
    <row r="59" spans="1:24">
      <c r="A59" s="1142" t="s">
        <v>5</v>
      </c>
      <c r="B59" s="1353" t="s">
        <v>187</v>
      </c>
      <c r="C59" s="1354">
        <f>SUM(C60:C61)</f>
        <v>515278</v>
      </c>
      <c r="D59" s="1354">
        <f>SUM(D60:D61)</f>
        <v>705278</v>
      </c>
      <c r="E59" s="1354">
        <f>SUM(E60:E61)</f>
        <v>0</v>
      </c>
      <c r="F59" s="1354">
        <f>SUM(F60:F61)</f>
        <v>705278</v>
      </c>
      <c r="G59" s="1354">
        <f>SUM(G60:G61)</f>
        <v>8380000</v>
      </c>
      <c r="H59" s="1355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</row>
    <row r="60" spans="1:24">
      <c r="A60" s="1146"/>
      <c r="B60" s="597" t="s">
        <v>188</v>
      </c>
      <c r="C60" s="1326"/>
      <c r="D60" s="1326"/>
      <c r="E60" s="1326"/>
      <c r="F60" s="1326"/>
      <c r="G60" s="1326"/>
      <c r="H60" s="1332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</row>
    <row r="61" spans="1:24" ht="16.5" thickBot="1">
      <c r="A61" s="1141"/>
      <c r="B61" s="597" t="s">
        <v>189</v>
      </c>
      <c r="C61" s="1327">
        <v>515278</v>
      </c>
      <c r="D61" s="1327">
        <v>705278</v>
      </c>
      <c r="E61" s="1327"/>
      <c r="F61" s="1327">
        <v>705278</v>
      </c>
      <c r="G61" s="1327">
        <v>8380000</v>
      </c>
      <c r="H61" s="1332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</row>
    <row r="62" spans="1:24" ht="24.75" customHeight="1" thickBot="1">
      <c r="A62" s="1147"/>
      <c r="B62" s="1336" t="s">
        <v>190</v>
      </c>
      <c r="C62" s="1337">
        <f>SUM(C58+C59)</f>
        <v>5334586</v>
      </c>
      <c r="D62" s="1337">
        <f>SUM(D58+D59)</f>
        <v>8375248</v>
      </c>
      <c r="E62" s="1337">
        <f>SUM(E58+E59)</f>
        <v>1995495</v>
      </c>
      <c r="F62" s="1337">
        <f>SUM(F58+F59)</f>
        <v>10370743</v>
      </c>
      <c r="G62" s="1337">
        <f>SUM(G58+G59)</f>
        <v>16197281</v>
      </c>
      <c r="H62" s="1338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</row>
    <row r="63" spans="1:24">
      <c r="A63" s="177"/>
      <c r="B63" s="177"/>
      <c r="C63" s="179"/>
      <c r="D63" s="179"/>
      <c r="E63" s="177"/>
      <c r="F63" s="1221"/>
      <c r="G63" s="1221"/>
      <c r="H63" s="1221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</row>
    <row r="64" spans="1:24">
      <c r="A64" s="231"/>
      <c r="B64" s="598"/>
      <c r="C64" s="599"/>
      <c r="D64" s="599"/>
      <c r="E64" s="599"/>
      <c r="F64" s="599"/>
      <c r="G64" s="599"/>
      <c r="H64" s="599"/>
    </row>
    <row r="65" spans="1:8">
      <c r="A65" s="161"/>
      <c r="B65" s="164"/>
      <c r="C65" s="180"/>
      <c r="D65" s="180"/>
      <c r="E65" s="176"/>
      <c r="F65" s="599"/>
      <c r="G65" s="599"/>
      <c r="H65" s="599"/>
    </row>
    <row r="66" spans="1:8">
      <c r="A66" s="161"/>
      <c r="B66" s="153"/>
      <c r="C66" s="181"/>
      <c r="D66" s="181"/>
      <c r="F66" s="1224"/>
      <c r="G66" s="1224"/>
      <c r="H66" s="1224"/>
    </row>
    <row r="67" spans="1:8">
      <c r="A67" s="161"/>
      <c r="B67" s="153"/>
      <c r="C67" s="181"/>
      <c r="D67" s="181"/>
      <c r="F67" s="1224"/>
      <c r="G67" s="1224"/>
      <c r="H67" s="1224"/>
    </row>
    <row r="68" spans="1:8">
      <c r="A68" s="153"/>
      <c r="B68" s="153"/>
      <c r="C68" s="181"/>
      <c r="D68" s="181"/>
      <c r="F68" s="1224"/>
      <c r="G68" s="1224"/>
      <c r="H68" s="1224"/>
    </row>
    <row r="69" spans="1:8">
      <c r="A69" s="153"/>
      <c r="B69" s="153"/>
      <c r="C69" s="181"/>
      <c r="D69" s="181"/>
      <c r="E69" s="153"/>
      <c r="F69" s="1224"/>
      <c r="G69" s="1224"/>
      <c r="H69" s="1224"/>
    </row>
    <row r="70" spans="1:8">
      <c r="A70" s="153"/>
      <c r="B70" s="153"/>
      <c r="C70" s="182"/>
      <c r="D70" s="182"/>
      <c r="E70" s="153"/>
      <c r="F70" s="1225"/>
      <c r="G70" s="1225"/>
      <c r="H70" s="1225"/>
    </row>
    <row r="71" spans="1:8">
      <c r="A71" s="153"/>
      <c r="B71" s="153"/>
      <c r="C71" s="175"/>
      <c r="D71" s="175"/>
      <c r="E71" s="153"/>
    </row>
    <row r="72" spans="1:8">
      <c r="A72" s="153"/>
      <c r="B72" s="153"/>
      <c r="C72" s="175"/>
      <c r="D72" s="175"/>
    </row>
    <row r="73" spans="1:8">
      <c r="A73" s="153"/>
      <c r="B73" s="153"/>
      <c r="C73" s="175"/>
      <c r="D73" s="175"/>
    </row>
    <row r="74" spans="1:8">
      <c r="A74" s="153"/>
      <c r="B74" s="153"/>
      <c r="C74" s="175"/>
      <c r="D74" s="175"/>
    </row>
    <row r="75" spans="1:8">
      <c r="A75" s="153"/>
      <c r="B75" s="153"/>
      <c r="C75" s="175"/>
      <c r="D75" s="175"/>
    </row>
    <row r="76" spans="1:8">
      <c r="A76" s="153"/>
      <c r="B76" s="153"/>
      <c r="C76" s="175"/>
      <c r="D76" s="175"/>
    </row>
    <row r="77" spans="1:8">
      <c r="A77" s="153"/>
      <c r="B77" s="153"/>
      <c r="C77" s="175"/>
      <c r="D77" s="175"/>
    </row>
    <row r="78" spans="1:8">
      <c r="A78" s="153"/>
      <c r="B78" s="153"/>
      <c r="C78" s="175"/>
      <c r="D78" s="175"/>
    </row>
    <row r="79" spans="1:8">
      <c r="A79" s="153"/>
      <c r="B79" s="153"/>
      <c r="C79" s="175"/>
      <c r="D79" s="175"/>
    </row>
    <row r="80" spans="1:8">
      <c r="A80" s="153"/>
      <c r="B80" s="153"/>
      <c r="C80" s="175"/>
      <c r="D80" s="175"/>
    </row>
    <row r="81" spans="1:4">
      <c r="A81" s="153"/>
      <c r="B81" s="153"/>
      <c r="C81" s="175"/>
      <c r="D81" s="175"/>
    </row>
    <row r="82" spans="1:4">
      <c r="A82" s="153"/>
      <c r="B82" s="153"/>
      <c r="C82" s="175"/>
      <c r="D82" s="175"/>
    </row>
    <row r="83" spans="1:4">
      <c r="A83" s="153"/>
      <c r="B83" s="153"/>
      <c r="C83" s="175"/>
      <c r="D83" s="175"/>
    </row>
    <row r="84" spans="1:4">
      <c r="A84" s="153"/>
      <c r="B84" s="153"/>
      <c r="C84" s="175"/>
      <c r="D84" s="175"/>
    </row>
    <row r="85" spans="1:4">
      <c r="A85" s="153"/>
      <c r="B85" s="153"/>
      <c r="C85" s="175"/>
      <c r="D85" s="175"/>
    </row>
    <row r="86" spans="1:4">
      <c r="A86" s="153"/>
      <c r="B86" s="153"/>
      <c r="C86" s="175"/>
      <c r="D86" s="175"/>
    </row>
    <row r="87" spans="1:4">
      <c r="A87" s="153"/>
      <c r="B87" s="153"/>
      <c r="C87" s="175"/>
      <c r="D87" s="175"/>
    </row>
    <row r="88" spans="1:4">
      <c r="A88" s="153"/>
      <c r="B88" s="153"/>
      <c r="C88" s="175"/>
      <c r="D88" s="175"/>
    </row>
    <row r="89" spans="1:4">
      <c r="A89" s="153"/>
      <c r="B89" s="153"/>
      <c r="C89" s="175"/>
      <c r="D89" s="175"/>
    </row>
    <row r="90" spans="1:4">
      <c r="A90" s="153"/>
      <c r="B90" s="153"/>
      <c r="C90" s="175"/>
      <c r="D90" s="175"/>
    </row>
    <row r="91" spans="1:4">
      <c r="A91" s="153"/>
      <c r="B91" s="153"/>
      <c r="C91" s="175"/>
      <c r="D91" s="175"/>
    </row>
    <row r="92" spans="1:4">
      <c r="A92" s="153"/>
      <c r="B92" s="153"/>
      <c r="C92" s="175"/>
      <c r="D92" s="175"/>
    </row>
    <row r="93" spans="1:4">
      <c r="A93" s="153"/>
      <c r="B93" s="153"/>
      <c r="C93" s="175"/>
      <c r="D93" s="175"/>
    </row>
    <row r="94" spans="1:4">
      <c r="A94" s="153"/>
      <c r="B94" s="153"/>
      <c r="C94" s="175"/>
      <c r="D94" s="175"/>
    </row>
    <row r="95" spans="1:4">
      <c r="A95" s="153"/>
      <c r="B95" s="153"/>
      <c r="C95" s="175"/>
      <c r="D95" s="175"/>
    </row>
  </sheetData>
  <mergeCells count="8">
    <mergeCell ref="A4:H5"/>
    <mergeCell ref="B6:B9"/>
    <mergeCell ref="E6:E9"/>
    <mergeCell ref="F6:F9"/>
    <mergeCell ref="G6:G9"/>
    <mergeCell ref="H6:H9"/>
    <mergeCell ref="C6:C9"/>
    <mergeCell ref="D6:D9"/>
  </mergeCells>
  <phoneticPr fontId="56" type="noConversion"/>
  <printOptions horizontalCentered="1" verticalCentered="1"/>
  <pageMargins left="0" right="0" top="0.19685039370078741" bottom="0.19685039370078741" header="0.19685039370078741" footer="0.11811023622047245"/>
  <pageSetup paperSize="9" scale="65" firstPageNumber="0" orientation="portrait" horizontalDpi="300" verticalDpi="300" r:id="rId1"/>
  <headerFooter alignWithMargins="0">
    <oddHeader>&amp;LDunakeszi Város Önkormányzata
&amp;R3.sz.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5"/>
  <sheetViews>
    <sheetView zoomScaleNormal="100" workbookViewId="0">
      <selection activeCell="D17" sqref="D17"/>
    </sheetView>
  </sheetViews>
  <sheetFormatPr defaultRowHeight="26.25"/>
  <cols>
    <col min="1" max="1" width="9.85546875" style="216" customWidth="1"/>
    <col min="2" max="2" width="77.85546875" style="187" customWidth="1"/>
    <col min="3" max="3" width="14.7109375" style="220" customWidth="1"/>
    <col min="4" max="4" width="11.28515625" style="1217" bestFit="1" customWidth="1"/>
    <col min="5" max="5" width="9.140625" style="1217"/>
    <col min="6" max="6" width="11.28515625" style="187" bestFit="1" customWidth="1"/>
    <col min="7" max="7" width="9" style="187" bestFit="1" customWidth="1"/>
    <col min="8" max="16384" width="9.140625" style="187"/>
  </cols>
  <sheetData>
    <row r="1" spans="1:5" ht="32.25" customHeight="1" thickBot="1">
      <c r="A1" s="184" t="s">
        <v>191</v>
      </c>
      <c r="B1" s="185" t="s">
        <v>192</v>
      </c>
      <c r="C1" s="186" t="s">
        <v>531</v>
      </c>
    </row>
    <row r="2" spans="1:5" ht="18" customHeight="1">
      <c r="A2" s="188"/>
      <c r="B2" s="189"/>
      <c r="C2" s="190" t="s">
        <v>193</v>
      </c>
    </row>
    <row r="3" spans="1:5" ht="42.75" customHeight="1" thickBot="1">
      <c r="A3" s="1518" t="s">
        <v>194</v>
      </c>
      <c r="B3" s="1519"/>
      <c r="C3" s="191"/>
    </row>
    <row r="4" spans="1:5" s="195" customFormat="1" ht="18" customHeight="1">
      <c r="A4" s="192" t="s">
        <v>41</v>
      </c>
      <c r="B4" s="193" t="s">
        <v>195</v>
      </c>
      <c r="C4" s="194">
        <f>SUM(C5+C6+C7)</f>
        <v>223067367</v>
      </c>
      <c r="D4" s="1217"/>
      <c r="E4" s="1217"/>
    </row>
    <row r="5" spans="1:5" ht="18" customHeight="1">
      <c r="A5" s="196" t="s">
        <v>196</v>
      </c>
      <c r="B5" s="197" t="s">
        <v>197</v>
      </c>
      <c r="C5" s="1154">
        <v>223067367</v>
      </c>
    </row>
    <row r="6" spans="1:5" ht="18" customHeight="1">
      <c r="A6" s="196" t="s">
        <v>198</v>
      </c>
      <c r="B6" s="197" t="s">
        <v>199</v>
      </c>
      <c r="C6" s="198">
        <v>0</v>
      </c>
    </row>
    <row r="7" spans="1:5" ht="18" customHeight="1">
      <c r="A7" s="196" t="s">
        <v>200</v>
      </c>
      <c r="B7" s="197" t="s">
        <v>201</v>
      </c>
      <c r="C7" s="198">
        <v>0</v>
      </c>
    </row>
    <row r="8" spans="1:5" s="195" customFormat="1" ht="31.5" customHeight="1">
      <c r="A8" s="199" t="s">
        <v>24</v>
      </c>
      <c r="B8" s="200" t="s">
        <v>202</v>
      </c>
      <c r="C8" s="201">
        <f>SUM(C9:C10)</f>
        <v>672756067</v>
      </c>
      <c r="D8" s="1217"/>
      <c r="E8" s="1217"/>
    </row>
    <row r="9" spans="1:5" s="195" customFormat="1" ht="28.5" customHeight="1">
      <c r="A9" s="202" t="s">
        <v>90</v>
      </c>
      <c r="B9" s="203" t="s">
        <v>203</v>
      </c>
      <c r="C9" s="204">
        <v>571622401</v>
      </c>
      <c r="D9" s="1217"/>
      <c r="E9" s="1217"/>
    </row>
    <row r="10" spans="1:5" s="195" customFormat="1" ht="18" customHeight="1">
      <c r="A10" s="202" t="s">
        <v>98</v>
      </c>
      <c r="B10" s="203" t="s">
        <v>204</v>
      </c>
      <c r="C10" s="204">
        <v>101133666</v>
      </c>
      <c r="D10" s="1217"/>
      <c r="E10" s="1217"/>
    </row>
    <row r="11" spans="1:5" s="195" customFormat="1" ht="31.5" customHeight="1">
      <c r="A11" s="199" t="s">
        <v>20</v>
      </c>
      <c r="B11" s="200" t="s">
        <v>205</v>
      </c>
      <c r="C11" s="1219">
        <f>SUM(C13+C22+C12+C25)</f>
        <v>410850619</v>
      </c>
      <c r="D11" s="1220"/>
      <c r="E11" s="1217"/>
    </row>
    <row r="12" spans="1:5" s="195" customFormat="1" ht="18" customHeight="1">
      <c r="A12" s="205" t="s">
        <v>98</v>
      </c>
      <c r="B12" s="206" t="s">
        <v>206</v>
      </c>
      <c r="C12" s="207">
        <v>37391541</v>
      </c>
      <c r="D12" s="1217"/>
      <c r="E12" s="1217"/>
    </row>
    <row r="13" spans="1:5" s="195" customFormat="1" ht="18" customHeight="1">
      <c r="A13" s="205" t="s">
        <v>104</v>
      </c>
      <c r="B13" s="206" t="s">
        <v>207</v>
      </c>
      <c r="C13" s="208">
        <f>SUM(C14:C21)</f>
        <v>146137974</v>
      </c>
      <c r="D13" s="1217"/>
      <c r="E13" s="1217"/>
    </row>
    <row r="14" spans="1:5" s="195" customFormat="1" ht="18" customHeight="1">
      <c r="A14" s="202" t="s">
        <v>208</v>
      </c>
      <c r="B14" s="203" t="s">
        <v>209</v>
      </c>
      <c r="C14" s="204">
        <v>57948829</v>
      </c>
      <c r="D14" s="1217"/>
      <c r="E14" s="1217"/>
    </row>
    <row r="15" spans="1:5" s="195" customFormat="1" ht="18" customHeight="1">
      <c r="A15" s="202" t="s">
        <v>210</v>
      </c>
      <c r="B15" s="203" t="s">
        <v>211</v>
      </c>
      <c r="C15" s="204">
        <v>2099400</v>
      </c>
      <c r="D15" s="1217"/>
      <c r="E15" s="1217"/>
    </row>
    <row r="16" spans="1:5" ht="18" customHeight="1">
      <c r="A16" s="202" t="s">
        <v>212</v>
      </c>
      <c r="B16" s="203" t="s">
        <v>213</v>
      </c>
      <c r="C16" s="204">
        <v>3266240</v>
      </c>
    </row>
    <row r="17" spans="1:5" ht="18" customHeight="1">
      <c r="A17" s="202" t="s">
        <v>214</v>
      </c>
      <c r="B17" s="203" t="s">
        <v>215</v>
      </c>
      <c r="C17" s="204">
        <v>3915000</v>
      </c>
    </row>
    <row r="18" spans="1:5" ht="18" customHeight="1">
      <c r="A18" s="202" t="s">
        <v>216</v>
      </c>
      <c r="B18" s="203" t="s">
        <v>217</v>
      </c>
      <c r="C18" s="204">
        <v>3291800</v>
      </c>
    </row>
    <row r="19" spans="1:5" ht="18" customHeight="1">
      <c r="A19" s="202" t="s">
        <v>218</v>
      </c>
      <c r="B19" s="203" t="s">
        <v>219</v>
      </c>
      <c r="C19" s="204">
        <v>7000000</v>
      </c>
    </row>
    <row r="20" spans="1:5" ht="18" customHeight="1">
      <c r="A20" s="202" t="s">
        <v>220</v>
      </c>
      <c r="B20" s="203" t="s">
        <v>221</v>
      </c>
      <c r="C20" s="204">
        <v>9300000</v>
      </c>
    </row>
    <row r="21" spans="1:5" ht="18" customHeight="1">
      <c r="A21" s="202" t="s">
        <v>222</v>
      </c>
      <c r="B21" s="203" t="s">
        <v>223</v>
      </c>
      <c r="C21" s="204">
        <v>59316705</v>
      </c>
    </row>
    <row r="22" spans="1:5" s="195" customFormat="1" ht="31.5" customHeight="1">
      <c r="A22" s="209" t="s">
        <v>110</v>
      </c>
      <c r="B22" s="206" t="s">
        <v>224</v>
      </c>
      <c r="C22" s="208">
        <f>SUM(C23:C24)</f>
        <v>40125771</v>
      </c>
      <c r="D22" s="1217"/>
      <c r="E22" s="1217"/>
    </row>
    <row r="23" spans="1:5" ht="18" customHeight="1">
      <c r="A23" s="202" t="s">
        <v>225</v>
      </c>
      <c r="B23" s="203" t="s">
        <v>226</v>
      </c>
      <c r="C23" s="204">
        <v>33717771</v>
      </c>
    </row>
    <row r="24" spans="1:5" ht="18" customHeight="1">
      <c r="A24" s="202" t="s">
        <v>227</v>
      </c>
      <c r="B24" s="203" t="s">
        <v>228</v>
      </c>
      <c r="C24" s="204">
        <v>6408000</v>
      </c>
    </row>
    <row r="25" spans="1:5" ht="18" customHeight="1">
      <c r="A25" s="209" t="s">
        <v>112</v>
      </c>
      <c r="B25" s="206" t="s">
        <v>229</v>
      </c>
      <c r="C25" s="207">
        <v>187195333</v>
      </c>
    </row>
    <row r="26" spans="1:5" s="195" customFormat="1" ht="18" customHeight="1">
      <c r="A26" s="199" t="s">
        <v>11</v>
      </c>
      <c r="B26" s="200" t="s">
        <v>230</v>
      </c>
      <c r="C26" s="201">
        <f>SUM(C28)</f>
        <v>50085729</v>
      </c>
      <c r="D26" s="1217"/>
      <c r="E26" s="1217"/>
    </row>
    <row r="27" spans="1:5" s="195" customFormat="1" ht="18" customHeight="1" thickBot="1">
      <c r="A27" s="553"/>
      <c r="B27" s="554"/>
      <c r="C27" s="555"/>
      <c r="D27" s="1217"/>
      <c r="E27" s="1217"/>
    </row>
    <row r="28" spans="1:5" s="195" customFormat="1" ht="18" customHeight="1" thickBot="1">
      <c r="A28" s="210" t="s">
        <v>231</v>
      </c>
      <c r="B28" s="211" t="s">
        <v>232</v>
      </c>
      <c r="C28" s="212">
        <v>50085729</v>
      </c>
      <c r="D28" s="1217"/>
      <c r="E28" s="1217"/>
    </row>
    <row r="29" spans="1:5" s="195" customFormat="1" ht="18" customHeight="1" thickBot="1">
      <c r="A29" s="210"/>
      <c r="B29" s="211" t="s">
        <v>504</v>
      </c>
      <c r="C29" s="212">
        <v>32470118</v>
      </c>
      <c r="D29" s="1217"/>
      <c r="E29" s="1217"/>
    </row>
    <row r="30" spans="1:5" ht="15.75" thickBot="1">
      <c r="A30" s="213"/>
      <c r="B30" s="214" t="s">
        <v>233</v>
      </c>
      <c r="C30" s="215">
        <f>SUM(C4+C8+C11+C26+C29)</f>
        <v>1389229900</v>
      </c>
    </row>
    <row r="31" spans="1:5" ht="14.25">
      <c r="B31" s="217"/>
      <c r="C31" s="218"/>
      <c r="D31" s="1218"/>
    </row>
    <row r="32" spans="1:5" ht="14.25">
      <c r="B32" s="217"/>
      <c r="C32" s="218"/>
      <c r="D32" s="1218"/>
    </row>
    <row r="33" spans="2:4" ht="14.25">
      <c r="B33" s="217"/>
      <c r="C33" s="218"/>
      <c r="D33" s="1218"/>
    </row>
    <row r="34" spans="2:4" ht="14.25">
      <c r="B34" s="217"/>
      <c r="C34" s="218"/>
      <c r="D34" s="1218"/>
    </row>
    <row r="35" spans="2:4">
      <c r="B35" s="217"/>
      <c r="C35" s="219"/>
      <c r="D35" s="1218"/>
    </row>
  </sheetData>
  <mergeCells count="1">
    <mergeCell ref="A3:B3"/>
  </mergeCells>
  <phoneticPr fontId="56" type="noConversion"/>
  <printOptions horizontalCentered="1"/>
  <pageMargins left="0.78740157480314965" right="0.78740157480314965" top="1.5748031496062993" bottom="0.78740157480314965" header="0.78740157480314965" footer="0"/>
  <pageSetup paperSize="9" scale="85" orientation="portrait" r:id="rId1"/>
  <headerFooter alignWithMargins="0">
    <oddHeader xml:space="preserve">&amp;L&amp;"Arial,Dőlt"Dunakeszi Város Önkormányzata&amp;C&amp;"Arial,Félkövér dőlt"&amp;12Állami támogatások
 2015.év.
&amp;R4.sz. melléklet
adatok Ft-ban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BN103"/>
  <sheetViews>
    <sheetView zoomScaleNormal="80" workbookViewId="0">
      <selection activeCell="BB45" sqref="BB45"/>
    </sheetView>
  </sheetViews>
  <sheetFormatPr defaultRowHeight="12.75"/>
  <cols>
    <col min="1" max="1" width="4.7109375" style="223" customWidth="1"/>
    <col min="2" max="2" width="7" style="223" hidden="1" customWidth="1"/>
    <col min="3" max="3" width="49" style="223" customWidth="1"/>
    <col min="4" max="4" width="13" style="472" customWidth="1"/>
    <col min="5" max="6" width="9.7109375" style="472" customWidth="1"/>
    <col min="7" max="9" width="10.140625" style="472" customWidth="1"/>
    <col min="10" max="12" width="9.140625" style="472"/>
    <col min="13" max="21" width="9.85546875" style="472" customWidth="1"/>
    <col min="22" max="23" width="9.140625" style="472"/>
    <col min="24" max="24" width="10.5703125" style="472" customWidth="1"/>
    <col min="25" max="25" width="10" style="472" customWidth="1"/>
    <col min="26" max="26" width="9.140625" style="472"/>
    <col min="27" max="27" width="9.5703125" style="472" customWidth="1"/>
    <col min="28" max="28" width="10" style="472" customWidth="1"/>
    <col min="29" max="31" width="9.7109375" style="472" customWidth="1"/>
    <col min="32" max="34" width="10.85546875" style="472" customWidth="1"/>
    <col min="35" max="37" width="9.7109375" style="472" customWidth="1"/>
    <col min="38" max="40" width="10" style="472" customWidth="1"/>
    <col min="41" max="41" width="8.42578125" style="472" customWidth="1"/>
    <col min="42" max="42" width="9.28515625" style="472" customWidth="1"/>
    <col min="43" max="43" width="9.5703125" style="472" customWidth="1"/>
    <col min="44" max="44" width="8.42578125" style="472" customWidth="1"/>
    <col min="45" max="45" width="10" style="472" customWidth="1"/>
    <col min="46" max="46" width="9.28515625" style="472" customWidth="1"/>
    <col min="47" max="49" width="9.5703125" style="472" customWidth="1"/>
    <col min="50" max="50" width="9" style="472" customWidth="1"/>
    <col min="51" max="51" width="10" style="472" customWidth="1"/>
    <col min="52" max="52" width="9.7109375" style="472" customWidth="1"/>
    <col min="53" max="55" width="9.28515625" style="472" customWidth="1"/>
    <col min="56" max="56" width="10.85546875" style="472" customWidth="1"/>
    <col min="57" max="58" width="8.7109375" style="472" hidden="1" customWidth="1"/>
    <col min="59" max="66" width="9.140625" style="472"/>
    <col min="67" max="16384" width="9.140625" style="223"/>
  </cols>
  <sheetData>
    <row r="1" spans="1:58" ht="12.75" customHeight="1">
      <c r="A1" s="221"/>
      <c r="B1" s="221"/>
      <c r="C1" s="222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/>
      <c r="AL1" s="237"/>
      <c r="AM1" s="237"/>
      <c r="AN1" s="237"/>
      <c r="AO1" s="237"/>
      <c r="AP1" s="237"/>
      <c r="AQ1" s="237"/>
      <c r="AR1" s="237"/>
      <c r="AS1" s="237"/>
      <c r="AT1" s="237"/>
      <c r="AU1" s="237"/>
      <c r="AV1" s="237"/>
      <c r="AW1" s="237"/>
      <c r="AX1" s="237"/>
      <c r="AY1" s="237"/>
      <c r="AZ1" s="237"/>
      <c r="BA1" s="237"/>
      <c r="BB1" s="237"/>
      <c r="BC1" s="237"/>
      <c r="BD1" s="237"/>
      <c r="BE1" s="237"/>
      <c r="BF1" s="237"/>
    </row>
    <row r="2" spans="1:58" ht="15">
      <c r="A2" s="1551" t="s">
        <v>234</v>
      </c>
      <c r="B2" s="1551"/>
      <c r="C2" s="1551"/>
      <c r="D2" s="1551"/>
      <c r="E2" s="1551"/>
      <c r="F2" s="1551"/>
      <c r="G2" s="1551"/>
      <c r="H2" s="1551"/>
      <c r="I2" s="1551"/>
      <c r="J2" s="1551"/>
      <c r="K2" s="1551"/>
      <c r="L2" s="1551"/>
      <c r="M2" s="1551"/>
      <c r="N2" s="1551"/>
      <c r="O2" s="1551"/>
      <c r="P2" s="1551"/>
      <c r="Q2" s="1551"/>
      <c r="R2" s="1551"/>
      <c r="S2" s="1551"/>
      <c r="T2" s="1551"/>
      <c r="U2" s="1551"/>
      <c r="V2" s="1551"/>
      <c r="W2" s="1551"/>
      <c r="X2" s="1551"/>
      <c r="Y2" s="1551"/>
      <c r="Z2" s="1551"/>
      <c r="AA2" s="1551"/>
      <c r="AB2" s="1551"/>
      <c r="AC2" s="1551"/>
      <c r="AD2" s="1551"/>
      <c r="AE2" s="1551"/>
      <c r="AF2" s="1551"/>
      <c r="AG2" s="1551"/>
      <c r="AH2" s="1551"/>
      <c r="AI2" s="1551"/>
      <c r="AJ2" s="1551"/>
      <c r="AK2" s="1551"/>
      <c r="AL2" s="1551"/>
      <c r="AM2" s="1551"/>
      <c r="AN2" s="1551"/>
      <c r="AO2" s="1551"/>
      <c r="AP2" s="1551"/>
      <c r="AQ2" s="1551"/>
      <c r="AR2" s="1551"/>
      <c r="AS2" s="1551"/>
      <c r="AT2" s="1551"/>
      <c r="AU2" s="1551"/>
      <c r="AV2" s="1551"/>
      <c r="AW2" s="1551"/>
      <c r="AX2" s="1551"/>
      <c r="AY2" s="1551"/>
      <c r="AZ2" s="1551"/>
      <c r="BA2" s="1551"/>
      <c r="BB2" s="1551"/>
      <c r="BC2" s="1551"/>
      <c r="BD2" s="1551"/>
      <c r="BE2" s="1551"/>
      <c r="BF2" s="1551"/>
    </row>
    <row r="3" spans="1:58" ht="15.75">
      <c r="A3" s="1552" t="s">
        <v>235</v>
      </c>
      <c r="B3" s="1552"/>
      <c r="C3" s="1552"/>
      <c r="D3" s="1552"/>
      <c r="E3" s="1552"/>
      <c r="F3" s="1552"/>
      <c r="G3" s="1552"/>
      <c r="H3" s="1552"/>
      <c r="I3" s="1552"/>
      <c r="J3" s="1552"/>
      <c r="K3" s="1552"/>
      <c r="L3" s="1552"/>
      <c r="M3" s="1552"/>
      <c r="N3" s="1552"/>
      <c r="O3" s="1552"/>
      <c r="P3" s="1552"/>
      <c r="Q3" s="1552"/>
      <c r="R3" s="1552"/>
      <c r="S3" s="1552"/>
      <c r="T3" s="1552"/>
      <c r="U3" s="1552"/>
      <c r="V3" s="1552"/>
      <c r="W3" s="1552"/>
      <c r="X3" s="1552"/>
      <c r="Y3" s="1552"/>
      <c r="Z3" s="1552"/>
      <c r="AA3" s="1552"/>
      <c r="AB3" s="1552"/>
      <c r="AC3" s="1552"/>
      <c r="AD3" s="1552"/>
      <c r="AE3" s="1552"/>
      <c r="AF3" s="1552"/>
      <c r="AG3" s="1552"/>
      <c r="AH3" s="1552"/>
      <c r="AI3" s="1552"/>
      <c r="AJ3" s="1552"/>
      <c r="AK3" s="1552"/>
      <c r="AL3" s="1552"/>
      <c r="AM3" s="1552"/>
      <c r="AN3" s="1552"/>
      <c r="AO3" s="1552"/>
      <c r="AP3" s="1552"/>
      <c r="AQ3" s="1552"/>
      <c r="AR3" s="1552"/>
      <c r="AS3" s="1552"/>
      <c r="AT3" s="1552"/>
      <c r="AU3" s="1552"/>
      <c r="AV3" s="1552"/>
      <c r="AW3" s="1552"/>
      <c r="AX3" s="1552"/>
      <c r="AY3" s="1552"/>
      <c r="AZ3" s="1552"/>
      <c r="BA3" s="1552"/>
      <c r="BB3" s="1552"/>
      <c r="BC3" s="1552"/>
      <c r="BD3" s="1552"/>
      <c r="BE3" s="1552"/>
      <c r="BF3" s="1552"/>
    </row>
    <row r="4" spans="1:58" ht="14.25" customHeight="1">
      <c r="A4" s="224"/>
      <c r="B4" s="224"/>
      <c r="C4" s="224"/>
      <c r="D4" s="493"/>
      <c r="E4" s="493"/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493"/>
      <c r="S4" s="493"/>
      <c r="T4" s="493"/>
      <c r="U4" s="493"/>
      <c r="V4" s="493"/>
      <c r="W4" s="493" t="s">
        <v>81</v>
      </c>
      <c r="X4" s="493"/>
      <c r="Y4" s="493"/>
      <c r="Z4" s="493"/>
      <c r="AA4" s="493"/>
      <c r="AB4" s="493"/>
      <c r="AC4" s="493"/>
      <c r="AD4" s="493"/>
      <c r="AE4" s="493"/>
      <c r="AF4" s="493"/>
      <c r="AG4" s="493"/>
      <c r="AH4" s="493"/>
      <c r="AI4" s="493"/>
      <c r="AJ4" s="493"/>
      <c r="AK4" s="493"/>
      <c r="AL4" s="493"/>
      <c r="AM4" s="493"/>
      <c r="AN4" s="493"/>
      <c r="AO4" s="493"/>
      <c r="AP4" s="493"/>
      <c r="AQ4" s="493"/>
      <c r="AR4" s="493"/>
      <c r="AS4" s="493"/>
      <c r="AT4" s="493"/>
      <c r="AU4" s="493"/>
      <c r="AV4" s="493"/>
      <c r="AW4" s="493"/>
      <c r="AX4" s="493"/>
      <c r="AY4" s="493"/>
      <c r="AZ4" s="493"/>
      <c r="BA4" s="493"/>
      <c r="BB4" s="493"/>
      <c r="BC4" s="493"/>
      <c r="BD4" s="493" t="s">
        <v>236</v>
      </c>
      <c r="BE4" s="493"/>
      <c r="BF4" s="493"/>
    </row>
    <row r="5" spans="1:58" ht="12.75" customHeight="1" thickBot="1">
      <c r="A5" s="224"/>
      <c r="B5" s="224"/>
      <c r="C5" s="225"/>
      <c r="D5" s="494"/>
      <c r="E5" s="494"/>
      <c r="F5" s="494"/>
      <c r="G5" s="494"/>
      <c r="H5" s="494"/>
      <c r="I5" s="494"/>
      <c r="J5" s="494"/>
      <c r="K5" s="494"/>
      <c r="L5" s="494"/>
      <c r="M5" s="494"/>
      <c r="N5" s="494"/>
      <c r="O5" s="494"/>
      <c r="P5" s="494"/>
      <c r="Q5" s="494"/>
      <c r="R5" s="494"/>
      <c r="S5" s="494"/>
      <c r="T5" s="494"/>
      <c r="U5" s="494"/>
      <c r="V5" s="494"/>
      <c r="W5" s="494"/>
      <c r="X5" s="494"/>
      <c r="Y5" s="494"/>
      <c r="Z5" s="494"/>
      <c r="AA5" s="494"/>
      <c r="AB5" s="494"/>
      <c r="AC5" s="494"/>
      <c r="AD5" s="494"/>
      <c r="AE5" s="494"/>
      <c r="AF5" s="494"/>
      <c r="AG5" s="494"/>
      <c r="AH5" s="494"/>
      <c r="AI5" s="494"/>
      <c r="AJ5" s="494"/>
      <c r="AK5" s="494"/>
      <c r="AL5" s="494"/>
      <c r="AM5" s="494"/>
      <c r="AN5" s="494"/>
      <c r="AO5" s="494"/>
      <c r="AP5" s="494"/>
      <c r="AQ5" s="494"/>
      <c r="AR5" s="494"/>
      <c r="AS5" s="494"/>
      <c r="AT5" s="494"/>
      <c r="AU5" s="494"/>
      <c r="AV5" s="494"/>
      <c r="AW5" s="494"/>
      <c r="AX5" s="494"/>
      <c r="AY5" s="494"/>
      <c r="AZ5" s="494"/>
      <c r="BA5" s="494"/>
      <c r="BB5" s="494"/>
      <c r="BC5" s="494"/>
      <c r="BD5" s="494"/>
      <c r="BE5" s="237"/>
      <c r="BF5" s="237"/>
    </row>
    <row r="6" spans="1:58">
      <c r="A6" s="226"/>
      <c r="B6" s="875"/>
      <c r="C6" s="1562" t="s">
        <v>240</v>
      </c>
      <c r="D6" s="1555" t="s">
        <v>532</v>
      </c>
      <c r="E6" s="1555"/>
      <c r="F6" s="1556"/>
      <c r="G6" s="1553" t="s">
        <v>237</v>
      </c>
      <c r="H6" s="1553"/>
      <c r="I6" s="1553"/>
      <c r="J6" s="1554"/>
      <c r="K6" s="1554"/>
      <c r="L6" s="1554"/>
      <c r="M6" s="1554"/>
      <c r="N6" s="1554"/>
      <c r="O6" s="1554"/>
      <c r="P6" s="1554"/>
      <c r="Q6" s="1554"/>
      <c r="R6" s="1554"/>
      <c r="S6" s="1554"/>
      <c r="T6" s="1554"/>
      <c r="U6" s="1554"/>
      <c r="V6" s="1554"/>
      <c r="W6" s="1554"/>
      <c r="X6" s="518"/>
      <c r="Y6" s="518"/>
      <c r="Z6" s="518"/>
      <c r="AA6" s="689"/>
      <c r="AB6" s="700"/>
      <c r="AC6" s="1565" t="s">
        <v>25</v>
      </c>
      <c r="AD6" s="1565"/>
      <c r="AE6" s="1565"/>
      <c r="AF6" s="1565"/>
      <c r="AG6" s="1565"/>
      <c r="AH6" s="1565"/>
      <c r="AI6" s="1565"/>
      <c r="AJ6" s="1565"/>
      <c r="AK6" s="1565"/>
      <c r="AL6" s="1565"/>
      <c r="AM6" s="1565"/>
      <c r="AN6" s="1565"/>
      <c r="AO6" s="1565"/>
      <c r="AP6" s="1565"/>
      <c r="AQ6" s="1565"/>
      <c r="AR6" s="1565"/>
      <c r="AS6" s="1565"/>
      <c r="AT6" s="1565"/>
      <c r="AU6" s="1526" t="s">
        <v>238</v>
      </c>
      <c r="AV6" s="1527"/>
      <c r="AW6" s="1527"/>
      <c r="AX6" s="1527"/>
      <c r="AY6" s="1527"/>
      <c r="AZ6" s="1527"/>
      <c r="BA6" s="1527"/>
      <c r="BB6" s="1527"/>
      <c r="BC6" s="1527"/>
      <c r="BD6" s="1559" t="s">
        <v>546</v>
      </c>
      <c r="BF6" s="495"/>
    </row>
    <row r="7" spans="1:58" ht="12.75" customHeight="1">
      <c r="A7" s="227"/>
      <c r="B7" s="224"/>
      <c r="C7" s="1563"/>
      <c r="D7" s="1557"/>
      <c r="E7" s="1557"/>
      <c r="F7" s="1558"/>
      <c r="G7" s="1549" t="s">
        <v>60</v>
      </c>
      <c r="H7" s="1532"/>
      <c r="I7" s="1550"/>
      <c r="J7" s="1531" t="s">
        <v>535</v>
      </c>
      <c r="K7" s="1532"/>
      <c r="L7" s="1533"/>
      <c r="M7" s="1549" t="s">
        <v>57</v>
      </c>
      <c r="N7" s="1532"/>
      <c r="O7" s="1550"/>
      <c r="P7" s="1520" t="s">
        <v>536</v>
      </c>
      <c r="Q7" s="1521"/>
      <c r="R7" s="1522"/>
      <c r="S7" s="1521" t="s">
        <v>537</v>
      </c>
      <c r="T7" s="1521"/>
      <c r="U7" s="1521"/>
      <c r="V7" s="1547" t="s">
        <v>538</v>
      </c>
      <c r="W7" s="1531" t="s">
        <v>55</v>
      </c>
      <c r="X7" s="1532"/>
      <c r="Y7" s="1533"/>
      <c r="Z7" s="1540" t="s">
        <v>539</v>
      </c>
      <c r="AA7" s="1541"/>
      <c r="AB7" s="1546"/>
      <c r="AC7" s="1537" t="s">
        <v>540</v>
      </c>
      <c r="AD7" s="1538"/>
      <c r="AE7" s="1539"/>
      <c r="AF7" s="1540" t="s">
        <v>541</v>
      </c>
      <c r="AG7" s="1541"/>
      <c r="AH7" s="1542"/>
      <c r="AI7" s="1543" t="s">
        <v>584</v>
      </c>
      <c r="AJ7" s="1544"/>
      <c r="AK7" s="1545"/>
      <c r="AL7" s="1534" t="s">
        <v>585</v>
      </c>
      <c r="AM7" s="1535"/>
      <c r="AN7" s="1536"/>
      <c r="AO7" s="1568" t="s">
        <v>542</v>
      </c>
      <c r="AP7" s="1535"/>
      <c r="AQ7" s="1569"/>
      <c r="AR7" s="1566" t="s">
        <v>543</v>
      </c>
      <c r="AS7" s="1544"/>
      <c r="AT7" s="1567"/>
      <c r="AU7" s="1528" t="s">
        <v>241</v>
      </c>
      <c r="AV7" s="1524"/>
      <c r="AW7" s="1529"/>
      <c r="AX7" s="1530" t="s">
        <v>544</v>
      </c>
      <c r="AY7" s="1524"/>
      <c r="AZ7" s="1525"/>
      <c r="BA7" s="1523" t="s">
        <v>545</v>
      </c>
      <c r="BB7" s="1524"/>
      <c r="BC7" s="1525"/>
      <c r="BD7" s="1560"/>
      <c r="BF7" s="496" t="s">
        <v>239</v>
      </c>
    </row>
    <row r="8" spans="1:58" ht="36.75" thickBot="1">
      <c r="A8" s="227" t="s">
        <v>75</v>
      </c>
      <c r="B8" s="224"/>
      <c r="C8" s="1564"/>
      <c r="D8" s="884" t="s">
        <v>534</v>
      </c>
      <c r="E8" s="653" t="s">
        <v>609</v>
      </c>
      <c r="F8" s="704" t="s">
        <v>610</v>
      </c>
      <c r="G8" s="672" t="s">
        <v>534</v>
      </c>
      <c r="H8" s="653" t="s">
        <v>609</v>
      </c>
      <c r="I8" s="704" t="s">
        <v>610</v>
      </c>
      <c r="J8" s="662" t="s">
        <v>534</v>
      </c>
      <c r="K8" s="653" t="s">
        <v>609</v>
      </c>
      <c r="L8" s="704" t="s">
        <v>610</v>
      </c>
      <c r="M8" s="672" t="s">
        <v>534</v>
      </c>
      <c r="N8" s="653" t="s">
        <v>609</v>
      </c>
      <c r="O8" s="704" t="s">
        <v>610</v>
      </c>
      <c r="P8" s="677" t="s">
        <v>534</v>
      </c>
      <c r="Q8" s="653" t="s">
        <v>609</v>
      </c>
      <c r="R8" s="704" t="s">
        <v>610</v>
      </c>
      <c r="S8" s="677" t="s">
        <v>534</v>
      </c>
      <c r="T8" s="653" t="s">
        <v>609</v>
      </c>
      <c r="U8" s="704" t="s">
        <v>610</v>
      </c>
      <c r="V8" s="1548"/>
      <c r="W8" s="662" t="s">
        <v>534</v>
      </c>
      <c r="X8" s="653" t="s">
        <v>609</v>
      </c>
      <c r="Y8" s="704" t="s">
        <v>610</v>
      </c>
      <c r="Z8" s="672" t="s">
        <v>534</v>
      </c>
      <c r="AA8" s="653" t="s">
        <v>609</v>
      </c>
      <c r="AB8" s="704" t="s">
        <v>610</v>
      </c>
      <c r="AC8" s="672" t="s">
        <v>534</v>
      </c>
      <c r="AD8" s="653" t="s">
        <v>609</v>
      </c>
      <c r="AE8" s="704" t="s">
        <v>610</v>
      </c>
      <c r="AF8" s="672" t="s">
        <v>534</v>
      </c>
      <c r="AG8" s="653" t="s">
        <v>609</v>
      </c>
      <c r="AH8" s="704" t="s">
        <v>610</v>
      </c>
      <c r="AI8" s="690" t="s">
        <v>534</v>
      </c>
      <c r="AJ8" s="653" t="s">
        <v>609</v>
      </c>
      <c r="AK8" s="704" t="s">
        <v>610</v>
      </c>
      <c r="AL8" s="672" t="s">
        <v>534</v>
      </c>
      <c r="AM8" s="653" t="s">
        <v>609</v>
      </c>
      <c r="AN8" s="704" t="s">
        <v>610</v>
      </c>
      <c r="AO8" s="690" t="s">
        <v>534</v>
      </c>
      <c r="AP8" s="653" t="s">
        <v>609</v>
      </c>
      <c r="AQ8" s="704" t="s">
        <v>610</v>
      </c>
      <c r="AR8" s="672" t="s">
        <v>534</v>
      </c>
      <c r="AS8" s="653" t="s">
        <v>609</v>
      </c>
      <c r="AT8" s="704" t="s">
        <v>610</v>
      </c>
      <c r="AU8" s="711" t="s">
        <v>534</v>
      </c>
      <c r="AV8" s="653" t="s">
        <v>609</v>
      </c>
      <c r="AW8" s="704" t="s">
        <v>610</v>
      </c>
      <c r="AX8" s="672" t="s">
        <v>534</v>
      </c>
      <c r="AY8" s="653" t="s">
        <v>609</v>
      </c>
      <c r="AZ8" s="704" t="s">
        <v>610</v>
      </c>
      <c r="BA8" s="662" t="s">
        <v>534</v>
      </c>
      <c r="BB8" s="653" t="s">
        <v>609</v>
      </c>
      <c r="BC8" s="704" t="s">
        <v>610</v>
      </c>
      <c r="BD8" s="1561"/>
      <c r="BF8" s="496" t="s">
        <v>62</v>
      </c>
    </row>
    <row r="9" spans="1:58" ht="13.5" thickBot="1">
      <c r="A9" s="228">
        <v>1</v>
      </c>
      <c r="B9" s="876"/>
      <c r="C9" s="894">
        <v>2</v>
      </c>
      <c r="D9" s="673">
        <v>3</v>
      </c>
      <c r="E9" s="656"/>
      <c r="F9" s="706"/>
      <c r="G9" s="673">
        <v>4</v>
      </c>
      <c r="H9" s="656"/>
      <c r="I9" s="668"/>
      <c r="J9" s="655">
        <v>5</v>
      </c>
      <c r="K9" s="656"/>
      <c r="L9" s="657"/>
      <c r="M9" s="673">
        <v>6</v>
      </c>
      <c r="N9" s="656"/>
      <c r="O9" s="668"/>
      <c r="P9" s="655">
        <v>7</v>
      </c>
      <c r="Q9" s="656"/>
      <c r="R9" s="657"/>
      <c r="S9" s="655">
        <v>8</v>
      </c>
      <c r="T9" s="656"/>
      <c r="U9" s="668"/>
      <c r="V9" s="497">
        <v>9</v>
      </c>
      <c r="W9" s="655">
        <v>10</v>
      </c>
      <c r="X9" s="656"/>
      <c r="Y9" s="657"/>
      <c r="Z9" s="673">
        <v>11</v>
      </c>
      <c r="AA9" s="656"/>
      <c r="AB9" s="701"/>
      <c r="AC9" s="673">
        <v>12</v>
      </c>
      <c r="AD9" s="656"/>
      <c r="AE9" s="692"/>
      <c r="AF9" s="673">
        <v>13</v>
      </c>
      <c r="AG9" s="656"/>
      <c r="AH9" s="668"/>
      <c r="AI9" s="691">
        <v>14</v>
      </c>
      <c r="AJ9" s="656"/>
      <c r="AK9" s="692"/>
      <c r="AL9" s="673">
        <v>15</v>
      </c>
      <c r="AM9" s="656"/>
      <c r="AN9" s="668"/>
      <c r="AO9" s="691">
        <v>16</v>
      </c>
      <c r="AP9" s="656"/>
      <c r="AQ9" s="692"/>
      <c r="AR9" s="673">
        <v>17</v>
      </c>
      <c r="AS9" s="656"/>
      <c r="AT9" s="668"/>
      <c r="AU9" s="705">
        <v>18</v>
      </c>
      <c r="AV9" s="656"/>
      <c r="AW9" s="657"/>
      <c r="AX9" s="673">
        <v>19</v>
      </c>
      <c r="AY9" s="656"/>
      <c r="AZ9" s="668"/>
      <c r="BA9" s="655">
        <v>20</v>
      </c>
      <c r="BB9" s="656"/>
      <c r="BC9" s="668"/>
      <c r="BD9" s="1042">
        <v>21</v>
      </c>
      <c r="BF9" s="498"/>
    </row>
    <row r="10" spans="1:58">
      <c r="A10" s="229"/>
      <c r="B10" s="230"/>
      <c r="C10" s="895"/>
      <c r="D10" s="885"/>
      <c r="E10" s="658"/>
      <c r="F10" s="707"/>
      <c r="G10" s="674"/>
      <c r="H10" s="664"/>
      <c r="I10" s="669"/>
      <c r="J10" s="663"/>
      <c r="K10" s="664"/>
      <c r="L10" s="665"/>
      <c r="M10" s="674"/>
      <c r="N10" s="664"/>
      <c r="O10" s="669"/>
      <c r="P10" s="678"/>
      <c r="Q10" s="679"/>
      <c r="R10" s="680"/>
      <c r="S10" s="678"/>
      <c r="T10" s="679"/>
      <c r="U10" s="681"/>
      <c r="V10" s="499"/>
      <c r="W10" s="663"/>
      <c r="X10" s="685"/>
      <c r="Y10" s="688"/>
      <c r="Z10" s="687"/>
      <c r="AA10" s="686"/>
      <c r="AB10" s="702"/>
      <c r="AC10" s="674"/>
      <c r="AD10" s="664"/>
      <c r="AE10" s="694"/>
      <c r="AF10" s="674"/>
      <c r="AG10" s="664"/>
      <c r="AH10" s="669"/>
      <c r="AI10" s="693"/>
      <c r="AJ10" s="664"/>
      <c r="AK10" s="694"/>
      <c r="AL10" s="674"/>
      <c r="AM10" s="664"/>
      <c r="AN10" s="669"/>
      <c r="AO10" s="693"/>
      <c r="AP10" s="664"/>
      <c r="AQ10" s="694"/>
      <c r="AR10" s="674"/>
      <c r="AS10" s="664"/>
      <c r="AT10" s="669"/>
      <c r="AU10" s="712"/>
      <c r="AV10" s="664"/>
      <c r="AW10" s="665"/>
      <c r="AX10" s="674"/>
      <c r="AY10" s="664"/>
      <c r="AZ10" s="669"/>
      <c r="BA10" s="663"/>
      <c r="BB10" s="664"/>
      <c r="BC10" s="669"/>
      <c r="BD10" s="1043"/>
      <c r="BF10" s="501"/>
    </row>
    <row r="11" spans="1:58">
      <c r="A11" s="649"/>
      <c r="B11" s="877">
        <v>52020</v>
      </c>
      <c r="C11" s="896" t="s">
        <v>466</v>
      </c>
      <c r="D11" s="886">
        <f>SUM(G11+J11+M11+P11+S11+W11+Z11+AC11+AF11+AI11+AL11+AO11+AR11+AU11+AX11+BA11+BD11)</f>
        <v>35560</v>
      </c>
      <c r="E11" s="654">
        <f>SUM(H11+K11+N11+Q11+T11+V11+X11+AA11+AD11+AG11+AJ11+AM11+AP11+AS11+AV11+AY11+BB11+BD11)</f>
        <v>31101</v>
      </c>
      <c r="F11" s="708">
        <f>SUM(I11+L11+O11+R11+U11+Y11+AB11+AE11+AH11+AK11+AN11+AQ11+AT11+AW11+AZ11+BC11)</f>
        <v>22563</v>
      </c>
      <c r="G11" s="675"/>
      <c r="H11" s="667"/>
      <c r="I11" s="670"/>
      <c r="J11" s="666"/>
      <c r="K11" s="667"/>
      <c r="L11" s="676"/>
      <c r="M11" s="675">
        <v>35560</v>
      </c>
      <c r="N11" s="667">
        <v>15073</v>
      </c>
      <c r="O11" s="670">
        <v>14535</v>
      </c>
      <c r="P11" s="660"/>
      <c r="Q11" s="650">
        <v>8000</v>
      </c>
      <c r="R11" s="661"/>
      <c r="S11" s="659"/>
      <c r="T11" s="650"/>
      <c r="U11" s="671"/>
      <c r="V11" s="682"/>
      <c r="W11" s="666"/>
      <c r="X11" s="667"/>
      <c r="Y11" s="676"/>
      <c r="Z11" s="675"/>
      <c r="AA11" s="667"/>
      <c r="AB11" s="703"/>
      <c r="AC11" s="675"/>
      <c r="AD11" s="667"/>
      <c r="AE11" s="696"/>
      <c r="AF11" s="675"/>
      <c r="AG11" s="667"/>
      <c r="AH11" s="670"/>
      <c r="AI11" s="695"/>
      <c r="AJ11" s="667">
        <v>194</v>
      </c>
      <c r="AK11" s="696">
        <v>194</v>
      </c>
      <c r="AL11" s="675"/>
      <c r="AM11" s="667">
        <v>7834</v>
      </c>
      <c r="AN11" s="670">
        <v>7834</v>
      </c>
      <c r="AO11" s="695"/>
      <c r="AP11" s="667"/>
      <c r="AQ11" s="696"/>
      <c r="AR11" s="675"/>
      <c r="AS11" s="667"/>
      <c r="AT11" s="670"/>
      <c r="AU11" s="713"/>
      <c r="AV11" s="667"/>
      <c r="AW11" s="676"/>
      <c r="AX11" s="675"/>
      <c r="AY11" s="667"/>
      <c r="AZ11" s="670"/>
      <c r="BA11" s="666"/>
      <c r="BB11" s="667"/>
      <c r="BC11" s="670"/>
      <c r="BD11" s="1044"/>
      <c r="BF11" s="503"/>
    </row>
    <row r="12" spans="1:58">
      <c r="A12" s="649"/>
      <c r="B12" s="877"/>
      <c r="C12" s="874" t="s">
        <v>242</v>
      </c>
      <c r="D12" s="659">
        <f t="shared" ref="D12:D74" si="0">SUM(G12+J12+M12+P12+S12+W12+Z12+AC12+AF12+AI12+AL12+AO12+AR12+AU12+AX12+BA12+BD12)</f>
        <v>3866</v>
      </c>
      <c r="E12" s="650">
        <f t="shared" ref="E12:E74" si="1">SUM(H12+K12+N12+Q12+T12+V12+X12+AA12+AD12+AG12+AJ12+AM12+AP12+AS12+AV12+AY12+BB12+BD12)</f>
        <v>0</v>
      </c>
      <c r="F12" s="710">
        <f t="shared" ref="F12:F74" si="2">SUM(I12+L12+O12+R12+U12+Y12+AB12+AE12+AH12+AK12+AN12+AQ12+AT12+AW12+AZ12+BC12)</f>
        <v>0</v>
      </c>
      <c r="G12" s="675"/>
      <c r="H12" s="667"/>
      <c r="I12" s="670"/>
      <c r="J12" s="666"/>
      <c r="K12" s="667"/>
      <c r="L12" s="676"/>
      <c r="M12" s="675"/>
      <c r="N12" s="667"/>
      <c r="O12" s="670"/>
      <c r="P12" s="660"/>
      <c r="Q12" s="650"/>
      <c r="R12" s="661"/>
      <c r="S12" s="659">
        <v>3866</v>
      </c>
      <c r="T12" s="650"/>
      <c r="U12" s="671"/>
      <c r="V12" s="682"/>
      <c r="W12" s="666"/>
      <c r="X12" s="667"/>
      <c r="Y12" s="676"/>
      <c r="Z12" s="675"/>
      <c r="AA12" s="667"/>
      <c r="AB12" s="703"/>
      <c r="AC12" s="675"/>
      <c r="AD12" s="667"/>
      <c r="AE12" s="696"/>
      <c r="AF12" s="675"/>
      <c r="AG12" s="667"/>
      <c r="AH12" s="670"/>
      <c r="AI12" s="695"/>
      <c r="AJ12" s="667"/>
      <c r="AK12" s="696"/>
      <c r="AL12" s="675"/>
      <c r="AM12" s="667"/>
      <c r="AN12" s="670"/>
      <c r="AO12" s="695"/>
      <c r="AP12" s="667"/>
      <c r="AQ12" s="696"/>
      <c r="AR12" s="675"/>
      <c r="AS12" s="667"/>
      <c r="AT12" s="670"/>
      <c r="AU12" s="713"/>
      <c r="AV12" s="667"/>
      <c r="AW12" s="676"/>
      <c r="AX12" s="675"/>
      <c r="AY12" s="667"/>
      <c r="AZ12" s="670"/>
      <c r="BA12" s="666"/>
      <c r="BB12" s="667"/>
      <c r="BC12" s="670"/>
      <c r="BD12" s="1044"/>
      <c r="BF12" s="503"/>
    </row>
    <row r="13" spans="1:58">
      <c r="A13" s="649"/>
      <c r="B13" s="877"/>
      <c r="C13" s="896" t="s">
        <v>243</v>
      </c>
      <c r="D13" s="659">
        <f t="shared" si="0"/>
        <v>8000</v>
      </c>
      <c r="E13" s="650">
        <f t="shared" si="1"/>
        <v>0</v>
      </c>
      <c r="F13" s="710">
        <f t="shared" si="2"/>
        <v>0</v>
      </c>
      <c r="G13" s="675"/>
      <c r="H13" s="667"/>
      <c r="I13" s="670"/>
      <c r="J13" s="666"/>
      <c r="K13" s="667"/>
      <c r="L13" s="676"/>
      <c r="M13" s="675"/>
      <c r="N13" s="667"/>
      <c r="O13" s="670"/>
      <c r="P13" s="660"/>
      <c r="Q13" s="650"/>
      <c r="R13" s="661"/>
      <c r="S13" s="659">
        <v>8000</v>
      </c>
      <c r="T13" s="650"/>
      <c r="U13" s="671"/>
      <c r="V13" s="682"/>
      <c r="W13" s="666"/>
      <c r="X13" s="667"/>
      <c r="Y13" s="676"/>
      <c r="Z13" s="675"/>
      <c r="AA13" s="667"/>
      <c r="AB13" s="703"/>
      <c r="AC13" s="675"/>
      <c r="AD13" s="667"/>
      <c r="AE13" s="696"/>
      <c r="AF13" s="675"/>
      <c r="AG13" s="667"/>
      <c r="AH13" s="670"/>
      <c r="AI13" s="695"/>
      <c r="AJ13" s="667"/>
      <c r="AK13" s="696"/>
      <c r="AL13" s="675"/>
      <c r="AM13" s="667"/>
      <c r="AN13" s="670"/>
      <c r="AO13" s="695"/>
      <c r="AP13" s="667"/>
      <c r="AQ13" s="696"/>
      <c r="AR13" s="675"/>
      <c r="AS13" s="667"/>
      <c r="AT13" s="670"/>
      <c r="AU13" s="713"/>
      <c r="AV13" s="667"/>
      <c r="AW13" s="676"/>
      <c r="AX13" s="675"/>
      <c r="AY13" s="667"/>
      <c r="AZ13" s="670"/>
      <c r="BA13" s="666"/>
      <c r="BB13" s="667"/>
      <c r="BC13" s="670"/>
      <c r="BD13" s="1044"/>
      <c r="BF13" s="503"/>
    </row>
    <row r="14" spans="1:58">
      <c r="A14" s="649"/>
      <c r="B14" s="877">
        <v>51030</v>
      </c>
      <c r="C14" s="896" t="s">
        <v>465</v>
      </c>
      <c r="D14" s="659">
        <f t="shared" si="0"/>
        <v>6350</v>
      </c>
      <c r="E14" s="650">
        <f t="shared" si="1"/>
        <v>0</v>
      </c>
      <c r="F14" s="710">
        <f t="shared" si="2"/>
        <v>0</v>
      </c>
      <c r="G14" s="675"/>
      <c r="H14" s="667"/>
      <c r="I14" s="670"/>
      <c r="J14" s="666"/>
      <c r="K14" s="667"/>
      <c r="L14" s="676"/>
      <c r="M14" s="675">
        <v>6350</v>
      </c>
      <c r="N14" s="667"/>
      <c r="O14" s="670"/>
      <c r="P14" s="660"/>
      <c r="Q14" s="650"/>
      <c r="R14" s="661"/>
      <c r="S14" s="659"/>
      <c r="T14" s="650"/>
      <c r="U14" s="671"/>
      <c r="V14" s="682"/>
      <c r="W14" s="666"/>
      <c r="X14" s="667"/>
      <c r="Y14" s="676"/>
      <c r="Z14" s="675"/>
      <c r="AA14" s="667"/>
      <c r="AB14" s="703"/>
      <c r="AC14" s="675"/>
      <c r="AD14" s="667"/>
      <c r="AE14" s="696"/>
      <c r="AF14" s="675"/>
      <c r="AG14" s="667"/>
      <c r="AH14" s="670"/>
      <c r="AI14" s="695"/>
      <c r="AJ14" s="667"/>
      <c r="AK14" s="696"/>
      <c r="AL14" s="675"/>
      <c r="AM14" s="667"/>
      <c r="AN14" s="670"/>
      <c r="AO14" s="695"/>
      <c r="AP14" s="667"/>
      <c r="AQ14" s="696"/>
      <c r="AR14" s="675"/>
      <c r="AS14" s="667"/>
      <c r="AT14" s="670"/>
      <c r="AU14" s="713"/>
      <c r="AV14" s="667"/>
      <c r="AW14" s="676"/>
      <c r="AX14" s="675"/>
      <c r="AY14" s="667"/>
      <c r="AZ14" s="670"/>
      <c r="BA14" s="666"/>
      <c r="BB14" s="667"/>
      <c r="BC14" s="670"/>
      <c r="BD14" s="1044"/>
      <c r="BF14" s="496"/>
    </row>
    <row r="15" spans="1:58">
      <c r="A15" s="649"/>
      <c r="B15" s="877">
        <v>45120</v>
      </c>
      <c r="C15" s="896" t="s">
        <v>458</v>
      </c>
      <c r="D15" s="659">
        <f t="shared" si="0"/>
        <v>4200</v>
      </c>
      <c r="E15" s="650">
        <f t="shared" si="1"/>
        <v>112236</v>
      </c>
      <c r="F15" s="710">
        <f t="shared" si="2"/>
        <v>107459</v>
      </c>
      <c r="G15" s="675"/>
      <c r="H15" s="667"/>
      <c r="I15" s="670"/>
      <c r="J15" s="666"/>
      <c r="K15" s="667"/>
      <c r="L15" s="676"/>
      <c r="M15" s="675">
        <v>4200</v>
      </c>
      <c r="N15" s="667">
        <v>19307</v>
      </c>
      <c r="O15" s="670">
        <v>14530</v>
      </c>
      <c r="P15" s="660"/>
      <c r="Q15" s="650"/>
      <c r="R15" s="661"/>
      <c r="S15" s="659"/>
      <c r="T15" s="650"/>
      <c r="U15" s="671"/>
      <c r="V15" s="682"/>
      <c r="W15" s="660"/>
      <c r="X15" s="650"/>
      <c r="Y15" s="661"/>
      <c r="Z15" s="659"/>
      <c r="AA15" s="650"/>
      <c r="AB15" s="651"/>
      <c r="AC15" s="659"/>
      <c r="AD15" s="650"/>
      <c r="AE15" s="698"/>
      <c r="AF15" s="659"/>
      <c r="AG15" s="650"/>
      <c r="AH15" s="671"/>
      <c r="AI15" s="697"/>
      <c r="AJ15" s="650">
        <v>1524</v>
      </c>
      <c r="AK15" s="698">
        <v>1524</v>
      </c>
      <c r="AL15" s="659"/>
      <c r="AM15" s="650">
        <v>91405</v>
      </c>
      <c r="AN15" s="671">
        <v>91405</v>
      </c>
      <c r="AO15" s="697"/>
      <c r="AP15" s="650"/>
      <c r="AQ15" s="698"/>
      <c r="AR15" s="659"/>
      <c r="AS15" s="650"/>
      <c r="AT15" s="671"/>
      <c r="AU15" s="709"/>
      <c r="AV15" s="650"/>
      <c r="AW15" s="661"/>
      <c r="AX15" s="659"/>
      <c r="AY15" s="650"/>
      <c r="AZ15" s="671"/>
      <c r="BA15" s="660"/>
      <c r="BB15" s="650"/>
      <c r="BC15" s="671"/>
      <c r="BD15" s="1044"/>
      <c r="BF15" s="496"/>
    </row>
    <row r="16" spans="1:58">
      <c r="A16" s="649"/>
      <c r="B16" s="877">
        <v>45140</v>
      </c>
      <c r="C16" s="896" t="s">
        <v>460</v>
      </c>
      <c r="D16" s="659">
        <f t="shared" si="0"/>
        <v>31750</v>
      </c>
      <c r="E16" s="650">
        <f t="shared" si="1"/>
        <v>27684</v>
      </c>
      <c r="F16" s="710">
        <f t="shared" si="2"/>
        <v>26820</v>
      </c>
      <c r="G16" s="675"/>
      <c r="H16" s="667"/>
      <c r="I16" s="670"/>
      <c r="J16" s="666"/>
      <c r="K16" s="667"/>
      <c r="L16" s="676"/>
      <c r="M16" s="675">
        <v>31750</v>
      </c>
      <c r="N16" s="667">
        <v>27684</v>
      </c>
      <c r="O16" s="670">
        <v>26820</v>
      </c>
      <c r="P16" s="660"/>
      <c r="Q16" s="650"/>
      <c r="R16" s="661"/>
      <c r="S16" s="659"/>
      <c r="T16" s="650"/>
      <c r="U16" s="671"/>
      <c r="V16" s="682"/>
      <c r="W16" s="660"/>
      <c r="X16" s="650"/>
      <c r="Y16" s="661"/>
      <c r="Z16" s="659"/>
      <c r="AA16" s="650"/>
      <c r="AB16" s="651"/>
      <c r="AC16" s="659"/>
      <c r="AD16" s="650"/>
      <c r="AE16" s="698"/>
      <c r="AF16" s="659"/>
      <c r="AG16" s="650"/>
      <c r="AH16" s="671"/>
      <c r="AI16" s="697"/>
      <c r="AJ16" s="650"/>
      <c r="AK16" s="698"/>
      <c r="AL16" s="659"/>
      <c r="AM16" s="650"/>
      <c r="AN16" s="671"/>
      <c r="AO16" s="697"/>
      <c r="AP16" s="650"/>
      <c r="AQ16" s="698"/>
      <c r="AR16" s="659"/>
      <c r="AS16" s="650"/>
      <c r="AT16" s="671"/>
      <c r="AU16" s="709"/>
      <c r="AV16" s="650"/>
      <c r="AW16" s="661"/>
      <c r="AX16" s="659"/>
      <c r="AY16" s="650"/>
      <c r="AZ16" s="671"/>
      <c r="BA16" s="660"/>
      <c r="BB16" s="650"/>
      <c r="BC16" s="671"/>
      <c r="BD16" s="1044"/>
      <c r="BF16" s="496"/>
    </row>
    <row r="17" spans="1:58">
      <c r="A17" s="649"/>
      <c r="B17" s="877">
        <v>45160</v>
      </c>
      <c r="C17" s="896" t="s">
        <v>461</v>
      </c>
      <c r="D17" s="659">
        <f t="shared" si="0"/>
        <v>266800</v>
      </c>
      <c r="E17" s="650">
        <f t="shared" si="1"/>
        <v>31278</v>
      </c>
      <c r="F17" s="710">
        <f t="shared" si="2"/>
        <v>31220</v>
      </c>
      <c r="G17" s="675"/>
      <c r="H17" s="667"/>
      <c r="I17" s="670"/>
      <c r="J17" s="666"/>
      <c r="K17" s="667"/>
      <c r="L17" s="676"/>
      <c r="M17" s="675">
        <v>19800</v>
      </c>
      <c r="N17" s="667">
        <v>23124</v>
      </c>
      <c r="O17" s="670">
        <v>23066</v>
      </c>
      <c r="P17" s="660"/>
      <c r="Q17" s="650"/>
      <c r="R17" s="661"/>
      <c r="S17" s="659"/>
      <c r="T17" s="650"/>
      <c r="U17" s="671"/>
      <c r="V17" s="682"/>
      <c r="W17" s="660"/>
      <c r="X17" s="650"/>
      <c r="Y17" s="661"/>
      <c r="Z17" s="659"/>
      <c r="AA17" s="650"/>
      <c r="AB17" s="651"/>
      <c r="AC17" s="659"/>
      <c r="AD17" s="650"/>
      <c r="AE17" s="698"/>
      <c r="AF17" s="659"/>
      <c r="AG17" s="650"/>
      <c r="AH17" s="671"/>
      <c r="AI17" s="697">
        <v>132000</v>
      </c>
      <c r="AJ17" s="650">
        <v>4696</v>
      </c>
      <c r="AK17" s="698">
        <v>4696</v>
      </c>
      <c r="AL17" s="659">
        <v>115000</v>
      </c>
      <c r="AM17" s="650">
        <v>3458</v>
      </c>
      <c r="AN17" s="671">
        <v>3458</v>
      </c>
      <c r="AO17" s="697"/>
      <c r="AP17" s="650"/>
      <c r="AQ17" s="698"/>
      <c r="AR17" s="659"/>
      <c r="AS17" s="650"/>
      <c r="AT17" s="671"/>
      <c r="AU17" s="709"/>
      <c r="AV17" s="650"/>
      <c r="AW17" s="661"/>
      <c r="AX17" s="659"/>
      <c r="AY17" s="650"/>
      <c r="AZ17" s="671"/>
      <c r="BA17" s="660"/>
      <c r="BB17" s="650"/>
      <c r="BC17" s="671"/>
      <c r="BD17" s="1044"/>
      <c r="BF17" s="496"/>
    </row>
    <row r="18" spans="1:58">
      <c r="A18" s="649"/>
      <c r="B18" s="877">
        <v>45170</v>
      </c>
      <c r="C18" s="896" t="s">
        <v>462</v>
      </c>
      <c r="D18" s="659">
        <f t="shared" si="0"/>
        <v>1270</v>
      </c>
      <c r="E18" s="650">
        <f t="shared" si="1"/>
        <v>54500</v>
      </c>
      <c r="F18" s="710">
        <f t="shared" si="2"/>
        <v>53759</v>
      </c>
      <c r="G18" s="659"/>
      <c r="H18" s="650"/>
      <c r="I18" s="671"/>
      <c r="J18" s="660"/>
      <c r="K18" s="650"/>
      <c r="L18" s="661"/>
      <c r="M18" s="659">
        <v>1270</v>
      </c>
      <c r="N18" s="650">
        <v>3849</v>
      </c>
      <c r="O18" s="671">
        <v>3108</v>
      </c>
      <c r="P18" s="660"/>
      <c r="Q18" s="650"/>
      <c r="R18" s="661"/>
      <c r="S18" s="659"/>
      <c r="T18" s="650"/>
      <c r="U18" s="671"/>
      <c r="V18" s="682"/>
      <c r="W18" s="660"/>
      <c r="X18" s="650"/>
      <c r="Y18" s="661"/>
      <c r="Z18" s="659"/>
      <c r="AA18" s="650"/>
      <c r="AB18" s="651"/>
      <c r="AC18" s="659"/>
      <c r="AD18" s="650"/>
      <c r="AE18" s="698"/>
      <c r="AF18" s="659"/>
      <c r="AG18" s="650"/>
      <c r="AH18" s="671"/>
      <c r="AI18" s="697"/>
      <c r="AJ18" s="650"/>
      <c r="AK18" s="698"/>
      <c r="AL18" s="659"/>
      <c r="AM18" s="650">
        <v>50651</v>
      </c>
      <c r="AN18" s="671">
        <v>50651</v>
      </c>
      <c r="AO18" s="697"/>
      <c r="AP18" s="650"/>
      <c r="AQ18" s="698"/>
      <c r="AR18" s="659"/>
      <c r="AS18" s="650"/>
      <c r="AT18" s="671"/>
      <c r="AU18" s="709"/>
      <c r="AV18" s="650"/>
      <c r="AW18" s="661"/>
      <c r="AX18" s="659"/>
      <c r="AY18" s="650"/>
      <c r="AZ18" s="671"/>
      <c r="BA18" s="660"/>
      <c r="BB18" s="650"/>
      <c r="BC18" s="671"/>
      <c r="BD18" s="1044"/>
      <c r="BF18" s="503"/>
    </row>
    <row r="19" spans="1:58">
      <c r="A19" s="649"/>
      <c r="B19" s="877"/>
      <c r="C19" s="896" t="s">
        <v>588</v>
      </c>
      <c r="D19" s="659">
        <f t="shared" si="0"/>
        <v>0</v>
      </c>
      <c r="E19" s="650">
        <f t="shared" si="1"/>
        <v>2891</v>
      </c>
      <c r="F19" s="710">
        <f t="shared" si="2"/>
        <v>2891</v>
      </c>
      <c r="G19" s="659"/>
      <c r="H19" s="650"/>
      <c r="I19" s="671"/>
      <c r="J19" s="660"/>
      <c r="K19" s="650"/>
      <c r="L19" s="661"/>
      <c r="M19" s="659"/>
      <c r="N19" s="650"/>
      <c r="O19" s="671"/>
      <c r="P19" s="660"/>
      <c r="Q19" s="650"/>
      <c r="R19" s="661"/>
      <c r="S19" s="659"/>
      <c r="T19" s="650"/>
      <c r="U19" s="671"/>
      <c r="V19" s="682"/>
      <c r="W19" s="660"/>
      <c r="X19" s="650"/>
      <c r="Y19" s="661"/>
      <c r="Z19" s="659"/>
      <c r="AA19" s="650"/>
      <c r="AB19" s="651"/>
      <c r="AC19" s="659"/>
      <c r="AD19" s="650">
        <v>2891</v>
      </c>
      <c r="AE19" s="698">
        <v>2891</v>
      </c>
      <c r="AF19" s="659"/>
      <c r="AG19" s="650"/>
      <c r="AH19" s="671"/>
      <c r="AI19" s="697"/>
      <c r="AJ19" s="650"/>
      <c r="AK19" s="698"/>
      <c r="AL19" s="659"/>
      <c r="AM19" s="650"/>
      <c r="AN19" s="671"/>
      <c r="AO19" s="697"/>
      <c r="AP19" s="650"/>
      <c r="AQ19" s="698"/>
      <c r="AR19" s="659"/>
      <c r="AS19" s="650"/>
      <c r="AT19" s="671"/>
      <c r="AU19" s="709"/>
      <c r="AV19" s="650"/>
      <c r="AW19" s="661"/>
      <c r="AX19" s="659"/>
      <c r="AY19" s="650"/>
      <c r="AZ19" s="671"/>
      <c r="BA19" s="660"/>
      <c r="BB19" s="650"/>
      <c r="BC19" s="671"/>
      <c r="BD19" s="1044"/>
      <c r="BF19" s="503"/>
    </row>
    <row r="20" spans="1:58">
      <c r="A20" s="649"/>
      <c r="B20" s="877">
        <v>13350</v>
      </c>
      <c r="C20" s="896" t="s">
        <v>450</v>
      </c>
      <c r="D20" s="659">
        <f t="shared" si="0"/>
        <v>188520</v>
      </c>
      <c r="E20" s="650">
        <f t="shared" si="1"/>
        <v>103802</v>
      </c>
      <c r="F20" s="710">
        <f t="shared" si="2"/>
        <v>103786</v>
      </c>
      <c r="G20" s="659"/>
      <c r="H20" s="650"/>
      <c r="I20" s="671"/>
      <c r="J20" s="660"/>
      <c r="K20" s="650"/>
      <c r="L20" s="661"/>
      <c r="M20" s="659">
        <v>8520</v>
      </c>
      <c r="N20" s="650">
        <v>24615</v>
      </c>
      <c r="O20" s="671">
        <v>24599</v>
      </c>
      <c r="P20" s="660"/>
      <c r="Q20" s="650"/>
      <c r="R20" s="661"/>
      <c r="S20" s="659"/>
      <c r="T20" s="650"/>
      <c r="U20" s="671"/>
      <c r="V20" s="682"/>
      <c r="W20" s="660"/>
      <c r="X20" s="650"/>
      <c r="Y20" s="661"/>
      <c r="Z20" s="659"/>
      <c r="AA20" s="650"/>
      <c r="AB20" s="651"/>
      <c r="AC20" s="659"/>
      <c r="AD20" s="650"/>
      <c r="AE20" s="698"/>
      <c r="AF20" s="659"/>
      <c r="AG20" s="650"/>
      <c r="AH20" s="671"/>
      <c r="AI20" s="697">
        <v>160000</v>
      </c>
      <c r="AJ20" s="650">
        <v>381</v>
      </c>
      <c r="AK20" s="698">
        <v>381</v>
      </c>
      <c r="AL20" s="659">
        <v>20000</v>
      </c>
      <c r="AM20" s="650">
        <v>78806</v>
      </c>
      <c r="AN20" s="671">
        <v>78806</v>
      </c>
      <c r="AO20" s="697"/>
      <c r="AP20" s="650"/>
      <c r="AQ20" s="698"/>
      <c r="AR20" s="659"/>
      <c r="AS20" s="650"/>
      <c r="AT20" s="671"/>
      <c r="AU20" s="709"/>
      <c r="AV20" s="650"/>
      <c r="AW20" s="661"/>
      <c r="AX20" s="659"/>
      <c r="AY20" s="650"/>
      <c r="AZ20" s="671"/>
      <c r="BA20" s="660"/>
      <c r="BB20" s="650"/>
      <c r="BC20" s="671"/>
      <c r="BD20" s="1044"/>
      <c r="BF20" s="503"/>
    </row>
    <row r="21" spans="1:58">
      <c r="A21" s="649"/>
      <c r="B21" s="877">
        <v>66010</v>
      </c>
      <c r="C21" s="896" t="s">
        <v>468</v>
      </c>
      <c r="D21" s="659">
        <f t="shared" si="0"/>
        <v>69533</v>
      </c>
      <c r="E21" s="650">
        <f t="shared" si="1"/>
        <v>167315</v>
      </c>
      <c r="F21" s="710">
        <f t="shared" si="2"/>
        <v>166310</v>
      </c>
      <c r="G21" s="659"/>
      <c r="H21" s="650"/>
      <c r="I21" s="671"/>
      <c r="J21" s="660"/>
      <c r="K21" s="650"/>
      <c r="L21" s="661"/>
      <c r="M21" s="659">
        <v>69533</v>
      </c>
      <c r="N21" s="650">
        <v>95862</v>
      </c>
      <c r="O21" s="671">
        <v>95811</v>
      </c>
      <c r="P21" s="660"/>
      <c r="Q21" s="650"/>
      <c r="R21" s="661"/>
      <c r="S21" s="659"/>
      <c r="T21" s="650"/>
      <c r="U21" s="671"/>
      <c r="V21" s="682"/>
      <c r="W21" s="660"/>
      <c r="X21" s="650"/>
      <c r="Y21" s="661"/>
      <c r="Z21" s="659"/>
      <c r="AA21" s="650"/>
      <c r="AB21" s="651"/>
      <c r="AC21" s="659"/>
      <c r="AD21" s="650"/>
      <c r="AE21" s="698"/>
      <c r="AF21" s="659"/>
      <c r="AG21" s="650"/>
      <c r="AH21" s="671"/>
      <c r="AI21" s="697"/>
      <c r="AJ21" s="650">
        <v>1559</v>
      </c>
      <c r="AK21" s="698">
        <v>1559</v>
      </c>
      <c r="AL21" s="659"/>
      <c r="AM21" s="650">
        <v>69894</v>
      </c>
      <c r="AN21" s="671">
        <v>68940</v>
      </c>
      <c r="AO21" s="697"/>
      <c r="AP21" s="650"/>
      <c r="AQ21" s="698"/>
      <c r="AR21" s="659"/>
      <c r="AS21" s="650"/>
      <c r="AT21" s="671"/>
      <c r="AU21" s="709"/>
      <c r="AV21" s="650"/>
      <c r="AW21" s="661"/>
      <c r="AX21" s="659"/>
      <c r="AY21" s="650"/>
      <c r="AZ21" s="671"/>
      <c r="BA21" s="660"/>
      <c r="BB21" s="650"/>
      <c r="BC21" s="671"/>
      <c r="BD21" s="1044"/>
      <c r="BF21" s="503"/>
    </row>
    <row r="22" spans="1:58">
      <c r="A22" s="649"/>
      <c r="B22" s="877">
        <v>11130</v>
      </c>
      <c r="C22" s="872" t="s">
        <v>447</v>
      </c>
      <c r="D22" s="659">
        <f t="shared" si="0"/>
        <v>147476</v>
      </c>
      <c r="E22" s="650">
        <f t="shared" si="1"/>
        <v>170116</v>
      </c>
      <c r="F22" s="710">
        <f t="shared" si="2"/>
        <v>156496</v>
      </c>
      <c r="G22" s="659">
        <v>75583</v>
      </c>
      <c r="H22" s="650">
        <v>76373</v>
      </c>
      <c r="I22" s="671">
        <v>65768</v>
      </c>
      <c r="J22" s="660">
        <v>20563</v>
      </c>
      <c r="K22" s="650">
        <v>16900</v>
      </c>
      <c r="L22" s="661">
        <v>16900</v>
      </c>
      <c r="M22" s="659">
        <v>51330</v>
      </c>
      <c r="N22" s="650">
        <v>51167</v>
      </c>
      <c r="O22" s="671">
        <v>48152</v>
      </c>
      <c r="P22" s="660"/>
      <c r="Q22" s="650">
        <v>12744</v>
      </c>
      <c r="R22" s="661">
        <v>12744</v>
      </c>
      <c r="S22" s="659"/>
      <c r="T22" s="650"/>
      <c r="U22" s="671"/>
      <c r="V22" s="682"/>
      <c r="W22" s="660"/>
      <c r="X22" s="650"/>
      <c r="Y22" s="661"/>
      <c r="Z22" s="659"/>
      <c r="AA22" s="650"/>
      <c r="AB22" s="651"/>
      <c r="AC22" s="659"/>
      <c r="AD22" s="650"/>
      <c r="AE22" s="698"/>
      <c r="AF22" s="659"/>
      <c r="AG22" s="650"/>
      <c r="AH22" s="671"/>
      <c r="AI22" s="697"/>
      <c r="AJ22" s="650"/>
      <c r="AK22" s="698"/>
      <c r="AL22" s="659"/>
      <c r="AM22" s="650">
        <v>12932</v>
      </c>
      <c r="AN22" s="671">
        <v>12932</v>
      </c>
      <c r="AO22" s="697"/>
      <c r="AP22" s="650"/>
      <c r="AQ22" s="698"/>
      <c r="AR22" s="659"/>
      <c r="AS22" s="650"/>
      <c r="AT22" s="671"/>
      <c r="AU22" s="709"/>
      <c r="AV22" s="650"/>
      <c r="AW22" s="661"/>
      <c r="AX22" s="659"/>
      <c r="AY22" s="650"/>
      <c r="AZ22" s="671"/>
      <c r="BA22" s="660"/>
      <c r="BB22" s="650"/>
      <c r="BC22" s="671"/>
      <c r="BD22" s="1044"/>
      <c r="BF22" s="503"/>
    </row>
    <row r="23" spans="1:58">
      <c r="A23" s="649"/>
      <c r="B23" s="877"/>
      <c r="C23" s="872" t="s">
        <v>587</v>
      </c>
      <c r="D23" s="659">
        <f t="shared" si="0"/>
        <v>0</v>
      </c>
      <c r="E23" s="650">
        <f t="shared" si="1"/>
        <v>116</v>
      </c>
      <c r="F23" s="710">
        <f t="shared" si="2"/>
        <v>116</v>
      </c>
      <c r="G23" s="659"/>
      <c r="H23" s="650"/>
      <c r="I23" s="671"/>
      <c r="J23" s="660"/>
      <c r="K23" s="650"/>
      <c r="L23" s="661"/>
      <c r="M23" s="659"/>
      <c r="N23" s="650">
        <v>116</v>
      </c>
      <c r="O23" s="671">
        <v>116</v>
      </c>
      <c r="P23" s="660"/>
      <c r="Q23" s="650"/>
      <c r="R23" s="661"/>
      <c r="S23" s="659"/>
      <c r="T23" s="650"/>
      <c r="U23" s="671"/>
      <c r="V23" s="682"/>
      <c r="W23" s="660"/>
      <c r="X23" s="650"/>
      <c r="Y23" s="661"/>
      <c r="Z23" s="659"/>
      <c r="AA23" s="650"/>
      <c r="AB23" s="651"/>
      <c r="AC23" s="659"/>
      <c r="AD23" s="650"/>
      <c r="AE23" s="698"/>
      <c r="AF23" s="659"/>
      <c r="AG23" s="650"/>
      <c r="AH23" s="671"/>
      <c r="AI23" s="697"/>
      <c r="AJ23" s="650"/>
      <c r="AK23" s="698"/>
      <c r="AL23" s="659"/>
      <c r="AM23" s="650"/>
      <c r="AN23" s="671"/>
      <c r="AO23" s="697"/>
      <c r="AP23" s="650"/>
      <c r="AQ23" s="698"/>
      <c r="AR23" s="659"/>
      <c r="AS23" s="650"/>
      <c r="AT23" s="671"/>
      <c r="AU23" s="709"/>
      <c r="AV23" s="650"/>
      <c r="AW23" s="661"/>
      <c r="AX23" s="659"/>
      <c r="AY23" s="650"/>
      <c r="AZ23" s="671"/>
      <c r="BA23" s="660"/>
      <c r="BB23" s="650"/>
      <c r="BC23" s="671"/>
      <c r="BD23" s="1044"/>
      <c r="BF23" s="503"/>
    </row>
    <row r="24" spans="1:58">
      <c r="A24" s="649"/>
      <c r="B24" s="877">
        <v>52020</v>
      </c>
      <c r="C24" s="896" t="s">
        <v>467</v>
      </c>
      <c r="D24" s="659">
        <f t="shared" si="0"/>
        <v>82550</v>
      </c>
      <c r="E24" s="650">
        <f t="shared" si="1"/>
        <v>93490</v>
      </c>
      <c r="F24" s="710">
        <f t="shared" si="2"/>
        <v>93176</v>
      </c>
      <c r="G24" s="659"/>
      <c r="H24" s="650"/>
      <c r="I24" s="671"/>
      <c r="J24" s="660"/>
      <c r="K24" s="650"/>
      <c r="L24" s="661"/>
      <c r="M24" s="659">
        <v>82550</v>
      </c>
      <c r="N24" s="650">
        <v>89967</v>
      </c>
      <c r="O24" s="671">
        <v>89938</v>
      </c>
      <c r="P24" s="660"/>
      <c r="Q24" s="650"/>
      <c r="R24" s="661"/>
      <c r="S24" s="659"/>
      <c r="T24" s="650"/>
      <c r="U24" s="671"/>
      <c r="V24" s="682"/>
      <c r="W24" s="660"/>
      <c r="X24" s="650"/>
      <c r="Y24" s="661"/>
      <c r="Z24" s="659"/>
      <c r="AA24" s="650"/>
      <c r="AB24" s="651"/>
      <c r="AC24" s="659"/>
      <c r="AD24" s="650"/>
      <c r="AE24" s="698"/>
      <c r="AF24" s="659"/>
      <c r="AG24" s="650"/>
      <c r="AH24" s="671"/>
      <c r="AI24" s="697"/>
      <c r="AJ24" s="650"/>
      <c r="AK24" s="698"/>
      <c r="AL24" s="659"/>
      <c r="AM24" s="650">
        <v>3523</v>
      </c>
      <c r="AN24" s="671">
        <v>3238</v>
      </c>
      <c r="AO24" s="697"/>
      <c r="AP24" s="650"/>
      <c r="AQ24" s="698"/>
      <c r="AR24" s="659"/>
      <c r="AS24" s="650"/>
      <c r="AT24" s="671"/>
      <c r="AU24" s="709"/>
      <c r="AV24" s="650"/>
      <c r="AW24" s="661"/>
      <c r="AX24" s="659"/>
      <c r="AY24" s="650"/>
      <c r="AZ24" s="671"/>
      <c r="BA24" s="660"/>
      <c r="BB24" s="650"/>
      <c r="BC24" s="671"/>
      <c r="BD24" s="1044"/>
      <c r="BF24" s="503"/>
    </row>
    <row r="25" spans="1:58">
      <c r="A25" s="649"/>
      <c r="B25" s="877">
        <v>66020</v>
      </c>
      <c r="C25" s="872" t="s">
        <v>469</v>
      </c>
      <c r="D25" s="659">
        <f t="shared" si="0"/>
        <v>19530</v>
      </c>
      <c r="E25" s="650">
        <f t="shared" si="1"/>
        <v>1619061</v>
      </c>
      <c r="F25" s="710">
        <f t="shared" si="2"/>
        <v>36958</v>
      </c>
      <c r="G25" s="659">
        <v>4799</v>
      </c>
      <c r="H25" s="650">
        <v>5856</v>
      </c>
      <c r="I25" s="671">
        <v>3728</v>
      </c>
      <c r="J25" s="660">
        <v>1348</v>
      </c>
      <c r="K25" s="650">
        <v>1581</v>
      </c>
      <c r="L25" s="661">
        <v>1006</v>
      </c>
      <c r="M25" s="659">
        <v>13383</v>
      </c>
      <c r="N25" s="650">
        <v>54225</v>
      </c>
      <c r="O25" s="671">
        <v>26688</v>
      </c>
      <c r="P25" s="660"/>
      <c r="Q25" s="650">
        <v>3866</v>
      </c>
      <c r="R25" s="661">
        <v>3866</v>
      </c>
      <c r="S25" s="659"/>
      <c r="T25" s="650"/>
      <c r="U25" s="671"/>
      <c r="V25" s="682"/>
      <c r="W25" s="660"/>
      <c r="X25" s="650"/>
      <c r="Y25" s="661"/>
      <c r="Z25" s="659"/>
      <c r="AA25" s="650"/>
      <c r="AB25" s="651"/>
      <c r="AC25" s="659"/>
      <c r="AD25" s="650"/>
      <c r="AE25" s="698"/>
      <c r="AF25" s="659"/>
      <c r="AG25" s="650"/>
      <c r="AH25" s="671"/>
      <c r="AI25" s="697"/>
      <c r="AJ25" s="650">
        <v>105145</v>
      </c>
      <c r="AK25" s="698"/>
      <c r="AL25" s="659"/>
      <c r="AM25" s="650">
        <v>552288</v>
      </c>
      <c r="AN25" s="671">
        <v>1670</v>
      </c>
      <c r="AO25" s="697"/>
      <c r="AP25" s="650"/>
      <c r="AQ25" s="698"/>
      <c r="AR25" s="659"/>
      <c r="AS25" s="650"/>
      <c r="AT25" s="671"/>
      <c r="AU25" s="709"/>
      <c r="AV25" s="650">
        <v>25000</v>
      </c>
      <c r="AW25" s="661"/>
      <c r="AX25" s="659"/>
      <c r="AY25" s="650">
        <v>334614</v>
      </c>
      <c r="AZ25" s="671"/>
      <c r="BA25" s="660"/>
      <c r="BB25" s="650">
        <v>536486</v>
      </c>
      <c r="BC25" s="671"/>
      <c r="BD25" s="1044"/>
      <c r="BF25" s="503"/>
    </row>
    <row r="26" spans="1:58">
      <c r="A26" s="649"/>
      <c r="B26" s="877">
        <v>47410</v>
      </c>
      <c r="C26" s="896" t="s">
        <v>464</v>
      </c>
      <c r="D26" s="659">
        <f t="shared" si="0"/>
        <v>234</v>
      </c>
      <c r="E26" s="650">
        <f t="shared" si="1"/>
        <v>234</v>
      </c>
      <c r="F26" s="710">
        <f t="shared" si="2"/>
        <v>0</v>
      </c>
      <c r="G26" s="659"/>
      <c r="H26" s="650"/>
      <c r="I26" s="671"/>
      <c r="J26" s="660"/>
      <c r="K26" s="650"/>
      <c r="L26" s="661"/>
      <c r="M26" s="659">
        <v>234</v>
      </c>
      <c r="N26" s="650">
        <v>234</v>
      </c>
      <c r="O26" s="671"/>
      <c r="P26" s="660"/>
      <c r="Q26" s="650"/>
      <c r="R26" s="661"/>
      <c r="S26" s="659"/>
      <c r="T26" s="650"/>
      <c r="U26" s="671"/>
      <c r="V26" s="682"/>
      <c r="W26" s="660"/>
      <c r="X26" s="650"/>
      <c r="Y26" s="661"/>
      <c r="Z26" s="659"/>
      <c r="AA26" s="650"/>
      <c r="AB26" s="651"/>
      <c r="AC26" s="659"/>
      <c r="AD26" s="650"/>
      <c r="AE26" s="698"/>
      <c r="AF26" s="659"/>
      <c r="AG26" s="650"/>
      <c r="AH26" s="671"/>
      <c r="AI26" s="697"/>
      <c r="AJ26" s="650"/>
      <c r="AK26" s="698"/>
      <c r="AL26" s="659"/>
      <c r="AM26" s="650"/>
      <c r="AN26" s="671"/>
      <c r="AO26" s="697"/>
      <c r="AP26" s="650"/>
      <c r="AQ26" s="698"/>
      <c r="AR26" s="659"/>
      <c r="AS26" s="650"/>
      <c r="AT26" s="671"/>
      <c r="AU26" s="709"/>
      <c r="AV26" s="650"/>
      <c r="AW26" s="661"/>
      <c r="AX26" s="659"/>
      <c r="AY26" s="650"/>
      <c r="AZ26" s="671"/>
      <c r="BA26" s="660"/>
      <c r="BB26" s="650"/>
      <c r="BC26" s="671"/>
      <c r="BD26" s="1044"/>
      <c r="BF26" s="503"/>
    </row>
    <row r="27" spans="1:58">
      <c r="A27" s="649"/>
      <c r="B27" s="877"/>
      <c r="C27" s="896" t="s">
        <v>482</v>
      </c>
      <c r="D27" s="659">
        <f t="shared" si="0"/>
        <v>0</v>
      </c>
      <c r="E27" s="650">
        <f t="shared" si="1"/>
        <v>74891</v>
      </c>
      <c r="F27" s="710">
        <f t="shared" si="2"/>
        <v>74891</v>
      </c>
      <c r="G27" s="659"/>
      <c r="H27" s="650"/>
      <c r="I27" s="671"/>
      <c r="J27" s="660"/>
      <c r="K27" s="650"/>
      <c r="L27" s="661"/>
      <c r="M27" s="659"/>
      <c r="N27" s="650">
        <v>4081</v>
      </c>
      <c r="O27" s="671">
        <v>4081</v>
      </c>
      <c r="P27" s="660"/>
      <c r="Q27" s="650">
        <v>11268</v>
      </c>
      <c r="R27" s="661">
        <v>11268</v>
      </c>
      <c r="S27" s="659"/>
      <c r="T27" s="650"/>
      <c r="U27" s="671"/>
      <c r="V27" s="682"/>
      <c r="W27" s="660"/>
      <c r="X27" s="650"/>
      <c r="Y27" s="661"/>
      <c r="Z27" s="659"/>
      <c r="AA27" s="650"/>
      <c r="AB27" s="651"/>
      <c r="AC27" s="659"/>
      <c r="AD27" s="650"/>
      <c r="AE27" s="698"/>
      <c r="AF27" s="659"/>
      <c r="AG27" s="650"/>
      <c r="AH27" s="671"/>
      <c r="AI27" s="697"/>
      <c r="AJ27" s="650">
        <v>32630</v>
      </c>
      <c r="AK27" s="698">
        <v>32630</v>
      </c>
      <c r="AL27" s="659"/>
      <c r="AM27" s="650">
        <v>26912</v>
      </c>
      <c r="AN27" s="671">
        <v>26912</v>
      </c>
      <c r="AO27" s="697"/>
      <c r="AP27" s="650"/>
      <c r="AQ27" s="698"/>
      <c r="AR27" s="659"/>
      <c r="AS27" s="650"/>
      <c r="AT27" s="671"/>
      <c r="AU27" s="709"/>
      <c r="AV27" s="650"/>
      <c r="AW27" s="661"/>
      <c r="AX27" s="659"/>
      <c r="AY27" s="650"/>
      <c r="AZ27" s="671"/>
      <c r="BA27" s="660"/>
      <c r="BB27" s="650"/>
      <c r="BC27" s="671"/>
      <c r="BD27" s="1044"/>
      <c r="BF27" s="503"/>
    </row>
    <row r="28" spans="1:58">
      <c r="A28" s="649"/>
      <c r="B28" s="877">
        <v>92120</v>
      </c>
      <c r="C28" s="896" t="s">
        <v>483</v>
      </c>
      <c r="D28" s="659">
        <f t="shared" si="0"/>
        <v>158242</v>
      </c>
      <c r="E28" s="650">
        <f t="shared" si="1"/>
        <v>267754</v>
      </c>
      <c r="F28" s="710">
        <f t="shared" si="2"/>
        <v>266468</v>
      </c>
      <c r="G28" s="659"/>
      <c r="H28" s="650">
        <v>136</v>
      </c>
      <c r="I28" s="671">
        <v>136</v>
      </c>
      <c r="J28" s="660"/>
      <c r="K28" s="650"/>
      <c r="L28" s="661"/>
      <c r="M28" s="659">
        <v>158242</v>
      </c>
      <c r="N28" s="650">
        <v>180974</v>
      </c>
      <c r="O28" s="671">
        <v>179689</v>
      </c>
      <c r="P28" s="660"/>
      <c r="Q28" s="650"/>
      <c r="R28" s="661"/>
      <c r="S28" s="659"/>
      <c r="T28" s="650"/>
      <c r="U28" s="671"/>
      <c r="V28" s="682"/>
      <c r="W28" s="660"/>
      <c r="X28" s="650"/>
      <c r="Y28" s="661"/>
      <c r="Z28" s="659"/>
      <c r="AA28" s="650"/>
      <c r="AB28" s="651"/>
      <c r="AC28" s="659"/>
      <c r="AD28" s="650"/>
      <c r="AE28" s="698"/>
      <c r="AF28" s="659"/>
      <c r="AG28" s="650"/>
      <c r="AH28" s="671"/>
      <c r="AI28" s="697"/>
      <c r="AJ28" s="650">
        <v>26661</v>
      </c>
      <c r="AK28" s="698">
        <v>26661</v>
      </c>
      <c r="AL28" s="659"/>
      <c r="AM28" s="650">
        <v>59983</v>
      </c>
      <c r="AN28" s="671">
        <v>59982</v>
      </c>
      <c r="AO28" s="697"/>
      <c r="AP28" s="650"/>
      <c r="AQ28" s="698"/>
      <c r="AR28" s="659"/>
      <c r="AS28" s="650"/>
      <c r="AT28" s="671"/>
      <c r="AU28" s="709"/>
      <c r="AV28" s="650"/>
      <c r="AW28" s="661"/>
      <c r="AX28" s="659"/>
      <c r="AY28" s="650"/>
      <c r="AZ28" s="671"/>
      <c r="BA28" s="660"/>
      <c r="BB28" s="650"/>
      <c r="BC28" s="671"/>
      <c r="BD28" s="1044"/>
      <c r="BF28" s="503"/>
    </row>
    <row r="29" spans="1:58">
      <c r="A29" s="649"/>
      <c r="B29" s="877">
        <v>91250</v>
      </c>
      <c r="C29" s="896" t="s">
        <v>474</v>
      </c>
      <c r="D29" s="659">
        <f t="shared" si="0"/>
        <v>7747</v>
      </c>
      <c r="E29" s="650">
        <f t="shared" si="1"/>
        <v>8862</v>
      </c>
      <c r="F29" s="710">
        <f t="shared" si="2"/>
        <v>7679</v>
      </c>
      <c r="G29" s="659"/>
      <c r="H29" s="650">
        <v>73</v>
      </c>
      <c r="I29" s="671">
        <v>73</v>
      </c>
      <c r="J29" s="660"/>
      <c r="K29" s="650"/>
      <c r="L29" s="661"/>
      <c r="M29" s="659">
        <v>7747</v>
      </c>
      <c r="N29" s="650">
        <v>7874</v>
      </c>
      <c r="O29" s="671">
        <v>6691</v>
      </c>
      <c r="P29" s="660"/>
      <c r="Q29" s="650"/>
      <c r="R29" s="661"/>
      <c r="S29" s="659"/>
      <c r="T29" s="650"/>
      <c r="U29" s="671"/>
      <c r="V29" s="682"/>
      <c r="W29" s="660"/>
      <c r="X29" s="650"/>
      <c r="Y29" s="661"/>
      <c r="Z29" s="659"/>
      <c r="AA29" s="650"/>
      <c r="AB29" s="651"/>
      <c r="AC29" s="659"/>
      <c r="AD29" s="650"/>
      <c r="AE29" s="698"/>
      <c r="AF29" s="659"/>
      <c r="AG29" s="650"/>
      <c r="AH29" s="671"/>
      <c r="AI29" s="697"/>
      <c r="AJ29" s="650"/>
      <c r="AK29" s="698"/>
      <c r="AL29" s="659"/>
      <c r="AM29" s="650">
        <v>915</v>
      </c>
      <c r="AN29" s="671">
        <v>915</v>
      </c>
      <c r="AO29" s="697"/>
      <c r="AP29" s="650"/>
      <c r="AQ29" s="698"/>
      <c r="AR29" s="659"/>
      <c r="AS29" s="650"/>
      <c r="AT29" s="671"/>
      <c r="AU29" s="709"/>
      <c r="AV29" s="650"/>
      <c r="AW29" s="661"/>
      <c r="AX29" s="659"/>
      <c r="AY29" s="650"/>
      <c r="AZ29" s="671"/>
      <c r="BA29" s="660"/>
      <c r="BB29" s="650"/>
      <c r="BC29" s="671"/>
      <c r="BD29" s="1044"/>
      <c r="BF29" s="503"/>
    </row>
    <row r="30" spans="1:58">
      <c r="A30" s="649"/>
      <c r="B30" s="877">
        <v>92260</v>
      </c>
      <c r="C30" s="896" t="s">
        <v>485</v>
      </c>
      <c r="D30" s="659">
        <f t="shared" si="0"/>
        <v>16256</v>
      </c>
      <c r="E30" s="650">
        <f t="shared" si="1"/>
        <v>64335</v>
      </c>
      <c r="F30" s="710">
        <f t="shared" si="2"/>
        <v>64335</v>
      </c>
      <c r="G30" s="659"/>
      <c r="H30" s="650">
        <v>66</v>
      </c>
      <c r="I30" s="671">
        <v>66</v>
      </c>
      <c r="J30" s="660"/>
      <c r="K30" s="650"/>
      <c r="L30" s="661"/>
      <c r="M30" s="659">
        <v>16256</v>
      </c>
      <c r="N30" s="650">
        <v>58208</v>
      </c>
      <c r="O30" s="671">
        <v>58208</v>
      </c>
      <c r="P30" s="660"/>
      <c r="Q30" s="650"/>
      <c r="R30" s="661"/>
      <c r="S30" s="659"/>
      <c r="T30" s="650"/>
      <c r="U30" s="671"/>
      <c r="V30" s="682"/>
      <c r="W30" s="660"/>
      <c r="X30" s="650"/>
      <c r="Y30" s="661"/>
      <c r="Z30" s="659"/>
      <c r="AA30" s="650"/>
      <c r="AB30" s="651"/>
      <c r="AC30" s="659"/>
      <c r="AD30" s="650"/>
      <c r="AE30" s="698"/>
      <c r="AF30" s="659"/>
      <c r="AG30" s="650"/>
      <c r="AH30" s="671"/>
      <c r="AI30" s="697"/>
      <c r="AJ30" s="650">
        <v>5664</v>
      </c>
      <c r="AK30" s="698">
        <v>5664</v>
      </c>
      <c r="AL30" s="659"/>
      <c r="AM30" s="650">
        <v>397</v>
      </c>
      <c r="AN30" s="671">
        <v>397</v>
      </c>
      <c r="AO30" s="697"/>
      <c r="AP30" s="650"/>
      <c r="AQ30" s="698"/>
      <c r="AR30" s="659"/>
      <c r="AS30" s="650"/>
      <c r="AT30" s="671"/>
      <c r="AU30" s="709"/>
      <c r="AV30" s="650"/>
      <c r="AW30" s="661"/>
      <c r="AX30" s="659"/>
      <c r="AY30" s="650"/>
      <c r="AZ30" s="671"/>
      <c r="BA30" s="660"/>
      <c r="BB30" s="650"/>
      <c r="BC30" s="671"/>
      <c r="BD30" s="1044"/>
      <c r="BF30" s="503"/>
    </row>
    <row r="31" spans="1:58">
      <c r="A31" s="649"/>
      <c r="B31" s="877">
        <v>104012</v>
      </c>
      <c r="C31" s="896" t="s">
        <v>488</v>
      </c>
      <c r="D31" s="659">
        <f t="shared" si="0"/>
        <v>700</v>
      </c>
      <c r="E31" s="650">
        <f t="shared" si="1"/>
        <v>1400</v>
      </c>
      <c r="F31" s="710">
        <f t="shared" si="2"/>
        <v>1400</v>
      </c>
      <c r="G31" s="659"/>
      <c r="H31" s="650"/>
      <c r="I31" s="671"/>
      <c r="J31" s="660"/>
      <c r="K31" s="650"/>
      <c r="L31" s="661"/>
      <c r="M31" s="659">
        <v>700</v>
      </c>
      <c r="N31" s="650"/>
      <c r="O31" s="671"/>
      <c r="P31" s="660"/>
      <c r="Q31" s="650">
        <v>1400</v>
      </c>
      <c r="R31" s="661">
        <v>1400</v>
      </c>
      <c r="S31" s="659"/>
      <c r="T31" s="650"/>
      <c r="U31" s="671"/>
      <c r="V31" s="682"/>
      <c r="W31" s="660"/>
      <c r="X31" s="650"/>
      <c r="Y31" s="661"/>
      <c r="Z31" s="659"/>
      <c r="AA31" s="650"/>
      <c r="AB31" s="651"/>
      <c r="AC31" s="659"/>
      <c r="AD31" s="650"/>
      <c r="AE31" s="698"/>
      <c r="AF31" s="659"/>
      <c r="AG31" s="650"/>
      <c r="AH31" s="671"/>
      <c r="AI31" s="697"/>
      <c r="AJ31" s="650"/>
      <c r="AK31" s="698"/>
      <c r="AL31" s="659"/>
      <c r="AM31" s="650"/>
      <c r="AN31" s="671"/>
      <c r="AO31" s="697"/>
      <c r="AP31" s="650"/>
      <c r="AQ31" s="698"/>
      <c r="AR31" s="659"/>
      <c r="AS31" s="650"/>
      <c r="AT31" s="671"/>
      <c r="AU31" s="709"/>
      <c r="AV31" s="650"/>
      <c r="AW31" s="661"/>
      <c r="AX31" s="659"/>
      <c r="AY31" s="650"/>
      <c r="AZ31" s="671"/>
      <c r="BA31" s="660"/>
      <c r="BB31" s="650"/>
      <c r="BC31" s="671"/>
      <c r="BD31" s="1044"/>
      <c r="BF31" s="503"/>
    </row>
    <row r="32" spans="1:58">
      <c r="A32" s="649"/>
      <c r="B32" s="877">
        <v>41233</v>
      </c>
      <c r="C32" s="872" t="s">
        <v>457</v>
      </c>
      <c r="D32" s="659">
        <f t="shared" si="0"/>
        <v>6780</v>
      </c>
      <c r="E32" s="650">
        <f t="shared" si="1"/>
        <v>37689</v>
      </c>
      <c r="F32" s="710">
        <f t="shared" si="2"/>
        <v>31790</v>
      </c>
      <c r="G32" s="659">
        <v>3000</v>
      </c>
      <c r="H32" s="650">
        <v>31862</v>
      </c>
      <c r="I32" s="671">
        <v>27785</v>
      </c>
      <c r="J32" s="660">
        <v>3650</v>
      </c>
      <c r="K32" s="650">
        <v>5657</v>
      </c>
      <c r="L32" s="661">
        <v>3929</v>
      </c>
      <c r="M32" s="659">
        <v>130</v>
      </c>
      <c r="N32" s="650">
        <v>170</v>
      </c>
      <c r="O32" s="671">
        <v>76</v>
      </c>
      <c r="P32" s="660"/>
      <c r="Q32" s="650"/>
      <c r="R32" s="661"/>
      <c r="S32" s="659"/>
      <c r="T32" s="650"/>
      <c r="U32" s="671"/>
      <c r="V32" s="682"/>
      <c r="W32" s="660"/>
      <c r="X32" s="650"/>
      <c r="Y32" s="661"/>
      <c r="Z32" s="659"/>
      <c r="AA32" s="650"/>
      <c r="AB32" s="651"/>
      <c r="AC32" s="659"/>
      <c r="AD32" s="650"/>
      <c r="AE32" s="698"/>
      <c r="AF32" s="659"/>
      <c r="AG32" s="650"/>
      <c r="AH32" s="671"/>
      <c r="AI32" s="697"/>
      <c r="AJ32" s="650"/>
      <c r="AK32" s="698"/>
      <c r="AL32" s="659"/>
      <c r="AM32" s="650"/>
      <c r="AN32" s="671"/>
      <c r="AO32" s="697"/>
      <c r="AP32" s="650"/>
      <c r="AQ32" s="698"/>
      <c r="AR32" s="659"/>
      <c r="AS32" s="650"/>
      <c r="AT32" s="671"/>
      <c r="AU32" s="709"/>
      <c r="AV32" s="650"/>
      <c r="AW32" s="661"/>
      <c r="AX32" s="659"/>
      <c r="AY32" s="650"/>
      <c r="AZ32" s="671"/>
      <c r="BA32" s="660"/>
      <c r="BB32" s="650"/>
      <c r="BC32" s="671"/>
      <c r="BD32" s="1044"/>
      <c r="BF32" s="503"/>
    </row>
    <row r="33" spans="1:66">
      <c r="A33" s="649"/>
      <c r="B33" s="877">
        <v>107060</v>
      </c>
      <c r="C33" s="896" t="s">
        <v>244</v>
      </c>
      <c r="D33" s="659">
        <f t="shared" si="0"/>
        <v>42200</v>
      </c>
      <c r="E33" s="650">
        <f t="shared" si="1"/>
        <v>0</v>
      </c>
      <c r="F33" s="710">
        <f t="shared" si="2"/>
        <v>0</v>
      </c>
      <c r="G33" s="659"/>
      <c r="H33" s="650"/>
      <c r="I33" s="671"/>
      <c r="J33" s="660"/>
      <c r="K33" s="650"/>
      <c r="L33" s="661"/>
      <c r="M33" s="659"/>
      <c r="N33" s="650"/>
      <c r="O33" s="671"/>
      <c r="P33" s="660"/>
      <c r="Q33" s="650"/>
      <c r="R33" s="661"/>
      <c r="S33" s="659"/>
      <c r="T33" s="650"/>
      <c r="U33" s="671"/>
      <c r="V33" s="682"/>
      <c r="W33" s="660">
        <v>42200</v>
      </c>
      <c r="X33" s="650"/>
      <c r="Y33" s="661"/>
      <c r="Z33" s="659"/>
      <c r="AA33" s="650"/>
      <c r="AB33" s="651"/>
      <c r="AC33" s="659"/>
      <c r="AD33" s="650"/>
      <c r="AE33" s="698"/>
      <c r="AF33" s="659"/>
      <c r="AG33" s="650"/>
      <c r="AH33" s="671"/>
      <c r="AI33" s="697"/>
      <c r="AJ33" s="650"/>
      <c r="AK33" s="698"/>
      <c r="AL33" s="659"/>
      <c r="AM33" s="650"/>
      <c r="AN33" s="671"/>
      <c r="AO33" s="697"/>
      <c r="AP33" s="650"/>
      <c r="AQ33" s="698"/>
      <c r="AR33" s="659"/>
      <c r="AS33" s="650"/>
      <c r="AT33" s="671"/>
      <c r="AU33" s="709"/>
      <c r="AV33" s="650"/>
      <c r="AW33" s="661"/>
      <c r="AX33" s="659"/>
      <c r="AY33" s="650"/>
      <c r="AZ33" s="671"/>
      <c r="BA33" s="660"/>
      <c r="BB33" s="650"/>
      <c r="BC33" s="671"/>
      <c r="BD33" s="1044"/>
      <c r="BF33" s="503"/>
    </row>
    <row r="34" spans="1:66">
      <c r="A34" s="649"/>
      <c r="B34" s="877"/>
      <c r="C34" s="896" t="s">
        <v>490</v>
      </c>
      <c r="D34" s="659">
        <f t="shared" si="0"/>
        <v>0</v>
      </c>
      <c r="E34" s="650">
        <f t="shared" si="1"/>
        <v>46444</v>
      </c>
      <c r="F34" s="710">
        <f t="shared" si="2"/>
        <v>46444</v>
      </c>
      <c r="G34" s="659"/>
      <c r="H34" s="650"/>
      <c r="I34" s="671"/>
      <c r="J34" s="660"/>
      <c r="K34" s="650"/>
      <c r="L34" s="661"/>
      <c r="M34" s="659"/>
      <c r="N34" s="650">
        <v>777</v>
      </c>
      <c r="O34" s="671">
        <v>777</v>
      </c>
      <c r="P34" s="660"/>
      <c r="Q34" s="650"/>
      <c r="R34" s="661"/>
      <c r="S34" s="659"/>
      <c r="T34" s="650"/>
      <c r="U34" s="671"/>
      <c r="V34" s="682"/>
      <c r="W34" s="660"/>
      <c r="X34" s="650"/>
      <c r="Y34" s="661"/>
      <c r="Z34" s="659"/>
      <c r="AA34" s="650"/>
      <c r="AB34" s="651"/>
      <c r="AC34" s="659"/>
      <c r="AD34" s="650"/>
      <c r="AE34" s="698"/>
      <c r="AF34" s="659"/>
      <c r="AG34" s="650"/>
      <c r="AH34" s="671"/>
      <c r="AI34" s="697"/>
      <c r="AJ34" s="650"/>
      <c r="AK34" s="698"/>
      <c r="AL34" s="659"/>
      <c r="AM34" s="650"/>
      <c r="AN34" s="671"/>
      <c r="AO34" s="697"/>
      <c r="AP34" s="650">
        <v>45667</v>
      </c>
      <c r="AQ34" s="698">
        <v>45667</v>
      </c>
      <c r="AR34" s="659"/>
      <c r="AS34" s="650"/>
      <c r="AT34" s="671"/>
      <c r="AU34" s="709"/>
      <c r="AV34" s="650"/>
      <c r="AW34" s="661"/>
      <c r="AX34" s="659"/>
      <c r="AY34" s="650"/>
      <c r="AZ34" s="671"/>
      <c r="BA34" s="660"/>
      <c r="BB34" s="650"/>
      <c r="BC34" s="671"/>
      <c r="BD34" s="1044"/>
      <c r="BF34" s="503"/>
    </row>
    <row r="35" spans="1:66">
      <c r="A35" s="649"/>
      <c r="B35" s="877"/>
      <c r="C35" s="896" t="s">
        <v>454</v>
      </c>
      <c r="D35" s="659"/>
      <c r="E35" s="650">
        <f t="shared" si="1"/>
        <v>0</v>
      </c>
      <c r="F35" s="710">
        <f t="shared" si="2"/>
        <v>0</v>
      </c>
      <c r="G35" s="659"/>
      <c r="H35" s="650"/>
      <c r="I35" s="671"/>
      <c r="J35" s="660"/>
      <c r="K35" s="650"/>
      <c r="L35" s="661"/>
      <c r="M35" s="659"/>
      <c r="N35" s="650"/>
      <c r="O35" s="671"/>
      <c r="P35" s="660"/>
      <c r="Q35" s="650"/>
      <c r="R35" s="661"/>
      <c r="S35" s="659"/>
      <c r="T35" s="650"/>
      <c r="U35" s="671"/>
      <c r="V35" s="682"/>
      <c r="W35" s="660"/>
      <c r="X35" s="650"/>
      <c r="Y35" s="661"/>
      <c r="Z35" s="659"/>
      <c r="AA35" s="650"/>
      <c r="AB35" s="651"/>
      <c r="AC35" s="659"/>
      <c r="AD35" s="650"/>
      <c r="AE35" s="698"/>
      <c r="AF35" s="659"/>
      <c r="AG35" s="650"/>
      <c r="AH35" s="671"/>
      <c r="AI35" s="697"/>
      <c r="AJ35" s="650"/>
      <c r="AK35" s="698"/>
      <c r="AL35" s="659"/>
      <c r="AM35" s="650"/>
      <c r="AN35" s="671"/>
      <c r="AO35" s="697"/>
      <c r="AP35" s="650"/>
      <c r="AQ35" s="698"/>
      <c r="AR35" s="659"/>
      <c r="AS35" s="650"/>
      <c r="AT35" s="671"/>
      <c r="AU35" s="709"/>
      <c r="AV35" s="650"/>
      <c r="AW35" s="661"/>
      <c r="AX35" s="659"/>
      <c r="AY35" s="650"/>
      <c r="AZ35" s="671"/>
      <c r="BA35" s="660"/>
      <c r="BB35" s="650"/>
      <c r="BC35" s="671"/>
      <c r="BD35" s="1044"/>
      <c r="BF35" s="503"/>
    </row>
    <row r="36" spans="1:66">
      <c r="A36" s="649"/>
      <c r="B36" s="877"/>
      <c r="C36" s="896" t="s">
        <v>245</v>
      </c>
      <c r="D36" s="659">
        <f t="shared" si="0"/>
        <v>1146067</v>
      </c>
      <c r="E36" s="650">
        <f t="shared" si="1"/>
        <v>0</v>
      </c>
      <c r="F36" s="710">
        <f t="shared" si="2"/>
        <v>0</v>
      </c>
      <c r="G36" s="659"/>
      <c r="H36" s="650"/>
      <c r="I36" s="671"/>
      <c r="J36" s="660"/>
      <c r="K36" s="650"/>
      <c r="L36" s="661"/>
      <c r="M36" s="659">
        <f>40000+2800</f>
        <v>42800</v>
      </c>
      <c r="N36" s="650"/>
      <c r="O36" s="671"/>
      <c r="P36" s="660"/>
      <c r="Q36" s="650"/>
      <c r="R36" s="661"/>
      <c r="S36" s="659"/>
      <c r="T36" s="650"/>
      <c r="U36" s="671"/>
      <c r="V36" s="682"/>
      <c r="W36" s="660"/>
      <c r="X36" s="650"/>
      <c r="Y36" s="661"/>
      <c r="Z36" s="659"/>
      <c r="AA36" s="650"/>
      <c r="AB36" s="651"/>
      <c r="AC36" s="659"/>
      <c r="AD36" s="650"/>
      <c r="AE36" s="698"/>
      <c r="AF36" s="659"/>
      <c r="AG36" s="650"/>
      <c r="AH36" s="671"/>
      <c r="AI36" s="697"/>
      <c r="AJ36" s="650"/>
      <c r="AK36" s="698"/>
      <c r="AL36" s="659">
        <v>45000</v>
      </c>
      <c r="AM36" s="650"/>
      <c r="AN36" s="671"/>
      <c r="AO36" s="697"/>
      <c r="AP36" s="650"/>
      <c r="AQ36" s="698"/>
      <c r="AR36" s="659"/>
      <c r="AS36" s="650"/>
      <c r="AT36" s="671"/>
      <c r="AU36" s="709">
        <v>25000</v>
      </c>
      <c r="AV36" s="650"/>
      <c r="AW36" s="661"/>
      <c r="AX36" s="659">
        <v>268267</v>
      </c>
      <c r="AY36" s="650"/>
      <c r="AZ36" s="671"/>
      <c r="BA36" s="660">
        <v>765000</v>
      </c>
      <c r="BB36" s="650"/>
      <c r="BC36" s="671"/>
      <c r="BD36" s="1044"/>
      <c r="BF36" s="503"/>
    </row>
    <row r="37" spans="1:66">
      <c r="A37" s="649"/>
      <c r="B37" s="877"/>
      <c r="C37" s="873" t="s">
        <v>470</v>
      </c>
      <c r="D37" s="659">
        <f t="shared" si="0"/>
        <v>100000</v>
      </c>
      <c r="E37" s="650">
        <f t="shared" si="1"/>
        <v>276416</v>
      </c>
      <c r="F37" s="710">
        <f t="shared" si="2"/>
        <v>205956</v>
      </c>
      <c r="G37" s="659"/>
      <c r="H37" s="650"/>
      <c r="I37" s="671"/>
      <c r="J37" s="660"/>
      <c r="K37" s="650"/>
      <c r="L37" s="661"/>
      <c r="M37" s="659"/>
      <c r="N37" s="650">
        <v>12439</v>
      </c>
      <c r="O37" s="671">
        <v>12436</v>
      </c>
      <c r="P37" s="660"/>
      <c r="Q37" s="650">
        <v>97641</v>
      </c>
      <c r="R37" s="661">
        <v>27184</v>
      </c>
      <c r="S37" s="659"/>
      <c r="T37" s="650"/>
      <c r="U37" s="671"/>
      <c r="V37" s="682"/>
      <c r="W37" s="660"/>
      <c r="X37" s="650"/>
      <c r="Y37" s="661"/>
      <c r="Z37" s="659"/>
      <c r="AA37" s="650"/>
      <c r="AB37" s="651"/>
      <c r="AC37" s="659"/>
      <c r="AD37" s="650">
        <v>17547</v>
      </c>
      <c r="AE37" s="698">
        <v>17547</v>
      </c>
      <c r="AF37" s="659"/>
      <c r="AG37" s="650"/>
      <c r="AH37" s="671"/>
      <c r="AI37" s="697"/>
      <c r="AJ37" s="650"/>
      <c r="AK37" s="698"/>
      <c r="AL37" s="659">
        <v>100000</v>
      </c>
      <c r="AM37" s="650">
        <v>148789</v>
      </c>
      <c r="AN37" s="671">
        <v>148789</v>
      </c>
      <c r="AO37" s="697"/>
      <c r="AP37" s="650"/>
      <c r="AQ37" s="698"/>
      <c r="AR37" s="659"/>
      <c r="AS37" s="650"/>
      <c r="AT37" s="671"/>
      <c r="AU37" s="709"/>
      <c r="AV37" s="650"/>
      <c r="AW37" s="661"/>
      <c r="AX37" s="659"/>
      <c r="AY37" s="650"/>
      <c r="AZ37" s="671"/>
      <c r="BA37" s="660"/>
      <c r="BB37" s="650"/>
      <c r="BC37" s="671"/>
      <c r="BD37" s="1044"/>
      <c r="BF37" s="503"/>
    </row>
    <row r="38" spans="1:66">
      <c r="A38" s="649"/>
      <c r="B38" s="877">
        <v>13320</v>
      </c>
      <c r="C38" s="873" t="s">
        <v>449</v>
      </c>
      <c r="D38" s="659">
        <f t="shared" si="0"/>
        <v>8255</v>
      </c>
      <c r="E38" s="650">
        <f t="shared" si="1"/>
        <v>8255</v>
      </c>
      <c r="F38" s="710">
        <f t="shared" si="2"/>
        <v>8255</v>
      </c>
      <c r="G38" s="659"/>
      <c r="H38" s="650"/>
      <c r="I38" s="671"/>
      <c r="J38" s="660"/>
      <c r="K38" s="650"/>
      <c r="L38" s="661"/>
      <c r="M38" s="659">
        <v>8255</v>
      </c>
      <c r="N38" s="650">
        <v>8255</v>
      </c>
      <c r="O38" s="671">
        <v>8255</v>
      </c>
      <c r="P38" s="660"/>
      <c r="Q38" s="650"/>
      <c r="R38" s="661"/>
      <c r="S38" s="659"/>
      <c r="T38" s="650"/>
      <c r="U38" s="671"/>
      <c r="V38" s="682"/>
      <c r="W38" s="660"/>
      <c r="X38" s="650"/>
      <c r="Y38" s="661"/>
      <c r="Z38" s="659"/>
      <c r="AA38" s="650"/>
      <c r="AB38" s="651"/>
      <c r="AC38" s="659"/>
      <c r="AD38" s="650"/>
      <c r="AE38" s="698"/>
      <c r="AF38" s="659"/>
      <c r="AG38" s="650"/>
      <c r="AH38" s="671"/>
      <c r="AI38" s="697"/>
      <c r="AJ38" s="650"/>
      <c r="AK38" s="698"/>
      <c r="AL38" s="659"/>
      <c r="AM38" s="650"/>
      <c r="AN38" s="671"/>
      <c r="AO38" s="697"/>
      <c r="AP38" s="650"/>
      <c r="AQ38" s="698"/>
      <c r="AR38" s="659"/>
      <c r="AS38" s="650"/>
      <c r="AT38" s="671"/>
      <c r="AU38" s="709"/>
      <c r="AV38" s="650"/>
      <c r="AW38" s="661"/>
      <c r="AX38" s="659"/>
      <c r="AY38" s="650"/>
      <c r="AZ38" s="671"/>
      <c r="BA38" s="660"/>
      <c r="BB38" s="650"/>
      <c r="BC38" s="671"/>
      <c r="BD38" s="1044"/>
      <c r="BF38" s="503"/>
    </row>
    <row r="39" spans="1:66">
      <c r="A39" s="649"/>
      <c r="B39" s="877">
        <v>98022</v>
      </c>
      <c r="C39" s="873" t="s">
        <v>478</v>
      </c>
      <c r="D39" s="659">
        <f t="shared" si="0"/>
        <v>1588</v>
      </c>
      <c r="E39" s="650">
        <f t="shared" si="1"/>
        <v>1588</v>
      </c>
      <c r="F39" s="710">
        <f t="shared" si="2"/>
        <v>1278</v>
      </c>
      <c r="G39" s="659"/>
      <c r="H39" s="650"/>
      <c r="I39" s="671"/>
      <c r="J39" s="660"/>
      <c r="K39" s="650"/>
      <c r="L39" s="661"/>
      <c r="M39" s="659">
        <v>1588</v>
      </c>
      <c r="N39" s="650">
        <v>1588</v>
      </c>
      <c r="O39" s="1077">
        <v>1278</v>
      </c>
      <c r="P39" s="660"/>
      <c r="Q39" s="650"/>
      <c r="R39" s="661"/>
      <c r="S39" s="659"/>
      <c r="T39" s="650"/>
      <c r="U39" s="671"/>
      <c r="V39" s="682"/>
      <c r="W39" s="660"/>
      <c r="X39" s="650"/>
      <c r="Y39" s="661"/>
      <c r="Z39" s="659"/>
      <c r="AA39" s="650"/>
      <c r="AB39" s="651"/>
      <c r="AC39" s="659"/>
      <c r="AD39" s="650"/>
      <c r="AE39" s="698"/>
      <c r="AF39" s="659"/>
      <c r="AG39" s="650"/>
      <c r="AH39" s="671"/>
      <c r="AI39" s="697"/>
      <c r="AJ39" s="650"/>
      <c r="AK39" s="698"/>
      <c r="AL39" s="659"/>
      <c r="AM39" s="650"/>
      <c r="AN39" s="671"/>
      <c r="AO39" s="697"/>
      <c r="AP39" s="650"/>
      <c r="AQ39" s="698"/>
      <c r="AR39" s="659"/>
      <c r="AS39" s="650"/>
      <c r="AT39" s="671"/>
      <c r="AU39" s="709"/>
      <c r="AV39" s="650"/>
      <c r="AW39" s="661"/>
      <c r="AX39" s="659"/>
      <c r="AY39" s="650"/>
      <c r="AZ39" s="671"/>
      <c r="BA39" s="660"/>
      <c r="BB39" s="650"/>
      <c r="BC39" s="671"/>
      <c r="BD39" s="1044"/>
      <c r="BF39" s="503"/>
    </row>
    <row r="40" spans="1:66">
      <c r="A40" s="649"/>
      <c r="B40" s="877">
        <v>101231</v>
      </c>
      <c r="C40" s="873" t="s">
        <v>589</v>
      </c>
      <c r="D40" s="659">
        <f t="shared" si="0"/>
        <v>300</v>
      </c>
      <c r="E40" s="650">
        <f t="shared" si="1"/>
        <v>3855</v>
      </c>
      <c r="F40" s="710">
        <f t="shared" si="2"/>
        <v>3855</v>
      </c>
      <c r="G40" s="659"/>
      <c r="H40" s="650"/>
      <c r="I40" s="671"/>
      <c r="J40" s="660"/>
      <c r="K40" s="650"/>
      <c r="L40" s="661"/>
      <c r="M40" s="659"/>
      <c r="N40" s="650">
        <v>975</v>
      </c>
      <c r="O40" s="671">
        <v>975</v>
      </c>
      <c r="P40" s="660"/>
      <c r="Q40" s="650"/>
      <c r="R40" s="661"/>
      <c r="S40" s="659"/>
      <c r="T40" s="650"/>
      <c r="U40" s="671"/>
      <c r="V40" s="682"/>
      <c r="W40" s="660">
        <v>300</v>
      </c>
      <c r="X40" s="650"/>
      <c r="Y40" s="661"/>
      <c r="Z40" s="659"/>
      <c r="AA40" s="650"/>
      <c r="AB40" s="651"/>
      <c r="AC40" s="659"/>
      <c r="AD40" s="650"/>
      <c r="AE40" s="698"/>
      <c r="AF40" s="659"/>
      <c r="AG40" s="650"/>
      <c r="AH40" s="671"/>
      <c r="AI40" s="697"/>
      <c r="AJ40" s="650">
        <v>2644</v>
      </c>
      <c r="AK40" s="698">
        <v>2644</v>
      </c>
      <c r="AL40" s="659"/>
      <c r="AM40" s="650">
        <v>236</v>
      </c>
      <c r="AN40" s="671">
        <v>236</v>
      </c>
      <c r="AO40" s="697"/>
      <c r="AP40" s="650"/>
      <c r="AQ40" s="698"/>
      <c r="AR40" s="659"/>
      <c r="AS40" s="650"/>
      <c r="AT40" s="671"/>
      <c r="AU40" s="709"/>
      <c r="AV40" s="650"/>
      <c r="AW40" s="661"/>
      <c r="AX40" s="659"/>
      <c r="AY40" s="650"/>
      <c r="AZ40" s="671"/>
      <c r="BA40" s="660"/>
      <c r="BB40" s="650"/>
      <c r="BC40" s="671"/>
      <c r="BD40" s="1044"/>
      <c r="BF40" s="503"/>
    </row>
    <row r="41" spans="1:66">
      <c r="A41" s="649"/>
      <c r="B41" s="877"/>
      <c r="C41" s="873" t="s">
        <v>489</v>
      </c>
      <c r="D41" s="659">
        <f t="shared" si="0"/>
        <v>0</v>
      </c>
      <c r="E41" s="650">
        <f t="shared" si="1"/>
        <v>8241</v>
      </c>
      <c r="F41" s="710">
        <f t="shared" si="2"/>
        <v>7822</v>
      </c>
      <c r="G41" s="659"/>
      <c r="H41" s="650"/>
      <c r="I41" s="671"/>
      <c r="J41" s="660"/>
      <c r="K41" s="650"/>
      <c r="L41" s="661"/>
      <c r="M41" s="659"/>
      <c r="N41" s="650">
        <v>541</v>
      </c>
      <c r="O41" s="671">
        <v>541</v>
      </c>
      <c r="P41" s="660"/>
      <c r="Q41" s="650"/>
      <c r="R41" s="661"/>
      <c r="S41" s="659"/>
      <c r="T41" s="650"/>
      <c r="U41" s="671"/>
      <c r="V41" s="682"/>
      <c r="W41" s="660"/>
      <c r="X41" s="650">
        <v>3669</v>
      </c>
      <c r="Y41" s="661">
        <v>3669</v>
      </c>
      <c r="Z41" s="659"/>
      <c r="AA41" s="650"/>
      <c r="AB41" s="651"/>
      <c r="AC41" s="659"/>
      <c r="AD41" s="650"/>
      <c r="AE41" s="698"/>
      <c r="AF41" s="659"/>
      <c r="AG41" s="650"/>
      <c r="AH41" s="671"/>
      <c r="AI41" s="697"/>
      <c r="AJ41" s="650">
        <v>4031</v>
      </c>
      <c r="AK41" s="698">
        <v>3612</v>
      </c>
      <c r="AL41" s="659"/>
      <c r="AM41" s="650"/>
      <c r="AN41" s="671"/>
      <c r="AO41" s="697"/>
      <c r="AP41" s="650"/>
      <c r="AQ41" s="698"/>
      <c r="AR41" s="659"/>
      <c r="AS41" s="650"/>
      <c r="AT41" s="671"/>
      <c r="AU41" s="709"/>
      <c r="AV41" s="650"/>
      <c r="AW41" s="661"/>
      <c r="AX41" s="659"/>
      <c r="AY41" s="650"/>
      <c r="AZ41" s="671"/>
      <c r="BA41" s="660"/>
      <c r="BB41" s="650"/>
      <c r="BC41" s="671"/>
      <c r="BD41" s="1044"/>
      <c r="BF41" s="503"/>
    </row>
    <row r="42" spans="1:66">
      <c r="A42" s="649"/>
      <c r="B42" s="877"/>
      <c r="C42" s="873" t="s">
        <v>491</v>
      </c>
      <c r="D42" s="659">
        <f t="shared" si="0"/>
        <v>0</v>
      </c>
      <c r="E42" s="650">
        <f t="shared" si="1"/>
        <v>2606</v>
      </c>
      <c r="F42" s="710">
        <f t="shared" si="2"/>
        <v>2606</v>
      </c>
      <c r="G42" s="659"/>
      <c r="H42" s="650"/>
      <c r="I42" s="671"/>
      <c r="J42" s="660"/>
      <c r="K42" s="650"/>
      <c r="L42" s="661"/>
      <c r="M42" s="659"/>
      <c r="N42" s="650"/>
      <c r="O42" s="671"/>
      <c r="P42" s="660"/>
      <c r="Q42" s="650"/>
      <c r="R42" s="661"/>
      <c r="S42" s="659"/>
      <c r="T42" s="650"/>
      <c r="U42" s="671"/>
      <c r="V42" s="682"/>
      <c r="W42" s="660"/>
      <c r="X42" s="650">
        <v>2606</v>
      </c>
      <c r="Y42" s="661">
        <v>2606</v>
      </c>
      <c r="Z42" s="659"/>
      <c r="AA42" s="650"/>
      <c r="AB42" s="651"/>
      <c r="AC42" s="659"/>
      <c r="AD42" s="650"/>
      <c r="AE42" s="698"/>
      <c r="AF42" s="659"/>
      <c r="AG42" s="650"/>
      <c r="AH42" s="671"/>
      <c r="AI42" s="697"/>
      <c r="AJ42" s="650"/>
      <c r="AK42" s="698"/>
      <c r="AL42" s="659"/>
      <c r="AM42" s="650"/>
      <c r="AN42" s="671"/>
      <c r="AO42" s="697"/>
      <c r="AP42" s="650"/>
      <c r="AQ42" s="698"/>
      <c r="AR42" s="659"/>
      <c r="AS42" s="650"/>
      <c r="AT42" s="671"/>
      <c r="AU42" s="709"/>
      <c r="AV42" s="650"/>
      <c r="AW42" s="661"/>
      <c r="AX42" s="659"/>
      <c r="AY42" s="650"/>
      <c r="AZ42" s="671"/>
      <c r="BA42" s="660"/>
      <c r="BB42" s="650"/>
      <c r="BC42" s="671"/>
      <c r="BD42" s="1044"/>
      <c r="BF42" s="503"/>
    </row>
    <row r="43" spans="1:66">
      <c r="A43" s="649"/>
      <c r="B43" s="877">
        <v>104035</v>
      </c>
      <c r="C43" s="873" t="s">
        <v>247</v>
      </c>
      <c r="D43" s="659">
        <f t="shared" si="0"/>
        <v>5000</v>
      </c>
      <c r="E43" s="650">
        <f t="shared" si="1"/>
        <v>0</v>
      </c>
      <c r="F43" s="710">
        <f t="shared" si="2"/>
        <v>0</v>
      </c>
      <c r="G43" s="659"/>
      <c r="H43" s="650"/>
      <c r="I43" s="671"/>
      <c r="J43" s="660"/>
      <c r="K43" s="650"/>
      <c r="L43" s="661"/>
      <c r="M43" s="659"/>
      <c r="N43" s="650"/>
      <c r="O43" s="671"/>
      <c r="P43" s="660"/>
      <c r="Q43" s="650"/>
      <c r="R43" s="661"/>
      <c r="S43" s="659"/>
      <c r="T43" s="650"/>
      <c r="U43" s="671"/>
      <c r="V43" s="682"/>
      <c r="W43" s="660">
        <v>5000</v>
      </c>
      <c r="X43" s="650"/>
      <c r="Y43" s="661"/>
      <c r="Z43" s="659"/>
      <c r="AA43" s="650"/>
      <c r="AB43" s="651"/>
      <c r="AC43" s="659"/>
      <c r="AD43" s="650"/>
      <c r="AE43" s="698"/>
      <c r="AF43" s="659"/>
      <c r="AG43" s="650"/>
      <c r="AH43" s="671"/>
      <c r="AI43" s="697"/>
      <c r="AJ43" s="650"/>
      <c r="AK43" s="698"/>
      <c r="AL43" s="659"/>
      <c r="AM43" s="650"/>
      <c r="AN43" s="671"/>
      <c r="AO43" s="697"/>
      <c r="AP43" s="650"/>
      <c r="AQ43" s="698"/>
      <c r="AR43" s="659"/>
      <c r="AS43" s="650"/>
      <c r="AT43" s="671"/>
      <c r="AU43" s="709"/>
      <c r="AV43" s="650"/>
      <c r="AW43" s="661"/>
      <c r="AX43" s="659"/>
      <c r="AY43" s="650"/>
      <c r="AZ43" s="671"/>
      <c r="BA43" s="660"/>
      <c r="BB43" s="650"/>
      <c r="BC43" s="671"/>
      <c r="BD43" s="1044"/>
      <c r="BF43" s="503"/>
    </row>
    <row r="44" spans="1:66">
      <c r="A44" s="649"/>
      <c r="B44" s="877"/>
      <c r="C44" s="896" t="s">
        <v>249</v>
      </c>
      <c r="D44" s="659">
        <f t="shared" si="0"/>
        <v>30000</v>
      </c>
      <c r="E44" s="650">
        <f t="shared" si="1"/>
        <v>0</v>
      </c>
      <c r="F44" s="710">
        <f t="shared" si="2"/>
        <v>0</v>
      </c>
      <c r="G44" s="659"/>
      <c r="H44" s="650"/>
      <c r="I44" s="671"/>
      <c r="J44" s="660"/>
      <c r="K44" s="650"/>
      <c r="L44" s="661"/>
      <c r="M44" s="659"/>
      <c r="N44" s="650"/>
      <c r="O44" s="671"/>
      <c r="P44" s="660"/>
      <c r="Q44" s="650"/>
      <c r="R44" s="661"/>
      <c r="S44" s="659"/>
      <c r="T44" s="650"/>
      <c r="U44" s="671"/>
      <c r="V44" s="682"/>
      <c r="W44" s="660"/>
      <c r="X44" s="650"/>
      <c r="Y44" s="661"/>
      <c r="Z44" s="659"/>
      <c r="AA44" s="650"/>
      <c r="AB44" s="651"/>
      <c r="AC44" s="659"/>
      <c r="AD44" s="650"/>
      <c r="AE44" s="698"/>
      <c r="AF44" s="659"/>
      <c r="AG44" s="650"/>
      <c r="AH44" s="671"/>
      <c r="AI44" s="697">
        <v>10000</v>
      </c>
      <c r="AJ44" s="650"/>
      <c r="AK44" s="698"/>
      <c r="AL44" s="659">
        <v>20000</v>
      </c>
      <c r="AM44" s="650"/>
      <c r="AN44" s="671"/>
      <c r="AO44" s="697"/>
      <c r="AP44" s="650"/>
      <c r="AQ44" s="698"/>
      <c r="AR44" s="659"/>
      <c r="AS44" s="650"/>
      <c r="AT44" s="671"/>
      <c r="AU44" s="709"/>
      <c r="AV44" s="650"/>
      <c r="AW44" s="661"/>
      <c r="AX44" s="659"/>
      <c r="AY44" s="650"/>
      <c r="AZ44" s="671"/>
      <c r="BA44" s="660"/>
      <c r="BB44" s="650"/>
      <c r="BC44" s="671"/>
      <c r="BD44" s="1044"/>
      <c r="BF44" s="503"/>
    </row>
    <row r="45" spans="1:66" s="231" customFormat="1">
      <c r="A45" s="649"/>
      <c r="B45" s="877">
        <v>31030</v>
      </c>
      <c r="C45" s="896" t="s">
        <v>456</v>
      </c>
      <c r="D45" s="659">
        <f>SUM(G45+J45+M45+P45+S45+W45+Z45+AC45+AF45+AI45+AL45+AO45+AR45+AU45+AX45+BA45+BD45)</f>
        <v>42000</v>
      </c>
      <c r="E45" s="650">
        <f t="shared" si="1"/>
        <v>9703</v>
      </c>
      <c r="F45" s="710">
        <f>SUM(I45+L45+O45+R45+U45+Y45+AB45+AE45+AH45+AK45+AN45+AQ45+AT45+AS51+AZ45+BC45)</f>
        <v>9403</v>
      </c>
      <c r="G45" s="659"/>
      <c r="H45" s="650">
        <v>311</v>
      </c>
      <c r="I45" s="671">
        <v>311</v>
      </c>
      <c r="J45" s="660"/>
      <c r="K45" s="650">
        <v>20</v>
      </c>
      <c r="L45" s="661"/>
      <c r="M45" s="659"/>
      <c r="N45" s="650">
        <v>1044</v>
      </c>
      <c r="O45" s="671">
        <v>1036</v>
      </c>
      <c r="P45" s="660"/>
      <c r="Q45" s="650">
        <v>1975</v>
      </c>
      <c r="R45" s="661">
        <v>1927</v>
      </c>
      <c r="S45" s="659">
        <v>4000</v>
      </c>
      <c r="T45" s="650"/>
      <c r="U45" s="671"/>
      <c r="V45" s="682"/>
      <c r="W45" s="660"/>
      <c r="X45" s="650"/>
      <c r="Y45" s="661"/>
      <c r="Z45" s="659"/>
      <c r="AA45" s="650"/>
      <c r="AB45" s="651"/>
      <c r="AC45" s="659"/>
      <c r="AD45" s="650"/>
      <c r="AE45" s="698"/>
      <c r="AF45" s="659">
        <v>3000</v>
      </c>
      <c r="AG45" s="650"/>
      <c r="AH45" s="671"/>
      <c r="AI45" s="697"/>
      <c r="AJ45" s="650"/>
      <c r="AK45" s="698"/>
      <c r="AL45" s="659">
        <v>35000</v>
      </c>
      <c r="AM45" s="650">
        <v>6353</v>
      </c>
      <c r="AN45" s="671">
        <v>6129</v>
      </c>
      <c r="AO45" s="697"/>
      <c r="AP45" s="650"/>
      <c r="AQ45" s="698"/>
      <c r="AR45" s="659"/>
      <c r="AS45" s="650"/>
      <c r="AT45" s="671"/>
      <c r="AU45" s="709"/>
      <c r="AV45" s="650"/>
      <c r="AW45" s="699"/>
      <c r="AX45" s="659"/>
      <c r="AY45" s="650"/>
      <c r="AZ45" s="671"/>
      <c r="BA45" s="660"/>
      <c r="BB45" s="650"/>
      <c r="BC45" s="671"/>
      <c r="BD45" s="1044"/>
      <c r="BE45" s="500"/>
      <c r="BF45" s="503"/>
      <c r="BG45" s="500"/>
      <c r="BH45" s="500"/>
      <c r="BI45" s="500"/>
      <c r="BJ45" s="500"/>
      <c r="BK45" s="500"/>
      <c r="BL45" s="500"/>
      <c r="BM45" s="500"/>
      <c r="BN45" s="500"/>
    </row>
    <row r="46" spans="1:66" s="231" customFormat="1">
      <c r="A46" s="649"/>
      <c r="B46" s="877"/>
      <c r="C46" s="896" t="s">
        <v>448</v>
      </c>
      <c r="D46" s="659"/>
      <c r="E46" s="650">
        <f t="shared" si="1"/>
        <v>225</v>
      </c>
      <c r="F46" s="710">
        <f t="shared" si="2"/>
        <v>225</v>
      </c>
      <c r="G46" s="659"/>
      <c r="H46" s="650"/>
      <c r="I46" s="671"/>
      <c r="J46" s="660"/>
      <c r="K46" s="650"/>
      <c r="L46" s="661"/>
      <c r="M46" s="659"/>
      <c r="N46" s="650">
        <v>225</v>
      </c>
      <c r="O46" s="671">
        <v>225</v>
      </c>
      <c r="P46" s="660"/>
      <c r="Q46" s="650"/>
      <c r="R46" s="661"/>
      <c r="S46" s="659"/>
      <c r="T46" s="650"/>
      <c r="U46" s="671"/>
      <c r="V46" s="682"/>
      <c r="W46" s="660"/>
      <c r="X46" s="650"/>
      <c r="Y46" s="661"/>
      <c r="Z46" s="659"/>
      <c r="AA46" s="650"/>
      <c r="AB46" s="651"/>
      <c r="AC46" s="659"/>
      <c r="AD46" s="650"/>
      <c r="AE46" s="698"/>
      <c r="AF46" s="659"/>
      <c r="AG46" s="650"/>
      <c r="AH46" s="671"/>
      <c r="AI46" s="697"/>
      <c r="AJ46" s="650"/>
      <c r="AK46" s="698"/>
      <c r="AL46" s="659"/>
      <c r="AM46" s="650"/>
      <c r="AN46" s="671"/>
      <c r="AO46" s="697"/>
      <c r="AP46" s="650"/>
      <c r="AQ46" s="698"/>
      <c r="AR46" s="659"/>
      <c r="AS46" s="650"/>
      <c r="AT46" s="671"/>
      <c r="AU46" s="709"/>
      <c r="AV46" s="650"/>
      <c r="AW46" s="661"/>
      <c r="AX46" s="659"/>
      <c r="AY46" s="650"/>
      <c r="AZ46" s="671"/>
      <c r="BA46" s="660"/>
      <c r="BB46" s="650"/>
      <c r="BC46" s="671"/>
      <c r="BD46" s="1044"/>
      <c r="BE46" s="500"/>
      <c r="BF46" s="503"/>
      <c r="BG46" s="500"/>
      <c r="BH46" s="500"/>
      <c r="BI46" s="500"/>
      <c r="BJ46" s="500"/>
      <c r="BK46" s="500"/>
      <c r="BL46" s="500"/>
      <c r="BM46" s="500"/>
      <c r="BN46" s="500"/>
    </row>
    <row r="47" spans="1:66">
      <c r="A47" s="649"/>
      <c r="B47" s="877"/>
      <c r="C47" s="896" t="s">
        <v>250</v>
      </c>
      <c r="D47" s="659">
        <f t="shared" si="0"/>
        <v>5000</v>
      </c>
      <c r="E47" s="650">
        <f t="shared" si="1"/>
        <v>0</v>
      </c>
      <c r="F47" s="710">
        <f t="shared" si="2"/>
        <v>0</v>
      </c>
      <c r="G47" s="659"/>
      <c r="H47" s="650"/>
      <c r="I47" s="671"/>
      <c r="J47" s="660"/>
      <c r="K47" s="650"/>
      <c r="L47" s="661"/>
      <c r="M47" s="659"/>
      <c r="N47" s="650"/>
      <c r="O47" s="671"/>
      <c r="P47" s="660"/>
      <c r="Q47" s="650"/>
      <c r="R47" s="661"/>
      <c r="S47" s="659"/>
      <c r="T47" s="650"/>
      <c r="U47" s="671"/>
      <c r="V47" s="682"/>
      <c r="W47" s="660">
        <v>5000</v>
      </c>
      <c r="X47" s="650"/>
      <c r="Y47" s="661"/>
      <c r="Z47" s="659"/>
      <c r="AA47" s="650"/>
      <c r="AB47" s="651"/>
      <c r="AC47" s="659"/>
      <c r="AD47" s="650"/>
      <c r="AE47" s="698"/>
      <c r="AF47" s="659"/>
      <c r="AG47" s="650"/>
      <c r="AH47" s="671"/>
      <c r="AI47" s="697"/>
      <c r="AJ47" s="650"/>
      <c r="AK47" s="698"/>
      <c r="AL47" s="659"/>
      <c r="AM47" s="650"/>
      <c r="AN47" s="671"/>
      <c r="AO47" s="697"/>
      <c r="AP47" s="650"/>
      <c r="AQ47" s="698"/>
      <c r="AR47" s="659"/>
      <c r="AS47" s="650"/>
      <c r="AT47" s="671"/>
      <c r="AU47" s="709"/>
      <c r="AV47" s="650"/>
      <c r="AW47" s="661"/>
      <c r="AX47" s="659"/>
      <c r="AY47" s="650"/>
      <c r="AZ47" s="671"/>
      <c r="BA47" s="660"/>
      <c r="BB47" s="650"/>
      <c r="BC47" s="671"/>
      <c r="BD47" s="1044"/>
      <c r="BF47" s="504"/>
    </row>
    <row r="48" spans="1:66">
      <c r="A48" s="649"/>
      <c r="B48" s="877">
        <v>101150</v>
      </c>
      <c r="C48" s="896" t="s">
        <v>586</v>
      </c>
      <c r="D48" s="659">
        <f t="shared" si="0"/>
        <v>700</v>
      </c>
      <c r="E48" s="650">
        <f t="shared" si="1"/>
        <v>1622</v>
      </c>
      <c r="F48" s="710">
        <f t="shared" si="2"/>
        <v>715</v>
      </c>
      <c r="G48" s="659"/>
      <c r="H48" s="650"/>
      <c r="I48" s="671"/>
      <c r="J48" s="660"/>
      <c r="K48" s="650"/>
      <c r="L48" s="661"/>
      <c r="M48" s="659"/>
      <c r="N48" s="650">
        <v>27</v>
      </c>
      <c r="O48" s="671">
        <v>27</v>
      </c>
      <c r="P48" s="660"/>
      <c r="Q48" s="650"/>
      <c r="R48" s="661"/>
      <c r="S48" s="659"/>
      <c r="T48" s="650"/>
      <c r="U48" s="671"/>
      <c r="V48" s="682"/>
      <c r="W48" s="660">
        <v>700</v>
      </c>
      <c r="X48" s="650">
        <v>1595</v>
      </c>
      <c r="Y48" s="661">
        <v>688</v>
      </c>
      <c r="Z48" s="659"/>
      <c r="AA48" s="650"/>
      <c r="AB48" s="651"/>
      <c r="AC48" s="659"/>
      <c r="AD48" s="650"/>
      <c r="AE48" s="698"/>
      <c r="AF48" s="659"/>
      <c r="AG48" s="650"/>
      <c r="AH48" s="671"/>
      <c r="AI48" s="697"/>
      <c r="AJ48" s="650"/>
      <c r="AK48" s="698"/>
      <c r="AL48" s="659"/>
      <c r="AM48" s="650"/>
      <c r="AN48" s="671"/>
      <c r="AO48" s="697"/>
      <c r="AP48" s="650"/>
      <c r="AQ48" s="698"/>
      <c r="AR48" s="659"/>
      <c r="AS48" s="650"/>
      <c r="AT48" s="671"/>
      <c r="AU48" s="709"/>
      <c r="AV48" s="650"/>
      <c r="AW48" s="661"/>
      <c r="AX48" s="659"/>
      <c r="AY48" s="650"/>
      <c r="AZ48" s="671"/>
      <c r="BA48" s="660"/>
      <c r="BB48" s="650"/>
      <c r="BC48" s="671"/>
      <c r="BD48" s="1044"/>
      <c r="BF48" s="504"/>
    </row>
    <row r="49" spans="1:66">
      <c r="A49" s="649"/>
      <c r="B49" s="877"/>
      <c r="C49" s="896" t="s">
        <v>612</v>
      </c>
      <c r="D49" s="659"/>
      <c r="E49" s="650">
        <f t="shared" si="1"/>
        <v>203268</v>
      </c>
      <c r="F49" s="710">
        <f t="shared" si="2"/>
        <v>203268</v>
      </c>
      <c r="G49" s="659"/>
      <c r="H49" s="650"/>
      <c r="I49" s="671"/>
      <c r="J49" s="660"/>
      <c r="K49" s="650"/>
      <c r="L49" s="661"/>
      <c r="M49" s="659"/>
      <c r="N49" s="650">
        <v>9620</v>
      </c>
      <c r="O49" s="671">
        <v>9620</v>
      </c>
      <c r="P49" s="660"/>
      <c r="Q49" s="650">
        <v>5523</v>
      </c>
      <c r="R49" s="661">
        <v>5523</v>
      </c>
      <c r="S49" s="659"/>
      <c r="T49" s="650"/>
      <c r="U49" s="671"/>
      <c r="V49" s="682"/>
      <c r="W49" s="660"/>
      <c r="X49" s="650"/>
      <c r="Y49" s="661"/>
      <c r="Z49" s="659"/>
      <c r="AA49" s="650"/>
      <c r="AB49" s="651"/>
      <c r="AC49" s="779"/>
      <c r="AD49" s="650">
        <v>27214</v>
      </c>
      <c r="AE49" s="698">
        <v>27214</v>
      </c>
      <c r="AF49" s="659"/>
      <c r="AG49" s="650"/>
      <c r="AH49" s="671"/>
      <c r="AI49" s="697"/>
      <c r="AJ49" s="650">
        <v>1900</v>
      </c>
      <c r="AK49" s="698">
        <v>1900</v>
      </c>
      <c r="AL49" s="659"/>
      <c r="AM49" s="650">
        <v>159011</v>
      </c>
      <c r="AN49" s="671">
        <v>159011</v>
      </c>
      <c r="AO49" s="697"/>
      <c r="AP49" s="650"/>
      <c r="AQ49" s="698"/>
      <c r="AR49" s="659"/>
      <c r="AS49" s="650"/>
      <c r="AT49" s="671"/>
      <c r="AU49" s="709"/>
      <c r="AV49" s="650"/>
      <c r="AW49" s="661"/>
      <c r="AX49" s="659"/>
      <c r="AY49" s="650"/>
      <c r="AZ49" s="671"/>
      <c r="BA49" s="660"/>
      <c r="BB49" s="650"/>
      <c r="BC49" s="671"/>
      <c r="BD49" s="1044"/>
      <c r="BF49" s="504"/>
    </row>
    <row r="50" spans="1:66">
      <c r="A50" s="649"/>
      <c r="B50" s="877">
        <v>107013</v>
      </c>
      <c r="C50" s="896" t="s">
        <v>477</v>
      </c>
      <c r="D50" s="659">
        <f t="shared" si="0"/>
        <v>1960</v>
      </c>
      <c r="E50" s="650">
        <f t="shared" si="1"/>
        <v>2460</v>
      </c>
      <c r="F50" s="710">
        <f>SUM(I50+L50+O50+R50+U50+Y50+AB50+AE50+AH50+AK50+AN50+AQ50+AT50+AW50+AZ50+BC50)</f>
        <v>2460</v>
      </c>
      <c r="G50" s="659"/>
      <c r="H50" s="650"/>
      <c r="I50" s="671"/>
      <c r="J50" s="660"/>
      <c r="K50" s="650"/>
      <c r="L50" s="661"/>
      <c r="M50" s="659">
        <v>960</v>
      </c>
      <c r="N50" s="650">
        <v>0</v>
      </c>
      <c r="O50" s="671"/>
      <c r="P50" s="660"/>
      <c r="Q50" s="650">
        <v>2460</v>
      </c>
      <c r="R50" s="661">
        <v>2460</v>
      </c>
      <c r="S50" s="659">
        <v>1000</v>
      </c>
      <c r="T50" s="650"/>
      <c r="U50" s="671"/>
      <c r="V50" s="682"/>
      <c r="W50" s="660"/>
      <c r="X50" s="650"/>
      <c r="Y50" s="661"/>
      <c r="Z50" s="659"/>
      <c r="AA50" s="650"/>
      <c r="AB50" s="651"/>
      <c r="AC50" s="779"/>
      <c r="AD50" s="650"/>
      <c r="AE50" s="698"/>
      <c r="AF50" s="659"/>
      <c r="AG50" s="650"/>
      <c r="AH50" s="671"/>
      <c r="AI50" s="697"/>
      <c r="AJ50" s="650"/>
      <c r="AK50" s="698"/>
      <c r="AL50" s="659"/>
      <c r="AM50" s="650"/>
      <c r="AN50" s="671"/>
      <c r="AO50" s="697"/>
      <c r="AP50" s="650"/>
      <c r="AQ50" s="698"/>
      <c r="AR50" s="659"/>
      <c r="AS50" s="650"/>
      <c r="AT50" s="671"/>
      <c r="AU50" s="709"/>
      <c r="AV50" s="650"/>
      <c r="AW50" s="661"/>
      <c r="AX50" s="659"/>
      <c r="AY50" s="650"/>
      <c r="AZ50" s="671"/>
      <c r="BA50" s="660"/>
      <c r="BB50" s="650"/>
      <c r="BC50" s="671"/>
      <c r="BD50" s="1044"/>
      <c r="BF50" s="504"/>
    </row>
    <row r="51" spans="1:66">
      <c r="A51" s="649"/>
      <c r="B51" s="877">
        <v>72112</v>
      </c>
      <c r="C51" s="896" t="s">
        <v>251</v>
      </c>
      <c r="D51" s="659">
        <f t="shared" si="0"/>
        <v>5523</v>
      </c>
      <c r="E51" s="650">
        <f t="shared" si="1"/>
        <v>0</v>
      </c>
      <c r="F51" s="710">
        <f t="shared" si="2"/>
        <v>0</v>
      </c>
      <c r="G51" s="659"/>
      <c r="H51" s="650"/>
      <c r="I51" s="671"/>
      <c r="J51" s="660"/>
      <c r="K51" s="650"/>
      <c r="L51" s="661"/>
      <c r="M51" s="659"/>
      <c r="N51" s="650"/>
      <c r="O51" s="671"/>
      <c r="P51" s="660"/>
      <c r="Q51" s="650"/>
      <c r="R51" s="661"/>
      <c r="S51" s="659">
        <v>5523</v>
      </c>
      <c r="T51" s="650"/>
      <c r="U51" s="671"/>
      <c r="V51" s="682"/>
      <c r="W51" s="660"/>
      <c r="X51" s="650"/>
      <c r="Y51" s="661"/>
      <c r="Z51" s="666"/>
      <c r="AA51" s="667"/>
      <c r="AB51" s="703"/>
      <c r="AC51" s="779"/>
      <c r="AD51" s="650"/>
      <c r="AE51" s="698"/>
      <c r="AF51" s="697"/>
      <c r="AG51" s="650"/>
      <c r="AH51" s="698"/>
      <c r="AI51" s="697"/>
      <c r="AJ51" s="650"/>
      <c r="AK51" s="698"/>
      <c r="AL51" s="659"/>
      <c r="AM51" s="650"/>
      <c r="AN51" s="671"/>
      <c r="AO51" s="697"/>
      <c r="AP51" s="650"/>
      <c r="AQ51" s="698"/>
      <c r="AR51" s="697"/>
      <c r="AS51" s="650"/>
      <c r="AT51" s="710"/>
      <c r="AU51" s="713"/>
      <c r="AV51" s="667"/>
      <c r="AW51" s="676"/>
      <c r="AX51" s="666"/>
      <c r="AY51" s="667"/>
      <c r="AZ51" s="676"/>
      <c r="BA51" s="660"/>
      <c r="BB51" s="650"/>
      <c r="BC51" s="671"/>
      <c r="BD51" s="1044"/>
      <c r="BF51" s="504"/>
    </row>
    <row r="52" spans="1:66">
      <c r="A52" s="232"/>
      <c r="B52" s="878">
        <v>96015</v>
      </c>
      <c r="C52" s="897" t="s">
        <v>486</v>
      </c>
      <c r="D52" s="887">
        <f t="shared" si="0"/>
        <v>80000</v>
      </c>
      <c r="E52" s="718">
        <f t="shared" si="1"/>
        <v>290</v>
      </c>
      <c r="F52" s="744">
        <f t="shared" si="2"/>
        <v>290</v>
      </c>
      <c r="G52" s="717"/>
      <c r="H52" s="718"/>
      <c r="I52" s="719"/>
      <c r="J52" s="755"/>
      <c r="K52" s="718"/>
      <c r="L52" s="719"/>
      <c r="M52" s="755"/>
      <c r="N52" s="718">
        <v>290</v>
      </c>
      <c r="O52" s="719">
        <v>290</v>
      </c>
      <c r="P52" s="755"/>
      <c r="Q52" s="718"/>
      <c r="R52" s="719"/>
      <c r="S52" s="755"/>
      <c r="T52" s="718"/>
      <c r="U52" s="719"/>
      <c r="V52" s="502"/>
      <c r="W52" s="755">
        <v>80000</v>
      </c>
      <c r="X52" s="718"/>
      <c r="Y52" s="719"/>
      <c r="Z52" s="757"/>
      <c r="AA52" s="724"/>
      <c r="AB52" s="770"/>
      <c r="AC52" s="780"/>
      <c r="AD52" s="781"/>
      <c r="AE52" s="782"/>
      <c r="AF52" s="804"/>
      <c r="AG52" s="781"/>
      <c r="AH52" s="782"/>
      <c r="AI52" s="804"/>
      <c r="AJ52" s="781"/>
      <c r="AK52" s="782"/>
      <c r="AL52" s="812"/>
      <c r="AM52" s="813"/>
      <c r="AN52" s="814"/>
      <c r="AO52" s="804"/>
      <c r="AP52" s="781"/>
      <c r="AQ52" s="782"/>
      <c r="AR52" s="804"/>
      <c r="AS52" s="781"/>
      <c r="AT52" s="815"/>
      <c r="AU52" s="723"/>
      <c r="AV52" s="724"/>
      <c r="AW52" s="725"/>
      <c r="AX52" s="757"/>
      <c r="AY52" s="724"/>
      <c r="AZ52" s="725"/>
      <c r="BA52" s="755"/>
      <c r="BB52" s="718"/>
      <c r="BC52" s="1030"/>
      <c r="BD52" s="1045"/>
      <c r="BF52" s="504"/>
    </row>
    <row r="53" spans="1:66" s="480" customFormat="1" ht="13.5" thickBot="1">
      <c r="A53" s="483"/>
      <c r="B53" s="484"/>
      <c r="C53" s="898" t="s">
        <v>252</v>
      </c>
      <c r="D53" s="888">
        <f>SUM(D11:D52)</f>
        <v>2523957</v>
      </c>
      <c r="E53" s="721">
        <f t="shared" ref="E53:AI53" si="3">SUM(E11:E52)</f>
        <v>3433728</v>
      </c>
      <c r="F53" s="747">
        <f t="shared" si="3"/>
        <v>1740694</v>
      </c>
      <c r="G53" s="720">
        <f t="shared" si="3"/>
        <v>83382</v>
      </c>
      <c r="H53" s="721">
        <f>SUM(H11:H52)</f>
        <v>114677</v>
      </c>
      <c r="I53" s="722">
        <f t="shared" si="3"/>
        <v>97867</v>
      </c>
      <c r="J53" s="756">
        <f t="shared" si="3"/>
        <v>25561</v>
      </c>
      <c r="K53" s="721">
        <f t="shared" si="3"/>
        <v>24158</v>
      </c>
      <c r="L53" s="722">
        <f t="shared" si="3"/>
        <v>21835</v>
      </c>
      <c r="M53" s="764">
        <f t="shared" si="3"/>
        <v>561158</v>
      </c>
      <c r="N53" s="765">
        <f t="shared" si="3"/>
        <v>692311</v>
      </c>
      <c r="O53" s="766">
        <f t="shared" si="3"/>
        <v>651568</v>
      </c>
      <c r="P53" s="764">
        <f t="shared" si="3"/>
        <v>0</v>
      </c>
      <c r="Q53" s="765">
        <f t="shared" si="3"/>
        <v>144877</v>
      </c>
      <c r="R53" s="766">
        <f t="shared" si="3"/>
        <v>66372</v>
      </c>
      <c r="S53" s="764">
        <f t="shared" si="3"/>
        <v>22389</v>
      </c>
      <c r="T53" s="765">
        <f t="shared" si="3"/>
        <v>0</v>
      </c>
      <c r="U53" s="766">
        <f t="shared" si="3"/>
        <v>0</v>
      </c>
      <c r="V53" s="587">
        <f t="shared" si="3"/>
        <v>0</v>
      </c>
      <c r="W53" s="756">
        <f t="shared" si="3"/>
        <v>133200</v>
      </c>
      <c r="X53" s="721">
        <f t="shared" si="3"/>
        <v>7870</v>
      </c>
      <c r="Y53" s="722">
        <f t="shared" si="3"/>
        <v>6963</v>
      </c>
      <c r="Z53" s="756">
        <f t="shared" si="3"/>
        <v>0</v>
      </c>
      <c r="AA53" s="721">
        <f t="shared" si="3"/>
        <v>0</v>
      </c>
      <c r="AB53" s="771">
        <f t="shared" si="3"/>
        <v>0</v>
      </c>
      <c r="AC53" s="783">
        <f t="shared" si="3"/>
        <v>0</v>
      </c>
      <c r="AD53" s="784">
        <f t="shared" si="3"/>
        <v>47652</v>
      </c>
      <c r="AE53" s="785">
        <f t="shared" si="3"/>
        <v>47652</v>
      </c>
      <c r="AF53" s="805">
        <f t="shared" si="3"/>
        <v>3000</v>
      </c>
      <c r="AG53" s="784">
        <f t="shared" si="3"/>
        <v>0</v>
      </c>
      <c r="AH53" s="785">
        <f t="shared" si="3"/>
        <v>0</v>
      </c>
      <c r="AI53" s="805">
        <f t="shared" si="3"/>
        <v>302000</v>
      </c>
      <c r="AJ53" s="784">
        <f t="shared" ref="AJ53:BD53" si="4">SUM(AJ11:AJ52)</f>
        <v>187029</v>
      </c>
      <c r="AK53" s="785">
        <f t="shared" si="4"/>
        <v>81465</v>
      </c>
      <c r="AL53" s="805">
        <f t="shared" si="4"/>
        <v>335000</v>
      </c>
      <c r="AM53" s="784">
        <f t="shared" si="4"/>
        <v>1273387</v>
      </c>
      <c r="AN53" s="785">
        <f t="shared" si="4"/>
        <v>721305</v>
      </c>
      <c r="AO53" s="805">
        <f t="shared" si="4"/>
        <v>0</v>
      </c>
      <c r="AP53" s="784">
        <f t="shared" si="4"/>
        <v>45667</v>
      </c>
      <c r="AQ53" s="785">
        <f t="shared" si="4"/>
        <v>45667</v>
      </c>
      <c r="AR53" s="805">
        <f t="shared" si="4"/>
        <v>0</v>
      </c>
      <c r="AS53" s="784">
        <f t="shared" si="4"/>
        <v>0</v>
      </c>
      <c r="AT53" s="816">
        <f t="shared" si="4"/>
        <v>0</v>
      </c>
      <c r="AU53" s="720">
        <f t="shared" si="4"/>
        <v>25000</v>
      </c>
      <c r="AV53" s="721">
        <f t="shared" si="4"/>
        <v>25000</v>
      </c>
      <c r="AW53" s="722">
        <f t="shared" si="4"/>
        <v>0</v>
      </c>
      <c r="AX53" s="756">
        <f t="shared" si="4"/>
        <v>268267</v>
      </c>
      <c r="AY53" s="721">
        <f t="shared" si="4"/>
        <v>334614</v>
      </c>
      <c r="AZ53" s="722">
        <f t="shared" si="4"/>
        <v>0</v>
      </c>
      <c r="BA53" s="756">
        <f t="shared" si="4"/>
        <v>765000</v>
      </c>
      <c r="BB53" s="721">
        <f t="shared" si="4"/>
        <v>536486</v>
      </c>
      <c r="BC53" s="1031">
        <f t="shared" si="4"/>
        <v>0</v>
      </c>
      <c r="BD53" s="1046">
        <f t="shared" si="4"/>
        <v>0</v>
      </c>
      <c r="BE53" s="505">
        <f>SUM(BE12:BE46)</f>
        <v>0</v>
      </c>
      <c r="BF53" s="506">
        <f>SUM(BF12:BF46)</f>
        <v>0</v>
      </c>
      <c r="BG53" s="507"/>
      <c r="BH53" s="507"/>
      <c r="BI53" s="507"/>
      <c r="BJ53" s="507"/>
      <c r="BK53" s="507"/>
      <c r="BL53" s="507"/>
      <c r="BM53" s="507"/>
      <c r="BN53" s="507"/>
    </row>
    <row r="54" spans="1:66">
      <c r="A54" s="227"/>
      <c r="B54" s="224"/>
      <c r="C54" s="899"/>
      <c r="D54" s="889">
        <f t="shared" si="0"/>
        <v>0</v>
      </c>
      <c r="E54" s="724">
        <f>SUM(H54+K54+N54+Q54+T54+V54+X54+AA54+AD54+AG54+AJ54+AM54+AP54+AS54+AV54+AY54+BB54+BD54)</f>
        <v>0</v>
      </c>
      <c r="F54" s="745">
        <f t="shared" si="2"/>
        <v>0</v>
      </c>
      <c r="G54" s="723"/>
      <c r="H54" s="724"/>
      <c r="I54" s="725"/>
      <c r="J54" s="757"/>
      <c r="K54" s="724"/>
      <c r="L54" s="725"/>
      <c r="M54" s="757"/>
      <c r="N54" s="724"/>
      <c r="O54" s="725"/>
      <c r="P54" s="757"/>
      <c r="Q54" s="724"/>
      <c r="R54" s="725"/>
      <c r="S54" s="757"/>
      <c r="T54" s="724"/>
      <c r="U54" s="725"/>
      <c r="V54" s="502"/>
      <c r="W54" s="757"/>
      <c r="X54" s="724"/>
      <c r="Y54" s="725"/>
      <c r="Z54" s="757"/>
      <c r="AA54" s="724"/>
      <c r="AB54" s="770"/>
      <c r="AC54" s="780"/>
      <c r="AD54" s="781"/>
      <c r="AE54" s="782"/>
      <c r="AF54" s="804"/>
      <c r="AG54" s="781"/>
      <c r="AH54" s="782"/>
      <c r="AI54" s="804"/>
      <c r="AJ54" s="781"/>
      <c r="AK54" s="782"/>
      <c r="AL54" s="804"/>
      <c r="AM54" s="781"/>
      <c r="AN54" s="782"/>
      <c r="AO54" s="804"/>
      <c r="AP54" s="781"/>
      <c r="AQ54" s="782"/>
      <c r="AR54" s="804"/>
      <c r="AS54" s="781"/>
      <c r="AT54" s="815"/>
      <c r="AU54" s="723"/>
      <c r="AV54" s="724"/>
      <c r="AW54" s="725"/>
      <c r="AX54" s="757"/>
      <c r="AY54" s="724"/>
      <c r="AZ54" s="725"/>
      <c r="BA54" s="757"/>
      <c r="BB54" s="724"/>
      <c r="BC54" s="1032"/>
      <c r="BD54" s="1045"/>
      <c r="BF54" s="503"/>
    </row>
    <row r="55" spans="1:66" s="480" customFormat="1">
      <c r="A55" s="233" t="s">
        <v>253</v>
      </c>
      <c r="B55" s="234"/>
      <c r="C55" s="900" t="s">
        <v>254</v>
      </c>
      <c r="D55" s="890">
        <f t="shared" si="0"/>
        <v>0</v>
      </c>
      <c r="E55" s="714">
        <f t="shared" si="1"/>
        <v>0</v>
      </c>
      <c r="F55" s="715">
        <f t="shared" si="2"/>
        <v>0</v>
      </c>
      <c r="G55" s="908"/>
      <c r="H55" s="909"/>
      <c r="I55" s="910"/>
      <c r="J55" s="911"/>
      <c r="K55" s="844"/>
      <c r="L55" s="845"/>
      <c r="M55" s="846"/>
      <c r="N55" s="847"/>
      <c r="O55" s="848"/>
      <c r="P55" s="846"/>
      <c r="Q55" s="847"/>
      <c r="R55" s="848"/>
      <c r="S55" s="846"/>
      <c r="T55" s="847"/>
      <c r="U55" s="848"/>
      <c r="V55" s="849"/>
      <c r="W55" s="850"/>
      <c r="X55" s="844"/>
      <c r="Y55" s="845"/>
      <c r="Z55" s="850"/>
      <c r="AA55" s="844"/>
      <c r="AB55" s="851"/>
      <c r="AC55" s="852"/>
      <c r="AD55" s="853"/>
      <c r="AE55" s="854"/>
      <c r="AF55" s="855"/>
      <c r="AG55" s="853"/>
      <c r="AH55" s="854"/>
      <c r="AI55" s="831"/>
      <c r="AJ55" s="832"/>
      <c r="AK55" s="833"/>
      <c r="AL55" s="831"/>
      <c r="AM55" s="832"/>
      <c r="AN55" s="833"/>
      <c r="AO55" s="831"/>
      <c r="AP55" s="832"/>
      <c r="AQ55" s="833"/>
      <c r="AR55" s="831"/>
      <c r="AS55" s="832"/>
      <c r="AT55" s="834"/>
      <c r="AU55" s="835"/>
      <c r="AV55" s="836"/>
      <c r="AW55" s="837"/>
      <c r="AX55" s="824"/>
      <c r="AY55" s="714"/>
      <c r="AZ55" s="828"/>
      <c r="BA55" s="824"/>
      <c r="BB55" s="714"/>
      <c r="BC55" s="1033"/>
      <c r="BD55" s="1047"/>
      <c r="BE55" s="507"/>
      <c r="BF55" s="508"/>
      <c r="BG55" s="507"/>
      <c r="BH55" s="507"/>
      <c r="BI55" s="507"/>
      <c r="BJ55" s="507"/>
      <c r="BK55" s="507"/>
      <c r="BL55" s="507"/>
      <c r="BM55" s="507"/>
      <c r="BN55" s="507"/>
    </row>
    <row r="56" spans="1:66">
      <c r="A56" s="915"/>
      <c r="B56" s="869">
        <v>16080</v>
      </c>
      <c r="C56" s="872" t="s">
        <v>452</v>
      </c>
      <c r="D56" s="871">
        <f t="shared" si="0"/>
        <v>25650</v>
      </c>
      <c r="E56" s="859">
        <f t="shared" si="1"/>
        <v>33850</v>
      </c>
      <c r="F56" s="907">
        <f t="shared" si="2"/>
        <v>33279</v>
      </c>
      <c r="G56" s="779">
        <v>3200</v>
      </c>
      <c r="H56" s="650">
        <v>4064</v>
      </c>
      <c r="I56" s="698">
        <v>3961</v>
      </c>
      <c r="J56" s="675"/>
      <c r="K56" s="716"/>
      <c r="L56" s="829"/>
      <c r="M56" s="825">
        <v>22450</v>
      </c>
      <c r="N56" s="716">
        <v>29731</v>
      </c>
      <c r="O56" s="829">
        <v>29263</v>
      </c>
      <c r="P56" s="825"/>
      <c r="Q56" s="716"/>
      <c r="R56" s="829"/>
      <c r="S56" s="825"/>
      <c r="T56" s="716"/>
      <c r="U56" s="829"/>
      <c r="V56" s="856"/>
      <c r="W56" s="825"/>
      <c r="X56" s="716"/>
      <c r="Y56" s="829"/>
      <c r="Z56" s="825"/>
      <c r="AA56" s="716"/>
      <c r="AB56" s="857"/>
      <c r="AC56" s="858"/>
      <c r="AD56" s="859"/>
      <c r="AE56" s="860"/>
      <c r="AF56" s="861"/>
      <c r="AG56" s="859"/>
      <c r="AH56" s="860"/>
      <c r="AI56" s="697"/>
      <c r="AJ56" s="650"/>
      <c r="AK56" s="698"/>
      <c r="AL56" s="697"/>
      <c r="AM56" s="650">
        <v>55</v>
      </c>
      <c r="AN56" s="698">
        <v>55</v>
      </c>
      <c r="AO56" s="697"/>
      <c r="AP56" s="650"/>
      <c r="AQ56" s="698"/>
      <c r="AR56" s="697"/>
      <c r="AS56" s="650"/>
      <c r="AT56" s="710"/>
      <c r="AU56" s="713"/>
      <c r="AV56" s="667"/>
      <c r="AW56" s="676"/>
      <c r="AX56" s="825"/>
      <c r="AY56" s="716"/>
      <c r="AZ56" s="829"/>
      <c r="BA56" s="825"/>
      <c r="BB56" s="716"/>
      <c r="BC56" s="1034"/>
      <c r="BD56" s="1048"/>
      <c r="BF56" s="503"/>
    </row>
    <row r="57" spans="1:66">
      <c r="A57" s="916"/>
      <c r="B57" s="870">
        <v>81071</v>
      </c>
      <c r="C57" s="873" t="s">
        <v>472</v>
      </c>
      <c r="D57" s="871">
        <f t="shared" si="0"/>
        <v>2800</v>
      </c>
      <c r="E57" s="859">
        <f t="shared" si="1"/>
        <v>151849</v>
      </c>
      <c r="F57" s="907">
        <f t="shared" si="2"/>
        <v>151347</v>
      </c>
      <c r="G57" s="912"/>
      <c r="H57" s="652"/>
      <c r="I57" s="839"/>
      <c r="J57" s="913"/>
      <c r="K57" s="827"/>
      <c r="L57" s="830"/>
      <c r="M57" s="826">
        <v>2800</v>
      </c>
      <c r="N57" s="827">
        <v>1849</v>
      </c>
      <c r="O57" s="830">
        <v>1347</v>
      </c>
      <c r="P57" s="826"/>
      <c r="Q57" s="827"/>
      <c r="R57" s="830"/>
      <c r="S57" s="826"/>
      <c r="T57" s="827"/>
      <c r="U57" s="830"/>
      <c r="V57" s="862"/>
      <c r="W57" s="826"/>
      <c r="X57" s="827"/>
      <c r="Y57" s="830"/>
      <c r="Z57" s="826"/>
      <c r="AA57" s="827"/>
      <c r="AB57" s="863"/>
      <c r="AC57" s="864"/>
      <c r="AD57" s="865"/>
      <c r="AE57" s="866"/>
      <c r="AF57" s="867"/>
      <c r="AG57" s="865"/>
      <c r="AH57" s="866"/>
      <c r="AI57" s="838"/>
      <c r="AJ57" s="652"/>
      <c r="AK57" s="839"/>
      <c r="AL57" s="838"/>
      <c r="AM57" s="652">
        <v>150000</v>
      </c>
      <c r="AN57" s="839">
        <v>150000</v>
      </c>
      <c r="AO57" s="838"/>
      <c r="AP57" s="652"/>
      <c r="AQ57" s="839"/>
      <c r="AR57" s="838"/>
      <c r="AS57" s="652"/>
      <c r="AT57" s="840"/>
      <c r="AU57" s="841"/>
      <c r="AV57" s="842"/>
      <c r="AW57" s="843"/>
      <c r="AX57" s="826"/>
      <c r="AY57" s="827"/>
      <c r="AZ57" s="830"/>
      <c r="BA57" s="826"/>
      <c r="BB57" s="827"/>
      <c r="BC57" s="1035"/>
      <c r="BD57" s="1049"/>
    </row>
    <row r="58" spans="1:66">
      <c r="A58" s="916"/>
      <c r="B58" s="870"/>
      <c r="C58" s="873" t="s">
        <v>614</v>
      </c>
      <c r="D58" s="871">
        <f t="shared" si="0"/>
        <v>0</v>
      </c>
      <c r="E58" s="859">
        <f t="shared" si="1"/>
        <v>17616</v>
      </c>
      <c r="F58" s="907">
        <f t="shared" si="2"/>
        <v>17616</v>
      </c>
      <c r="G58" s="912"/>
      <c r="H58" s="652"/>
      <c r="I58" s="839"/>
      <c r="J58" s="913"/>
      <c r="K58" s="827"/>
      <c r="L58" s="830"/>
      <c r="M58" s="826"/>
      <c r="N58" s="827">
        <v>3766</v>
      </c>
      <c r="O58" s="830">
        <v>3766</v>
      </c>
      <c r="P58" s="826"/>
      <c r="Q58" s="827">
        <v>13850</v>
      </c>
      <c r="R58" s="830">
        <v>13850</v>
      </c>
      <c r="S58" s="826"/>
      <c r="T58" s="827"/>
      <c r="U58" s="830"/>
      <c r="V58" s="862"/>
      <c r="W58" s="826"/>
      <c r="X58" s="827"/>
      <c r="Y58" s="830"/>
      <c r="Z58" s="826"/>
      <c r="AA58" s="827"/>
      <c r="AB58" s="863"/>
      <c r="AC58" s="864"/>
      <c r="AD58" s="865"/>
      <c r="AE58" s="866"/>
      <c r="AF58" s="867"/>
      <c r="AG58" s="865"/>
      <c r="AH58" s="866"/>
      <c r="AI58" s="838"/>
      <c r="AJ58" s="652"/>
      <c r="AK58" s="839"/>
      <c r="AL58" s="838"/>
      <c r="AM58" s="652"/>
      <c r="AN58" s="839"/>
      <c r="AO58" s="838"/>
      <c r="AP58" s="652"/>
      <c r="AQ58" s="839"/>
      <c r="AR58" s="838"/>
      <c r="AS58" s="652"/>
      <c r="AT58" s="840"/>
      <c r="AU58" s="841"/>
      <c r="AV58" s="842"/>
      <c r="AW58" s="843"/>
      <c r="AX58" s="826"/>
      <c r="AY58" s="827"/>
      <c r="AZ58" s="830"/>
      <c r="BA58" s="826"/>
      <c r="BB58" s="827"/>
      <c r="BC58" s="1035"/>
      <c r="BD58" s="1049"/>
    </row>
    <row r="59" spans="1:66">
      <c r="A59" s="915"/>
      <c r="B59" s="869">
        <v>66020</v>
      </c>
      <c r="C59" s="872" t="s">
        <v>469</v>
      </c>
      <c r="D59" s="871">
        <f t="shared" si="0"/>
        <v>81915</v>
      </c>
      <c r="E59" s="859">
        <f t="shared" si="1"/>
        <v>90637</v>
      </c>
      <c r="F59" s="907">
        <f t="shared" si="2"/>
        <v>76867</v>
      </c>
      <c r="G59" s="779">
        <v>14500</v>
      </c>
      <c r="H59" s="650">
        <v>25004</v>
      </c>
      <c r="I59" s="698">
        <v>24189</v>
      </c>
      <c r="J59" s="675">
        <v>3915</v>
      </c>
      <c r="K59" s="716">
        <v>13182</v>
      </c>
      <c r="L59" s="829">
        <v>13640</v>
      </c>
      <c r="M59" s="825">
        <v>63500</v>
      </c>
      <c r="N59" s="716">
        <v>52451</v>
      </c>
      <c r="O59" s="829">
        <v>39038</v>
      </c>
      <c r="P59" s="825"/>
      <c r="Q59" s="716"/>
      <c r="R59" s="829"/>
      <c r="S59" s="825"/>
      <c r="T59" s="716"/>
      <c r="U59" s="829"/>
      <c r="V59" s="856"/>
      <c r="W59" s="825"/>
      <c r="X59" s="716"/>
      <c r="Y59" s="829"/>
      <c r="Z59" s="825"/>
      <c r="AA59" s="716"/>
      <c r="AB59" s="857"/>
      <c r="AC59" s="858"/>
      <c r="AD59" s="859"/>
      <c r="AE59" s="860"/>
      <c r="AF59" s="861"/>
      <c r="AG59" s="859"/>
      <c r="AH59" s="860"/>
      <c r="AI59" s="697"/>
      <c r="AJ59" s="650"/>
      <c r="AK59" s="698"/>
      <c r="AL59" s="697"/>
      <c r="AM59" s="650"/>
      <c r="AN59" s="698"/>
      <c r="AO59" s="697"/>
      <c r="AP59" s="650"/>
      <c r="AQ59" s="698"/>
      <c r="AR59" s="697"/>
      <c r="AS59" s="650"/>
      <c r="AT59" s="710"/>
      <c r="AU59" s="713"/>
      <c r="AV59" s="667"/>
      <c r="AW59" s="676"/>
      <c r="AX59" s="825"/>
      <c r="AY59" s="716"/>
      <c r="AZ59" s="829"/>
      <c r="BA59" s="825"/>
      <c r="BB59" s="716"/>
      <c r="BC59" s="1034"/>
      <c r="BD59" s="1048"/>
      <c r="BF59" s="503"/>
    </row>
    <row r="60" spans="1:66">
      <c r="A60" s="915"/>
      <c r="B60" s="869"/>
      <c r="C60" s="872" t="s">
        <v>479</v>
      </c>
      <c r="D60" s="871">
        <f t="shared" si="0"/>
        <v>0</v>
      </c>
      <c r="E60" s="859">
        <f t="shared" si="1"/>
        <v>20131</v>
      </c>
      <c r="F60" s="907">
        <f t="shared" si="2"/>
        <v>19680</v>
      </c>
      <c r="G60" s="779"/>
      <c r="H60" s="650"/>
      <c r="I60" s="698"/>
      <c r="J60" s="675"/>
      <c r="K60" s="716"/>
      <c r="L60" s="829"/>
      <c r="M60" s="825"/>
      <c r="N60" s="716">
        <v>45</v>
      </c>
      <c r="O60" s="829">
        <v>45</v>
      </c>
      <c r="P60" s="825"/>
      <c r="Q60" s="716">
        <v>16176</v>
      </c>
      <c r="R60" s="829">
        <v>15725</v>
      </c>
      <c r="S60" s="825"/>
      <c r="T60" s="716"/>
      <c r="U60" s="829"/>
      <c r="V60" s="856"/>
      <c r="W60" s="825"/>
      <c r="X60" s="716"/>
      <c r="Y60" s="829"/>
      <c r="Z60" s="825"/>
      <c r="AA60" s="716"/>
      <c r="AB60" s="857"/>
      <c r="AC60" s="858"/>
      <c r="AD60" s="859">
        <v>3800</v>
      </c>
      <c r="AE60" s="860">
        <v>3800</v>
      </c>
      <c r="AF60" s="861"/>
      <c r="AG60" s="859"/>
      <c r="AH60" s="860"/>
      <c r="AI60" s="697"/>
      <c r="AJ60" s="650"/>
      <c r="AK60" s="698"/>
      <c r="AL60" s="697"/>
      <c r="AM60" s="650">
        <v>110</v>
      </c>
      <c r="AN60" s="698">
        <v>110</v>
      </c>
      <c r="AO60" s="697"/>
      <c r="AP60" s="650"/>
      <c r="AQ60" s="698"/>
      <c r="AR60" s="697"/>
      <c r="AS60" s="650"/>
      <c r="AT60" s="710"/>
      <c r="AU60" s="713"/>
      <c r="AV60" s="667"/>
      <c r="AW60" s="676"/>
      <c r="AX60" s="825"/>
      <c r="AY60" s="716"/>
      <c r="AZ60" s="829"/>
      <c r="BA60" s="825"/>
      <c r="BB60" s="716"/>
      <c r="BC60" s="1034"/>
      <c r="BD60" s="1048"/>
      <c r="BF60" s="503"/>
    </row>
    <row r="61" spans="1:66">
      <c r="A61" s="868"/>
      <c r="B61" s="869">
        <v>86030</v>
      </c>
      <c r="C61" s="873" t="s">
        <v>480</v>
      </c>
      <c r="D61" s="871">
        <f t="shared" si="0"/>
        <v>6580</v>
      </c>
      <c r="E61" s="859">
        <f t="shared" si="1"/>
        <v>6580</v>
      </c>
      <c r="F61" s="907">
        <f t="shared" si="2"/>
        <v>6195</v>
      </c>
      <c r="G61" s="779"/>
      <c r="H61" s="650">
        <v>886</v>
      </c>
      <c r="I61" s="698">
        <v>886</v>
      </c>
      <c r="J61" s="675"/>
      <c r="K61" s="716">
        <v>268</v>
      </c>
      <c r="L61" s="829">
        <v>110</v>
      </c>
      <c r="M61" s="825">
        <v>5080</v>
      </c>
      <c r="N61" s="716">
        <v>5237</v>
      </c>
      <c r="O61" s="829">
        <v>5199</v>
      </c>
      <c r="P61" s="825"/>
      <c r="Q61" s="716">
        <v>189</v>
      </c>
      <c r="R61" s="829"/>
      <c r="S61" s="825">
        <v>1500</v>
      </c>
      <c r="T61" s="716"/>
      <c r="U61" s="829"/>
      <c r="V61" s="856"/>
      <c r="W61" s="825"/>
      <c r="X61" s="716"/>
      <c r="Y61" s="829"/>
      <c r="Z61" s="825"/>
      <c r="AA61" s="716"/>
      <c r="AB61" s="857"/>
      <c r="AC61" s="858"/>
      <c r="AD61" s="859"/>
      <c r="AE61" s="860"/>
      <c r="AF61" s="861"/>
      <c r="AG61" s="859"/>
      <c r="AH61" s="860"/>
      <c r="AI61" s="697"/>
      <c r="AJ61" s="650"/>
      <c r="AK61" s="698"/>
      <c r="AL61" s="697"/>
      <c r="AM61" s="650"/>
      <c r="AN61" s="698"/>
      <c r="AO61" s="697"/>
      <c r="AP61" s="650"/>
      <c r="AQ61" s="698"/>
      <c r="AR61" s="697"/>
      <c r="AS61" s="650"/>
      <c r="AT61" s="710"/>
      <c r="AU61" s="713"/>
      <c r="AV61" s="667"/>
      <c r="AW61" s="676"/>
      <c r="AX61" s="825"/>
      <c r="AY61" s="716"/>
      <c r="AZ61" s="829"/>
      <c r="BA61" s="825"/>
      <c r="BB61" s="716"/>
      <c r="BC61" s="1034"/>
      <c r="BD61" s="1048"/>
      <c r="BF61" s="503"/>
    </row>
    <row r="62" spans="1:66">
      <c r="A62" s="868"/>
      <c r="B62" s="869"/>
      <c r="C62" s="873" t="s">
        <v>487</v>
      </c>
      <c r="D62" s="871">
        <f t="shared" si="0"/>
        <v>0</v>
      </c>
      <c r="E62" s="859">
        <f t="shared" si="1"/>
        <v>250</v>
      </c>
      <c r="F62" s="907">
        <f t="shared" si="2"/>
        <v>250</v>
      </c>
      <c r="G62" s="779"/>
      <c r="H62" s="650"/>
      <c r="I62" s="698"/>
      <c r="J62" s="675"/>
      <c r="K62" s="716"/>
      <c r="L62" s="829"/>
      <c r="M62" s="825"/>
      <c r="N62" s="716"/>
      <c r="O62" s="829"/>
      <c r="P62" s="825"/>
      <c r="Q62" s="716">
        <v>250</v>
      </c>
      <c r="R62" s="829">
        <v>250</v>
      </c>
      <c r="S62" s="825"/>
      <c r="T62" s="716"/>
      <c r="U62" s="829"/>
      <c r="V62" s="856"/>
      <c r="W62" s="825"/>
      <c r="X62" s="716"/>
      <c r="Y62" s="829"/>
      <c r="Z62" s="825"/>
      <c r="AA62" s="716"/>
      <c r="AB62" s="857"/>
      <c r="AC62" s="858"/>
      <c r="AD62" s="859"/>
      <c r="AE62" s="860"/>
      <c r="AF62" s="861"/>
      <c r="AG62" s="859"/>
      <c r="AH62" s="860"/>
      <c r="AI62" s="697"/>
      <c r="AJ62" s="650"/>
      <c r="AK62" s="698"/>
      <c r="AL62" s="697"/>
      <c r="AM62" s="650"/>
      <c r="AN62" s="698"/>
      <c r="AO62" s="697"/>
      <c r="AP62" s="650"/>
      <c r="AQ62" s="698"/>
      <c r="AR62" s="697"/>
      <c r="AS62" s="650"/>
      <c r="AT62" s="710"/>
      <c r="AU62" s="713"/>
      <c r="AV62" s="667"/>
      <c r="AW62" s="676"/>
      <c r="AX62" s="825"/>
      <c r="AY62" s="716"/>
      <c r="AZ62" s="829"/>
      <c r="BA62" s="825"/>
      <c r="BB62" s="716"/>
      <c r="BC62" s="1034"/>
      <c r="BD62" s="1048"/>
      <c r="BF62" s="503"/>
    </row>
    <row r="63" spans="1:66">
      <c r="A63" s="868"/>
      <c r="B63" s="869">
        <v>107060</v>
      </c>
      <c r="C63" s="873" t="s">
        <v>492</v>
      </c>
      <c r="D63" s="871">
        <f t="shared" si="0"/>
        <v>445</v>
      </c>
      <c r="E63" s="859">
        <f t="shared" si="1"/>
        <v>41399</v>
      </c>
      <c r="F63" s="907">
        <f t="shared" si="2"/>
        <v>31853</v>
      </c>
      <c r="G63" s="779"/>
      <c r="H63" s="650">
        <v>15</v>
      </c>
      <c r="I63" s="698">
        <v>15</v>
      </c>
      <c r="J63" s="675"/>
      <c r="K63" s="716"/>
      <c r="L63" s="829"/>
      <c r="M63" s="825">
        <v>445</v>
      </c>
      <c r="N63" s="716">
        <v>734</v>
      </c>
      <c r="O63" s="829">
        <v>698</v>
      </c>
      <c r="P63" s="825"/>
      <c r="Q63" s="716"/>
      <c r="R63" s="829"/>
      <c r="S63" s="825"/>
      <c r="T63" s="716"/>
      <c r="U63" s="829"/>
      <c r="V63" s="856"/>
      <c r="W63" s="825"/>
      <c r="X63" s="716">
        <v>40650</v>
      </c>
      <c r="Y63" s="829">
        <v>31140</v>
      </c>
      <c r="Z63" s="825"/>
      <c r="AA63" s="716"/>
      <c r="AB63" s="857"/>
      <c r="AC63" s="858"/>
      <c r="AD63" s="859"/>
      <c r="AE63" s="860"/>
      <c r="AF63" s="861"/>
      <c r="AG63" s="859"/>
      <c r="AH63" s="860"/>
      <c r="AI63" s="697"/>
      <c r="AJ63" s="650"/>
      <c r="AK63" s="698"/>
      <c r="AL63" s="697"/>
      <c r="AM63" s="650"/>
      <c r="AN63" s="698"/>
      <c r="AO63" s="697"/>
      <c r="AP63" s="650"/>
      <c r="AQ63" s="698"/>
      <c r="AR63" s="697"/>
      <c r="AS63" s="650"/>
      <c r="AT63" s="710"/>
      <c r="AU63" s="713"/>
      <c r="AV63" s="667"/>
      <c r="AW63" s="676"/>
      <c r="AX63" s="825"/>
      <c r="AY63" s="716"/>
      <c r="AZ63" s="829"/>
      <c r="BA63" s="825"/>
      <c r="BB63" s="716"/>
      <c r="BC63" s="1034"/>
      <c r="BD63" s="1048"/>
      <c r="BF63" s="503"/>
    </row>
    <row r="64" spans="1:66">
      <c r="A64" s="868"/>
      <c r="B64" s="869"/>
      <c r="C64" s="873" t="s">
        <v>493</v>
      </c>
      <c r="D64" s="871">
        <f t="shared" si="0"/>
        <v>0</v>
      </c>
      <c r="E64" s="859">
        <f t="shared" si="1"/>
        <v>3907398</v>
      </c>
      <c r="F64" s="907">
        <f t="shared" si="2"/>
        <v>11302397</v>
      </c>
      <c r="G64" s="779"/>
      <c r="H64" s="650"/>
      <c r="I64" s="698"/>
      <c r="J64" s="675"/>
      <c r="K64" s="716"/>
      <c r="L64" s="829"/>
      <c r="M64" s="825"/>
      <c r="N64" s="716">
        <v>13</v>
      </c>
      <c r="O64" s="829">
        <v>13</v>
      </c>
      <c r="P64" s="825"/>
      <c r="Q64" s="716"/>
      <c r="R64" s="829"/>
      <c r="S64" s="825"/>
      <c r="T64" s="716"/>
      <c r="U64" s="829"/>
      <c r="V64" s="856"/>
      <c r="W64" s="825"/>
      <c r="X64" s="716"/>
      <c r="Y64" s="829"/>
      <c r="Z64" s="825"/>
      <c r="AA64" s="716"/>
      <c r="AB64" s="857"/>
      <c r="AC64" s="858"/>
      <c r="AD64" s="859"/>
      <c r="AE64" s="860"/>
      <c r="AF64" s="861"/>
      <c r="AG64" s="859"/>
      <c r="AH64" s="860"/>
      <c r="AI64" s="697"/>
      <c r="AJ64" s="650"/>
      <c r="AK64" s="698"/>
      <c r="AL64" s="697"/>
      <c r="AM64" s="650"/>
      <c r="AN64" s="698"/>
      <c r="AO64" s="697"/>
      <c r="AP64" s="650">
        <v>3907385</v>
      </c>
      <c r="AQ64" s="698">
        <v>11302384</v>
      </c>
      <c r="AR64" s="697"/>
      <c r="AS64" s="650"/>
      <c r="AT64" s="710"/>
      <c r="AU64" s="713"/>
      <c r="AV64" s="667"/>
      <c r="AW64" s="676"/>
      <c r="AX64" s="825"/>
      <c r="AY64" s="716"/>
      <c r="AZ64" s="829"/>
      <c r="BA64" s="825"/>
      <c r="BB64" s="716"/>
      <c r="BC64" s="1034"/>
      <c r="BD64" s="1048"/>
      <c r="BF64" s="503"/>
    </row>
    <row r="65" spans="1:66" s="231" customFormat="1">
      <c r="A65" s="868"/>
      <c r="B65" s="869"/>
      <c r="C65" s="872" t="s">
        <v>256</v>
      </c>
      <c r="D65" s="871">
        <f t="shared" si="0"/>
        <v>55344</v>
      </c>
      <c r="E65" s="859">
        <f t="shared" si="1"/>
        <v>0</v>
      </c>
      <c r="F65" s="907">
        <f t="shared" si="2"/>
        <v>0</v>
      </c>
      <c r="G65" s="779"/>
      <c r="H65" s="650"/>
      <c r="I65" s="698"/>
      <c r="J65" s="675"/>
      <c r="K65" s="716"/>
      <c r="L65" s="829"/>
      <c r="M65" s="825"/>
      <c r="N65" s="716"/>
      <c r="O65" s="829"/>
      <c r="P65" s="825">
        <v>12744</v>
      </c>
      <c r="Q65" s="716"/>
      <c r="R65" s="829"/>
      <c r="S65" s="825">
        <v>40600</v>
      </c>
      <c r="T65" s="716"/>
      <c r="U65" s="829"/>
      <c r="V65" s="856"/>
      <c r="W65" s="825"/>
      <c r="X65" s="716"/>
      <c r="Y65" s="829"/>
      <c r="Z65" s="825"/>
      <c r="AA65" s="716"/>
      <c r="AB65" s="857"/>
      <c r="AC65" s="858"/>
      <c r="AD65" s="859"/>
      <c r="AE65" s="860"/>
      <c r="AF65" s="861">
        <v>2000</v>
      </c>
      <c r="AG65" s="859"/>
      <c r="AH65" s="860"/>
      <c r="AI65" s="697"/>
      <c r="AJ65" s="650"/>
      <c r="AK65" s="698"/>
      <c r="AL65" s="697"/>
      <c r="AM65" s="650"/>
      <c r="AN65" s="698"/>
      <c r="AO65" s="697"/>
      <c r="AP65" s="650"/>
      <c r="AQ65" s="698"/>
      <c r="AR65" s="697"/>
      <c r="AS65" s="650"/>
      <c r="AT65" s="710"/>
      <c r="AU65" s="713"/>
      <c r="AV65" s="667"/>
      <c r="AW65" s="676"/>
      <c r="AX65" s="825"/>
      <c r="AY65" s="716"/>
      <c r="AZ65" s="829"/>
      <c r="BA65" s="825"/>
      <c r="BB65" s="716"/>
      <c r="BC65" s="1034"/>
      <c r="BD65" s="1048"/>
      <c r="BE65" s="500"/>
      <c r="BF65" s="503"/>
      <c r="BG65" s="500"/>
      <c r="BH65" s="500"/>
      <c r="BI65" s="500"/>
      <c r="BJ65" s="500"/>
      <c r="BK65" s="500"/>
      <c r="BL65" s="500"/>
      <c r="BM65" s="500"/>
      <c r="BN65" s="500"/>
    </row>
    <row r="66" spans="1:66" s="231" customFormat="1">
      <c r="A66" s="868"/>
      <c r="B66" s="869"/>
      <c r="C66" s="872" t="s">
        <v>246</v>
      </c>
      <c r="D66" s="871">
        <f t="shared" si="0"/>
        <v>112350</v>
      </c>
      <c r="E66" s="859">
        <f t="shared" si="1"/>
        <v>0</v>
      </c>
      <c r="F66" s="907">
        <f t="shared" si="2"/>
        <v>0</v>
      </c>
      <c r="G66" s="779"/>
      <c r="H66" s="650"/>
      <c r="I66" s="698"/>
      <c r="J66" s="675"/>
      <c r="K66" s="716"/>
      <c r="L66" s="829"/>
      <c r="M66" s="825"/>
      <c r="N66" s="716"/>
      <c r="O66" s="829"/>
      <c r="P66" s="825"/>
      <c r="Q66" s="716"/>
      <c r="R66" s="829"/>
      <c r="S66" s="825">
        <v>112350</v>
      </c>
      <c r="T66" s="716"/>
      <c r="U66" s="829"/>
      <c r="V66" s="856"/>
      <c r="W66" s="825"/>
      <c r="X66" s="716"/>
      <c r="Y66" s="829"/>
      <c r="Z66" s="825"/>
      <c r="AA66" s="716"/>
      <c r="AB66" s="857"/>
      <c r="AC66" s="858"/>
      <c r="AD66" s="859"/>
      <c r="AE66" s="860"/>
      <c r="AF66" s="861"/>
      <c r="AG66" s="859"/>
      <c r="AH66" s="860"/>
      <c r="AI66" s="697"/>
      <c r="AJ66" s="650"/>
      <c r="AK66" s="698"/>
      <c r="AL66" s="697"/>
      <c r="AM66" s="650"/>
      <c r="AN66" s="698"/>
      <c r="AO66" s="697"/>
      <c r="AP66" s="650"/>
      <c r="AQ66" s="698"/>
      <c r="AR66" s="697"/>
      <c r="AS66" s="650"/>
      <c r="AT66" s="710"/>
      <c r="AU66" s="713"/>
      <c r="AV66" s="667"/>
      <c r="AW66" s="676"/>
      <c r="AX66" s="825"/>
      <c r="AY66" s="716"/>
      <c r="AZ66" s="829"/>
      <c r="BA66" s="825"/>
      <c r="BB66" s="716"/>
      <c r="BC66" s="1034"/>
      <c r="BD66" s="1048"/>
      <c r="BE66" s="500"/>
      <c r="BF66" s="503"/>
      <c r="BG66" s="500"/>
      <c r="BH66" s="500"/>
      <c r="BI66" s="500"/>
      <c r="BJ66" s="500"/>
      <c r="BK66" s="500"/>
      <c r="BL66" s="500"/>
      <c r="BM66" s="500"/>
      <c r="BN66" s="500"/>
    </row>
    <row r="67" spans="1:66" s="231" customFormat="1">
      <c r="A67" s="868"/>
      <c r="B67" s="869"/>
      <c r="C67" s="874"/>
      <c r="D67" s="871"/>
      <c r="E67" s="859">
        <f t="shared" si="1"/>
        <v>0</v>
      </c>
      <c r="F67" s="907">
        <f t="shared" si="2"/>
        <v>0</v>
      </c>
      <c r="G67" s="779"/>
      <c r="H67" s="650"/>
      <c r="I67" s="698"/>
      <c r="J67" s="675"/>
      <c r="K67" s="716"/>
      <c r="L67" s="829"/>
      <c r="M67" s="825"/>
      <c r="N67" s="716"/>
      <c r="O67" s="829"/>
      <c r="P67" s="825"/>
      <c r="Q67" s="716"/>
      <c r="R67" s="829"/>
      <c r="S67" s="825"/>
      <c r="T67" s="716"/>
      <c r="U67" s="829"/>
      <c r="V67" s="856"/>
      <c r="W67" s="825"/>
      <c r="X67" s="716"/>
      <c r="Y67" s="829"/>
      <c r="Z67" s="825"/>
      <c r="AA67" s="716"/>
      <c r="AB67" s="857"/>
      <c r="AC67" s="858"/>
      <c r="AD67" s="859"/>
      <c r="AE67" s="860"/>
      <c r="AF67" s="861"/>
      <c r="AG67" s="859"/>
      <c r="AH67" s="860"/>
      <c r="AI67" s="697"/>
      <c r="AJ67" s="650"/>
      <c r="AK67" s="698"/>
      <c r="AL67" s="697"/>
      <c r="AM67" s="650"/>
      <c r="AN67" s="698"/>
      <c r="AO67" s="697"/>
      <c r="AP67" s="650"/>
      <c r="AQ67" s="698"/>
      <c r="AR67" s="697"/>
      <c r="AS67" s="650"/>
      <c r="AT67" s="710"/>
      <c r="AU67" s="713"/>
      <c r="AV67" s="667"/>
      <c r="AW67" s="676"/>
      <c r="AX67" s="825"/>
      <c r="AY67" s="716"/>
      <c r="AZ67" s="829"/>
      <c r="BA67" s="825"/>
      <c r="BB67" s="716"/>
      <c r="BC67" s="1034"/>
      <c r="BD67" s="1048"/>
      <c r="BE67" s="500"/>
      <c r="BF67" s="509"/>
      <c r="BG67" s="500"/>
      <c r="BH67" s="500"/>
      <c r="BI67" s="500"/>
      <c r="BJ67" s="500"/>
      <c r="BK67" s="500"/>
      <c r="BL67" s="500"/>
      <c r="BM67" s="500"/>
      <c r="BN67" s="500"/>
    </row>
    <row r="68" spans="1:66" s="481" customFormat="1" ht="13.5" thickBot="1">
      <c r="A68" s="485"/>
      <c r="B68" s="486"/>
      <c r="C68" s="901" t="s">
        <v>257</v>
      </c>
      <c r="D68" s="888">
        <f t="shared" ref="D68:AI68" si="5">SUM(D56:D67)</f>
        <v>285084</v>
      </c>
      <c r="E68" s="721">
        <f t="shared" si="5"/>
        <v>4269710</v>
      </c>
      <c r="F68" s="747">
        <f t="shared" si="5"/>
        <v>11639484</v>
      </c>
      <c r="G68" s="720">
        <f t="shared" si="5"/>
        <v>17700</v>
      </c>
      <c r="H68" s="721">
        <f t="shared" si="5"/>
        <v>29969</v>
      </c>
      <c r="I68" s="722">
        <f t="shared" si="5"/>
        <v>29051</v>
      </c>
      <c r="J68" s="756">
        <f t="shared" si="5"/>
        <v>3915</v>
      </c>
      <c r="K68" s="721">
        <f t="shared" si="5"/>
        <v>13450</v>
      </c>
      <c r="L68" s="722">
        <f t="shared" si="5"/>
        <v>13750</v>
      </c>
      <c r="M68" s="764">
        <f t="shared" si="5"/>
        <v>94275</v>
      </c>
      <c r="N68" s="765">
        <f t="shared" si="5"/>
        <v>93826</v>
      </c>
      <c r="O68" s="766">
        <f t="shared" si="5"/>
        <v>79369</v>
      </c>
      <c r="P68" s="764">
        <f t="shared" si="5"/>
        <v>12744</v>
      </c>
      <c r="Q68" s="765">
        <f t="shared" si="5"/>
        <v>30465</v>
      </c>
      <c r="R68" s="766">
        <f t="shared" si="5"/>
        <v>29825</v>
      </c>
      <c r="S68" s="764">
        <f t="shared" si="5"/>
        <v>154450</v>
      </c>
      <c r="T68" s="765">
        <f t="shared" si="5"/>
        <v>0</v>
      </c>
      <c r="U68" s="766">
        <f t="shared" si="5"/>
        <v>0</v>
      </c>
      <c r="V68" s="587">
        <f t="shared" si="5"/>
        <v>0</v>
      </c>
      <c r="W68" s="756">
        <f t="shared" si="5"/>
        <v>0</v>
      </c>
      <c r="X68" s="721">
        <f t="shared" si="5"/>
        <v>40650</v>
      </c>
      <c r="Y68" s="722">
        <f t="shared" si="5"/>
        <v>31140</v>
      </c>
      <c r="Z68" s="756">
        <f t="shared" si="5"/>
        <v>0</v>
      </c>
      <c r="AA68" s="721">
        <f t="shared" si="5"/>
        <v>0</v>
      </c>
      <c r="AB68" s="771">
        <f t="shared" si="5"/>
        <v>0</v>
      </c>
      <c r="AC68" s="783">
        <f t="shared" si="5"/>
        <v>0</v>
      </c>
      <c r="AD68" s="784">
        <f t="shared" si="5"/>
        <v>3800</v>
      </c>
      <c r="AE68" s="785">
        <f t="shared" si="5"/>
        <v>3800</v>
      </c>
      <c r="AF68" s="805">
        <f t="shared" si="5"/>
        <v>2000</v>
      </c>
      <c r="AG68" s="784">
        <f t="shared" si="5"/>
        <v>0</v>
      </c>
      <c r="AH68" s="785">
        <f t="shared" si="5"/>
        <v>0</v>
      </c>
      <c r="AI68" s="805">
        <f t="shared" si="5"/>
        <v>0</v>
      </c>
      <c r="AJ68" s="784">
        <f t="shared" ref="AJ68:BD68" si="6">SUM(AJ56:AJ67)</f>
        <v>0</v>
      </c>
      <c r="AK68" s="785">
        <f t="shared" si="6"/>
        <v>0</v>
      </c>
      <c r="AL68" s="805">
        <f t="shared" si="6"/>
        <v>0</v>
      </c>
      <c r="AM68" s="784">
        <f t="shared" si="6"/>
        <v>150165</v>
      </c>
      <c r="AN68" s="785">
        <f t="shared" si="6"/>
        <v>150165</v>
      </c>
      <c r="AO68" s="805">
        <f t="shared" si="6"/>
        <v>0</v>
      </c>
      <c r="AP68" s="784">
        <f t="shared" si="6"/>
        <v>3907385</v>
      </c>
      <c r="AQ68" s="785">
        <f t="shared" si="6"/>
        <v>11302384</v>
      </c>
      <c r="AR68" s="805">
        <f t="shared" si="6"/>
        <v>0</v>
      </c>
      <c r="AS68" s="784">
        <f t="shared" si="6"/>
        <v>0</v>
      </c>
      <c r="AT68" s="816">
        <f t="shared" si="6"/>
        <v>0</v>
      </c>
      <c r="AU68" s="720">
        <f t="shared" si="6"/>
        <v>0</v>
      </c>
      <c r="AV68" s="721">
        <f t="shared" si="6"/>
        <v>0</v>
      </c>
      <c r="AW68" s="722">
        <f t="shared" si="6"/>
        <v>0</v>
      </c>
      <c r="AX68" s="756">
        <f t="shared" si="6"/>
        <v>0</v>
      </c>
      <c r="AY68" s="721">
        <f t="shared" si="6"/>
        <v>0</v>
      </c>
      <c r="AZ68" s="722">
        <f t="shared" si="6"/>
        <v>0</v>
      </c>
      <c r="BA68" s="756">
        <f t="shared" si="6"/>
        <v>0</v>
      </c>
      <c r="BB68" s="721">
        <f t="shared" si="6"/>
        <v>0</v>
      </c>
      <c r="BC68" s="1031">
        <f t="shared" si="6"/>
        <v>0</v>
      </c>
      <c r="BD68" s="1050">
        <f t="shared" si="6"/>
        <v>0</v>
      </c>
      <c r="BE68" s="510"/>
      <c r="BF68" s="511"/>
      <c r="BG68" s="510"/>
      <c r="BH68" s="510"/>
      <c r="BI68" s="510"/>
      <c r="BJ68" s="510"/>
      <c r="BK68" s="510"/>
      <c r="BL68" s="510"/>
      <c r="BM68" s="510"/>
      <c r="BN68" s="510"/>
    </row>
    <row r="69" spans="1:66" s="231" customFormat="1" ht="13.5" thickBot="1">
      <c r="A69" s="227"/>
      <c r="B69" s="224"/>
      <c r="C69" s="899"/>
      <c r="D69" s="889">
        <f t="shared" si="0"/>
        <v>0</v>
      </c>
      <c r="E69" s="724">
        <f t="shared" si="1"/>
        <v>0</v>
      </c>
      <c r="F69" s="745">
        <f t="shared" si="2"/>
        <v>0</v>
      </c>
      <c r="G69" s="723"/>
      <c r="H69" s="724"/>
      <c r="I69" s="725"/>
      <c r="J69" s="757"/>
      <c r="K69" s="724"/>
      <c r="L69" s="725"/>
      <c r="M69" s="757"/>
      <c r="N69" s="724"/>
      <c r="O69" s="725"/>
      <c r="P69" s="757"/>
      <c r="Q69" s="724"/>
      <c r="R69" s="725"/>
      <c r="S69" s="757"/>
      <c r="T69" s="724"/>
      <c r="U69" s="725"/>
      <c r="V69" s="502"/>
      <c r="W69" s="757"/>
      <c r="X69" s="724"/>
      <c r="Y69" s="725"/>
      <c r="Z69" s="772"/>
      <c r="AA69" s="686"/>
      <c r="AB69" s="702"/>
      <c r="AC69" s="780"/>
      <c r="AD69" s="781"/>
      <c r="AE69" s="782"/>
      <c r="AF69" s="804"/>
      <c r="AG69" s="781"/>
      <c r="AH69" s="782"/>
      <c r="AI69" s="804"/>
      <c r="AJ69" s="781"/>
      <c r="AK69" s="782"/>
      <c r="AL69" s="804"/>
      <c r="AM69" s="781"/>
      <c r="AN69" s="782"/>
      <c r="AO69" s="804"/>
      <c r="AP69" s="781"/>
      <c r="AQ69" s="782"/>
      <c r="AR69" s="804"/>
      <c r="AS69" s="781"/>
      <c r="AT69" s="815"/>
      <c r="AU69" s="723"/>
      <c r="AV69" s="724"/>
      <c r="AW69" s="725"/>
      <c r="AX69" s="757"/>
      <c r="AY69" s="724"/>
      <c r="AZ69" s="725"/>
      <c r="BA69" s="757"/>
      <c r="BB69" s="724"/>
      <c r="BC69" s="1032"/>
      <c r="BD69" s="1045"/>
      <c r="BE69" s="500"/>
      <c r="BF69" s="503"/>
      <c r="BG69" s="500"/>
      <c r="BH69" s="500"/>
      <c r="BI69" s="500"/>
      <c r="BJ69" s="500"/>
      <c r="BK69" s="500"/>
      <c r="BL69" s="500"/>
      <c r="BM69" s="500"/>
      <c r="BN69" s="500"/>
    </row>
    <row r="70" spans="1:66" s="231" customFormat="1" ht="20.100000000000001" customHeight="1" thickBot="1">
      <c r="A70" s="482" t="s">
        <v>41</v>
      </c>
      <c r="B70" s="879"/>
      <c r="C70" s="902" t="s">
        <v>258</v>
      </c>
      <c r="D70" s="914">
        <f t="shared" ref="D70:AI70" si="7">SUM(D53+D68)</f>
        <v>2809041</v>
      </c>
      <c r="E70" s="727">
        <f t="shared" si="7"/>
        <v>7703438</v>
      </c>
      <c r="F70" s="823">
        <f t="shared" si="7"/>
        <v>13380178</v>
      </c>
      <c r="G70" s="726">
        <f t="shared" si="7"/>
        <v>101082</v>
      </c>
      <c r="H70" s="727">
        <f t="shared" si="7"/>
        <v>144646</v>
      </c>
      <c r="I70" s="728">
        <f t="shared" si="7"/>
        <v>126918</v>
      </c>
      <c r="J70" s="758">
        <f t="shared" si="7"/>
        <v>29476</v>
      </c>
      <c r="K70" s="727">
        <f t="shared" si="7"/>
        <v>37608</v>
      </c>
      <c r="L70" s="728">
        <f t="shared" si="7"/>
        <v>35585</v>
      </c>
      <c r="M70" s="767">
        <f t="shared" si="7"/>
        <v>655433</v>
      </c>
      <c r="N70" s="768">
        <f t="shared" si="7"/>
        <v>786137</v>
      </c>
      <c r="O70" s="769">
        <f t="shared" si="7"/>
        <v>730937</v>
      </c>
      <c r="P70" s="767">
        <f t="shared" si="7"/>
        <v>12744</v>
      </c>
      <c r="Q70" s="768">
        <f t="shared" si="7"/>
        <v>175342</v>
      </c>
      <c r="R70" s="769">
        <f t="shared" si="7"/>
        <v>96197</v>
      </c>
      <c r="S70" s="767">
        <f t="shared" si="7"/>
        <v>176839</v>
      </c>
      <c r="T70" s="768">
        <f t="shared" si="7"/>
        <v>0</v>
      </c>
      <c r="U70" s="769">
        <f t="shared" si="7"/>
        <v>0</v>
      </c>
      <c r="V70" s="588">
        <f t="shared" si="7"/>
        <v>0</v>
      </c>
      <c r="W70" s="758">
        <f t="shared" si="7"/>
        <v>133200</v>
      </c>
      <c r="X70" s="727">
        <f t="shared" si="7"/>
        <v>48520</v>
      </c>
      <c r="Y70" s="728">
        <f t="shared" si="7"/>
        <v>38103</v>
      </c>
      <c r="Z70" s="758">
        <f t="shared" si="7"/>
        <v>0</v>
      </c>
      <c r="AA70" s="727">
        <f t="shared" si="7"/>
        <v>0</v>
      </c>
      <c r="AB70" s="773">
        <f t="shared" si="7"/>
        <v>0</v>
      </c>
      <c r="AC70" s="786">
        <f t="shared" si="7"/>
        <v>0</v>
      </c>
      <c r="AD70" s="787">
        <f t="shared" si="7"/>
        <v>51452</v>
      </c>
      <c r="AE70" s="788">
        <f t="shared" si="7"/>
        <v>51452</v>
      </c>
      <c r="AF70" s="806">
        <f t="shared" si="7"/>
        <v>5000</v>
      </c>
      <c r="AG70" s="787">
        <f t="shared" si="7"/>
        <v>0</v>
      </c>
      <c r="AH70" s="788">
        <f t="shared" si="7"/>
        <v>0</v>
      </c>
      <c r="AI70" s="806">
        <f t="shared" si="7"/>
        <v>302000</v>
      </c>
      <c r="AJ70" s="787">
        <f t="shared" ref="AJ70:BF70" si="8">SUM(AJ53+AJ68)</f>
        <v>187029</v>
      </c>
      <c r="AK70" s="788">
        <f t="shared" si="8"/>
        <v>81465</v>
      </c>
      <c r="AL70" s="806">
        <f t="shared" si="8"/>
        <v>335000</v>
      </c>
      <c r="AM70" s="787">
        <f t="shared" si="8"/>
        <v>1423552</v>
      </c>
      <c r="AN70" s="788">
        <f t="shared" si="8"/>
        <v>871470</v>
      </c>
      <c r="AO70" s="806">
        <f t="shared" si="8"/>
        <v>0</v>
      </c>
      <c r="AP70" s="787">
        <f t="shared" si="8"/>
        <v>3953052</v>
      </c>
      <c r="AQ70" s="788">
        <f t="shared" si="8"/>
        <v>11348051</v>
      </c>
      <c r="AR70" s="806">
        <f t="shared" si="8"/>
        <v>0</v>
      </c>
      <c r="AS70" s="787">
        <f t="shared" si="8"/>
        <v>0</v>
      </c>
      <c r="AT70" s="817">
        <f t="shared" si="8"/>
        <v>0</v>
      </c>
      <c r="AU70" s="726">
        <f t="shared" si="8"/>
        <v>25000</v>
      </c>
      <c r="AV70" s="727">
        <f t="shared" si="8"/>
        <v>25000</v>
      </c>
      <c r="AW70" s="728">
        <f t="shared" si="8"/>
        <v>0</v>
      </c>
      <c r="AX70" s="758">
        <f t="shared" si="8"/>
        <v>268267</v>
      </c>
      <c r="AY70" s="727">
        <f t="shared" si="8"/>
        <v>334614</v>
      </c>
      <c r="AZ70" s="728">
        <f t="shared" si="8"/>
        <v>0</v>
      </c>
      <c r="BA70" s="758">
        <f t="shared" si="8"/>
        <v>765000</v>
      </c>
      <c r="BB70" s="727">
        <f t="shared" si="8"/>
        <v>536486</v>
      </c>
      <c r="BC70" s="1036">
        <f t="shared" si="8"/>
        <v>0</v>
      </c>
      <c r="BD70" s="1051">
        <f t="shared" si="8"/>
        <v>0</v>
      </c>
      <c r="BE70" s="648">
        <f t="shared" si="8"/>
        <v>0</v>
      </c>
      <c r="BF70" s="512">
        <f t="shared" si="8"/>
        <v>0</v>
      </c>
      <c r="BG70" s="500"/>
      <c r="BH70" s="500"/>
      <c r="BI70" s="500"/>
      <c r="BJ70" s="500"/>
      <c r="BK70" s="500"/>
      <c r="BL70" s="500"/>
      <c r="BM70" s="500"/>
      <c r="BN70" s="500"/>
    </row>
    <row r="71" spans="1:66" s="231" customFormat="1" ht="20.100000000000001" customHeight="1">
      <c r="A71" s="646" t="s">
        <v>259</v>
      </c>
      <c r="B71" s="880"/>
      <c r="C71" s="903" t="s">
        <v>260</v>
      </c>
      <c r="D71" s="891">
        <f t="shared" si="0"/>
        <v>464977</v>
      </c>
      <c r="E71" s="748">
        <f t="shared" si="1"/>
        <v>490506</v>
      </c>
      <c r="F71" s="749">
        <f t="shared" si="2"/>
        <v>456808</v>
      </c>
      <c r="G71" s="729">
        <v>288093</v>
      </c>
      <c r="H71" s="730">
        <v>275014</v>
      </c>
      <c r="I71" s="731">
        <v>262839</v>
      </c>
      <c r="J71" s="759">
        <v>81837</v>
      </c>
      <c r="K71" s="730">
        <v>74683</v>
      </c>
      <c r="L71" s="731">
        <v>70344</v>
      </c>
      <c r="M71" s="759">
        <v>92287</v>
      </c>
      <c r="N71" s="730">
        <v>90843</v>
      </c>
      <c r="O71" s="731">
        <v>80116</v>
      </c>
      <c r="P71" s="759"/>
      <c r="Q71" s="730"/>
      <c r="R71" s="731"/>
      <c r="S71" s="759"/>
      <c r="T71" s="730"/>
      <c r="U71" s="731"/>
      <c r="V71" s="683"/>
      <c r="W71" s="759">
        <v>2760</v>
      </c>
      <c r="X71" s="730">
        <v>30420</v>
      </c>
      <c r="Y71" s="731">
        <v>24979</v>
      </c>
      <c r="Z71" s="759"/>
      <c r="AA71" s="730"/>
      <c r="AB71" s="774"/>
      <c r="AC71" s="789"/>
      <c r="AD71" s="790"/>
      <c r="AE71" s="791"/>
      <c r="AF71" s="807"/>
      <c r="AG71" s="790">
        <v>1250</v>
      </c>
      <c r="AH71" s="791">
        <v>1250</v>
      </c>
      <c r="AI71" s="807"/>
      <c r="AJ71" s="790"/>
      <c r="AK71" s="791"/>
      <c r="AL71" s="807"/>
      <c r="AM71" s="790">
        <v>18296</v>
      </c>
      <c r="AN71" s="791">
        <v>17280</v>
      </c>
      <c r="AO71" s="807"/>
      <c r="AP71" s="790"/>
      <c r="AQ71" s="791"/>
      <c r="AR71" s="807"/>
      <c r="AS71" s="790"/>
      <c r="AT71" s="818"/>
      <c r="AU71" s="729"/>
      <c r="AV71" s="730"/>
      <c r="AW71" s="731"/>
      <c r="AX71" s="759"/>
      <c r="AY71" s="730"/>
      <c r="AZ71" s="731"/>
      <c r="BA71" s="759"/>
      <c r="BB71" s="730"/>
      <c r="BC71" s="1037"/>
      <c r="BD71" s="1052"/>
      <c r="BE71" s="500"/>
      <c r="BF71" s="513"/>
      <c r="BG71" s="500"/>
      <c r="BH71" s="500"/>
      <c r="BI71" s="500"/>
      <c r="BJ71" s="500"/>
      <c r="BK71" s="500"/>
      <c r="BL71" s="500"/>
      <c r="BM71" s="500"/>
      <c r="BN71" s="500"/>
    </row>
    <row r="72" spans="1:66" s="231" customFormat="1" ht="20.100000000000001" customHeight="1" thickBot="1">
      <c r="A72" s="647" t="s">
        <v>24</v>
      </c>
      <c r="B72" s="881"/>
      <c r="C72" s="904" t="s">
        <v>261</v>
      </c>
      <c r="D72" s="892">
        <f t="shared" si="0"/>
        <v>464977</v>
      </c>
      <c r="E72" s="733">
        <f t="shared" ref="E72:AJ72" si="9">SUM(E71)</f>
        <v>490506</v>
      </c>
      <c r="F72" s="750">
        <f t="shared" si="9"/>
        <v>456808</v>
      </c>
      <c r="G72" s="732">
        <f t="shared" si="9"/>
        <v>288093</v>
      </c>
      <c r="H72" s="733">
        <f t="shared" si="9"/>
        <v>275014</v>
      </c>
      <c r="I72" s="734">
        <f t="shared" si="9"/>
        <v>262839</v>
      </c>
      <c r="J72" s="760">
        <f t="shared" si="9"/>
        <v>81837</v>
      </c>
      <c r="K72" s="733">
        <f t="shared" si="9"/>
        <v>74683</v>
      </c>
      <c r="L72" s="734">
        <f t="shared" si="9"/>
        <v>70344</v>
      </c>
      <c r="M72" s="760">
        <f t="shared" si="9"/>
        <v>92287</v>
      </c>
      <c r="N72" s="733">
        <f t="shared" si="9"/>
        <v>90843</v>
      </c>
      <c r="O72" s="734">
        <f t="shared" si="9"/>
        <v>80116</v>
      </c>
      <c r="P72" s="760">
        <f t="shared" si="9"/>
        <v>0</v>
      </c>
      <c r="Q72" s="733">
        <f t="shared" si="9"/>
        <v>0</v>
      </c>
      <c r="R72" s="734">
        <f t="shared" si="9"/>
        <v>0</v>
      </c>
      <c r="S72" s="760">
        <f t="shared" si="9"/>
        <v>0</v>
      </c>
      <c r="T72" s="733">
        <f t="shared" si="9"/>
        <v>0</v>
      </c>
      <c r="U72" s="734">
        <f t="shared" si="9"/>
        <v>0</v>
      </c>
      <c r="V72" s="684">
        <f t="shared" si="9"/>
        <v>0</v>
      </c>
      <c r="W72" s="760">
        <f t="shared" si="9"/>
        <v>2760</v>
      </c>
      <c r="X72" s="733">
        <f t="shared" si="9"/>
        <v>30420</v>
      </c>
      <c r="Y72" s="734">
        <f t="shared" si="9"/>
        <v>24979</v>
      </c>
      <c r="Z72" s="760">
        <f t="shared" si="9"/>
        <v>0</v>
      </c>
      <c r="AA72" s="733">
        <f t="shared" si="9"/>
        <v>0</v>
      </c>
      <c r="AB72" s="775">
        <f t="shared" si="9"/>
        <v>0</v>
      </c>
      <c r="AC72" s="792">
        <f t="shared" si="9"/>
        <v>0</v>
      </c>
      <c r="AD72" s="793">
        <f t="shared" si="9"/>
        <v>0</v>
      </c>
      <c r="AE72" s="794">
        <f t="shared" si="9"/>
        <v>0</v>
      </c>
      <c r="AF72" s="808">
        <f t="shared" si="9"/>
        <v>0</v>
      </c>
      <c r="AG72" s="793">
        <f t="shared" si="9"/>
        <v>1250</v>
      </c>
      <c r="AH72" s="794">
        <f t="shared" si="9"/>
        <v>1250</v>
      </c>
      <c r="AI72" s="808">
        <f t="shared" si="9"/>
        <v>0</v>
      </c>
      <c r="AJ72" s="793">
        <f t="shared" si="9"/>
        <v>0</v>
      </c>
      <c r="AK72" s="794">
        <f t="shared" ref="AK72:BD72" si="10">SUM(AK71)</f>
        <v>0</v>
      </c>
      <c r="AL72" s="808">
        <f t="shared" si="10"/>
        <v>0</v>
      </c>
      <c r="AM72" s="793">
        <f t="shared" si="10"/>
        <v>18296</v>
      </c>
      <c r="AN72" s="794">
        <f t="shared" si="10"/>
        <v>17280</v>
      </c>
      <c r="AO72" s="808">
        <f t="shared" si="10"/>
        <v>0</v>
      </c>
      <c r="AP72" s="793">
        <f t="shared" si="10"/>
        <v>0</v>
      </c>
      <c r="AQ72" s="794">
        <f t="shared" si="10"/>
        <v>0</v>
      </c>
      <c r="AR72" s="808">
        <f t="shared" si="10"/>
        <v>0</v>
      </c>
      <c r="AS72" s="793">
        <f t="shared" si="10"/>
        <v>0</v>
      </c>
      <c r="AT72" s="819">
        <f t="shared" si="10"/>
        <v>0</v>
      </c>
      <c r="AU72" s="732">
        <f t="shared" si="10"/>
        <v>0</v>
      </c>
      <c r="AV72" s="733">
        <f t="shared" si="10"/>
        <v>0</v>
      </c>
      <c r="AW72" s="734">
        <f t="shared" si="10"/>
        <v>0</v>
      </c>
      <c r="AX72" s="760">
        <f t="shared" si="10"/>
        <v>0</v>
      </c>
      <c r="AY72" s="733">
        <f t="shared" si="10"/>
        <v>0</v>
      </c>
      <c r="AZ72" s="734">
        <f t="shared" si="10"/>
        <v>0</v>
      </c>
      <c r="BA72" s="760">
        <f t="shared" si="10"/>
        <v>0</v>
      </c>
      <c r="BB72" s="733">
        <f t="shared" si="10"/>
        <v>0</v>
      </c>
      <c r="BC72" s="1038">
        <f t="shared" si="10"/>
        <v>0</v>
      </c>
      <c r="BD72" s="1053">
        <f t="shared" si="10"/>
        <v>0</v>
      </c>
      <c r="BE72" s="500"/>
      <c r="BF72" s="515">
        <v>373</v>
      </c>
      <c r="BG72" s="500"/>
      <c r="BH72" s="500"/>
      <c r="BI72" s="500"/>
      <c r="BJ72" s="500"/>
      <c r="BK72" s="500"/>
      <c r="BL72" s="500"/>
      <c r="BM72" s="500"/>
      <c r="BN72" s="500"/>
    </row>
    <row r="73" spans="1:66" s="231" customFormat="1" ht="20.100000000000001" customHeight="1" thickBot="1">
      <c r="A73" s="475" t="s">
        <v>20</v>
      </c>
      <c r="B73" s="882"/>
      <c r="C73" s="905" t="s">
        <v>262</v>
      </c>
      <c r="D73" s="893">
        <f t="shared" si="0"/>
        <v>1944476</v>
      </c>
      <c r="E73" s="751">
        <f>SUM(H73+K73+N73+Q73+T73+V73+X73+AA73+AD73+AG73+AJ73+AM73+AP73+AS73+AV73+AY73+BB73+BD73)</f>
        <v>2046739</v>
      </c>
      <c r="F73" s="752">
        <f t="shared" si="2"/>
        <v>1934546</v>
      </c>
      <c r="G73" s="735">
        <v>891080</v>
      </c>
      <c r="H73" s="736">
        <v>906127</v>
      </c>
      <c r="I73" s="737">
        <v>884365</v>
      </c>
      <c r="J73" s="761">
        <v>261064</v>
      </c>
      <c r="K73" s="736">
        <v>274636</v>
      </c>
      <c r="L73" s="737">
        <v>254732</v>
      </c>
      <c r="M73" s="761">
        <v>788332</v>
      </c>
      <c r="N73" s="736">
        <v>834485</v>
      </c>
      <c r="O73" s="737">
        <v>769673</v>
      </c>
      <c r="P73" s="761"/>
      <c r="Q73" s="736"/>
      <c r="R73" s="737"/>
      <c r="S73" s="761"/>
      <c r="T73" s="736"/>
      <c r="U73" s="737"/>
      <c r="V73" s="645"/>
      <c r="W73" s="761"/>
      <c r="X73" s="736"/>
      <c r="Y73" s="737"/>
      <c r="Z73" s="761"/>
      <c r="AA73" s="736"/>
      <c r="AB73" s="776"/>
      <c r="AC73" s="795"/>
      <c r="AD73" s="796"/>
      <c r="AE73" s="797"/>
      <c r="AF73" s="809"/>
      <c r="AG73" s="796"/>
      <c r="AH73" s="797"/>
      <c r="AI73" s="809"/>
      <c r="AJ73" s="796"/>
      <c r="AK73" s="797"/>
      <c r="AL73" s="809">
        <v>4000</v>
      </c>
      <c r="AM73" s="796">
        <v>31491</v>
      </c>
      <c r="AN73" s="797">
        <v>25776</v>
      </c>
      <c r="AO73" s="809"/>
      <c r="AP73" s="796"/>
      <c r="AQ73" s="797"/>
      <c r="AR73" s="809"/>
      <c r="AS73" s="796"/>
      <c r="AT73" s="820"/>
      <c r="AU73" s="735"/>
      <c r="AV73" s="736"/>
      <c r="AW73" s="737"/>
      <c r="AX73" s="761"/>
      <c r="AY73" s="736"/>
      <c r="AZ73" s="737"/>
      <c r="BA73" s="761"/>
      <c r="BB73" s="736"/>
      <c r="BC73" s="1039"/>
      <c r="BD73" s="1054"/>
      <c r="BE73" s="500"/>
      <c r="BF73" s="516">
        <v>676.5</v>
      </c>
      <c r="BG73" s="500"/>
      <c r="BH73" s="500"/>
      <c r="BI73" s="500"/>
      <c r="BJ73" s="500"/>
      <c r="BK73" s="500"/>
      <c r="BL73" s="500"/>
      <c r="BM73" s="500"/>
      <c r="BN73" s="500"/>
    </row>
    <row r="74" spans="1:66" s="231" customFormat="1" ht="20.100000000000001" customHeight="1" thickBot="1">
      <c r="A74" s="519" t="s">
        <v>263</v>
      </c>
      <c r="B74" s="520"/>
      <c r="C74" s="902" t="s">
        <v>264</v>
      </c>
      <c r="D74" s="893">
        <f t="shared" si="0"/>
        <v>116092</v>
      </c>
      <c r="E74" s="753">
        <f t="shared" si="1"/>
        <v>130060</v>
      </c>
      <c r="F74" s="754">
        <f t="shared" si="2"/>
        <v>114461</v>
      </c>
      <c r="G74" s="738">
        <v>49191</v>
      </c>
      <c r="H74" s="739">
        <v>50715</v>
      </c>
      <c r="I74" s="740">
        <v>50357</v>
      </c>
      <c r="J74" s="762">
        <v>14334</v>
      </c>
      <c r="K74" s="739">
        <v>15344</v>
      </c>
      <c r="L74" s="740">
        <v>14318</v>
      </c>
      <c r="M74" s="762">
        <v>47360</v>
      </c>
      <c r="N74" s="739">
        <v>57244</v>
      </c>
      <c r="O74" s="740">
        <v>47970</v>
      </c>
      <c r="P74" s="762"/>
      <c r="Q74" s="739"/>
      <c r="R74" s="740"/>
      <c r="S74" s="762"/>
      <c r="T74" s="739"/>
      <c r="U74" s="740"/>
      <c r="V74" s="517"/>
      <c r="W74" s="762"/>
      <c r="X74" s="739"/>
      <c r="Y74" s="740"/>
      <c r="Z74" s="762"/>
      <c r="AA74" s="739"/>
      <c r="AB74" s="777"/>
      <c r="AC74" s="798"/>
      <c r="AD74" s="799"/>
      <c r="AE74" s="800"/>
      <c r="AF74" s="810"/>
      <c r="AG74" s="799"/>
      <c r="AH74" s="800"/>
      <c r="AI74" s="810"/>
      <c r="AJ74" s="799"/>
      <c r="AK74" s="800"/>
      <c r="AL74" s="810">
        <v>5207</v>
      </c>
      <c r="AM74" s="799">
        <v>6757</v>
      </c>
      <c r="AN74" s="800">
        <v>1816</v>
      </c>
      <c r="AO74" s="810"/>
      <c r="AP74" s="799"/>
      <c r="AQ74" s="800"/>
      <c r="AR74" s="810"/>
      <c r="AS74" s="799"/>
      <c r="AT74" s="821"/>
      <c r="AU74" s="738"/>
      <c r="AV74" s="739"/>
      <c r="AW74" s="740"/>
      <c r="AX74" s="762"/>
      <c r="AY74" s="739"/>
      <c r="AZ74" s="740"/>
      <c r="BA74" s="762"/>
      <c r="BB74" s="739"/>
      <c r="BC74" s="1040"/>
      <c r="BD74" s="1055"/>
      <c r="BE74" s="500"/>
      <c r="BF74" s="516"/>
      <c r="BG74" s="500"/>
      <c r="BH74" s="500"/>
      <c r="BI74" s="500"/>
      <c r="BJ74" s="500"/>
      <c r="BK74" s="500"/>
      <c r="BL74" s="500"/>
      <c r="BM74" s="500"/>
      <c r="BN74" s="500"/>
    </row>
    <row r="75" spans="1:66" s="177" customFormat="1" ht="20.100000000000001" customHeight="1" thickBot="1">
      <c r="A75" s="235" t="s">
        <v>8</v>
      </c>
      <c r="B75" s="883"/>
      <c r="C75" s="906" t="s">
        <v>265</v>
      </c>
      <c r="D75" s="893">
        <f t="shared" ref="D75:AI75" si="11">SUM(D70+D72+D73+D74)</f>
        <v>5334586</v>
      </c>
      <c r="E75" s="742">
        <f t="shared" si="11"/>
        <v>10370743</v>
      </c>
      <c r="F75" s="746">
        <f t="shared" si="11"/>
        <v>15885993</v>
      </c>
      <c r="G75" s="741">
        <f t="shared" si="11"/>
        <v>1329446</v>
      </c>
      <c r="H75" s="742">
        <f t="shared" si="11"/>
        <v>1376502</v>
      </c>
      <c r="I75" s="743">
        <f t="shared" si="11"/>
        <v>1324479</v>
      </c>
      <c r="J75" s="763">
        <f t="shared" si="11"/>
        <v>386711</v>
      </c>
      <c r="K75" s="742">
        <f t="shared" si="11"/>
        <v>402271</v>
      </c>
      <c r="L75" s="743">
        <f t="shared" si="11"/>
        <v>374979</v>
      </c>
      <c r="M75" s="763">
        <f t="shared" si="11"/>
        <v>1583412</v>
      </c>
      <c r="N75" s="742">
        <f t="shared" si="11"/>
        <v>1768709</v>
      </c>
      <c r="O75" s="743">
        <f t="shared" si="11"/>
        <v>1628696</v>
      </c>
      <c r="P75" s="763">
        <f t="shared" si="11"/>
        <v>12744</v>
      </c>
      <c r="Q75" s="742">
        <f t="shared" si="11"/>
        <v>175342</v>
      </c>
      <c r="R75" s="743">
        <f t="shared" si="11"/>
        <v>96197</v>
      </c>
      <c r="S75" s="763">
        <f t="shared" si="11"/>
        <v>176839</v>
      </c>
      <c r="T75" s="742">
        <f t="shared" si="11"/>
        <v>0</v>
      </c>
      <c r="U75" s="743">
        <f t="shared" si="11"/>
        <v>0</v>
      </c>
      <c r="V75" s="514">
        <f t="shared" si="11"/>
        <v>0</v>
      </c>
      <c r="W75" s="763">
        <f t="shared" si="11"/>
        <v>135960</v>
      </c>
      <c r="X75" s="742">
        <f t="shared" si="11"/>
        <v>78940</v>
      </c>
      <c r="Y75" s="743">
        <f t="shared" si="11"/>
        <v>63082</v>
      </c>
      <c r="Z75" s="763">
        <f t="shared" si="11"/>
        <v>0</v>
      </c>
      <c r="AA75" s="742">
        <f t="shared" si="11"/>
        <v>0</v>
      </c>
      <c r="AB75" s="778">
        <f t="shared" si="11"/>
        <v>0</v>
      </c>
      <c r="AC75" s="801">
        <f t="shared" si="11"/>
        <v>0</v>
      </c>
      <c r="AD75" s="802">
        <f t="shared" si="11"/>
        <v>51452</v>
      </c>
      <c r="AE75" s="803">
        <f t="shared" si="11"/>
        <v>51452</v>
      </c>
      <c r="AF75" s="811">
        <f t="shared" si="11"/>
        <v>5000</v>
      </c>
      <c r="AG75" s="802">
        <f t="shared" si="11"/>
        <v>1250</v>
      </c>
      <c r="AH75" s="803">
        <f t="shared" si="11"/>
        <v>1250</v>
      </c>
      <c r="AI75" s="811">
        <f t="shared" si="11"/>
        <v>302000</v>
      </c>
      <c r="AJ75" s="802">
        <f t="shared" ref="AJ75:BD75" si="12">SUM(AJ70+AJ72+AJ73+AJ74)</f>
        <v>187029</v>
      </c>
      <c r="AK75" s="803">
        <f t="shared" si="12"/>
        <v>81465</v>
      </c>
      <c r="AL75" s="811">
        <f t="shared" si="12"/>
        <v>344207</v>
      </c>
      <c r="AM75" s="802">
        <f t="shared" si="12"/>
        <v>1480096</v>
      </c>
      <c r="AN75" s="803">
        <f t="shared" si="12"/>
        <v>916342</v>
      </c>
      <c r="AO75" s="811">
        <f t="shared" si="12"/>
        <v>0</v>
      </c>
      <c r="AP75" s="802">
        <f t="shared" si="12"/>
        <v>3953052</v>
      </c>
      <c r="AQ75" s="803">
        <f t="shared" si="12"/>
        <v>11348051</v>
      </c>
      <c r="AR75" s="811">
        <f t="shared" si="12"/>
        <v>0</v>
      </c>
      <c r="AS75" s="802">
        <f t="shared" si="12"/>
        <v>0</v>
      </c>
      <c r="AT75" s="822">
        <f t="shared" si="12"/>
        <v>0</v>
      </c>
      <c r="AU75" s="741">
        <f t="shared" si="12"/>
        <v>25000</v>
      </c>
      <c r="AV75" s="742">
        <f t="shared" si="12"/>
        <v>25000</v>
      </c>
      <c r="AW75" s="743">
        <f t="shared" si="12"/>
        <v>0</v>
      </c>
      <c r="AX75" s="763">
        <f t="shared" si="12"/>
        <v>268267</v>
      </c>
      <c r="AY75" s="742">
        <f t="shared" si="12"/>
        <v>334614</v>
      </c>
      <c r="AZ75" s="743">
        <f t="shared" si="12"/>
        <v>0</v>
      </c>
      <c r="BA75" s="763">
        <f t="shared" si="12"/>
        <v>765000</v>
      </c>
      <c r="BB75" s="742">
        <f t="shared" si="12"/>
        <v>536486</v>
      </c>
      <c r="BC75" s="1041">
        <f t="shared" si="12"/>
        <v>0</v>
      </c>
      <c r="BD75" s="1056">
        <f t="shared" si="12"/>
        <v>0</v>
      </c>
      <c r="BE75" s="178"/>
      <c r="BF75" s="516">
        <v>1342.5</v>
      </c>
      <c r="BG75" s="178"/>
      <c r="BH75" s="178"/>
      <c r="BI75" s="178"/>
      <c r="BJ75" s="178"/>
      <c r="BK75" s="178"/>
      <c r="BL75" s="178"/>
      <c r="BM75" s="178"/>
      <c r="BN75" s="178"/>
    </row>
    <row r="76" spans="1:66">
      <c r="A76" s="221"/>
      <c r="B76" s="221"/>
      <c r="C76" s="236"/>
      <c r="D76" s="237"/>
      <c r="E76" s="237"/>
      <c r="F76" s="237"/>
      <c r="G76" s="237"/>
      <c r="H76" s="237"/>
      <c r="I76" s="237"/>
      <c r="J76" s="237"/>
      <c r="K76" s="237"/>
      <c r="L76" s="237"/>
      <c r="M76" s="237"/>
      <c r="N76" s="237"/>
      <c r="O76" s="237"/>
      <c r="P76" s="237"/>
      <c r="Q76" s="237"/>
      <c r="R76" s="237"/>
      <c r="S76" s="237"/>
      <c r="T76" s="237"/>
      <c r="U76" s="237"/>
      <c r="V76" s="237"/>
      <c r="W76" s="237"/>
      <c r="X76" s="237"/>
      <c r="Y76" s="237"/>
      <c r="Z76" s="237"/>
      <c r="AA76" s="237"/>
      <c r="AB76" s="237"/>
      <c r="AC76" s="237"/>
      <c r="AD76" s="237"/>
      <c r="AE76" s="237"/>
      <c r="AF76" s="237"/>
      <c r="AG76" s="237"/>
      <c r="AH76" s="237"/>
      <c r="AI76" s="237"/>
      <c r="AJ76" s="237"/>
      <c r="AK76" s="237"/>
      <c r="AL76" s="237"/>
      <c r="AM76" s="237"/>
      <c r="AN76" s="237"/>
      <c r="AO76" s="237"/>
      <c r="AP76" s="237"/>
      <c r="AQ76" s="237"/>
      <c r="AR76" s="237"/>
      <c r="AS76" s="237"/>
      <c r="AT76" s="237"/>
      <c r="AU76" s="237"/>
      <c r="AV76" s="237"/>
      <c r="AW76" s="237"/>
      <c r="AX76" s="237"/>
      <c r="AY76" s="237"/>
      <c r="AZ76" s="237"/>
      <c r="BA76" s="237"/>
      <c r="BB76" s="237"/>
      <c r="BC76" s="237"/>
      <c r="BD76" s="237"/>
      <c r="BE76" s="237"/>
    </row>
    <row r="77" spans="1:66">
      <c r="A77" s="221"/>
      <c r="B77" s="221"/>
      <c r="C77" s="222"/>
      <c r="D77" s="1160"/>
      <c r="E77" s="1160"/>
      <c r="F77" s="1160"/>
      <c r="G77" s="237"/>
      <c r="H77" s="237"/>
      <c r="I77" s="237"/>
      <c r="J77" s="237"/>
      <c r="K77" s="237"/>
      <c r="L77" s="237"/>
      <c r="M77" s="237"/>
      <c r="N77" s="237"/>
      <c r="O77" s="237"/>
      <c r="P77" s="237"/>
      <c r="Q77" s="237"/>
      <c r="R77" s="237"/>
      <c r="S77" s="237"/>
      <c r="T77" s="237"/>
      <c r="U77" s="237"/>
      <c r="V77" s="237"/>
      <c r="W77" s="237"/>
      <c r="X77" s="237"/>
      <c r="Y77" s="237"/>
      <c r="Z77" s="237"/>
      <c r="AA77" s="237"/>
      <c r="AB77" s="237"/>
      <c r="AC77" s="237"/>
      <c r="AD77" s="237"/>
      <c r="AE77" s="237"/>
      <c r="AF77" s="237"/>
      <c r="AG77" s="237"/>
      <c r="AH77" s="237"/>
      <c r="AI77" s="237"/>
      <c r="AJ77" s="237"/>
      <c r="AK77" s="237"/>
      <c r="AL77" s="237"/>
      <c r="AM77" s="237"/>
      <c r="AN77" s="237"/>
      <c r="AO77" s="237"/>
      <c r="AP77" s="237"/>
      <c r="AQ77" s="237"/>
      <c r="AR77" s="237"/>
      <c r="AS77" s="237"/>
      <c r="AT77" s="237"/>
      <c r="AU77" s="237"/>
      <c r="AV77" s="237"/>
      <c r="AW77" s="237"/>
      <c r="AX77" s="237"/>
      <c r="AY77" s="237"/>
      <c r="AZ77" s="237"/>
      <c r="BA77" s="237"/>
      <c r="BB77" s="237"/>
      <c r="BC77" s="237"/>
      <c r="BD77" s="237"/>
      <c r="BE77" s="237"/>
      <c r="BF77" s="237"/>
    </row>
    <row r="79" spans="1:66" s="480" customFormat="1">
      <c r="A79" s="1214"/>
      <c r="B79" s="1214"/>
      <c r="C79" s="1215"/>
      <c r="D79" s="1160"/>
      <c r="E79" s="1160"/>
      <c r="F79" s="1160"/>
      <c r="G79" s="1160"/>
      <c r="H79" s="1160"/>
      <c r="I79" s="1160"/>
      <c r="J79" s="1160"/>
      <c r="K79" s="1160"/>
      <c r="L79" s="1160"/>
      <c r="M79" s="1160"/>
      <c r="N79" s="1160"/>
      <c r="O79" s="1160"/>
      <c r="P79" s="1160"/>
      <c r="Q79" s="1160"/>
      <c r="R79" s="1160"/>
      <c r="S79" s="1160"/>
      <c r="T79" s="1160"/>
      <c r="U79" s="1160"/>
      <c r="V79" s="1160"/>
      <c r="W79" s="1160"/>
      <c r="X79" s="1160"/>
      <c r="Y79" s="1160"/>
      <c r="Z79" s="1160"/>
      <c r="AA79" s="1160"/>
      <c r="AB79" s="1160"/>
      <c r="AC79" s="1160"/>
      <c r="AD79" s="1160"/>
      <c r="AE79" s="1160"/>
      <c r="AF79" s="1160"/>
      <c r="AG79" s="1160">
        <f>SUM(AG73:AG74)</f>
        <v>0</v>
      </c>
      <c r="AH79" s="1160"/>
      <c r="AI79" s="1160"/>
      <c r="AJ79" s="1160"/>
      <c r="AK79" s="1160"/>
      <c r="AL79" s="1160"/>
      <c r="AM79" s="1160"/>
      <c r="AN79" s="1160"/>
      <c r="AO79" s="1160"/>
      <c r="AP79" s="1160"/>
      <c r="AQ79" s="1160"/>
      <c r="AR79" s="1160"/>
      <c r="AS79" s="1160"/>
      <c r="AT79" s="1160"/>
      <c r="AU79" s="1160"/>
      <c r="AV79" s="1160"/>
      <c r="AW79" s="1160"/>
      <c r="AX79" s="1160"/>
      <c r="AY79" s="1160"/>
      <c r="AZ79" s="1160"/>
      <c r="BA79" s="1160"/>
      <c r="BB79" s="1160"/>
      <c r="BC79" s="1160"/>
      <c r="BD79" s="1160"/>
      <c r="BE79" s="1160"/>
      <c r="BF79" s="1160"/>
      <c r="BG79" s="507"/>
      <c r="BH79" s="507"/>
      <c r="BI79" s="507"/>
      <c r="BJ79" s="507"/>
      <c r="BK79" s="507"/>
      <c r="BL79" s="507"/>
      <c r="BM79" s="507"/>
      <c r="BN79" s="507"/>
    </row>
    <row r="80" spans="1:66">
      <c r="A80" s="221"/>
      <c r="B80" s="221"/>
      <c r="C80" s="222"/>
      <c r="D80" s="237"/>
      <c r="E80" s="237"/>
      <c r="F80" s="237"/>
      <c r="G80" s="237"/>
      <c r="H80" s="237"/>
      <c r="I80" s="237"/>
      <c r="J80" s="237"/>
      <c r="K80" s="237"/>
      <c r="L80" s="237"/>
      <c r="M80" s="237"/>
      <c r="N80" s="237"/>
      <c r="O80" s="237"/>
      <c r="P80" s="237"/>
      <c r="Q80" s="237"/>
      <c r="R80" s="237"/>
      <c r="S80" s="237"/>
      <c r="T80" s="237"/>
      <c r="U80" s="237"/>
      <c r="V80" s="237"/>
      <c r="W80" s="237"/>
      <c r="X80" s="237"/>
      <c r="Y80" s="237"/>
      <c r="Z80" s="237"/>
      <c r="AA80" s="237"/>
      <c r="AB80" s="237"/>
      <c r="AC80" s="237"/>
      <c r="AD80" s="237"/>
      <c r="AE80" s="237"/>
      <c r="AF80" s="237"/>
      <c r="AG80" s="237"/>
      <c r="AH80" s="237"/>
      <c r="AI80" s="237"/>
      <c r="AJ80" s="237"/>
      <c r="AK80" s="237"/>
      <c r="AL80" s="237"/>
      <c r="AM80" s="237"/>
      <c r="AN80" s="237"/>
      <c r="AO80" s="237"/>
      <c r="AP80" s="237"/>
      <c r="AQ80" s="237"/>
      <c r="AR80" s="237"/>
      <c r="AS80" s="237"/>
      <c r="AT80" s="237"/>
      <c r="AU80" s="237"/>
      <c r="AV80" s="237"/>
      <c r="AW80" s="237"/>
      <c r="AX80" s="237"/>
      <c r="AY80" s="237"/>
      <c r="AZ80" s="237"/>
      <c r="BA80" s="237"/>
      <c r="BB80" s="237"/>
      <c r="BC80" s="237"/>
      <c r="BD80" s="237"/>
      <c r="BE80" s="237"/>
      <c r="BF80" s="237"/>
    </row>
    <row r="81" spans="1:66">
      <c r="A81" s="221"/>
      <c r="B81" s="221"/>
      <c r="C81" s="472"/>
      <c r="D81" s="237"/>
      <c r="E81" s="237"/>
      <c r="F81" s="237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7"/>
      <c r="R81" s="237"/>
      <c r="S81" s="237"/>
      <c r="T81" s="237"/>
      <c r="U81" s="237"/>
      <c r="V81" s="237"/>
      <c r="W81" s="237"/>
      <c r="X81" s="237"/>
      <c r="Y81" s="237"/>
      <c r="Z81" s="237"/>
      <c r="AA81" s="237"/>
      <c r="AB81" s="237"/>
      <c r="AC81" s="237"/>
      <c r="AD81" s="237"/>
      <c r="AE81" s="237"/>
      <c r="AF81" s="237"/>
      <c r="AG81" s="237"/>
      <c r="AH81" s="237"/>
      <c r="AI81" s="237"/>
      <c r="AJ81" s="237"/>
      <c r="AK81" s="237"/>
      <c r="AL81" s="237"/>
      <c r="AM81" s="237"/>
      <c r="AN81" s="237"/>
      <c r="AO81" s="237"/>
      <c r="AP81" s="237"/>
      <c r="AQ81" s="237"/>
      <c r="AR81" s="237"/>
      <c r="AS81" s="237"/>
      <c r="AT81" s="237"/>
      <c r="AU81" s="237"/>
      <c r="AV81" s="237"/>
      <c r="AW81" s="237"/>
      <c r="AX81" s="237"/>
      <c r="AY81" s="237"/>
      <c r="AZ81" s="237"/>
      <c r="BA81" s="237"/>
      <c r="BB81" s="237"/>
      <c r="BC81" s="237"/>
      <c r="BD81" s="237"/>
      <c r="BE81" s="237"/>
      <c r="BF81" s="237"/>
    </row>
    <row r="82" spans="1:66">
      <c r="A82" s="221"/>
      <c r="B82" s="221"/>
      <c r="C82" s="472"/>
      <c r="F82" s="237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37"/>
      <c r="R82" s="237"/>
      <c r="S82" s="237"/>
      <c r="T82" s="237"/>
      <c r="U82" s="237"/>
      <c r="V82" s="237"/>
      <c r="W82" s="237"/>
      <c r="X82" s="237"/>
      <c r="Y82" s="237"/>
      <c r="Z82" s="237"/>
      <c r="AA82" s="237"/>
      <c r="AB82" s="237"/>
      <c r="AC82" s="237"/>
      <c r="AD82" s="237"/>
      <c r="AE82" s="237"/>
      <c r="AF82" s="237"/>
      <c r="AG82" s="237"/>
      <c r="AH82" s="237"/>
      <c r="AI82" s="237"/>
      <c r="AJ82" s="237"/>
      <c r="AK82" s="237"/>
      <c r="AL82" s="237"/>
      <c r="AM82" s="237"/>
      <c r="AN82" s="237"/>
      <c r="AO82" s="237"/>
      <c r="AP82" s="237"/>
      <c r="AQ82" s="237"/>
      <c r="AR82" s="237"/>
      <c r="AS82" s="237"/>
      <c r="AT82" s="237"/>
      <c r="AU82" s="237"/>
      <c r="AV82" s="237"/>
      <c r="AW82" s="237"/>
      <c r="AX82" s="237"/>
      <c r="AY82" s="237"/>
      <c r="AZ82" s="237"/>
      <c r="BA82" s="237"/>
      <c r="BB82" s="237"/>
      <c r="BC82" s="237"/>
      <c r="BD82" s="237"/>
      <c r="BE82" s="237"/>
      <c r="BF82" s="237"/>
    </row>
    <row r="83" spans="1:66">
      <c r="A83" s="221"/>
      <c r="B83" s="221"/>
      <c r="C83" s="472"/>
      <c r="F83" s="237"/>
      <c r="G83" s="237"/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  <c r="T83" s="237"/>
      <c r="U83" s="237"/>
      <c r="V83" s="237"/>
      <c r="W83" s="237"/>
      <c r="X83" s="237"/>
      <c r="Y83" s="237"/>
      <c r="Z83" s="237"/>
      <c r="AA83" s="237"/>
      <c r="AB83" s="237"/>
      <c r="AC83" s="237"/>
      <c r="AD83" s="237"/>
      <c r="AE83" s="237"/>
      <c r="AF83" s="237"/>
      <c r="AG83" s="237"/>
      <c r="AH83" s="237"/>
      <c r="AI83" s="237"/>
      <c r="AJ83" s="237"/>
      <c r="AK83" s="237"/>
      <c r="AL83" s="237"/>
      <c r="AM83" s="237"/>
      <c r="AN83" s="237"/>
      <c r="AO83" s="237"/>
      <c r="AP83" s="237"/>
      <c r="AQ83" s="237"/>
      <c r="AR83" s="237"/>
      <c r="AS83" s="237"/>
      <c r="AT83" s="237"/>
      <c r="AU83" s="237"/>
      <c r="AV83" s="237"/>
      <c r="AW83" s="237"/>
      <c r="AX83" s="237"/>
      <c r="AY83" s="237"/>
      <c r="AZ83" s="237"/>
      <c r="BA83" s="237"/>
      <c r="BB83" s="237"/>
      <c r="BC83" s="237"/>
      <c r="BD83" s="237"/>
      <c r="BE83" s="237"/>
      <c r="BF83" s="237"/>
    </row>
    <row r="84" spans="1:66" s="480" customFormat="1">
      <c r="A84" s="1214"/>
      <c r="B84" s="1214"/>
      <c r="C84" s="507"/>
      <c r="D84" s="507"/>
      <c r="E84" s="507"/>
      <c r="F84" s="1160"/>
      <c r="G84" s="1160"/>
      <c r="H84" s="1160"/>
      <c r="I84" s="1160"/>
      <c r="J84" s="1160"/>
      <c r="K84" s="1160"/>
      <c r="L84" s="1160"/>
      <c r="M84" s="1160"/>
      <c r="N84" s="1160"/>
      <c r="O84" s="1160"/>
      <c r="P84" s="1160"/>
      <c r="Q84" s="1160"/>
      <c r="R84" s="1160"/>
      <c r="S84" s="1160"/>
      <c r="T84" s="1160"/>
      <c r="U84" s="1160"/>
      <c r="V84" s="1160"/>
      <c r="W84" s="1160"/>
      <c r="X84" s="1160"/>
      <c r="Y84" s="1160"/>
      <c r="Z84" s="1160"/>
      <c r="AA84" s="1160"/>
      <c r="AB84" s="1160"/>
      <c r="AC84" s="1160"/>
      <c r="AD84" s="1160"/>
      <c r="AE84" s="1160"/>
      <c r="AF84" s="1160"/>
      <c r="AG84" s="1160">
        <f>SUM(AG81:AG83)</f>
        <v>0</v>
      </c>
      <c r="AH84" s="1160"/>
      <c r="AI84" s="1160"/>
      <c r="AJ84" s="1160"/>
      <c r="AK84" s="1160"/>
      <c r="AL84" s="1160"/>
      <c r="AM84" s="1160"/>
      <c r="AN84" s="1160"/>
      <c r="AO84" s="1160"/>
      <c r="AP84" s="1160"/>
      <c r="AQ84" s="1160"/>
      <c r="AR84" s="1160"/>
      <c r="AS84" s="1160"/>
      <c r="AT84" s="1160"/>
      <c r="AU84" s="1160"/>
      <c r="AV84" s="1160"/>
      <c r="AW84" s="1160"/>
      <c r="AX84" s="1160"/>
      <c r="AY84" s="1160"/>
      <c r="AZ84" s="1160"/>
      <c r="BA84" s="1160"/>
      <c r="BB84" s="1160"/>
      <c r="BC84" s="1160"/>
      <c r="BD84" s="1160"/>
      <c r="BE84" s="1160"/>
      <c r="BF84" s="1160"/>
      <c r="BG84" s="507"/>
      <c r="BH84" s="507"/>
      <c r="BI84" s="507"/>
      <c r="BJ84" s="507"/>
      <c r="BK84" s="507"/>
      <c r="BL84" s="507"/>
      <c r="BM84" s="507"/>
      <c r="BN84" s="507"/>
    </row>
    <row r="85" spans="1:66">
      <c r="A85" s="221"/>
      <c r="B85" s="221"/>
      <c r="F85" s="237"/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  <c r="T85" s="237"/>
      <c r="U85" s="237"/>
      <c r="V85" s="237"/>
      <c r="W85" s="237"/>
      <c r="X85" s="237"/>
      <c r="Y85" s="237"/>
      <c r="Z85" s="237"/>
      <c r="AA85" s="237"/>
      <c r="AB85" s="237"/>
      <c r="AC85" s="237"/>
      <c r="AD85" s="237"/>
      <c r="AE85" s="237"/>
      <c r="AF85" s="237"/>
      <c r="AG85" s="237"/>
      <c r="AH85" s="237"/>
      <c r="AI85" s="237"/>
      <c r="AJ85" s="237"/>
      <c r="AK85" s="237"/>
      <c r="AL85" s="237"/>
      <c r="AM85" s="237"/>
      <c r="AN85" s="237"/>
      <c r="AO85" s="237"/>
      <c r="AP85" s="237"/>
      <c r="AQ85" s="237"/>
      <c r="AR85" s="237"/>
      <c r="AS85" s="237"/>
      <c r="AT85" s="237"/>
      <c r="AU85" s="237"/>
      <c r="AV85" s="237"/>
      <c r="AW85" s="237"/>
      <c r="AX85" s="237"/>
      <c r="AY85" s="237"/>
      <c r="AZ85" s="237"/>
      <c r="BA85" s="237"/>
      <c r="BB85" s="237"/>
      <c r="BC85" s="237"/>
      <c r="BD85" s="237"/>
      <c r="BE85" s="237"/>
      <c r="BF85" s="237"/>
    </row>
    <row r="86" spans="1:66">
      <c r="A86" s="221"/>
      <c r="B86" s="221"/>
      <c r="F86" s="237"/>
      <c r="G86" s="237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  <c r="T86" s="237"/>
      <c r="U86" s="237"/>
      <c r="V86" s="237"/>
      <c r="W86" s="237"/>
      <c r="X86" s="237"/>
      <c r="Y86" s="237"/>
      <c r="Z86" s="237"/>
      <c r="AA86" s="237"/>
      <c r="AB86" s="237"/>
      <c r="AC86" s="237"/>
      <c r="AD86" s="237"/>
      <c r="AE86" s="237"/>
      <c r="AF86" s="237"/>
      <c r="AG86" s="237"/>
      <c r="AH86" s="237"/>
      <c r="AI86" s="237"/>
      <c r="AJ86" s="237"/>
      <c r="AK86" s="237"/>
      <c r="AL86" s="237"/>
      <c r="AM86" s="237"/>
      <c r="AN86" s="237"/>
      <c r="AO86" s="237"/>
      <c r="AP86" s="237"/>
      <c r="AQ86" s="237"/>
      <c r="AR86" s="237"/>
      <c r="AS86" s="237"/>
      <c r="AT86" s="237"/>
      <c r="AU86" s="237"/>
      <c r="AV86" s="237"/>
      <c r="AW86" s="237"/>
      <c r="AX86" s="237"/>
      <c r="AY86" s="237"/>
      <c r="AZ86" s="237"/>
      <c r="BA86" s="237"/>
      <c r="BB86" s="237"/>
      <c r="BC86" s="237"/>
      <c r="BD86" s="237"/>
      <c r="BE86" s="237"/>
      <c r="BF86" s="237"/>
    </row>
    <row r="87" spans="1:66">
      <c r="A87" s="221"/>
      <c r="B87" s="221"/>
      <c r="F87" s="237"/>
      <c r="G87" s="237"/>
      <c r="H87" s="237"/>
      <c r="I87" s="237"/>
      <c r="J87" s="237"/>
      <c r="K87" s="237"/>
      <c r="L87" s="237"/>
      <c r="M87" s="237"/>
      <c r="N87" s="237"/>
      <c r="O87" s="237"/>
      <c r="P87" s="237"/>
      <c r="Q87" s="237"/>
      <c r="R87" s="237"/>
      <c r="S87" s="237"/>
      <c r="T87" s="237"/>
      <c r="U87" s="237"/>
      <c r="V87" s="237"/>
      <c r="W87" s="237"/>
      <c r="X87" s="237"/>
      <c r="Y87" s="237"/>
      <c r="Z87" s="237"/>
      <c r="AA87" s="237"/>
      <c r="AB87" s="237"/>
      <c r="AC87" s="237"/>
      <c r="AD87" s="237"/>
      <c r="AE87" s="237"/>
      <c r="AF87" s="237"/>
      <c r="AG87" s="237"/>
      <c r="AH87" s="237"/>
      <c r="AI87" s="237"/>
      <c r="AJ87" s="237"/>
      <c r="AK87" s="237"/>
      <c r="AL87" s="237"/>
      <c r="AM87" s="237"/>
      <c r="AN87" s="237"/>
      <c r="AO87" s="237"/>
      <c r="AP87" s="237"/>
      <c r="AQ87" s="237"/>
      <c r="AR87" s="237"/>
      <c r="AS87" s="237"/>
      <c r="AT87" s="237"/>
      <c r="AU87" s="237"/>
      <c r="AV87" s="237"/>
      <c r="AW87" s="237"/>
      <c r="AX87" s="237"/>
      <c r="AY87" s="237"/>
      <c r="AZ87" s="237"/>
      <c r="BA87" s="237"/>
      <c r="BB87" s="237"/>
      <c r="BC87" s="237"/>
      <c r="BD87" s="237"/>
      <c r="BE87" s="237"/>
      <c r="BF87" s="237"/>
    </row>
    <row r="88" spans="1:66">
      <c r="A88" s="221"/>
      <c r="B88" s="221"/>
      <c r="F88" s="237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  <c r="T88" s="237"/>
      <c r="U88" s="237"/>
      <c r="V88" s="237"/>
      <c r="W88" s="237"/>
      <c r="X88" s="237"/>
      <c r="Y88" s="237"/>
      <c r="Z88" s="237"/>
      <c r="AA88" s="237"/>
      <c r="AB88" s="237"/>
      <c r="AC88" s="237"/>
      <c r="AD88" s="237"/>
      <c r="AE88" s="237"/>
      <c r="AF88" s="237"/>
      <c r="AG88" s="237"/>
      <c r="AH88" s="237"/>
      <c r="AI88" s="237"/>
      <c r="AJ88" s="237"/>
      <c r="AK88" s="237"/>
      <c r="AL88" s="237"/>
      <c r="AM88" s="237"/>
      <c r="AN88" s="237"/>
      <c r="AO88" s="237"/>
      <c r="AP88" s="237"/>
      <c r="AQ88" s="237"/>
      <c r="AR88" s="237"/>
      <c r="AS88" s="237"/>
      <c r="AT88" s="237"/>
      <c r="AU88" s="237"/>
      <c r="AV88" s="237"/>
      <c r="AW88" s="237"/>
      <c r="AX88" s="237"/>
      <c r="AY88" s="237"/>
      <c r="AZ88" s="237"/>
      <c r="BA88" s="237"/>
      <c r="BB88" s="237"/>
      <c r="BC88" s="237"/>
      <c r="BD88" s="237"/>
      <c r="BE88" s="237"/>
      <c r="BF88" s="237"/>
    </row>
    <row r="89" spans="1:66">
      <c r="A89" s="221"/>
      <c r="B89" s="221"/>
      <c r="F89" s="237"/>
      <c r="G89" s="237"/>
      <c r="H89" s="237"/>
      <c r="I89" s="237"/>
      <c r="J89" s="237"/>
      <c r="K89" s="237"/>
      <c r="L89" s="237"/>
      <c r="M89" s="237"/>
      <c r="N89" s="237"/>
      <c r="O89" s="237"/>
      <c r="P89" s="237"/>
      <c r="Q89" s="237"/>
      <c r="R89" s="237"/>
      <c r="S89" s="237"/>
      <c r="T89" s="237"/>
      <c r="U89" s="237"/>
      <c r="V89" s="237"/>
      <c r="W89" s="237"/>
      <c r="X89" s="237"/>
      <c r="Y89" s="237"/>
      <c r="Z89" s="237"/>
      <c r="AA89" s="237"/>
      <c r="AB89" s="237"/>
      <c r="AC89" s="237"/>
      <c r="AD89" s="237"/>
      <c r="AE89" s="237"/>
      <c r="AF89" s="237"/>
      <c r="AG89" s="237"/>
      <c r="AH89" s="237"/>
      <c r="AI89" s="237"/>
      <c r="AJ89" s="237"/>
      <c r="AK89" s="237"/>
      <c r="AL89" s="237"/>
      <c r="AM89" s="237"/>
      <c r="AN89" s="237"/>
      <c r="AO89" s="237"/>
      <c r="AP89" s="237"/>
      <c r="AQ89" s="237"/>
      <c r="AR89" s="237"/>
      <c r="AS89" s="237"/>
      <c r="AT89" s="237"/>
      <c r="AU89" s="237"/>
      <c r="AV89" s="237"/>
      <c r="AW89" s="237"/>
      <c r="AX89" s="237"/>
      <c r="AY89" s="237"/>
      <c r="AZ89" s="237"/>
      <c r="BA89" s="237"/>
      <c r="BB89" s="237"/>
      <c r="BC89" s="237"/>
      <c r="BD89" s="237"/>
      <c r="BE89" s="237"/>
      <c r="BF89" s="237"/>
    </row>
    <row r="90" spans="1:66">
      <c r="A90" s="221"/>
      <c r="B90" s="221"/>
      <c r="F90" s="237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37"/>
      <c r="R90" s="237"/>
      <c r="S90" s="237"/>
      <c r="T90" s="237"/>
      <c r="U90" s="237"/>
      <c r="V90" s="237"/>
      <c r="W90" s="237"/>
      <c r="X90" s="237"/>
      <c r="Y90" s="237"/>
      <c r="Z90" s="237"/>
      <c r="AA90" s="237"/>
      <c r="AB90" s="237"/>
      <c r="AC90" s="237"/>
      <c r="AD90" s="237"/>
      <c r="AE90" s="237"/>
      <c r="AF90" s="237"/>
      <c r="AG90" s="237"/>
      <c r="AH90" s="237"/>
      <c r="AI90" s="237"/>
      <c r="AJ90" s="237"/>
      <c r="AK90" s="237"/>
      <c r="AL90" s="237"/>
      <c r="AM90" s="237"/>
      <c r="AN90" s="237"/>
      <c r="AO90" s="237"/>
      <c r="AP90" s="237"/>
      <c r="AQ90" s="237"/>
      <c r="AR90" s="237"/>
      <c r="AS90" s="237"/>
      <c r="AT90" s="237"/>
      <c r="AU90" s="237"/>
      <c r="AV90" s="237"/>
      <c r="AW90" s="237"/>
      <c r="AX90" s="237"/>
      <c r="AY90" s="237"/>
      <c r="AZ90" s="237"/>
      <c r="BA90" s="237"/>
      <c r="BB90" s="237"/>
      <c r="BC90" s="237"/>
      <c r="BD90" s="237"/>
      <c r="BE90" s="237"/>
      <c r="BF90" s="237"/>
    </row>
    <row r="91" spans="1:66">
      <c r="A91" s="221"/>
      <c r="B91" s="221"/>
      <c r="F91" s="237"/>
      <c r="G91" s="237"/>
      <c r="H91" s="237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37"/>
      <c r="Z91" s="237"/>
      <c r="AA91" s="237"/>
      <c r="AB91" s="237"/>
      <c r="AC91" s="237"/>
      <c r="AD91" s="237"/>
      <c r="AE91" s="237"/>
      <c r="AF91" s="237"/>
      <c r="AG91" s="237"/>
      <c r="AH91" s="237"/>
      <c r="AI91" s="237"/>
      <c r="AJ91" s="237"/>
      <c r="AK91" s="237"/>
      <c r="AL91" s="237"/>
      <c r="AM91" s="237"/>
      <c r="AN91" s="237"/>
      <c r="AO91" s="237"/>
      <c r="AP91" s="237"/>
      <c r="AQ91" s="237"/>
      <c r="AR91" s="237"/>
      <c r="AS91" s="237"/>
      <c r="AT91" s="237"/>
      <c r="AU91" s="237"/>
      <c r="AV91" s="237"/>
      <c r="AW91" s="237"/>
      <c r="AX91" s="237"/>
      <c r="AY91" s="237"/>
      <c r="AZ91" s="237"/>
      <c r="BA91" s="237"/>
      <c r="BB91" s="237"/>
      <c r="BC91" s="237"/>
      <c r="BD91" s="237"/>
      <c r="BE91" s="237"/>
      <c r="BF91" s="237"/>
    </row>
    <row r="92" spans="1:66">
      <c r="A92" s="221"/>
      <c r="B92" s="221"/>
      <c r="F92" s="237"/>
      <c r="G92" s="237"/>
      <c r="H92" s="237"/>
      <c r="I92" s="237"/>
      <c r="J92" s="237"/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37"/>
      <c r="Z92" s="237"/>
      <c r="AA92" s="237"/>
      <c r="AB92" s="237"/>
      <c r="AC92" s="237"/>
      <c r="AD92" s="237"/>
      <c r="AE92" s="237"/>
      <c r="AF92" s="237"/>
      <c r="AG92" s="237"/>
      <c r="AH92" s="237"/>
      <c r="AI92" s="237"/>
      <c r="AJ92" s="237"/>
      <c r="AK92" s="237"/>
      <c r="AL92" s="237"/>
      <c r="AM92" s="237"/>
      <c r="AN92" s="237"/>
      <c r="AO92" s="237"/>
      <c r="AP92" s="237"/>
      <c r="AQ92" s="237"/>
      <c r="AR92" s="237"/>
      <c r="AS92" s="237"/>
      <c r="AT92" s="237"/>
      <c r="AU92" s="237"/>
      <c r="AV92" s="237"/>
      <c r="AW92" s="237"/>
      <c r="AX92" s="237"/>
      <c r="AY92" s="237"/>
      <c r="AZ92" s="237"/>
      <c r="BA92" s="237"/>
      <c r="BB92" s="237"/>
      <c r="BC92" s="237"/>
      <c r="BD92" s="237"/>
      <c r="BE92" s="237"/>
      <c r="BF92" s="237"/>
    </row>
    <row r="93" spans="1:66">
      <c r="A93" s="221"/>
      <c r="B93" s="221"/>
      <c r="C93" s="243"/>
      <c r="D93" s="285" t="s">
        <v>646</v>
      </c>
      <c r="E93" s="285" t="s">
        <v>647</v>
      </c>
      <c r="F93" s="237"/>
      <c r="G93" s="237"/>
      <c r="H93" s="237"/>
      <c r="I93" s="237"/>
      <c r="J93" s="237"/>
      <c r="K93" s="237"/>
      <c r="L93" s="237"/>
      <c r="M93" s="237"/>
      <c r="N93" s="237"/>
      <c r="O93" s="237"/>
      <c r="P93" s="237"/>
      <c r="Q93" s="237"/>
      <c r="R93" s="237"/>
      <c r="S93" s="237"/>
      <c r="T93" s="237"/>
      <c r="U93" s="237"/>
      <c r="V93" s="237"/>
      <c r="W93" s="237"/>
      <c r="X93" s="237"/>
      <c r="Y93" s="237"/>
      <c r="Z93" s="237"/>
      <c r="AA93" s="237"/>
      <c r="AB93" s="237"/>
      <c r="AC93" s="237"/>
      <c r="AD93" s="237"/>
      <c r="AE93" s="237"/>
      <c r="AF93" s="237"/>
      <c r="AG93" s="237"/>
      <c r="AH93" s="237"/>
      <c r="AI93" s="237"/>
      <c r="AJ93" s="237"/>
      <c r="AK93" s="237"/>
      <c r="AL93" s="237"/>
      <c r="AM93" s="237"/>
      <c r="AN93" s="237"/>
      <c r="AO93" s="237"/>
      <c r="AP93" s="237"/>
      <c r="AQ93" s="237"/>
      <c r="AR93" s="237"/>
      <c r="AS93" s="237"/>
      <c r="AT93" s="237"/>
      <c r="AU93" s="237"/>
      <c r="AV93" s="237"/>
      <c r="AW93" s="237"/>
      <c r="AX93" s="237"/>
      <c r="AY93" s="237"/>
      <c r="AZ93" s="237"/>
      <c r="BA93" s="237"/>
      <c r="BB93" s="237"/>
      <c r="BC93" s="237"/>
      <c r="BD93" s="237"/>
      <c r="BE93" s="237"/>
      <c r="BF93" s="237"/>
    </row>
    <row r="94" spans="1:66">
      <c r="A94" s="221"/>
      <c r="B94" s="221"/>
      <c r="C94" s="285" t="s">
        <v>341</v>
      </c>
      <c r="D94" s="285">
        <v>699769</v>
      </c>
      <c r="E94" s="285">
        <v>722700</v>
      </c>
      <c r="F94" s="237"/>
      <c r="G94" s="237"/>
      <c r="H94" s="237"/>
      <c r="I94" s="237"/>
      <c r="J94" s="237"/>
      <c r="K94" s="237"/>
      <c r="L94" s="237"/>
      <c r="M94" s="237"/>
      <c r="N94" s="237"/>
      <c r="O94" s="237"/>
      <c r="P94" s="237"/>
      <c r="Q94" s="237"/>
      <c r="R94" s="237"/>
      <c r="S94" s="237"/>
      <c r="T94" s="237"/>
      <c r="U94" s="237"/>
      <c r="V94" s="237"/>
      <c r="W94" s="237"/>
      <c r="X94" s="237"/>
      <c r="Y94" s="237"/>
      <c r="Z94" s="237"/>
      <c r="AA94" s="237"/>
      <c r="AB94" s="237"/>
      <c r="AC94" s="237"/>
      <c r="AD94" s="237"/>
      <c r="AE94" s="237"/>
      <c r="AF94" s="237"/>
      <c r="AG94" s="237"/>
      <c r="AH94" s="237"/>
      <c r="AI94" s="237"/>
      <c r="AJ94" s="237"/>
      <c r="AK94" s="237"/>
      <c r="AL94" s="237"/>
      <c r="AM94" s="237"/>
      <c r="AN94" s="237"/>
      <c r="AO94" s="237"/>
      <c r="AP94" s="237"/>
      <c r="AQ94" s="237"/>
      <c r="AR94" s="237"/>
      <c r="AS94" s="237"/>
      <c r="AT94" s="237"/>
      <c r="AU94" s="237"/>
      <c r="AV94" s="237"/>
      <c r="AW94" s="237"/>
      <c r="AX94" s="237"/>
      <c r="AY94" s="237"/>
      <c r="AZ94" s="237"/>
      <c r="BA94" s="237"/>
      <c r="BB94" s="237"/>
      <c r="BC94" s="237"/>
      <c r="BD94" s="237"/>
      <c r="BE94" s="237"/>
      <c r="BF94" s="237"/>
    </row>
    <row r="95" spans="1:66">
      <c r="A95" s="221"/>
      <c r="B95" s="221"/>
      <c r="C95" s="329" t="s">
        <v>640</v>
      </c>
      <c r="D95" s="359">
        <v>418882</v>
      </c>
      <c r="E95" s="285">
        <v>428569</v>
      </c>
      <c r="F95" s="237"/>
      <c r="G95" s="237"/>
      <c r="H95" s="237"/>
      <c r="I95" s="237"/>
      <c r="J95" s="237"/>
      <c r="K95" s="237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  <c r="X95" s="237"/>
      <c r="Y95" s="237"/>
      <c r="Z95" s="237"/>
      <c r="AA95" s="237"/>
      <c r="AB95" s="237"/>
      <c r="AC95" s="237"/>
      <c r="AD95" s="237"/>
      <c r="AE95" s="237"/>
      <c r="AF95" s="237"/>
      <c r="AG95" s="237"/>
      <c r="AH95" s="237"/>
      <c r="AI95" s="237"/>
      <c r="AJ95" s="237"/>
      <c r="AK95" s="237"/>
      <c r="AL95" s="237"/>
      <c r="AM95" s="237"/>
      <c r="AN95" s="237"/>
      <c r="AO95" s="237"/>
      <c r="AP95" s="237"/>
      <c r="AQ95" s="237"/>
      <c r="AR95" s="237"/>
      <c r="AS95" s="237"/>
      <c r="AT95" s="237"/>
      <c r="AU95" s="237"/>
      <c r="AV95" s="237"/>
      <c r="AW95" s="237"/>
      <c r="AX95" s="237"/>
      <c r="AY95" s="237"/>
      <c r="AZ95" s="237"/>
      <c r="BA95" s="237"/>
      <c r="BB95" s="237"/>
      <c r="BC95" s="237"/>
      <c r="BD95" s="237"/>
      <c r="BE95" s="237"/>
      <c r="BF95" s="237"/>
    </row>
    <row r="96" spans="1:66">
      <c r="A96" s="221"/>
      <c r="B96" s="221"/>
      <c r="C96" s="243" t="s">
        <v>641</v>
      </c>
      <c r="D96" s="359">
        <v>130326</v>
      </c>
      <c r="E96" s="359">
        <v>136345</v>
      </c>
      <c r="F96" s="237"/>
      <c r="G96" s="237"/>
      <c r="H96" s="237"/>
      <c r="I96" s="237"/>
      <c r="J96" s="237"/>
      <c r="K96" s="237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  <c r="X96" s="237"/>
      <c r="Y96" s="237"/>
      <c r="Z96" s="237"/>
      <c r="AA96" s="237"/>
      <c r="AB96" s="237"/>
      <c r="AC96" s="237"/>
      <c r="AD96" s="237"/>
      <c r="AE96" s="237"/>
      <c r="AF96" s="237"/>
      <c r="AG96" s="237"/>
      <c r="AH96" s="237"/>
      <c r="AI96" s="237"/>
      <c r="AJ96" s="237"/>
      <c r="AK96" s="237"/>
      <c r="AL96" s="237"/>
      <c r="AM96" s="237"/>
      <c r="AN96" s="237"/>
      <c r="AO96" s="237"/>
      <c r="AP96" s="237"/>
      <c r="AQ96" s="237"/>
      <c r="AR96" s="237"/>
      <c r="AS96" s="237"/>
      <c r="AT96" s="237"/>
      <c r="AU96" s="237"/>
      <c r="AV96" s="237"/>
      <c r="AW96" s="237"/>
      <c r="AX96" s="237"/>
      <c r="AY96" s="237"/>
      <c r="AZ96" s="237"/>
      <c r="BA96" s="237"/>
      <c r="BB96" s="237"/>
      <c r="BC96" s="237"/>
      <c r="BD96" s="237"/>
      <c r="BE96" s="237"/>
      <c r="BF96" s="237"/>
    </row>
    <row r="97" spans="1:58">
      <c r="A97" s="221"/>
      <c r="B97" s="221"/>
      <c r="C97" s="285" t="s">
        <v>642</v>
      </c>
      <c r="D97" s="359">
        <v>272252</v>
      </c>
      <c r="E97" s="359">
        <v>278168</v>
      </c>
      <c r="F97" s="237"/>
      <c r="G97" s="237"/>
      <c r="H97" s="237"/>
      <c r="I97" s="237"/>
      <c r="J97" s="237"/>
      <c r="K97" s="237"/>
      <c r="L97" s="237"/>
      <c r="M97" s="237"/>
      <c r="N97" s="237"/>
      <c r="O97" s="237"/>
      <c r="P97" s="237"/>
      <c r="Q97" s="237"/>
      <c r="R97" s="237"/>
      <c r="S97" s="237"/>
      <c r="T97" s="237"/>
      <c r="U97" s="237"/>
      <c r="V97" s="237"/>
      <c r="W97" s="237"/>
      <c r="X97" s="237"/>
      <c r="Y97" s="237"/>
      <c r="Z97" s="237"/>
      <c r="AA97" s="237"/>
      <c r="AB97" s="237"/>
      <c r="AC97" s="237"/>
      <c r="AD97" s="237"/>
      <c r="AE97" s="237"/>
      <c r="AF97" s="237"/>
      <c r="AG97" s="237"/>
      <c r="AH97" s="237"/>
      <c r="AI97" s="237"/>
      <c r="AJ97" s="237"/>
      <c r="AK97" s="237"/>
      <c r="AL97" s="237"/>
      <c r="AM97" s="237"/>
      <c r="AN97" s="237"/>
      <c r="AO97" s="237"/>
      <c r="AP97" s="237"/>
      <c r="AQ97" s="237"/>
      <c r="AR97" s="237"/>
      <c r="AS97" s="237"/>
      <c r="AT97" s="237"/>
      <c r="AU97" s="237"/>
      <c r="AV97" s="237"/>
      <c r="AW97" s="237"/>
      <c r="AX97" s="237"/>
      <c r="AY97" s="237"/>
      <c r="AZ97" s="237"/>
      <c r="BA97" s="237"/>
      <c r="BB97" s="237"/>
      <c r="BC97" s="237"/>
      <c r="BD97" s="237"/>
      <c r="BE97" s="237"/>
      <c r="BF97" s="237"/>
    </row>
    <row r="98" spans="1:58">
      <c r="A98" s="221"/>
      <c r="B98" s="221"/>
      <c r="C98" s="243" t="s">
        <v>643</v>
      </c>
      <c r="D98" s="359">
        <v>60574</v>
      </c>
      <c r="E98" s="285">
        <v>61945</v>
      </c>
      <c r="F98" s="237"/>
      <c r="G98" s="237"/>
      <c r="H98" s="237"/>
      <c r="I98" s="237"/>
      <c r="J98" s="237"/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37"/>
      <c r="Z98" s="237"/>
      <c r="AA98" s="237"/>
      <c r="AB98" s="237"/>
      <c r="AC98" s="237"/>
      <c r="AD98" s="237"/>
      <c r="AE98" s="237"/>
      <c r="AF98" s="237"/>
      <c r="AG98" s="237"/>
      <c r="AH98" s="237"/>
      <c r="AI98" s="237"/>
      <c r="AJ98" s="237"/>
      <c r="AK98" s="237"/>
      <c r="AL98" s="237"/>
      <c r="AM98" s="237"/>
      <c r="AN98" s="237"/>
      <c r="AO98" s="237"/>
      <c r="AP98" s="237"/>
      <c r="AQ98" s="237"/>
      <c r="AR98" s="237"/>
      <c r="AS98" s="237"/>
      <c r="AT98" s="237"/>
      <c r="AU98" s="237"/>
      <c r="AV98" s="237"/>
      <c r="AW98" s="237"/>
      <c r="AX98" s="237"/>
      <c r="AY98" s="237"/>
      <c r="AZ98" s="237"/>
      <c r="BA98" s="237"/>
      <c r="BB98" s="237"/>
      <c r="BC98" s="237"/>
      <c r="BD98" s="237"/>
      <c r="BE98" s="237"/>
      <c r="BF98" s="237"/>
    </row>
    <row r="99" spans="1:58">
      <c r="C99" s="243" t="s">
        <v>644</v>
      </c>
      <c r="D99" s="359">
        <v>20428</v>
      </c>
      <c r="E99" s="285">
        <v>22056</v>
      </c>
    </row>
    <row r="100" spans="1:58">
      <c r="C100" s="285" t="s">
        <v>645</v>
      </c>
      <c r="D100" s="244">
        <v>446776</v>
      </c>
      <c r="E100" s="244">
        <v>485738</v>
      </c>
    </row>
    <row r="101" spans="1:58">
      <c r="C101" s="285"/>
      <c r="D101" s="1119">
        <f>SUM(D94:D100)</f>
        <v>2049007</v>
      </c>
      <c r="E101" s="1119">
        <f>SUM(E94:E100)</f>
        <v>2135521</v>
      </c>
    </row>
    <row r="102" spans="1:58">
      <c r="C102" s="243" t="s">
        <v>648</v>
      </c>
      <c r="D102" s="359">
        <v>456808</v>
      </c>
      <c r="E102" s="359">
        <v>477455</v>
      </c>
    </row>
    <row r="103" spans="1:58">
      <c r="C103" s="243"/>
      <c r="D103" s="1119">
        <f>SUM(D101:D102)</f>
        <v>2505815</v>
      </c>
      <c r="E103" s="1119">
        <f>SUM(E101:E102)</f>
        <v>2612976</v>
      </c>
    </row>
  </sheetData>
  <mergeCells count="25">
    <mergeCell ref="A2:BF2"/>
    <mergeCell ref="A3:BF3"/>
    <mergeCell ref="G6:W6"/>
    <mergeCell ref="D6:F7"/>
    <mergeCell ref="G7:I7"/>
    <mergeCell ref="BD6:BD8"/>
    <mergeCell ref="C6:C8"/>
    <mergeCell ref="AC6:AT6"/>
    <mergeCell ref="AR7:AT7"/>
    <mergeCell ref="AO7:AQ7"/>
    <mergeCell ref="J7:L7"/>
    <mergeCell ref="AL7:AN7"/>
    <mergeCell ref="S7:U7"/>
    <mergeCell ref="AC7:AE7"/>
    <mergeCell ref="AF7:AH7"/>
    <mergeCell ref="AI7:AK7"/>
    <mergeCell ref="Z7:AB7"/>
    <mergeCell ref="V7:V8"/>
    <mergeCell ref="W7:Y7"/>
    <mergeCell ref="M7:O7"/>
    <mergeCell ref="P7:R7"/>
    <mergeCell ref="BA7:BC7"/>
    <mergeCell ref="AU6:BC6"/>
    <mergeCell ref="AU7:AW7"/>
    <mergeCell ref="AX7:AZ7"/>
  </mergeCells>
  <phoneticPr fontId="56" type="noConversion"/>
  <printOptions horizontalCentered="1" verticalCentered="1"/>
  <pageMargins left="0" right="0" top="0.37" bottom="0.52" header="0.17" footer="0.37"/>
  <pageSetup paperSize="8" scale="59" firstPageNumber="0" orientation="landscape" horizontalDpi="300" verticalDpi="300" r:id="rId1"/>
  <headerFooter alignWithMargins="0"/>
  <colBreaks count="1" manualBreakCount="1">
    <brk id="3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BO48"/>
  <sheetViews>
    <sheetView topLeftCell="A4" zoomScaleNormal="100" workbookViewId="0">
      <selection activeCell="A21" sqref="A21"/>
    </sheetView>
  </sheetViews>
  <sheetFormatPr defaultRowHeight="12.75"/>
  <cols>
    <col min="1" max="1" width="4.140625" style="223" customWidth="1"/>
    <col min="2" max="2" width="53.42578125" style="223" customWidth="1"/>
    <col min="3" max="3" width="11.7109375" style="223" customWidth="1"/>
    <col min="4" max="5" width="10.5703125" style="223" bestFit="1" customWidth="1"/>
    <col min="6" max="6" width="10" style="223" customWidth="1"/>
    <col min="7" max="8" width="9.5703125" style="223" customWidth="1"/>
    <col min="9" max="9" width="9.140625" style="223"/>
    <col min="10" max="10" width="9.7109375" style="223" customWidth="1"/>
    <col min="11" max="11" width="9.85546875" style="223" customWidth="1"/>
    <col min="12" max="12" width="9.140625" style="223"/>
    <col min="13" max="13" width="10.7109375" style="223" customWidth="1"/>
    <col min="14" max="14" width="10.5703125" style="223" customWidth="1"/>
    <col min="15" max="15" width="11.7109375" style="223" bestFit="1" customWidth="1"/>
    <col min="16" max="17" width="11.7109375" style="223" customWidth="1"/>
    <col min="18" max="18" width="10.7109375" style="223" bestFit="1" customWidth="1"/>
    <col min="19" max="20" width="10.7109375" style="223" customWidth="1"/>
    <col min="21" max="21" width="9.140625" style="223"/>
    <col min="22" max="22" width="11.28515625" style="223" bestFit="1" customWidth="1"/>
    <col min="23" max="23" width="9.5703125" style="223" bestFit="1" customWidth="1"/>
    <col min="24" max="24" width="9.140625" style="223"/>
    <col min="25" max="25" width="10.42578125" style="223" customWidth="1"/>
    <col min="26" max="26" width="11" style="223" customWidth="1"/>
    <col min="27" max="27" width="12.85546875" style="223" bestFit="1" customWidth="1"/>
    <col min="28" max="29" width="12.85546875" style="223" customWidth="1"/>
    <col min="30" max="31" width="9.5703125" style="223" customWidth="1"/>
    <col min="32" max="32" width="11" style="223" customWidth="1"/>
    <col min="33" max="33" width="10.140625" style="223" customWidth="1"/>
    <col min="34" max="36" width="9.5703125" style="223" customWidth="1"/>
    <col min="37" max="37" width="9.140625" style="223"/>
    <col min="38" max="38" width="10.140625" style="223" customWidth="1"/>
    <col min="39" max="39" width="9.85546875" style="223" customWidth="1"/>
    <col min="40" max="40" width="9.140625" style="223"/>
    <col min="41" max="41" width="9.7109375" style="223" customWidth="1"/>
    <col min="42" max="42" width="10.42578125" style="223" customWidth="1"/>
    <col min="43" max="43" width="12.42578125" style="223" bestFit="1" customWidth="1"/>
    <col min="44" max="45" width="12.42578125" style="223" customWidth="1"/>
    <col min="46" max="54" width="13.28515625" style="223" customWidth="1"/>
    <col min="55" max="55" width="12" style="153" bestFit="1" customWidth="1"/>
    <col min="56" max="56" width="10.28515625" style="161" bestFit="1" customWidth="1"/>
    <col min="57" max="57" width="9.140625" style="161"/>
    <col min="58" max="16384" width="9.140625" style="153"/>
  </cols>
  <sheetData>
    <row r="1" spans="1:67" ht="22.5">
      <c r="A1" s="1122"/>
      <c r="F1" s="1592"/>
      <c r="G1" s="1592"/>
      <c r="H1" s="1592"/>
      <c r="I1" s="1592"/>
      <c r="J1" s="1592"/>
      <c r="K1" s="1592"/>
      <c r="L1" s="1592"/>
      <c r="M1" s="1592"/>
      <c r="N1" s="1592"/>
      <c r="O1" s="1592"/>
      <c r="P1" s="1592"/>
      <c r="Q1" s="1592"/>
      <c r="R1" s="1592"/>
      <c r="S1" s="521"/>
      <c r="T1" s="521"/>
    </row>
    <row r="2" spans="1:67">
      <c r="A2" s="522"/>
      <c r="F2" s="1591"/>
      <c r="G2" s="1591"/>
      <c r="H2" s="1591"/>
      <c r="I2" s="1591"/>
      <c r="J2" s="1591"/>
      <c r="K2" s="1591"/>
      <c r="L2" s="1591"/>
      <c r="M2" s="1591"/>
      <c r="N2" s="1591"/>
      <c r="O2" s="1591"/>
      <c r="P2" s="1591"/>
      <c r="Q2" s="1591"/>
      <c r="R2" s="1591"/>
      <c r="S2" s="471"/>
      <c r="T2" s="471"/>
    </row>
    <row r="3" spans="1:67" ht="15.75" customHeight="1">
      <c r="A3" s="522"/>
      <c r="B3" s="1123" t="s">
        <v>234</v>
      </c>
      <c r="F3" s="522"/>
      <c r="G3" s="522"/>
      <c r="H3" s="522"/>
      <c r="I3" s="1121"/>
      <c r="J3" s="1121"/>
      <c r="K3" s="1121"/>
      <c r="L3" s="1121"/>
      <c r="M3" s="1121"/>
      <c r="N3" s="1121"/>
      <c r="O3" s="1121"/>
      <c r="P3" s="1121"/>
      <c r="Q3" s="1121"/>
      <c r="R3" s="1121"/>
      <c r="S3" s="1121"/>
      <c r="T3" s="1121"/>
    </row>
    <row r="4" spans="1:67" ht="15.75" customHeight="1">
      <c r="A4" s="1552"/>
      <c r="B4" s="1552"/>
      <c r="C4" s="1552"/>
      <c r="D4" s="1552"/>
      <c r="E4" s="1552"/>
      <c r="F4" s="1552"/>
      <c r="G4" s="1552"/>
      <c r="H4" s="1552"/>
      <c r="I4" s="1552"/>
      <c r="J4" s="1552"/>
      <c r="K4" s="1552"/>
      <c r="L4" s="1552"/>
      <c r="M4" s="1552"/>
      <c r="N4" s="1552"/>
      <c r="O4" s="1552"/>
      <c r="P4" s="1552"/>
      <c r="Q4" s="1552"/>
      <c r="R4" s="1552"/>
      <c r="S4" s="1552"/>
      <c r="T4" s="1552"/>
      <c r="U4" s="1552"/>
      <c r="V4" s="1552"/>
      <c r="W4" s="1552"/>
      <c r="X4" s="1552"/>
      <c r="Y4" s="1552"/>
      <c r="Z4" s="1552"/>
      <c r="AA4" s="1552"/>
      <c r="AB4" s="1552"/>
      <c r="AC4" s="1552"/>
      <c r="AD4" s="1552"/>
      <c r="AE4" s="1552"/>
      <c r="AF4" s="1552"/>
      <c r="AG4" s="1552"/>
      <c r="AH4" s="1552"/>
      <c r="AI4" s="1552"/>
      <c r="AJ4" s="1552"/>
      <c r="AK4" s="1552"/>
      <c r="AL4" s="1552"/>
      <c r="AM4" s="1552"/>
      <c r="AN4" s="1552"/>
      <c r="AO4" s="1552"/>
      <c r="AP4" s="1552"/>
      <c r="AQ4" s="1552"/>
      <c r="AR4" s="425"/>
      <c r="AS4" s="425"/>
      <c r="AT4" s="425"/>
      <c r="AU4" s="425"/>
      <c r="AV4" s="425"/>
      <c r="AW4" s="425"/>
      <c r="AX4" s="425"/>
      <c r="AY4" s="425"/>
      <c r="AZ4" s="425"/>
      <c r="BA4" s="425"/>
      <c r="BB4" s="425"/>
      <c r="BC4" s="238"/>
    </row>
    <row r="5" spans="1:67" ht="15.75">
      <c r="A5" s="1552" t="s">
        <v>266</v>
      </c>
      <c r="B5" s="1552"/>
      <c r="C5" s="1552"/>
      <c r="D5" s="1552"/>
      <c r="E5" s="1552"/>
      <c r="F5" s="1552"/>
      <c r="G5" s="1552"/>
      <c r="H5" s="1552"/>
      <c r="I5" s="1552"/>
      <c r="J5" s="1552"/>
      <c r="K5" s="1552"/>
      <c r="L5" s="1552"/>
      <c r="M5" s="1552"/>
      <c r="N5" s="1552"/>
      <c r="O5" s="1552"/>
      <c r="P5" s="1552"/>
      <c r="Q5" s="1552"/>
      <c r="R5" s="1552"/>
      <c r="S5" s="1552"/>
      <c r="T5" s="1552"/>
      <c r="U5" s="1552"/>
      <c r="V5" s="1552"/>
      <c r="W5" s="1552"/>
      <c r="X5" s="1552"/>
      <c r="Y5" s="1552"/>
      <c r="Z5" s="1552"/>
      <c r="AA5" s="1552"/>
      <c r="AB5" s="1552"/>
      <c r="AC5" s="1552"/>
      <c r="AD5" s="1552"/>
      <c r="AE5" s="1552"/>
      <c r="AF5" s="1552"/>
      <c r="AG5" s="1552"/>
      <c r="AH5" s="1552"/>
      <c r="AI5" s="1552"/>
      <c r="AJ5" s="1552"/>
      <c r="AK5" s="1552"/>
      <c r="AL5" s="1552"/>
      <c r="AM5" s="1552"/>
      <c r="AN5" s="1552"/>
      <c r="AO5" s="1552"/>
      <c r="AP5" s="1552"/>
      <c r="AQ5" s="1552"/>
      <c r="AR5" s="425"/>
      <c r="AS5" s="425"/>
      <c r="AT5" s="425"/>
      <c r="AU5" s="425"/>
      <c r="AV5" s="425"/>
      <c r="AW5" s="425"/>
      <c r="AX5" s="425"/>
      <c r="AY5" s="425"/>
      <c r="AZ5" s="425"/>
      <c r="BA5" s="425"/>
      <c r="BB5" s="425"/>
      <c r="BC5" s="238"/>
    </row>
    <row r="6" spans="1:67">
      <c r="A6" s="1591" t="s">
        <v>81</v>
      </c>
      <c r="B6" s="1591"/>
      <c r="C6" s="1591"/>
      <c r="D6" s="1591"/>
      <c r="E6" s="1591"/>
      <c r="F6" s="1591"/>
      <c r="G6" s="1591"/>
      <c r="H6" s="1591"/>
      <c r="I6" s="1591"/>
      <c r="J6" s="1591"/>
      <c r="K6" s="1591"/>
      <c r="L6" s="1591"/>
      <c r="M6" s="1591"/>
      <c r="N6" s="1591"/>
      <c r="O6" s="1591"/>
      <c r="P6" s="1591"/>
      <c r="Q6" s="1591"/>
      <c r="R6" s="1591"/>
      <c r="S6" s="1591"/>
      <c r="T6" s="1591"/>
      <c r="U6" s="1591"/>
      <c r="V6" s="1591"/>
      <c r="W6" s="1591"/>
      <c r="X6" s="1591"/>
      <c r="Y6" s="1591"/>
      <c r="Z6" s="1591"/>
      <c r="AA6" s="1591"/>
      <c r="AB6" s="1591"/>
      <c r="AC6" s="1591"/>
      <c r="AD6" s="1591"/>
      <c r="AE6" s="1591"/>
      <c r="AF6" s="1591"/>
      <c r="AG6" s="1591"/>
      <c r="AH6" s="1591"/>
      <c r="AI6" s="1591"/>
      <c r="AJ6" s="1591"/>
      <c r="AK6" s="1591"/>
      <c r="AL6" s="1591"/>
      <c r="AM6" s="1591"/>
      <c r="AN6" s="1591"/>
      <c r="AO6" s="1591"/>
      <c r="AP6" s="1591"/>
      <c r="AQ6" s="1591"/>
      <c r="AR6" s="471"/>
      <c r="AS6" s="471"/>
      <c r="AT6" s="471"/>
      <c r="AU6" s="471"/>
      <c r="AV6" s="471"/>
      <c r="AW6" s="471"/>
      <c r="AX6" s="471"/>
      <c r="AY6" s="471"/>
      <c r="AZ6" s="471" t="s">
        <v>267</v>
      </c>
      <c r="BA6" s="471"/>
      <c r="BB6" s="471"/>
    </row>
    <row r="7" spans="1:67" ht="15.75" customHeight="1" thickBot="1">
      <c r="A7" s="473"/>
      <c r="B7" s="473"/>
      <c r="C7" s="473"/>
      <c r="D7" s="473"/>
      <c r="E7" s="473"/>
      <c r="F7" s="473"/>
      <c r="G7" s="473"/>
      <c r="H7" s="473"/>
      <c r="I7" s="473"/>
      <c r="J7" s="473"/>
      <c r="K7" s="473"/>
      <c r="L7" s="473"/>
      <c r="M7" s="473"/>
      <c r="N7" s="473"/>
      <c r="O7" s="473"/>
      <c r="P7" s="473"/>
      <c r="Q7" s="473"/>
      <c r="BC7" s="239"/>
    </row>
    <row r="8" spans="1:67" ht="15.75" customHeight="1">
      <c r="A8" s="1375"/>
      <c r="B8" s="1577" t="s">
        <v>240</v>
      </c>
      <c r="C8" s="1580" t="s">
        <v>59</v>
      </c>
      <c r="D8" s="1580"/>
      <c r="E8" s="1580"/>
      <c r="F8" s="1580"/>
      <c r="G8" s="1580"/>
      <c r="H8" s="1580"/>
      <c r="I8" s="1580"/>
      <c r="J8" s="1580"/>
      <c r="K8" s="1580"/>
      <c r="L8" s="1580"/>
      <c r="M8" s="1580"/>
      <c r="N8" s="1581"/>
      <c r="O8" s="1587" t="s">
        <v>58</v>
      </c>
      <c r="P8" s="1580"/>
      <c r="Q8" s="1580"/>
      <c r="R8" s="1580"/>
      <c r="S8" s="1580"/>
      <c r="T8" s="1580"/>
      <c r="U8" s="1580"/>
      <c r="V8" s="1580"/>
      <c r="W8" s="1580"/>
      <c r="X8" s="1580"/>
      <c r="Y8" s="1580"/>
      <c r="Z8" s="1581"/>
      <c r="AA8" s="1593" t="s">
        <v>268</v>
      </c>
      <c r="AB8" s="1593"/>
      <c r="AC8" s="1593"/>
      <c r="AD8" s="1593"/>
      <c r="AE8" s="1593"/>
      <c r="AF8" s="1593"/>
      <c r="AG8" s="1593"/>
      <c r="AH8" s="923"/>
      <c r="AI8" s="923"/>
      <c r="AJ8" s="923"/>
      <c r="AK8" s="923"/>
      <c r="AL8" s="923"/>
      <c r="AM8" s="923"/>
      <c r="AN8" s="923"/>
      <c r="AO8" s="923"/>
      <c r="AP8" s="923"/>
      <c r="AQ8" s="923"/>
      <c r="AR8" s="923"/>
      <c r="AS8" s="923"/>
      <c r="AT8" s="924"/>
      <c r="AU8" s="925"/>
      <c r="AV8" s="925"/>
      <c r="AW8" s="924"/>
      <c r="AX8" s="925"/>
      <c r="AY8" s="925"/>
      <c r="AZ8" s="926"/>
      <c r="BA8" s="926"/>
      <c r="BB8" s="927"/>
      <c r="BD8" s="541"/>
      <c r="BE8" s="541"/>
      <c r="BF8" s="240"/>
      <c r="BG8" s="240"/>
      <c r="BH8" s="240"/>
      <c r="BI8" s="240"/>
      <c r="BJ8" s="240"/>
      <c r="BK8" s="240"/>
      <c r="BL8" s="240"/>
      <c r="BM8" s="240"/>
      <c r="BN8" s="240"/>
      <c r="BO8" s="240"/>
    </row>
    <row r="9" spans="1:67" ht="15" customHeight="1" thickBot="1">
      <c r="A9" s="1376"/>
      <c r="B9" s="1578"/>
      <c r="C9" s="1588" t="s">
        <v>547</v>
      </c>
      <c r="D9" s="1575"/>
      <c r="E9" s="1575"/>
      <c r="F9" s="1575" t="s">
        <v>548</v>
      </c>
      <c r="G9" s="1575"/>
      <c r="H9" s="1589"/>
      <c r="I9" s="1582" t="s">
        <v>549</v>
      </c>
      <c r="J9" s="1575"/>
      <c r="K9" s="1583"/>
      <c r="L9" s="1582" t="s">
        <v>550</v>
      </c>
      <c r="M9" s="1575"/>
      <c r="N9" s="1583"/>
      <c r="O9" s="1588" t="s">
        <v>551</v>
      </c>
      <c r="P9" s="1575"/>
      <c r="Q9" s="1575"/>
      <c r="R9" s="1575" t="s">
        <v>552</v>
      </c>
      <c r="S9" s="1575"/>
      <c r="T9" s="1575"/>
      <c r="U9" s="1590" t="s">
        <v>553</v>
      </c>
      <c r="V9" s="1590"/>
      <c r="W9" s="1590"/>
      <c r="X9" s="1584" t="s">
        <v>270</v>
      </c>
      <c r="Y9" s="1585"/>
      <c r="Z9" s="1586"/>
      <c r="AA9" s="1575" t="s">
        <v>554</v>
      </c>
      <c r="AB9" s="1575"/>
      <c r="AC9" s="1575"/>
      <c r="AD9" s="1590" t="s">
        <v>555</v>
      </c>
      <c r="AE9" s="1590"/>
      <c r="AF9" s="1590"/>
      <c r="AG9" s="1573" t="s">
        <v>559</v>
      </c>
      <c r="AH9" s="1575" t="s">
        <v>556</v>
      </c>
      <c r="AI9" s="1575"/>
      <c r="AJ9" s="1575"/>
      <c r="AK9" s="1575" t="s">
        <v>557</v>
      </c>
      <c r="AL9" s="1575"/>
      <c r="AM9" s="1575"/>
      <c r="AN9" s="1575" t="s">
        <v>558</v>
      </c>
      <c r="AO9" s="1575"/>
      <c r="AP9" s="1575"/>
      <c r="AQ9" s="1576" t="s">
        <v>560</v>
      </c>
      <c r="AR9" s="1576"/>
      <c r="AS9" s="1576"/>
      <c r="AT9" s="1570" t="s">
        <v>561</v>
      </c>
      <c r="AU9" s="1570"/>
      <c r="AV9" s="1570"/>
      <c r="AW9" s="1570" t="s">
        <v>562</v>
      </c>
      <c r="AX9" s="1570"/>
      <c r="AY9" s="1570"/>
      <c r="AZ9" s="1571" t="s">
        <v>563</v>
      </c>
      <c r="BA9" s="1571"/>
      <c r="BB9" s="1572"/>
      <c r="BD9" s="541"/>
      <c r="BE9" s="541"/>
      <c r="BF9" s="240"/>
      <c r="BG9" s="240"/>
      <c r="BH9" s="240"/>
      <c r="BI9" s="240"/>
      <c r="BJ9" s="240"/>
      <c r="BK9" s="240"/>
      <c r="BL9" s="240"/>
      <c r="BM9" s="240"/>
      <c r="BN9" s="240"/>
      <c r="BO9" s="240"/>
    </row>
    <row r="10" spans="1:67" ht="24.75" thickBot="1">
      <c r="A10" s="1377" t="s">
        <v>75</v>
      </c>
      <c r="B10" s="1578"/>
      <c r="C10" s="1373" t="s">
        <v>533</v>
      </c>
      <c r="D10" s="1364" t="s">
        <v>609</v>
      </c>
      <c r="E10" s="1365" t="s">
        <v>610</v>
      </c>
      <c r="F10" s="1363" t="s">
        <v>533</v>
      </c>
      <c r="G10" s="1364" t="s">
        <v>609</v>
      </c>
      <c r="H10" s="1365" t="s">
        <v>610</v>
      </c>
      <c r="I10" s="1363" t="s">
        <v>533</v>
      </c>
      <c r="J10" s="1364" t="s">
        <v>609</v>
      </c>
      <c r="K10" s="1365" t="s">
        <v>610</v>
      </c>
      <c r="L10" s="1363" t="s">
        <v>533</v>
      </c>
      <c r="M10" s="1364" t="s">
        <v>609</v>
      </c>
      <c r="N10" s="1365" t="s">
        <v>610</v>
      </c>
      <c r="O10" s="1363" t="s">
        <v>533</v>
      </c>
      <c r="P10" s="1364" t="s">
        <v>609</v>
      </c>
      <c r="Q10" s="1365" t="s">
        <v>610</v>
      </c>
      <c r="R10" s="1363" t="s">
        <v>533</v>
      </c>
      <c r="S10" s="1364" t="s">
        <v>609</v>
      </c>
      <c r="T10" s="1365" t="s">
        <v>610</v>
      </c>
      <c r="U10" s="1363" t="s">
        <v>533</v>
      </c>
      <c r="V10" s="1364" t="s">
        <v>609</v>
      </c>
      <c r="W10" s="1365" t="s">
        <v>610</v>
      </c>
      <c r="X10" s="1363" t="s">
        <v>533</v>
      </c>
      <c r="Y10" s="1364" t="s">
        <v>609</v>
      </c>
      <c r="Z10" s="1365" t="s">
        <v>610</v>
      </c>
      <c r="AA10" s="1363" t="s">
        <v>533</v>
      </c>
      <c r="AB10" s="1364" t="s">
        <v>609</v>
      </c>
      <c r="AC10" s="1365" t="s">
        <v>610</v>
      </c>
      <c r="AD10" s="1363" t="s">
        <v>533</v>
      </c>
      <c r="AE10" s="1364" t="s">
        <v>609</v>
      </c>
      <c r="AF10" s="1365" t="s">
        <v>610</v>
      </c>
      <c r="AG10" s="1574"/>
      <c r="AH10" s="1363" t="s">
        <v>533</v>
      </c>
      <c r="AI10" s="1364" t="s">
        <v>609</v>
      </c>
      <c r="AJ10" s="1365" t="s">
        <v>610</v>
      </c>
      <c r="AK10" s="1363" t="s">
        <v>533</v>
      </c>
      <c r="AL10" s="1364" t="s">
        <v>609</v>
      </c>
      <c r="AM10" s="1365" t="s">
        <v>610</v>
      </c>
      <c r="AN10" s="1363" t="s">
        <v>533</v>
      </c>
      <c r="AO10" s="1364" t="s">
        <v>609</v>
      </c>
      <c r="AP10" s="1365" t="s">
        <v>610</v>
      </c>
      <c r="AQ10" s="1363" t="s">
        <v>533</v>
      </c>
      <c r="AR10" s="1364" t="s">
        <v>609</v>
      </c>
      <c r="AS10" s="1365" t="s">
        <v>610</v>
      </c>
      <c r="AT10" s="1363" t="s">
        <v>533</v>
      </c>
      <c r="AU10" s="1365" t="s">
        <v>609</v>
      </c>
      <c r="AV10" s="1372" t="s">
        <v>610</v>
      </c>
      <c r="AW10" s="1363" t="s">
        <v>533</v>
      </c>
      <c r="AX10" s="1364" t="s">
        <v>609</v>
      </c>
      <c r="AY10" s="1403" t="s">
        <v>610</v>
      </c>
      <c r="AZ10" s="1363" t="s">
        <v>533</v>
      </c>
      <c r="BA10" s="1364" t="s">
        <v>609</v>
      </c>
      <c r="BB10" s="1365" t="s">
        <v>610</v>
      </c>
      <c r="BD10" s="541"/>
      <c r="BE10" s="541"/>
      <c r="BF10" s="240"/>
      <c r="BG10" s="240"/>
      <c r="BH10" s="240"/>
      <c r="BI10" s="240"/>
      <c r="BJ10" s="240"/>
      <c r="BK10" s="240"/>
      <c r="BL10" s="240"/>
      <c r="BM10" s="240"/>
      <c r="BN10" s="240"/>
      <c r="BO10" s="240"/>
    </row>
    <row r="11" spans="1:67" ht="15">
      <c r="A11" s="1376"/>
      <c r="B11" s="1579"/>
      <c r="C11" s="1368"/>
      <c r="D11" s="1361"/>
      <c r="E11" s="1362"/>
      <c r="F11" s="1366"/>
      <c r="G11" s="1361"/>
      <c r="H11" s="1367"/>
      <c r="I11" s="1360"/>
      <c r="J11" s="1361"/>
      <c r="K11" s="1362"/>
      <c r="L11" s="1360"/>
      <c r="M11" s="1361"/>
      <c r="N11" s="1362"/>
      <c r="O11" s="1368"/>
      <c r="P11" s="1361"/>
      <c r="Q11" s="1361"/>
      <c r="R11" s="1361"/>
      <c r="S11" s="1361"/>
      <c r="T11" s="1361"/>
      <c r="U11" s="1369"/>
      <c r="V11" s="1369"/>
      <c r="W11" s="1369"/>
      <c r="X11" s="1370"/>
      <c r="Y11" s="1371"/>
      <c r="Z11" s="1371"/>
      <c r="AA11" s="1369"/>
      <c r="AB11" s="1369"/>
      <c r="AC11" s="1369"/>
      <c r="AD11" s="1369"/>
      <c r="AE11" s="1369"/>
      <c r="AF11" s="1369"/>
      <c r="AG11" s="1573"/>
      <c r="AH11" s="1369"/>
      <c r="AI11" s="1369"/>
      <c r="AJ11" s="1369"/>
      <c r="AK11" s="1361"/>
      <c r="AL11" s="1361"/>
      <c r="AM11" s="1361"/>
      <c r="AN11" s="1369"/>
      <c r="AO11" s="1369"/>
      <c r="AP11" s="1369"/>
      <c r="AQ11" s="1369"/>
      <c r="AR11" s="1369"/>
      <c r="AS11" s="1369"/>
      <c r="AT11" s="1370"/>
      <c r="AU11" s="1371"/>
      <c r="AV11" s="1371"/>
      <c r="AW11" s="1370"/>
      <c r="AX11" s="1371"/>
      <c r="AY11" s="1404"/>
      <c r="AZ11" s="1411"/>
      <c r="BA11" s="1361"/>
      <c r="BB11" s="1412"/>
      <c r="BD11" s="541"/>
      <c r="BE11" s="541"/>
      <c r="BF11" s="240"/>
      <c r="BG11" s="240"/>
      <c r="BH11" s="240"/>
      <c r="BI11" s="240"/>
      <c r="BJ11" s="240"/>
      <c r="BK11" s="240"/>
      <c r="BL11" s="240"/>
      <c r="BM11" s="240"/>
      <c r="BN11" s="240"/>
      <c r="BO11" s="240"/>
    </row>
    <row r="12" spans="1:67" ht="15.75" thickBot="1">
      <c r="A12" s="1378">
        <v>1</v>
      </c>
      <c r="B12" s="1379">
        <v>2</v>
      </c>
      <c r="C12" s="942">
        <v>3</v>
      </c>
      <c r="D12" s="928"/>
      <c r="E12" s="947"/>
      <c r="F12" s="942">
        <v>4</v>
      </c>
      <c r="G12" s="928"/>
      <c r="H12" s="954"/>
      <c r="I12" s="961">
        <v>5</v>
      </c>
      <c r="J12" s="928">
        <v>6</v>
      </c>
      <c r="K12" s="947"/>
      <c r="L12" s="961">
        <v>6</v>
      </c>
      <c r="M12" s="928"/>
      <c r="N12" s="947"/>
      <c r="O12" s="942">
        <v>7</v>
      </c>
      <c r="P12" s="928"/>
      <c r="Q12" s="928"/>
      <c r="R12" s="928">
        <v>8</v>
      </c>
      <c r="S12" s="928"/>
      <c r="T12" s="928"/>
      <c r="U12" s="928">
        <v>9</v>
      </c>
      <c r="V12" s="928"/>
      <c r="W12" s="928"/>
      <c r="X12" s="928">
        <v>10</v>
      </c>
      <c r="Y12" s="928"/>
      <c r="Z12" s="928"/>
      <c r="AA12" s="928">
        <v>11</v>
      </c>
      <c r="AB12" s="928"/>
      <c r="AC12" s="928"/>
      <c r="AD12" s="928">
        <v>12</v>
      </c>
      <c r="AE12" s="928"/>
      <c r="AF12" s="928"/>
      <c r="AG12" s="928">
        <v>13</v>
      </c>
      <c r="AH12" s="928">
        <v>14</v>
      </c>
      <c r="AI12" s="928"/>
      <c r="AJ12" s="928"/>
      <c r="AK12" s="928">
        <v>15</v>
      </c>
      <c r="AL12" s="928"/>
      <c r="AM12" s="928"/>
      <c r="AN12" s="928">
        <v>16</v>
      </c>
      <c r="AO12" s="928"/>
      <c r="AP12" s="928"/>
      <c r="AQ12" s="928">
        <v>17</v>
      </c>
      <c r="AR12" s="928"/>
      <c r="AS12" s="928"/>
      <c r="AT12" s="928">
        <v>18</v>
      </c>
      <c r="AU12" s="928"/>
      <c r="AV12" s="928"/>
      <c r="AW12" s="928">
        <v>19</v>
      </c>
      <c r="AX12" s="928"/>
      <c r="AY12" s="954"/>
      <c r="AZ12" s="1413">
        <v>20</v>
      </c>
      <c r="BA12" s="928"/>
      <c r="BB12" s="1414"/>
      <c r="BD12" s="541"/>
      <c r="BE12" s="541"/>
      <c r="BF12" s="240"/>
      <c r="BG12" s="240"/>
      <c r="BH12" s="240"/>
      <c r="BI12" s="240"/>
      <c r="BJ12" s="240"/>
      <c r="BK12" s="240"/>
      <c r="BL12" s="240"/>
      <c r="BM12" s="240"/>
      <c r="BN12" s="240"/>
      <c r="BO12" s="240"/>
    </row>
    <row r="13" spans="1:67" ht="15">
      <c r="A13" s="1380"/>
      <c r="B13" s="1381"/>
      <c r="C13" s="940"/>
      <c r="D13" s="917"/>
      <c r="E13" s="919"/>
      <c r="F13" s="940"/>
      <c r="G13" s="917"/>
      <c r="H13" s="955"/>
      <c r="I13" s="948"/>
      <c r="J13" s="917"/>
      <c r="K13" s="919"/>
      <c r="L13" s="948"/>
      <c r="M13" s="917"/>
      <c r="N13" s="919"/>
      <c r="O13" s="940"/>
      <c r="P13" s="917"/>
      <c r="Q13" s="917"/>
      <c r="R13" s="917"/>
      <c r="S13" s="917"/>
      <c r="T13" s="917"/>
      <c r="U13" s="917"/>
      <c r="V13" s="917"/>
      <c r="W13" s="917"/>
      <c r="X13" s="917"/>
      <c r="Y13" s="917"/>
      <c r="Z13" s="917"/>
      <c r="AA13" s="917"/>
      <c r="AB13" s="917"/>
      <c r="AC13" s="917"/>
      <c r="AD13" s="917"/>
      <c r="AE13" s="917"/>
      <c r="AF13" s="917"/>
      <c r="AG13" s="917"/>
      <c r="AH13" s="917"/>
      <c r="AI13" s="917"/>
      <c r="AJ13" s="917"/>
      <c r="AK13" s="917"/>
      <c r="AL13" s="917"/>
      <c r="AM13" s="917"/>
      <c r="AN13" s="917"/>
      <c r="AO13" s="917"/>
      <c r="AP13" s="917"/>
      <c r="AQ13" s="917"/>
      <c r="AR13" s="917"/>
      <c r="AS13" s="917"/>
      <c r="AT13" s="917"/>
      <c r="AU13" s="917"/>
      <c r="AV13" s="917"/>
      <c r="AW13" s="917"/>
      <c r="AX13" s="917"/>
      <c r="AY13" s="955"/>
      <c r="AZ13" s="1415"/>
      <c r="BA13" s="918"/>
      <c r="BB13" s="1416"/>
      <c r="BD13" s="541"/>
      <c r="BE13" s="541"/>
      <c r="BF13" s="240"/>
      <c r="BG13" s="240"/>
      <c r="BH13" s="240"/>
      <c r="BI13" s="240"/>
      <c r="BJ13" s="240"/>
      <c r="BK13" s="240"/>
      <c r="BL13" s="240"/>
      <c r="BM13" s="240"/>
      <c r="BN13" s="240"/>
      <c r="BO13" s="240"/>
    </row>
    <row r="14" spans="1:67" ht="15">
      <c r="A14" s="1382" t="s">
        <v>185</v>
      </c>
      <c r="B14" s="1383" t="s">
        <v>248</v>
      </c>
      <c r="C14" s="943"/>
      <c r="D14" s="920"/>
      <c r="E14" s="922"/>
      <c r="F14" s="943"/>
      <c r="G14" s="920"/>
      <c r="H14" s="956"/>
      <c r="I14" s="962"/>
      <c r="J14" s="920"/>
      <c r="K14" s="922"/>
      <c r="L14" s="962"/>
      <c r="M14" s="920"/>
      <c r="N14" s="922"/>
      <c r="O14" s="943"/>
      <c r="P14" s="920"/>
      <c r="Q14" s="920"/>
      <c r="R14" s="920"/>
      <c r="S14" s="920"/>
      <c r="T14" s="920"/>
      <c r="U14" s="920"/>
      <c r="V14" s="920"/>
      <c r="W14" s="920"/>
      <c r="X14" s="920"/>
      <c r="Y14" s="920"/>
      <c r="Z14" s="920"/>
      <c r="AA14" s="920"/>
      <c r="AB14" s="920"/>
      <c r="AC14" s="920"/>
      <c r="AD14" s="920"/>
      <c r="AE14" s="920"/>
      <c r="AF14" s="920"/>
      <c r="AG14" s="920"/>
      <c r="AH14" s="920"/>
      <c r="AI14" s="920"/>
      <c r="AJ14" s="920"/>
      <c r="AK14" s="920"/>
      <c r="AL14" s="920"/>
      <c r="AM14" s="920"/>
      <c r="AN14" s="920"/>
      <c r="AO14" s="920"/>
      <c r="AP14" s="920"/>
      <c r="AQ14" s="920"/>
      <c r="AR14" s="920"/>
      <c r="AS14" s="920"/>
      <c r="AT14" s="920"/>
      <c r="AU14" s="920"/>
      <c r="AV14" s="920"/>
      <c r="AW14" s="920"/>
      <c r="AX14" s="920"/>
      <c r="AY14" s="956"/>
      <c r="AZ14" s="1417"/>
      <c r="BA14" s="921"/>
      <c r="BB14" s="1418"/>
      <c r="BD14" s="541"/>
      <c r="BE14" s="541"/>
      <c r="BF14" s="240"/>
      <c r="BG14" s="240"/>
      <c r="BH14" s="240"/>
      <c r="BI14" s="240"/>
      <c r="BJ14" s="240"/>
      <c r="BK14" s="240"/>
      <c r="BL14" s="240"/>
      <c r="BM14" s="240"/>
      <c r="BN14" s="240"/>
      <c r="BO14" s="240"/>
    </row>
    <row r="15" spans="1:67" ht="15">
      <c r="A15" s="1384"/>
      <c r="B15" s="1385"/>
      <c r="C15" s="943"/>
      <c r="D15" s="920"/>
      <c r="E15" s="922"/>
      <c r="F15" s="943"/>
      <c r="G15" s="920"/>
      <c r="H15" s="956"/>
      <c r="I15" s="962"/>
      <c r="J15" s="920"/>
      <c r="K15" s="922"/>
      <c r="L15" s="962"/>
      <c r="M15" s="920"/>
      <c r="N15" s="922"/>
      <c r="O15" s="943"/>
      <c r="P15" s="920"/>
      <c r="Q15" s="920"/>
      <c r="R15" s="920"/>
      <c r="S15" s="920"/>
      <c r="T15" s="920"/>
      <c r="U15" s="920"/>
      <c r="V15" s="920"/>
      <c r="W15" s="920"/>
      <c r="X15" s="920"/>
      <c r="Y15" s="920"/>
      <c r="Z15" s="920"/>
      <c r="AA15" s="920"/>
      <c r="AB15" s="920"/>
      <c r="AC15" s="920"/>
      <c r="AD15" s="920"/>
      <c r="AE15" s="920"/>
      <c r="AF15" s="920"/>
      <c r="AG15" s="920"/>
      <c r="AH15" s="920"/>
      <c r="AI15" s="920"/>
      <c r="AJ15" s="920"/>
      <c r="AK15" s="920"/>
      <c r="AL15" s="920"/>
      <c r="AM15" s="920"/>
      <c r="AN15" s="920"/>
      <c r="AO15" s="920"/>
      <c r="AP15" s="920"/>
      <c r="AQ15" s="920"/>
      <c r="AR15" s="920"/>
      <c r="AS15" s="920"/>
      <c r="AT15" s="920"/>
      <c r="AU15" s="920"/>
      <c r="AV15" s="920"/>
      <c r="AW15" s="920"/>
      <c r="AX15" s="920"/>
      <c r="AY15" s="956"/>
      <c r="AZ15" s="1417"/>
      <c r="BA15" s="921"/>
      <c r="BB15" s="1418"/>
      <c r="BD15" s="541"/>
      <c r="BE15" s="541"/>
      <c r="BF15" s="240"/>
      <c r="BG15" s="240"/>
      <c r="BH15" s="240"/>
      <c r="BI15" s="240"/>
      <c r="BJ15" s="240"/>
      <c r="BK15" s="240"/>
      <c r="BL15" s="240"/>
      <c r="BM15" s="240"/>
      <c r="BN15" s="240"/>
      <c r="BO15" s="240"/>
    </row>
    <row r="16" spans="1:67" ht="15">
      <c r="A16" s="1384"/>
      <c r="B16" s="1386" t="s">
        <v>459</v>
      </c>
      <c r="C16" s="943"/>
      <c r="D16" s="920"/>
      <c r="E16" s="922"/>
      <c r="F16" s="943"/>
      <c r="G16" s="920"/>
      <c r="H16" s="956"/>
      <c r="I16" s="962"/>
      <c r="J16" s="920"/>
      <c r="K16" s="922"/>
      <c r="L16" s="962"/>
      <c r="M16" s="920"/>
      <c r="N16" s="922"/>
      <c r="O16" s="943"/>
      <c r="P16" s="920"/>
      <c r="Q16" s="920"/>
      <c r="R16" s="920"/>
      <c r="S16" s="920"/>
      <c r="T16" s="920"/>
      <c r="U16" s="920"/>
      <c r="V16" s="920"/>
      <c r="W16" s="920"/>
      <c r="X16" s="920"/>
      <c r="Y16" s="920"/>
      <c r="Z16" s="920"/>
      <c r="AA16" s="920"/>
      <c r="AB16" s="920"/>
      <c r="AC16" s="920"/>
      <c r="AD16" s="920"/>
      <c r="AE16" s="920"/>
      <c r="AF16" s="920"/>
      <c r="AG16" s="920"/>
      <c r="AH16" s="920"/>
      <c r="AI16" s="920"/>
      <c r="AJ16" s="920"/>
      <c r="AK16" s="920"/>
      <c r="AL16" s="920"/>
      <c r="AM16" s="920"/>
      <c r="AN16" s="920"/>
      <c r="AO16" s="920"/>
      <c r="AP16" s="920"/>
      <c r="AQ16" s="920">
        <v>4000</v>
      </c>
      <c r="AR16" s="920">
        <v>4840</v>
      </c>
      <c r="AS16" s="920">
        <v>4840</v>
      </c>
      <c r="AT16" s="920"/>
      <c r="AU16" s="920"/>
      <c r="AV16" s="920"/>
      <c r="AW16" s="920"/>
      <c r="AX16" s="920"/>
      <c r="AY16" s="956"/>
      <c r="AZ16" s="1417">
        <f t="shared" ref="AZ16:AZ22" si="0">SUM(C16+F16+I16+L16+O16+R16+U16+X16+AA16+AD16+AG16+AH16+AK16+AN16+AQ16+AT16+AW1+AW16)</f>
        <v>4000</v>
      </c>
      <c r="BA16" s="921">
        <f>SUM(D16+G16+J16+M16+P16+S16+V16+Y16+AB16+AE16+AI16+AL16+AO16+AR16+AU16+AW16)</f>
        <v>4840</v>
      </c>
      <c r="BB16" s="1418">
        <f>SUM(E16+H16+K16+N16+Q16+T16+W16+Z16+AC16+AF16+AJ16+AM16+AP16+AS16+AV16)</f>
        <v>4840</v>
      </c>
      <c r="BD16" s="542"/>
      <c r="BE16" s="541"/>
      <c r="BF16" s="240"/>
      <c r="BG16" s="240"/>
      <c r="BH16" s="240"/>
      <c r="BI16" s="240"/>
      <c r="BJ16" s="240"/>
      <c r="BK16" s="240"/>
      <c r="BL16" s="240"/>
      <c r="BM16" s="240"/>
      <c r="BN16" s="240"/>
      <c r="BO16" s="240"/>
    </row>
    <row r="17" spans="1:67" ht="15">
      <c r="A17" s="1384"/>
      <c r="B17" s="1387" t="s">
        <v>451</v>
      </c>
      <c r="C17" s="943"/>
      <c r="D17" s="920"/>
      <c r="E17" s="922"/>
      <c r="F17" s="943"/>
      <c r="G17" s="920"/>
      <c r="H17" s="956"/>
      <c r="I17" s="962"/>
      <c r="J17" s="920">
        <v>124</v>
      </c>
      <c r="K17" s="922">
        <v>124</v>
      </c>
      <c r="L17" s="962"/>
      <c r="M17" s="920"/>
      <c r="N17" s="922"/>
      <c r="O17" s="943"/>
      <c r="P17" s="920"/>
      <c r="Q17" s="920"/>
      <c r="R17" s="920"/>
      <c r="S17" s="920"/>
      <c r="T17" s="920"/>
      <c r="U17" s="920">
        <v>10000</v>
      </c>
      <c r="V17" s="920">
        <v>14194</v>
      </c>
      <c r="W17" s="920">
        <v>14194</v>
      </c>
      <c r="X17" s="920"/>
      <c r="Y17" s="920"/>
      <c r="Z17" s="920"/>
      <c r="AA17" s="920"/>
      <c r="AB17" s="920"/>
      <c r="AC17" s="920"/>
      <c r="AD17" s="920"/>
      <c r="AE17" s="920"/>
      <c r="AF17" s="920"/>
      <c r="AG17" s="920"/>
      <c r="AH17" s="920"/>
      <c r="AI17" s="920"/>
      <c r="AJ17" s="920"/>
      <c r="AK17" s="920">
        <v>5000</v>
      </c>
      <c r="AL17" s="920">
        <v>10151</v>
      </c>
      <c r="AM17" s="920">
        <v>10151</v>
      </c>
      <c r="AN17" s="920"/>
      <c r="AO17" s="920"/>
      <c r="AP17" s="920"/>
      <c r="AQ17" s="920"/>
      <c r="AR17" s="920"/>
      <c r="AS17" s="920"/>
      <c r="AT17" s="920"/>
      <c r="AU17" s="920"/>
      <c r="AV17" s="920"/>
      <c r="AW17" s="920"/>
      <c r="AX17" s="920"/>
      <c r="AY17" s="956"/>
      <c r="AZ17" s="1417">
        <f t="shared" si="0"/>
        <v>15000</v>
      </c>
      <c r="BA17" s="921">
        <f t="shared" ref="BA17:BA41" si="1">SUM(D17+G17+J17+M17+P17+S17+V17+Y17+AB17+AE17+AI17+AL17+AO17+AR17+AU17+AW17)</f>
        <v>24469</v>
      </c>
      <c r="BB17" s="1418">
        <f>SUM(E17+H17+K17+N17+Q17+T17+W17+Z17+AC17+AF17+AJ17+AM17+AP17+AS17+AV17)</f>
        <v>24469</v>
      </c>
      <c r="BD17" s="542"/>
      <c r="BE17" s="541"/>
      <c r="BF17" s="240"/>
      <c r="BG17" s="240"/>
      <c r="BH17" s="240"/>
      <c r="BI17" s="240"/>
      <c r="BJ17" s="240"/>
      <c r="BK17" s="240"/>
      <c r="BL17" s="240"/>
      <c r="BM17" s="240"/>
      <c r="BN17" s="240"/>
      <c r="BO17" s="240"/>
    </row>
    <row r="18" spans="1:67" ht="15">
      <c r="A18" s="1384"/>
      <c r="B18" s="1387" t="s">
        <v>473</v>
      </c>
      <c r="C18" s="943"/>
      <c r="D18" s="920"/>
      <c r="E18" s="922"/>
      <c r="F18" s="943">
        <v>2000</v>
      </c>
      <c r="G18" s="920"/>
      <c r="H18" s="956"/>
      <c r="I18" s="962"/>
      <c r="J18" s="920"/>
      <c r="K18" s="922"/>
      <c r="L18" s="962"/>
      <c r="M18" s="920"/>
      <c r="N18" s="922"/>
      <c r="O18" s="943"/>
      <c r="P18" s="920"/>
      <c r="Q18" s="920"/>
      <c r="R18" s="920"/>
      <c r="S18" s="920"/>
      <c r="T18" s="920"/>
      <c r="U18" s="920"/>
      <c r="V18" s="920"/>
      <c r="W18" s="920"/>
      <c r="X18" s="920"/>
      <c r="Y18" s="920"/>
      <c r="Z18" s="920"/>
      <c r="AA18" s="920"/>
      <c r="AB18" s="920">
        <v>409</v>
      </c>
      <c r="AC18" s="920">
        <v>409</v>
      </c>
      <c r="AD18" s="920"/>
      <c r="AE18" s="920"/>
      <c r="AF18" s="920"/>
      <c r="AG18" s="920"/>
      <c r="AH18" s="920"/>
      <c r="AI18" s="920"/>
      <c r="AJ18" s="920"/>
      <c r="AK18" s="920"/>
      <c r="AL18" s="920"/>
      <c r="AM18" s="920"/>
      <c r="AN18" s="920"/>
      <c r="AO18" s="920"/>
      <c r="AP18" s="920"/>
      <c r="AQ18" s="920"/>
      <c r="AR18" s="920"/>
      <c r="AS18" s="920"/>
      <c r="AT18" s="920"/>
      <c r="AU18" s="920"/>
      <c r="AV18" s="920"/>
      <c r="AW18" s="920"/>
      <c r="AX18" s="920"/>
      <c r="AY18" s="956"/>
      <c r="AZ18" s="1417">
        <f t="shared" si="0"/>
        <v>2000</v>
      </c>
      <c r="BA18" s="921">
        <f t="shared" si="1"/>
        <v>409</v>
      </c>
      <c r="BB18" s="1418">
        <f t="shared" ref="BB18:BB41" si="2">SUM(E18+H18+K18+N18+Q18+T18+W18+Z18+AC18+AF18+AJ18+AM18+AP18+AS18+AV18)</f>
        <v>409</v>
      </c>
      <c r="BD18" s="542"/>
      <c r="BE18" s="541"/>
      <c r="BF18" s="240"/>
      <c r="BG18" s="240"/>
      <c r="BH18" s="240"/>
      <c r="BI18" s="240"/>
      <c r="BJ18" s="240"/>
      <c r="BK18" s="240"/>
      <c r="BL18" s="240"/>
      <c r="BM18" s="240"/>
      <c r="BN18" s="240"/>
      <c r="BO18" s="240"/>
    </row>
    <row r="19" spans="1:67" ht="15">
      <c r="A19" s="1384"/>
      <c r="B19" s="1386" t="s">
        <v>475</v>
      </c>
      <c r="C19" s="943"/>
      <c r="D19" s="920"/>
      <c r="E19" s="922"/>
      <c r="F19" s="943"/>
      <c r="G19" s="920"/>
      <c r="H19" s="956"/>
      <c r="I19" s="962"/>
      <c r="J19" s="920"/>
      <c r="K19" s="922"/>
      <c r="L19" s="962"/>
      <c r="M19" s="920"/>
      <c r="N19" s="922"/>
      <c r="O19" s="943">
        <v>2450050</v>
      </c>
      <c r="P19" s="920">
        <v>2928038</v>
      </c>
      <c r="Q19" s="920">
        <v>2928142</v>
      </c>
      <c r="R19" s="920"/>
      <c r="S19" s="920">
        <v>145148</v>
      </c>
      <c r="T19" s="920">
        <v>145148</v>
      </c>
      <c r="U19" s="920"/>
      <c r="V19" s="920"/>
      <c r="W19" s="920"/>
      <c r="X19" s="920">
        <v>26000</v>
      </c>
      <c r="Y19" s="920">
        <v>48251</v>
      </c>
      <c r="Z19" s="920">
        <v>50379</v>
      </c>
      <c r="AA19" s="920"/>
      <c r="AB19" s="920"/>
      <c r="AC19" s="920"/>
      <c r="AD19" s="920"/>
      <c r="AE19" s="920"/>
      <c r="AF19" s="920"/>
      <c r="AG19" s="920"/>
      <c r="AH19" s="920"/>
      <c r="AI19" s="920"/>
      <c r="AJ19" s="920"/>
      <c r="AK19" s="920"/>
      <c r="AL19" s="920"/>
      <c r="AM19" s="920"/>
      <c r="AN19" s="920"/>
      <c r="AO19" s="920"/>
      <c r="AP19" s="920"/>
      <c r="AQ19" s="920"/>
      <c r="AR19" s="920"/>
      <c r="AS19" s="920"/>
      <c r="AT19" s="920"/>
      <c r="AU19" s="920"/>
      <c r="AV19" s="920"/>
      <c r="AW19" s="920"/>
      <c r="AX19" s="920"/>
      <c r="AY19" s="956"/>
      <c r="AZ19" s="1417">
        <f t="shared" si="0"/>
        <v>2476050</v>
      </c>
      <c r="BA19" s="921">
        <f t="shared" si="1"/>
        <v>3121437</v>
      </c>
      <c r="BB19" s="1418">
        <f t="shared" si="2"/>
        <v>3123669</v>
      </c>
      <c r="BD19" s="542"/>
      <c r="BE19" s="541"/>
      <c r="BF19" s="240"/>
      <c r="BG19" s="240"/>
      <c r="BH19" s="240"/>
      <c r="BI19" s="240"/>
      <c r="BJ19" s="240"/>
      <c r="BK19" s="240"/>
      <c r="BL19" s="240"/>
      <c r="BM19" s="240"/>
      <c r="BN19" s="240"/>
      <c r="BO19" s="240"/>
    </row>
    <row r="20" spans="1:67" ht="15">
      <c r="A20" s="1384"/>
      <c r="B20" s="1386" t="s">
        <v>447</v>
      </c>
      <c r="C20" s="943"/>
      <c r="D20" s="920"/>
      <c r="E20" s="922"/>
      <c r="F20" s="943"/>
      <c r="G20" s="920"/>
      <c r="H20" s="956"/>
      <c r="I20" s="962"/>
      <c r="J20" s="920">
        <v>6</v>
      </c>
      <c r="K20" s="922">
        <v>6</v>
      </c>
      <c r="L20" s="962"/>
      <c r="M20" s="920">
        <v>1868</v>
      </c>
      <c r="N20" s="922">
        <v>1868</v>
      </c>
      <c r="O20" s="943"/>
      <c r="P20" s="920"/>
      <c r="Q20" s="920"/>
      <c r="R20" s="920"/>
      <c r="S20" s="920"/>
      <c r="T20" s="920"/>
      <c r="U20" s="920"/>
      <c r="V20" s="920">
        <v>44</v>
      </c>
      <c r="W20" s="920">
        <v>44</v>
      </c>
      <c r="X20" s="920"/>
      <c r="Y20" s="920"/>
      <c r="Z20" s="920"/>
      <c r="AA20" s="920"/>
      <c r="AB20" s="920">
        <v>17062</v>
      </c>
      <c r="AC20" s="920">
        <v>17062</v>
      </c>
      <c r="AD20" s="920"/>
      <c r="AE20" s="920"/>
      <c r="AF20" s="920"/>
      <c r="AG20" s="920"/>
      <c r="AH20" s="920"/>
      <c r="AI20" s="920"/>
      <c r="AJ20" s="920"/>
      <c r="AK20" s="920"/>
      <c r="AL20" s="920">
        <v>24</v>
      </c>
      <c r="AM20" s="920">
        <v>24</v>
      </c>
      <c r="AN20" s="920"/>
      <c r="AO20" s="920">
        <v>2579</v>
      </c>
      <c r="AP20" s="920">
        <v>2579</v>
      </c>
      <c r="AQ20" s="920"/>
      <c r="AR20" s="920"/>
      <c r="AS20" s="920"/>
      <c r="AT20" s="920"/>
      <c r="AU20" s="920"/>
      <c r="AV20" s="920"/>
      <c r="AW20" s="920"/>
      <c r="AX20" s="920"/>
      <c r="AY20" s="956"/>
      <c r="AZ20" s="1417">
        <f t="shared" si="0"/>
        <v>0</v>
      </c>
      <c r="BA20" s="921">
        <f t="shared" si="1"/>
        <v>21583</v>
      </c>
      <c r="BB20" s="1418">
        <f t="shared" si="2"/>
        <v>21583</v>
      </c>
      <c r="BD20" s="542"/>
      <c r="BE20" s="541"/>
      <c r="BF20" s="240"/>
      <c r="BG20" s="240"/>
      <c r="BH20" s="240"/>
      <c r="BI20" s="240"/>
      <c r="BJ20" s="240"/>
      <c r="BK20" s="240"/>
      <c r="BL20" s="240"/>
      <c r="BM20" s="240"/>
      <c r="BN20" s="240"/>
      <c r="BO20" s="240"/>
    </row>
    <row r="21" spans="1:67" ht="15">
      <c r="A21" s="1384"/>
      <c r="B21" s="1386" t="s">
        <v>448</v>
      </c>
      <c r="C21" s="943"/>
      <c r="D21" s="920"/>
      <c r="E21" s="922"/>
      <c r="F21" s="943"/>
      <c r="G21" s="920"/>
      <c r="H21" s="956"/>
      <c r="I21" s="962"/>
      <c r="J21" s="920"/>
      <c r="K21" s="922"/>
      <c r="L21" s="962"/>
      <c r="M21" s="920"/>
      <c r="N21" s="922"/>
      <c r="O21" s="943"/>
      <c r="P21" s="920"/>
      <c r="Q21" s="920"/>
      <c r="R21" s="920"/>
      <c r="S21" s="920"/>
      <c r="T21" s="920"/>
      <c r="U21" s="920"/>
      <c r="V21" s="920"/>
      <c r="W21" s="920"/>
      <c r="X21" s="920"/>
      <c r="Y21" s="920"/>
      <c r="Z21" s="920"/>
      <c r="AA21" s="920"/>
      <c r="AB21" s="920">
        <v>45</v>
      </c>
      <c r="AC21" s="920">
        <v>45</v>
      </c>
      <c r="AD21" s="920"/>
      <c r="AE21" s="920"/>
      <c r="AF21" s="920"/>
      <c r="AG21" s="920"/>
      <c r="AH21" s="920"/>
      <c r="AI21" s="920"/>
      <c r="AJ21" s="920"/>
      <c r="AK21" s="920"/>
      <c r="AL21" s="920"/>
      <c r="AM21" s="920"/>
      <c r="AN21" s="920"/>
      <c r="AO21" s="920"/>
      <c r="AP21" s="920"/>
      <c r="AQ21" s="920"/>
      <c r="AR21" s="920"/>
      <c r="AS21" s="920"/>
      <c r="AT21" s="920"/>
      <c r="AU21" s="920"/>
      <c r="AV21" s="920"/>
      <c r="AW21" s="920"/>
      <c r="AX21" s="920"/>
      <c r="AY21" s="956"/>
      <c r="AZ21" s="1417">
        <f t="shared" si="0"/>
        <v>0</v>
      </c>
      <c r="BA21" s="921">
        <f t="shared" si="1"/>
        <v>45</v>
      </c>
      <c r="BB21" s="1418">
        <f t="shared" si="2"/>
        <v>45</v>
      </c>
      <c r="BD21" s="542"/>
      <c r="BE21" s="541"/>
      <c r="BF21" s="240"/>
      <c r="BG21" s="240"/>
      <c r="BH21" s="240"/>
      <c r="BI21" s="240"/>
      <c r="BJ21" s="240"/>
      <c r="BK21" s="240"/>
      <c r="BL21" s="240"/>
      <c r="BM21" s="240"/>
      <c r="BN21" s="240"/>
      <c r="BO21" s="240"/>
    </row>
    <row r="22" spans="1:67" ht="15">
      <c r="A22" s="1384"/>
      <c r="B22" s="1078" t="s">
        <v>452</v>
      </c>
      <c r="C22" s="943"/>
      <c r="D22" s="920"/>
      <c r="E22" s="922"/>
      <c r="F22" s="943"/>
      <c r="G22" s="920"/>
      <c r="H22" s="956"/>
      <c r="I22" s="962"/>
      <c r="J22" s="920">
        <v>324</v>
      </c>
      <c r="K22" s="922">
        <v>324</v>
      </c>
      <c r="L22" s="962"/>
      <c r="M22" s="920"/>
      <c r="N22" s="922"/>
      <c r="O22" s="943"/>
      <c r="P22" s="920"/>
      <c r="Q22" s="920"/>
      <c r="R22" s="920"/>
      <c r="S22" s="920"/>
      <c r="T22" s="920"/>
      <c r="U22" s="920"/>
      <c r="V22" s="920">
        <v>1360</v>
      </c>
      <c r="W22" s="920">
        <v>1360</v>
      </c>
      <c r="X22" s="920"/>
      <c r="Y22" s="920"/>
      <c r="Z22" s="920"/>
      <c r="AA22" s="920"/>
      <c r="AB22" s="920"/>
      <c r="AC22" s="920"/>
      <c r="AD22" s="920"/>
      <c r="AE22" s="920"/>
      <c r="AF22" s="920"/>
      <c r="AG22" s="920"/>
      <c r="AH22" s="920"/>
      <c r="AI22" s="920"/>
      <c r="AJ22" s="920"/>
      <c r="AK22" s="920"/>
      <c r="AL22" s="920"/>
      <c r="AM22" s="920"/>
      <c r="AN22" s="920"/>
      <c r="AO22" s="920"/>
      <c r="AP22" s="920"/>
      <c r="AQ22" s="920"/>
      <c r="AR22" s="920"/>
      <c r="AS22" s="920"/>
      <c r="AT22" s="920"/>
      <c r="AU22" s="920"/>
      <c r="AV22" s="920"/>
      <c r="AW22" s="920"/>
      <c r="AX22" s="920"/>
      <c r="AY22" s="956"/>
      <c r="AZ22" s="1417">
        <f t="shared" si="0"/>
        <v>0</v>
      </c>
      <c r="BA22" s="921">
        <f t="shared" si="1"/>
        <v>1684</v>
      </c>
      <c r="BB22" s="1418">
        <f t="shared" si="2"/>
        <v>1684</v>
      </c>
      <c r="BD22" s="542"/>
      <c r="BE22" s="541"/>
      <c r="BF22" s="240"/>
      <c r="BG22" s="240"/>
      <c r="BH22" s="240"/>
      <c r="BI22" s="240"/>
      <c r="BJ22" s="240"/>
      <c r="BK22" s="240"/>
      <c r="BL22" s="240"/>
      <c r="BM22" s="240"/>
      <c r="BN22" s="240"/>
      <c r="BO22" s="240"/>
    </row>
    <row r="23" spans="1:67" ht="15">
      <c r="A23" s="1384"/>
      <c r="B23" s="1388" t="s">
        <v>453</v>
      </c>
      <c r="C23" s="943"/>
      <c r="D23" s="920"/>
      <c r="E23" s="922"/>
      <c r="F23" s="943"/>
      <c r="G23" s="920"/>
      <c r="H23" s="956"/>
      <c r="I23" s="962"/>
      <c r="J23" s="920"/>
      <c r="K23" s="922"/>
      <c r="L23" s="962"/>
      <c r="M23" s="920"/>
      <c r="N23" s="922"/>
      <c r="O23" s="943"/>
      <c r="P23" s="920"/>
      <c r="Q23" s="920"/>
      <c r="R23" s="920">
        <v>130000</v>
      </c>
      <c r="S23" s="920">
        <v>0</v>
      </c>
      <c r="T23" s="920"/>
      <c r="U23" s="920">
        <v>1000</v>
      </c>
      <c r="V23" s="920">
        <v>0</v>
      </c>
      <c r="W23" s="920"/>
      <c r="X23" s="920">
        <v>8100</v>
      </c>
      <c r="Y23" s="920">
        <v>0</v>
      </c>
      <c r="Z23" s="920"/>
      <c r="AA23" s="920">
        <v>1289334</v>
      </c>
      <c r="AB23" s="920">
        <v>1389230</v>
      </c>
      <c r="AC23" s="920">
        <v>1389230</v>
      </c>
      <c r="AD23" s="920"/>
      <c r="AE23" s="920"/>
      <c r="AF23" s="920"/>
      <c r="AG23" s="920"/>
      <c r="AH23" s="920"/>
      <c r="AI23" s="920"/>
      <c r="AJ23" s="920"/>
      <c r="AK23" s="920"/>
      <c r="AL23" s="920"/>
      <c r="AM23" s="920"/>
      <c r="AN23" s="920"/>
      <c r="AO23" s="920">
        <v>50919</v>
      </c>
      <c r="AP23" s="920">
        <v>50919</v>
      </c>
      <c r="AQ23" s="920"/>
      <c r="AR23" s="920"/>
      <c r="AS23" s="920"/>
      <c r="AT23" s="920"/>
      <c r="AU23" s="920"/>
      <c r="AV23" s="920">
        <v>43977</v>
      </c>
      <c r="AW23" s="920"/>
      <c r="AX23" s="920"/>
      <c r="AY23" s="956"/>
      <c r="AZ23" s="1417">
        <f>SUM(C23+F23+I23+L23+O23+R23+U23+X23+AA23+AD23+AG23+AH23+AK23+AN23+AQ23+AT23+AW7+AW23)</f>
        <v>1428434</v>
      </c>
      <c r="BA23" s="921">
        <f t="shared" si="1"/>
        <v>1440149</v>
      </c>
      <c r="BB23" s="1418">
        <f t="shared" si="2"/>
        <v>1484126</v>
      </c>
      <c r="BD23" s="542"/>
      <c r="BE23" s="541"/>
      <c r="BF23" s="240"/>
      <c r="BG23" s="240"/>
      <c r="BH23" s="240"/>
      <c r="BI23" s="240"/>
      <c r="BJ23" s="240"/>
      <c r="BK23" s="240"/>
      <c r="BL23" s="240"/>
      <c r="BM23" s="240"/>
      <c r="BN23" s="240"/>
      <c r="BO23" s="240"/>
    </row>
    <row r="24" spans="1:67" ht="15">
      <c r="A24" s="1384"/>
      <c r="B24" s="1216" t="s">
        <v>461</v>
      </c>
      <c r="C24" s="943"/>
      <c r="D24" s="920"/>
      <c r="E24" s="922"/>
      <c r="F24" s="943"/>
      <c r="G24" s="920"/>
      <c r="H24" s="956"/>
      <c r="I24" s="962"/>
      <c r="J24" s="920"/>
      <c r="K24" s="922"/>
      <c r="L24" s="962"/>
      <c r="M24" s="920"/>
      <c r="N24" s="922"/>
      <c r="O24" s="943"/>
      <c r="P24" s="920"/>
      <c r="Q24" s="920"/>
      <c r="R24" s="920"/>
      <c r="S24" s="920"/>
      <c r="T24" s="920"/>
      <c r="U24" s="920"/>
      <c r="V24" s="920">
        <v>20</v>
      </c>
      <c r="W24" s="920">
        <v>20</v>
      </c>
      <c r="X24" s="920"/>
      <c r="Y24" s="920"/>
      <c r="Z24" s="920"/>
      <c r="AA24" s="920"/>
      <c r="AB24" s="920"/>
      <c r="AC24" s="920"/>
      <c r="AD24" s="920"/>
      <c r="AE24" s="920"/>
      <c r="AF24" s="920"/>
      <c r="AG24" s="920"/>
      <c r="AH24" s="920"/>
      <c r="AI24" s="920"/>
      <c r="AJ24" s="920"/>
      <c r="AK24" s="920"/>
      <c r="AL24" s="920"/>
      <c r="AM24" s="920"/>
      <c r="AN24" s="920"/>
      <c r="AO24" s="920"/>
      <c r="AP24" s="920"/>
      <c r="AQ24" s="920"/>
      <c r="AR24" s="920"/>
      <c r="AS24" s="920"/>
      <c r="AT24" s="920"/>
      <c r="AU24" s="920"/>
      <c r="AV24" s="920"/>
      <c r="AW24" s="920"/>
      <c r="AX24" s="920"/>
      <c r="AY24" s="956"/>
      <c r="AZ24" s="1417">
        <f>SUM(C24+F24+I24+L24+O24+R24+U24+X24+AA24+AD24+AG24+AH24+AK24+AN24+AQ24+AT24+AW8+AW24)</f>
        <v>0</v>
      </c>
      <c r="BA24" s="921">
        <f t="shared" si="1"/>
        <v>20</v>
      </c>
      <c r="BB24" s="1418">
        <f t="shared" si="2"/>
        <v>20</v>
      </c>
      <c r="BD24" s="542"/>
      <c r="BE24" s="541"/>
      <c r="BF24" s="240"/>
      <c r="BG24" s="240"/>
      <c r="BH24" s="240"/>
      <c r="BI24" s="240"/>
      <c r="BJ24" s="240"/>
      <c r="BK24" s="240"/>
      <c r="BL24" s="240"/>
      <c r="BM24" s="240"/>
      <c r="BN24" s="240"/>
      <c r="BO24" s="240"/>
    </row>
    <row r="25" spans="1:67" ht="15">
      <c r="A25" s="1384"/>
      <c r="B25" s="1387" t="s">
        <v>462</v>
      </c>
      <c r="C25" s="943"/>
      <c r="D25" s="920"/>
      <c r="E25" s="922"/>
      <c r="F25" s="943"/>
      <c r="G25" s="920"/>
      <c r="H25" s="956"/>
      <c r="I25" s="962"/>
      <c r="J25" s="920">
        <v>2323</v>
      </c>
      <c r="K25" s="922">
        <v>2323</v>
      </c>
      <c r="L25" s="962"/>
      <c r="M25" s="920"/>
      <c r="N25" s="922"/>
      <c r="O25" s="943"/>
      <c r="P25" s="920"/>
      <c r="Q25" s="920"/>
      <c r="R25" s="920"/>
      <c r="S25" s="920"/>
      <c r="T25" s="920"/>
      <c r="U25" s="920"/>
      <c r="V25" s="920">
        <v>8894</v>
      </c>
      <c r="W25" s="920">
        <v>8894</v>
      </c>
      <c r="X25" s="920"/>
      <c r="Y25" s="920"/>
      <c r="Z25" s="920"/>
      <c r="AA25" s="920"/>
      <c r="AB25" s="920"/>
      <c r="AC25" s="920"/>
      <c r="AD25" s="920"/>
      <c r="AE25" s="920"/>
      <c r="AF25" s="920"/>
      <c r="AG25" s="920"/>
      <c r="AH25" s="920"/>
      <c r="AI25" s="920"/>
      <c r="AJ25" s="920"/>
      <c r="AK25" s="920"/>
      <c r="AL25" s="920"/>
      <c r="AM25" s="920"/>
      <c r="AN25" s="920"/>
      <c r="AO25" s="920"/>
      <c r="AP25" s="920"/>
      <c r="AQ25" s="920"/>
      <c r="AR25" s="920"/>
      <c r="AS25" s="920"/>
      <c r="AT25" s="920"/>
      <c r="AU25" s="920"/>
      <c r="AV25" s="920"/>
      <c r="AW25" s="920"/>
      <c r="AX25" s="920"/>
      <c r="AY25" s="956"/>
      <c r="AZ25" s="1417">
        <f>SUM(C25+F25+I25+L25+O25+R25+U25+X25+AA25+AD25+AG25+AH25+AK25+AN25+AQ25+AT25+AW8+AW25)</f>
        <v>0</v>
      </c>
      <c r="BA25" s="921">
        <f t="shared" si="1"/>
        <v>11217</v>
      </c>
      <c r="BB25" s="1418">
        <f t="shared" si="2"/>
        <v>11217</v>
      </c>
      <c r="BD25" s="542"/>
      <c r="BE25" s="541"/>
      <c r="BF25" s="240"/>
      <c r="BG25" s="240"/>
      <c r="BH25" s="240"/>
      <c r="BI25" s="240"/>
      <c r="BJ25" s="240"/>
      <c r="BK25" s="240"/>
      <c r="BL25" s="240"/>
      <c r="BM25" s="240"/>
      <c r="BN25" s="240"/>
      <c r="BO25" s="240"/>
    </row>
    <row r="26" spans="1:67" ht="15">
      <c r="A26" s="1384"/>
      <c r="B26" s="1386" t="s">
        <v>466</v>
      </c>
      <c r="C26" s="943"/>
      <c r="D26" s="920"/>
      <c r="E26" s="922"/>
      <c r="F26" s="943"/>
      <c r="G26" s="920"/>
      <c r="H26" s="956"/>
      <c r="I26" s="962"/>
      <c r="J26" s="920"/>
      <c r="K26" s="922"/>
      <c r="L26" s="962"/>
      <c r="M26" s="920"/>
      <c r="N26" s="922"/>
      <c r="O26" s="943"/>
      <c r="P26" s="920"/>
      <c r="Q26" s="920"/>
      <c r="R26" s="920"/>
      <c r="S26" s="920"/>
      <c r="T26" s="920"/>
      <c r="U26" s="920"/>
      <c r="V26" s="920">
        <v>22</v>
      </c>
      <c r="W26" s="920">
        <v>22</v>
      </c>
      <c r="X26" s="920"/>
      <c r="Y26" s="920"/>
      <c r="Z26" s="920"/>
      <c r="AA26" s="920"/>
      <c r="AB26" s="920"/>
      <c r="AC26" s="920"/>
      <c r="AD26" s="920"/>
      <c r="AE26" s="920"/>
      <c r="AF26" s="920"/>
      <c r="AG26" s="920"/>
      <c r="AH26" s="920"/>
      <c r="AI26" s="920"/>
      <c r="AJ26" s="920"/>
      <c r="AK26" s="920"/>
      <c r="AL26" s="920"/>
      <c r="AM26" s="920"/>
      <c r="AN26" s="920"/>
      <c r="AO26" s="920"/>
      <c r="AP26" s="920"/>
      <c r="AQ26" s="920"/>
      <c r="AR26" s="920">
        <v>1126</v>
      </c>
      <c r="AS26" s="920">
        <v>1126</v>
      </c>
      <c r="AT26" s="920"/>
      <c r="AU26" s="920"/>
      <c r="AV26" s="920"/>
      <c r="AW26" s="920"/>
      <c r="AX26" s="920"/>
      <c r="AY26" s="956"/>
      <c r="AZ26" s="1417">
        <v>0</v>
      </c>
      <c r="BA26" s="921">
        <f t="shared" si="1"/>
        <v>1148</v>
      </c>
      <c r="BB26" s="1418">
        <f t="shared" si="2"/>
        <v>1148</v>
      </c>
      <c r="BD26" s="542"/>
      <c r="BE26" s="541"/>
      <c r="BF26" s="240"/>
      <c r="BG26" s="240"/>
      <c r="BH26" s="240"/>
      <c r="BI26" s="240"/>
      <c r="BJ26" s="240"/>
      <c r="BK26" s="240"/>
      <c r="BL26" s="240"/>
      <c r="BM26" s="240"/>
      <c r="BN26" s="240"/>
      <c r="BO26" s="240"/>
    </row>
    <row r="27" spans="1:67" ht="15">
      <c r="A27" s="1384"/>
      <c r="B27" s="1216" t="s">
        <v>613</v>
      </c>
      <c r="C27" s="943"/>
      <c r="D27" s="920"/>
      <c r="E27" s="922"/>
      <c r="F27" s="943"/>
      <c r="G27" s="920"/>
      <c r="H27" s="956"/>
      <c r="I27" s="962"/>
      <c r="J27" s="920"/>
      <c r="K27" s="922"/>
      <c r="L27" s="962"/>
      <c r="M27" s="920"/>
      <c r="N27" s="922"/>
      <c r="O27" s="943"/>
      <c r="P27" s="920"/>
      <c r="Q27" s="920"/>
      <c r="R27" s="920"/>
      <c r="S27" s="920"/>
      <c r="T27" s="920"/>
      <c r="U27" s="920"/>
      <c r="V27" s="920"/>
      <c r="W27" s="920"/>
      <c r="X27" s="920"/>
      <c r="Y27" s="920"/>
      <c r="Z27" s="920"/>
      <c r="AA27" s="920"/>
      <c r="AB27" s="920">
        <v>300</v>
      </c>
      <c r="AC27" s="920">
        <v>300</v>
      </c>
      <c r="AD27" s="920"/>
      <c r="AE27" s="920"/>
      <c r="AF27" s="920"/>
      <c r="AG27" s="920"/>
      <c r="AH27" s="920"/>
      <c r="AI27" s="920"/>
      <c r="AJ27" s="920"/>
      <c r="AK27" s="920"/>
      <c r="AL27" s="920"/>
      <c r="AM27" s="920"/>
      <c r="AN27" s="920"/>
      <c r="AO27" s="920">
        <v>146455</v>
      </c>
      <c r="AP27" s="920">
        <v>146455</v>
      </c>
      <c r="AQ27" s="920"/>
      <c r="AR27" s="920"/>
      <c r="AS27" s="920"/>
      <c r="AT27" s="920"/>
      <c r="AU27" s="920"/>
      <c r="AV27" s="920"/>
      <c r="AW27" s="920"/>
      <c r="AX27" s="920"/>
      <c r="AY27" s="956"/>
      <c r="AZ27" s="1417">
        <v>0</v>
      </c>
      <c r="BA27" s="921">
        <f t="shared" si="1"/>
        <v>146755</v>
      </c>
      <c r="BB27" s="1418">
        <f t="shared" si="2"/>
        <v>146755</v>
      </c>
      <c r="BD27" s="542"/>
      <c r="BE27" s="541"/>
      <c r="BF27" s="240"/>
      <c r="BG27" s="240"/>
      <c r="BH27" s="240"/>
      <c r="BI27" s="240"/>
      <c r="BJ27" s="240"/>
      <c r="BK27" s="240"/>
      <c r="BL27" s="240"/>
      <c r="BM27" s="240"/>
      <c r="BN27" s="240"/>
      <c r="BO27" s="240"/>
    </row>
    <row r="28" spans="1:67" ht="15">
      <c r="A28" s="1384"/>
      <c r="B28" s="1389" t="s">
        <v>615</v>
      </c>
      <c r="C28" s="943"/>
      <c r="D28" s="920"/>
      <c r="E28" s="922"/>
      <c r="F28" s="943"/>
      <c r="G28" s="920"/>
      <c r="H28" s="956"/>
      <c r="I28" s="962"/>
      <c r="J28" s="920"/>
      <c r="K28" s="922"/>
      <c r="L28" s="962"/>
      <c r="M28" s="920"/>
      <c r="N28" s="922"/>
      <c r="O28" s="943"/>
      <c r="P28" s="920"/>
      <c r="Q28" s="920"/>
      <c r="R28" s="920"/>
      <c r="S28" s="920"/>
      <c r="T28" s="920"/>
      <c r="U28" s="920"/>
      <c r="V28" s="920"/>
      <c r="W28" s="920"/>
      <c r="X28" s="920"/>
      <c r="Y28" s="920"/>
      <c r="Z28" s="920"/>
      <c r="AA28" s="920"/>
      <c r="AB28" s="920"/>
      <c r="AC28" s="920"/>
      <c r="AD28" s="920"/>
      <c r="AE28" s="920"/>
      <c r="AF28" s="920"/>
      <c r="AG28" s="920"/>
      <c r="AH28" s="920"/>
      <c r="AI28" s="920"/>
      <c r="AJ28" s="920"/>
      <c r="AK28" s="920"/>
      <c r="AL28" s="920"/>
      <c r="AM28" s="920"/>
      <c r="AN28" s="920"/>
      <c r="AO28" s="920">
        <v>6300</v>
      </c>
      <c r="AP28" s="920">
        <v>6300</v>
      </c>
      <c r="AQ28" s="920"/>
      <c r="AR28" s="920"/>
      <c r="AS28" s="920"/>
      <c r="AT28" s="920"/>
      <c r="AU28" s="920"/>
      <c r="AV28" s="920"/>
      <c r="AW28" s="920"/>
      <c r="AX28" s="920"/>
      <c r="AY28" s="956"/>
      <c r="AZ28" s="1417"/>
      <c r="BA28" s="921">
        <f t="shared" si="1"/>
        <v>6300</v>
      </c>
      <c r="BB28" s="1418">
        <f t="shared" si="2"/>
        <v>6300</v>
      </c>
      <c r="BD28" s="542"/>
      <c r="BE28" s="541"/>
      <c r="BF28" s="240"/>
      <c r="BG28" s="240"/>
      <c r="BH28" s="240"/>
      <c r="BI28" s="240"/>
      <c r="BJ28" s="240"/>
      <c r="BK28" s="240"/>
      <c r="BL28" s="240"/>
      <c r="BM28" s="240"/>
      <c r="BN28" s="240"/>
      <c r="BO28" s="240"/>
    </row>
    <row r="29" spans="1:67" ht="15">
      <c r="A29" s="1384"/>
      <c r="B29" s="1390" t="s">
        <v>484</v>
      </c>
      <c r="C29" s="943"/>
      <c r="D29" s="920"/>
      <c r="E29" s="922"/>
      <c r="F29" s="943"/>
      <c r="G29" s="920"/>
      <c r="H29" s="956"/>
      <c r="I29" s="962"/>
      <c r="J29" s="920">
        <v>5</v>
      </c>
      <c r="K29" s="922">
        <v>5</v>
      </c>
      <c r="L29" s="962"/>
      <c r="M29" s="920"/>
      <c r="N29" s="922"/>
      <c r="O29" s="943"/>
      <c r="P29" s="920"/>
      <c r="Q29" s="920"/>
      <c r="R29" s="920"/>
      <c r="S29" s="920"/>
      <c r="T29" s="920"/>
      <c r="U29" s="920"/>
      <c r="V29" s="920">
        <v>107</v>
      </c>
      <c r="W29" s="920">
        <v>107</v>
      </c>
      <c r="X29" s="920"/>
      <c r="Y29" s="920"/>
      <c r="Z29" s="920"/>
      <c r="AA29" s="920"/>
      <c r="AB29" s="920"/>
      <c r="AC29" s="920"/>
      <c r="AD29" s="920"/>
      <c r="AE29" s="920"/>
      <c r="AF29" s="920"/>
      <c r="AG29" s="920"/>
      <c r="AH29" s="920"/>
      <c r="AI29" s="920"/>
      <c r="AJ29" s="920"/>
      <c r="AK29" s="920"/>
      <c r="AL29" s="920"/>
      <c r="AM29" s="920"/>
      <c r="AN29" s="920"/>
      <c r="AO29" s="920">
        <v>2950</v>
      </c>
      <c r="AP29" s="920">
        <v>2950</v>
      </c>
      <c r="AQ29" s="920"/>
      <c r="AR29" s="920"/>
      <c r="AS29" s="920"/>
      <c r="AT29" s="920"/>
      <c r="AU29" s="920"/>
      <c r="AV29" s="920"/>
      <c r="AW29" s="920"/>
      <c r="AX29" s="920"/>
      <c r="AY29" s="956"/>
      <c r="AZ29" s="1417">
        <v>0</v>
      </c>
      <c r="BA29" s="921">
        <f t="shared" si="1"/>
        <v>3062</v>
      </c>
      <c r="BB29" s="1418">
        <f t="shared" si="2"/>
        <v>3062</v>
      </c>
      <c r="BD29" s="542"/>
      <c r="BE29" s="541"/>
      <c r="BF29" s="240"/>
      <c r="BG29" s="240"/>
      <c r="BH29" s="240"/>
      <c r="BI29" s="240"/>
      <c r="BJ29" s="240"/>
      <c r="BK29" s="240"/>
      <c r="BL29" s="240"/>
      <c r="BM29" s="240"/>
      <c r="BN29" s="240"/>
      <c r="BO29" s="240"/>
    </row>
    <row r="30" spans="1:67" ht="15">
      <c r="A30" s="1384"/>
      <c r="B30" s="1391" t="s">
        <v>616</v>
      </c>
      <c r="C30" s="943"/>
      <c r="D30" s="920"/>
      <c r="E30" s="922"/>
      <c r="F30" s="943"/>
      <c r="G30" s="920"/>
      <c r="H30" s="956"/>
      <c r="I30" s="962"/>
      <c r="J30" s="920"/>
      <c r="K30" s="922"/>
      <c r="L30" s="962"/>
      <c r="M30" s="920"/>
      <c r="N30" s="922"/>
      <c r="O30" s="943"/>
      <c r="P30" s="920"/>
      <c r="Q30" s="920"/>
      <c r="R30" s="920"/>
      <c r="S30" s="920"/>
      <c r="T30" s="920"/>
      <c r="U30" s="920"/>
      <c r="V30" s="920"/>
      <c r="W30" s="920"/>
      <c r="X30" s="920"/>
      <c r="Y30" s="920"/>
      <c r="Z30" s="920"/>
      <c r="AA30" s="920"/>
      <c r="AB30" s="920"/>
      <c r="AC30" s="920"/>
      <c r="AD30" s="920"/>
      <c r="AE30" s="920"/>
      <c r="AF30" s="920"/>
      <c r="AG30" s="920"/>
      <c r="AH30" s="920"/>
      <c r="AI30" s="920"/>
      <c r="AJ30" s="920"/>
      <c r="AK30" s="920">
        <v>100</v>
      </c>
      <c r="AL30" s="920"/>
      <c r="AM30" s="920"/>
      <c r="AN30" s="920">
        <v>700</v>
      </c>
      <c r="AO30" s="920">
        <v>12927</v>
      </c>
      <c r="AP30" s="920">
        <v>12927</v>
      </c>
      <c r="AQ30" s="920">
        <v>9900</v>
      </c>
      <c r="AR30" s="920"/>
      <c r="AS30" s="920"/>
      <c r="AT30" s="920"/>
      <c r="AU30" s="920"/>
      <c r="AV30" s="920"/>
      <c r="AW30" s="920"/>
      <c r="AX30" s="920"/>
      <c r="AY30" s="956"/>
      <c r="AZ30" s="1417">
        <f>SUM(C30+F30+I30+L30+O30+R30+U30+X30+AA30+AD30+AG30+AH30+AK30+AN30+AQ30+AT30+AW11+AW30)</f>
        <v>10700</v>
      </c>
      <c r="BA30" s="921">
        <f t="shared" si="1"/>
        <v>12927</v>
      </c>
      <c r="BB30" s="1418">
        <f t="shared" si="2"/>
        <v>12927</v>
      </c>
      <c r="BD30" s="542"/>
      <c r="BE30" s="541"/>
      <c r="BF30" s="240"/>
      <c r="BG30" s="240"/>
      <c r="BH30" s="240"/>
      <c r="BI30" s="240"/>
      <c r="BJ30" s="240"/>
      <c r="BK30" s="240"/>
      <c r="BL30" s="240"/>
      <c r="BM30" s="240"/>
      <c r="BN30" s="240"/>
      <c r="BO30" s="240"/>
    </row>
    <row r="31" spans="1:67" ht="15">
      <c r="A31" s="1384"/>
      <c r="B31" s="1216" t="s">
        <v>617</v>
      </c>
      <c r="C31" s="943"/>
      <c r="D31" s="920"/>
      <c r="E31" s="922"/>
      <c r="F31" s="943"/>
      <c r="G31" s="920"/>
      <c r="H31" s="956"/>
      <c r="I31" s="962"/>
      <c r="J31" s="920"/>
      <c r="K31" s="922"/>
      <c r="L31" s="962"/>
      <c r="M31" s="920"/>
      <c r="N31" s="922"/>
      <c r="O31" s="943"/>
      <c r="P31" s="920"/>
      <c r="Q31" s="920"/>
      <c r="R31" s="920"/>
      <c r="S31" s="920"/>
      <c r="T31" s="920"/>
      <c r="U31" s="920"/>
      <c r="V31" s="920">
        <v>4</v>
      </c>
      <c r="W31" s="920">
        <v>4</v>
      </c>
      <c r="X31" s="920"/>
      <c r="Y31" s="920"/>
      <c r="Z31" s="920"/>
      <c r="AA31" s="920"/>
      <c r="AB31" s="920"/>
      <c r="AC31" s="920"/>
      <c r="AD31" s="920"/>
      <c r="AE31" s="920"/>
      <c r="AF31" s="920"/>
      <c r="AG31" s="920"/>
      <c r="AH31" s="920"/>
      <c r="AI31" s="920"/>
      <c r="AJ31" s="920"/>
      <c r="AK31" s="920"/>
      <c r="AL31" s="920"/>
      <c r="AM31" s="920"/>
      <c r="AN31" s="920"/>
      <c r="AO31" s="920"/>
      <c r="AP31" s="920"/>
      <c r="AQ31" s="920"/>
      <c r="AR31" s="920"/>
      <c r="AS31" s="920"/>
      <c r="AT31" s="920"/>
      <c r="AU31" s="920"/>
      <c r="AV31" s="920"/>
      <c r="AW31" s="920"/>
      <c r="AX31" s="920"/>
      <c r="AY31" s="956"/>
      <c r="AZ31" s="1417"/>
      <c r="BA31" s="921">
        <f t="shared" si="1"/>
        <v>4</v>
      </c>
      <c r="BB31" s="1418">
        <f t="shared" si="2"/>
        <v>4</v>
      </c>
      <c r="BD31" s="542"/>
      <c r="BE31" s="541"/>
      <c r="BF31" s="240"/>
      <c r="BG31" s="240"/>
      <c r="BH31" s="240"/>
      <c r="BI31" s="240"/>
      <c r="BJ31" s="240"/>
      <c r="BK31" s="240"/>
      <c r="BL31" s="240"/>
      <c r="BM31" s="240"/>
      <c r="BN31" s="240"/>
      <c r="BO31" s="240"/>
    </row>
    <row r="32" spans="1:67" ht="15">
      <c r="A32" s="1384"/>
      <c r="B32" s="1392" t="s">
        <v>597</v>
      </c>
      <c r="C32" s="943"/>
      <c r="D32" s="920"/>
      <c r="E32" s="922"/>
      <c r="F32" s="943"/>
      <c r="G32" s="920"/>
      <c r="H32" s="956"/>
      <c r="I32" s="962"/>
      <c r="J32" s="920"/>
      <c r="K32" s="922"/>
      <c r="L32" s="962"/>
      <c r="M32" s="920"/>
      <c r="N32" s="922"/>
      <c r="O32" s="943"/>
      <c r="P32" s="920"/>
      <c r="Q32" s="920"/>
      <c r="R32" s="920"/>
      <c r="S32" s="920"/>
      <c r="T32" s="920"/>
      <c r="U32" s="920"/>
      <c r="V32" s="920">
        <v>30</v>
      </c>
      <c r="W32" s="920">
        <v>30</v>
      </c>
      <c r="X32" s="920"/>
      <c r="Y32" s="920"/>
      <c r="Z32" s="920"/>
      <c r="AA32" s="920"/>
      <c r="AB32" s="920">
        <v>6514</v>
      </c>
      <c r="AC32" s="920">
        <v>6514</v>
      </c>
      <c r="AD32" s="920"/>
      <c r="AE32" s="920"/>
      <c r="AF32" s="920"/>
      <c r="AG32" s="920"/>
      <c r="AH32" s="920"/>
      <c r="AI32" s="920">
        <v>215</v>
      </c>
      <c r="AJ32" s="920">
        <v>215</v>
      </c>
      <c r="AK32" s="920"/>
      <c r="AL32" s="920"/>
      <c r="AM32" s="920"/>
      <c r="AN32" s="920"/>
      <c r="AO32" s="920"/>
      <c r="AP32" s="920"/>
      <c r="AQ32" s="920"/>
      <c r="AR32" s="920"/>
      <c r="AS32" s="920"/>
      <c r="AT32" s="920"/>
      <c r="AU32" s="920"/>
      <c r="AV32" s="920"/>
      <c r="AW32" s="920"/>
      <c r="AX32" s="920"/>
      <c r="AY32" s="956"/>
      <c r="AZ32" s="1417"/>
      <c r="BA32" s="921">
        <f t="shared" si="1"/>
        <v>6759</v>
      </c>
      <c r="BB32" s="1418">
        <f t="shared" si="2"/>
        <v>6759</v>
      </c>
      <c r="BD32" s="542"/>
      <c r="BE32" s="541"/>
      <c r="BF32" s="240"/>
      <c r="BG32" s="240"/>
      <c r="BH32" s="240"/>
      <c r="BI32" s="240"/>
      <c r="BJ32" s="240"/>
      <c r="BK32" s="240"/>
      <c r="BL32" s="240"/>
      <c r="BM32" s="240"/>
      <c r="BN32" s="240"/>
      <c r="BO32" s="240"/>
    </row>
    <row r="33" spans="1:67" ht="15">
      <c r="A33" s="1384"/>
      <c r="B33" s="1386" t="s">
        <v>476</v>
      </c>
      <c r="C33" s="943"/>
      <c r="D33" s="920"/>
      <c r="E33" s="922"/>
      <c r="F33" s="943"/>
      <c r="G33" s="920">
        <v>99</v>
      </c>
      <c r="H33" s="956">
        <v>99</v>
      </c>
      <c r="I33" s="962"/>
      <c r="J33" s="920"/>
      <c r="K33" s="922"/>
      <c r="L33" s="962">
        <v>40000</v>
      </c>
      <c r="M33" s="920">
        <v>44622</v>
      </c>
      <c r="N33" s="922">
        <v>44622</v>
      </c>
      <c r="O33" s="943"/>
      <c r="P33" s="920"/>
      <c r="Q33" s="920"/>
      <c r="R33" s="920"/>
      <c r="S33" s="920"/>
      <c r="T33" s="920"/>
      <c r="U33" s="920"/>
      <c r="V33" s="920">
        <v>3</v>
      </c>
      <c r="W33" s="920">
        <v>3</v>
      </c>
      <c r="X33" s="920"/>
      <c r="Y33" s="920"/>
      <c r="Z33" s="920"/>
      <c r="AA33" s="920"/>
      <c r="AB33" s="920"/>
      <c r="AC33" s="920"/>
      <c r="AD33" s="920"/>
      <c r="AE33" s="920"/>
      <c r="AF33" s="920"/>
      <c r="AG33" s="920"/>
      <c r="AH33" s="920"/>
      <c r="AI33" s="920"/>
      <c r="AJ33" s="920"/>
      <c r="AK33" s="920"/>
      <c r="AL33" s="920"/>
      <c r="AM33" s="920"/>
      <c r="AN33" s="1157"/>
      <c r="AO33" s="1157"/>
      <c r="AP33" s="1157"/>
      <c r="AQ33" s="1157"/>
      <c r="AR33" s="1157"/>
      <c r="AS33" s="1157"/>
      <c r="AT33" s="1157"/>
      <c r="AU33" s="1157">
        <v>3495766</v>
      </c>
      <c r="AV33" s="1157">
        <v>1601864</v>
      </c>
      <c r="AW33" s="1157">
        <v>500000</v>
      </c>
      <c r="AX33" s="1157">
        <v>690000</v>
      </c>
      <c r="AY33" s="1405">
        <v>8380000</v>
      </c>
      <c r="AZ33" s="1419">
        <f>SUM(C33+F33+I33+L33+O33+R33+U33+X33+AA33+AD33+AG33+AH33+AK33+AN33+AQ33+AT33+AW11+AW33)</f>
        <v>540000</v>
      </c>
      <c r="BA33" s="921">
        <f>SUM(D33+G33+J33+M33+P33+S33+V33+Y33+AB33+AE33+AI33+AL33+AO33+AR33+AU33+AX33)</f>
        <v>4230490</v>
      </c>
      <c r="BB33" s="1420">
        <f>SUM(E33+H33+K33+N33+Q33+T33+W33+Z33+AC33+AF33+AJ33+AM33+AP33+AS33+AV33+AY33)</f>
        <v>10026588</v>
      </c>
      <c r="BD33" s="542"/>
      <c r="BE33" s="541"/>
      <c r="BF33" s="240"/>
      <c r="BG33" s="240"/>
      <c r="BH33" s="240"/>
      <c r="BI33" s="240"/>
      <c r="BJ33" s="240"/>
      <c r="BK33" s="240"/>
      <c r="BL33" s="240"/>
      <c r="BM33" s="240"/>
      <c r="BN33" s="240"/>
      <c r="BO33" s="240"/>
    </row>
    <row r="34" spans="1:67" ht="15">
      <c r="A34" s="1393"/>
      <c r="B34" s="1392" t="s">
        <v>471</v>
      </c>
      <c r="C34" s="943"/>
      <c r="D34" s="920"/>
      <c r="E34" s="920"/>
      <c r="F34" s="962"/>
      <c r="G34" s="920"/>
      <c r="H34" s="920"/>
      <c r="I34" s="962"/>
      <c r="J34" s="920"/>
      <c r="K34" s="920"/>
      <c r="L34" s="962"/>
      <c r="M34" s="920"/>
      <c r="N34" s="920"/>
      <c r="O34" s="943"/>
      <c r="P34" s="920"/>
      <c r="Q34" s="920"/>
      <c r="R34" s="920"/>
      <c r="S34" s="920"/>
      <c r="T34" s="920"/>
      <c r="U34" s="920"/>
      <c r="V34" s="920">
        <v>11</v>
      </c>
      <c r="W34" s="920">
        <v>11</v>
      </c>
      <c r="X34" s="920"/>
      <c r="Y34" s="920"/>
      <c r="Z34" s="920"/>
      <c r="AA34" s="920"/>
      <c r="AB34" s="920"/>
      <c r="AC34" s="920"/>
      <c r="AD34" s="920"/>
      <c r="AE34" s="920"/>
      <c r="AF34" s="920"/>
      <c r="AG34" s="920"/>
      <c r="AH34" s="920"/>
      <c r="AI34" s="920"/>
      <c r="AJ34" s="920"/>
      <c r="AK34" s="920"/>
      <c r="AL34" s="920"/>
      <c r="AM34" s="956"/>
      <c r="AN34" s="1159"/>
      <c r="AO34" s="1159">
        <v>124088</v>
      </c>
      <c r="AP34" s="1159">
        <v>124088</v>
      </c>
      <c r="AQ34" s="1159">
        <v>25000</v>
      </c>
      <c r="AR34" s="1159">
        <v>28153</v>
      </c>
      <c r="AS34" s="1159">
        <v>28153</v>
      </c>
      <c r="AT34" s="1159"/>
      <c r="AU34" s="1159"/>
      <c r="AV34" s="1159"/>
      <c r="AW34" s="1159"/>
      <c r="AX34" s="1159"/>
      <c r="AY34" s="1159"/>
      <c r="AZ34" s="1421">
        <f>SUM(C34+F34+I34+L34+O34+R34+U34+X34+AA34+AD34+AG34+AH34+AK34+AN34+AQ34+AT34+AW34)</f>
        <v>25000</v>
      </c>
      <c r="BA34" s="1156">
        <f t="shared" si="1"/>
        <v>152252</v>
      </c>
      <c r="BB34" s="1420">
        <f>SUM(E34+H34+K34+N34+Q34+T34+W34+Z34+AC34+AF34+AJ34+AM34+AP34+AS34+AV34+AY34)</f>
        <v>152252</v>
      </c>
      <c r="BD34" s="542"/>
      <c r="BE34" s="541"/>
      <c r="BF34" s="240"/>
      <c r="BG34" s="240"/>
      <c r="BH34" s="240"/>
      <c r="BI34" s="240"/>
      <c r="BJ34" s="240"/>
      <c r="BK34" s="240"/>
      <c r="BL34" s="240"/>
      <c r="BM34" s="240"/>
      <c r="BN34" s="240"/>
      <c r="BO34" s="240"/>
    </row>
    <row r="35" spans="1:67" ht="15">
      <c r="A35" s="1393"/>
      <c r="B35" s="1386" t="s">
        <v>469</v>
      </c>
      <c r="C35" s="943"/>
      <c r="D35" s="920"/>
      <c r="E35" s="920"/>
      <c r="F35" s="962"/>
      <c r="G35" s="920"/>
      <c r="H35" s="920"/>
      <c r="I35" s="962"/>
      <c r="J35" s="920"/>
      <c r="K35" s="920"/>
      <c r="L35" s="962"/>
      <c r="M35" s="920"/>
      <c r="N35" s="920"/>
      <c r="O35" s="943"/>
      <c r="P35" s="920"/>
      <c r="Q35" s="920"/>
      <c r="R35" s="920"/>
      <c r="S35" s="920"/>
      <c r="T35" s="920"/>
      <c r="U35" s="920"/>
      <c r="V35" s="920"/>
      <c r="W35" s="920"/>
      <c r="X35" s="920"/>
      <c r="Y35" s="920"/>
      <c r="Z35" s="920"/>
      <c r="AA35" s="920"/>
      <c r="AB35" s="920">
        <v>810</v>
      </c>
      <c r="AC35" s="920">
        <v>810</v>
      </c>
      <c r="AD35" s="920"/>
      <c r="AE35" s="920"/>
      <c r="AF35" s="920"/>
      <c r="AG35" s="920"/>
      <c r="AH35" s="920"/>
      <c r="AI35" s="920"/>
      <c r="AJ35" s="920"/>
      <c r="AK35" s="920"/>
      <c r="AL35" s="920"/>
      <c r="AM35" s="920"/>
      <c r="AN35" s="1158"/>
      <c r="AO35" s="1158"/>
      <c r="AP35" s="1158"/>
      <c r="AQ35" s="1158"/>
      <c r="AR35" s="1158"/>
      <c r="AS35" s="1158"/>
      <c r="AT35" s="1158"/>
      <c r="AU35" s="1158"/>
      <c r="AV35" s="1158"/>
      <c r="AW35" s="1158"/>
      <c r="AX35" s="1158"/>
      <c r="AY35" s="1406"/>
      <c r="AZ35" s="1422"/>
      <c r="BA35" s="921">
        <f t="shared" si="1"/>
        <v>810</v>
      </c>
      <c r="BB35" s="1418">
        <f t="shared" si="2"/>
        <v>810</v>
      </c>
      <c r="BD35" s="542"/>
      <c r="BE35" s="541"/>
      <c r="BF35" s="240"/>
      <c r="BG35" s="240"/>
      <c r="BH35" s="240"/>
      <c r="BI35" s="240"/>
      <c r="BJ35" s="240"/>
      <c r="BK35" s="240"/>
      <c r="BL35" s="240"/>
      <c r="BM35" s="240"/>
      <c r="BN35" s="240"/>
      <c r="BO35" s="240"/>
    </row>
    <row r="36" spans="1:67" ht="15">
      <c r="A36" s="1394"/>
      <c r="B36" s="1387" t="s">
        <v>468</v>
      </c>
      <c r="C36" s="943"/>
      <c r="D36" s="920"/>
      <c r="E36" s="920"/>
      <c r="F36" s="962"/>
      <c r="G36" s="920"/>
      <c r="H36" s="920"/>
      <c r="I36" s="962"/>
      <c r="J36" s="920"/>
      <c r="K36" s="920"/>
      <c r="L36" s="962"/>
      <c r="M36" s="920"/>
      <c r="N36" s="920"/>
      <c r="O36" s="943"/>
      <c r="P36" s="920"/>
      <c r="Q36" s="920"/>
      <c r="R36" s="920"/>
      <c r="S36" s="920"/>
      <c r="T36" s="920"/>
      <c r="U36" s="920"/>
      <c r="V36" s="920">
        <v>1115</v>
      </c>
      <c r="W36" s="920">
        <v>1115</v>
      </c>
      <c r="X36" s="920"/>
      <c r="Y36" s="920"/>
      <c r="Z36" s="920"/>
      <c r="AA36" s="920"/>
      <c r="AB36" s="920"/>
      <c r="AC36" s="920"/>
      <c r="AD36" s="920"/>
      <c r="AE36" s="920"/>
      <c r="AF36" s="920"/>
      <c r="AG36" s="920"/>
      <c r="AH36" s="920"/>
      <c r="AI36" s="920"/>
      <c r="AJ36" s="920"/>
      <c r="AK36" s="920"/>
      <c r="AL36" s="920"/>
      <c r="AM36" s="920"/>
      <c r="AN36" s="920"/>
      <c r="AO36" s="920"/>
      <c r="AP36" s="920"/>
      <c r="AQ36" s="920"/>
      <c r="AR36" s="920"/>
      <c r="AS36" s="920"/>
      <c r="AT36" s="920"/>
      <c r="AU36" s="920"/>
      <c r="AV36" s="920"/>
      <c r="AW36" s="920"/>
      <c r="AX36" s="920"/>
      <c r="AY36" s="956"/>
      <c r="AZ36" s="1423"/>
      <c r="BA36" s="921">
        <f t="shared" si="1"/>
        <v>1115</v>
      </c>
      <c r="BB36" s="1418">
        <f t="shared" si="2"/>
        <v>1115</v>
      </c>
      <c r="BD36" s="542"/>
      <c r="BE36" s="541"/>
      <c r="BF36" s="240"/>
      <c r="BG36" s="240"/>
      <c r="BH36" s="240"/>
      <c r="BI36" s="240"/>
      <c r="BJ36" s="240"/>
      <c r="BK36" s="240"/>
      <c r="BL36" s="240"/>
      <c r="BM36" s="240"/>
      <c r="BN36" s="240"/>
      <c r="BO36" s="240"/>
    </row>
    <row r="37" spans="1:67" ht="15">
      <c r="A37" s="1384"/>
      <c r="B37" s="1387" t="s">
        <v>455</v>
      </c>
      <c r="C37" s="943"/>
      <c r="D37" s="920"/>
      <c r="E37" s="920"/>
      <c r="F37" s="962"/>
      <c r="G37" s="920"/>
      <c r="H37" s="920"/>
      <c r="I37" s="962"/>
      <c r="J37" s="920"/>
      <c r="K37" s="920"/>
      <c r="L37" s="962"/>
      <c r="M37" s="920"/>
      <c r="N37" s="920"/>
      <c r="O37" s="943"/>
      <c r="P37" s="920"/>
      <c r="Q37" s="920"/>
      <c r="R37" s="920"/>
      <c r="S37" s="920"/>
      <c r="T37" s="920"/>
      <c r="U37" s="920"/>
      <c r="V37" s="920"/>
      <c r="W37" s="920"/>
      <c r="X37" s="920"/>
      <c r="Y37" s="920"/>
      <c r="Z37" s="920"/>
      <c r="AA37" s="920"/>
      <c r="AB37" s="920"/>
      <c r="AC37" s="920"/>
      <c r="AD37" s="920"/>
      <c r="AE37" s="920"/>
      <c r="AF37" s="920"/>
      <c r="AG37" s="920"/>
      <c r="AH37" s="920"/>
      <c r="AI37" s="920"/>
      <c r="AJ37" s="920"/>
      <c r="AK37" s="920"/>
      <c r="AL37" s="920"/>
      <c r="AM37" s="920"/>
      <c r="AN37" s="920"/>
      <c r="AO37" s="920"/>
      <c r="AP37" s="920"/>
      <c r="AQ37" s="920"/>
      <c r="AR37" s="920"/>
      <c r="AS37" s="920"/>
      <c r="AT37" s="920"/>
      <c r="AU37" s="920">
        <v>221618</v>
      </c>
      <c r="AV37" s="920">
        <v>221618</v>
      </c>
      <c r="AW37" s="920"/>
      <c r="AX37" s="920"/>
      <c r="AY37" s="956"/>
      <c r="AZ37" s="1423"/>
      <c r="BA37" s="921">
        <f t="shared" si="1"/>
        <v>221618</v>
      </c>
      <c r="BB37" s="1418">
        <f t="shared" si="2"/>
        <v>221618</v>
      </c>
      <c r="BD37" s="542"/>
      <c r="BE37" s="541"/>
      <c r="BF37" s="240"/>
      <c r="BG37" s="240"/>
      <c r="BH37" s="240"/>
      <c r="BI37" s="240"/>
      <c r="BJ37" s="240"/>
      <c r="BK37" s="240"/>
      <c r="BL37" s="240"/>
      <c r="BM37" s="240"/>
      <c r="BN37" s="240"/>
      <c r="BO37" s="240"/>
    </row>
    <row r="38" spans="1:67" ht="15">
      <c r="A38" s="1384"/>
      <c r="B38" s="1079" t="s">
        <v>472</v>
      </c>
      <c r="C38" s="943"/>
      <c r="D38" s="920"/>
      <c r="E38" s="920"/>
      <c r="F38" s="962"/>
      <c r="G38" s="920"/>
      <c r="H38" s="920"/>
      <c r="I38" s="962"/>
      <c r="J38" s="920"/>
      <c r="K38" s="920"/>
      <c r="L38" s="962"/>
      <c r="M38" s="920"/>
      <c r="N38" s="920"/>
      <c r="O38" s="943"/>
      <c r="P38" s="920"/>
      <c r="Q38" s="920"/>
      <c r="R38" s="920"/>
      <c r="S38" s="920"/>
      <c r="T38" s="920"/>
      <c r="U38" s="920"/>
      <c r="V38" s="920">
        <v>158</v>
      </c>
      <c r="W38" s="920">
        <v>158</v>
      </c>
      <c r="X38" s="920"/>
      <c r="Y38" s="920"/>
      <c r="Z38" s="920"/>
      <c r="AA38" s="920"/>
      <c r="AB38" s="920"/>
      <c r="AC38" s="920"/>
      <c r="AD38" s="920"/>
      <c r="AE38" s="920"/>
      <c r="AF38" s="920"/>
      <c r="AG38" s="920"/>
      <c r="AH38" s="920"/>
      <c r="AI38" s="920"/>
      <c r="AJ38" s="920"/>
      <c r="AK38" s="920"/>
      <c r="AL38" s="920"/>
      <c r="AM38" s="920"/>
      <c r="AN38" s="920"/>
      <c r="AO38" s="920"/>
      <c r="AP38" s="920"/>
      <c r="AQ38" s="920"/>
      <c r="AR38" s="920"/>
      <c r="AS38" s="920"/>
      <c r="AT38" s="920"/>
      <c r="AU38" s="920"/>
      <c r="AV38" s="920"/>
      <c r="AW38" s="920"/>
      <c r="AX38" s="920"/>
      <c r="AY38" s="956"/>
      <c r="AZ38" s="1423"/>
      <c r="BA38" s="921">
        <f t="shared" si="1"/>
        <v>158</v>
      </c>
      <c r="BB38" s="1418">
        <f t="shared" si="2"/>
        <v>158</v>
      </c>
      <c r="BD38" s="542"/>
      <c r="BE38" s="541"/>
      <c r="BF38" s="240"/>
      <c r="BG38" s="240"/>
      <c r="BH38" s="240"/>
      <c r="BI38" s="240"/>
      <c r="BJ38" s="240"/>
      <c r="BK38" s="240"/>
      <c r="BL38" s="240"/>
      <c r="BM38" s="240"/>
      <c r="BN38" s="240"/>
      <c r="BO38" s="240"/>
    </row>
    <row r="39" spans="1:67" ht="15">
      <c r="A39" s="1384"/>
      <c r="B39" s="1387" t="s">
        <v>457</v>
      </c>
      <c r="C39" s="943"/>
      <c r="D39" s="920"/>
      <c r="E39" s="920"/>
      <c r="F39" s="962"/>
      <c r="G39" s="920"/>
      <c r="H39" s="920"/>
      <c r="I39" s="962"/>
      <c r="J39" s="920"/>
      <c r="K39" s="920"/>
      <c r="L39" s="962"/>
      <c r="M39" s="920"/>
      <c r="N39" s="920"/>
      <c r="O39" s="943"/>
      <c r="P39" s="920"/>
      <c r="Q39" s="920"/>
      <c r="R39" s="920"/>
      <c r="S39" s="920"/>
      <c r="T39" s="920"/>
      <c r="U39" s="920"/>
      <c r="V39" s="920"/>
      <c r="W39" s="920"/>
      <c r="X39" s="920"/>
      <c r="Y39" s="920"/>
      <c r="Z39" s="920"/>
      <c r="AA39" s="920"/>
      <c r="AB39" s="920">
        <v>28742</v>
      </c>
      <c r="AC39" s="920">
        <v>28742</v>
      </c>
      <c r="AD39" s="920"/>
      <c r="AE39" s="920"/>
      <c r="AF39" s="920"/>
      <c r="AG39" s="920"/>
      <c r="AH39" s="920"/>
      <c r="AI39" s="920"/>
      <c r="AJ39" s="920"/>
      <c r="AK39" s="920"/>
      <c r="AL39" s="920"/>
      <c r="AM39" s="920"/>
      <c r="AN39" s="920"/>
      <c r="AO39" s="920"/>
      <c r="AP39" s="920"/>
      <c r="AQ39" s="920"/>
      <c r="AR39" s="920"/>
      <c r="AS39" s="920"/>
      <c r="AT39" s="920"/>
      <c r="AU39" s="920"/>
      <c r="AV39" s="920"/>
      <c r="AW39" s="920"/>
      <c r="AX39" s="920"/>
      <c r="AY39" s="956"/>
      <c r="AZ39" s="1423"/>
      <c r="BA39" s="921">
        <f t="shared" si="1"/>
        <v>28742</v>
      </c>
      <c r="BB39" s="1418">
        <f t="shared" si="2"/>
        <v>28742</v>
      </c>
      <c r="BD39" s="542"/>
      <c r="BE39" s="541"/>
      <c r="BF39" s="240"/>
      <c r="BG39" s="240"/>
      <c r="BH39" s="240"/>
      <c r="BI39" s="240"/>
      <c r="BJ39" s="240"/>
      <c r="BK39" s="240"/>
      <c r="BL39" s="240"/>
      <c r="BM39" s="240"/>
      <c r="BN39" s="240"/>
      <c r="BO39" s="240"/>
    </row>
    <row r="40" spans="1:67" ht="15">
      <c r="A40" s="1384"/>
      <c r="B40" s="1387" t="s">
        <v>463</v>
      </c>
      <c r="C40" s="943"/>
      <c r="D40" s="920"/>
      <c r="E40" s="920"/>
      <c r="F40" s="962"/>
      <c r="G40" s="920"/>
      <c r="H40" s="920"/>
      <c r="I40" s="962"/>
      <c r="J40" s="920"/>
      <c r="K40" s="920"/>
      <c r="L40" s="920"/>
      <c r="M40" s="920"/>
      <c r="N40" s="920"/>
      <c r="O40" s="943"/>
      <c r="P40" s="920"/>
      <c r="Q40" s="920"/>
      <c r="R40" s="920"/>
      <c r="S40" s="920"/>
      <c r="T40" s="920"/>
      <c r="U40" s="920"/>
      <c r="V40" s="920"/>
      <c r="W40" s="920"/>
      <c r="X40" s="920"/>
      <c r="Y40" s="920"/>
      <c r="Z40" s="920"/>
      <c r="AA40" s="920"/>
      <c r="AB40" s="920"/>
      <c r="AC40" s="920"/>
      <c r="AD40" s="920"/>
      <c r="AE40" s="920"/>
      <c r="AF40" s="920"/>
      <c r="AG40" s="920"/>
      <c r="AH40" s="920"/>
      <c r="AI40" s="920"/>
      <c r="AJ40" s="920"/>
      <c r="AK40" s="920"/>
      <c r="AL40" s="920"/>
      <c r="AM40" s="920"/>
      <c r="AN40" s="920"/>
      <c r="AO40" s="920"/>
      <c r="AP40" s="920"/>
      <c r="AQ40" s="920"/>
      <c r="AR40" s="920">
        <v>128</v>
      </c>
      <c r="AS40" s="920">
        <v>128</v>
      </c>
      <c r="AT40" s="920"/>
      <c r="AU40" s="920"/>
      <c r="AV40" s="920"/>
      <c r="AW40" s="920"/>
      <c r="AX40" s="920"/>
      <c r="AY40" s="956"/>
      <c r="AZ40" s="1423"/>
      <c r="BA40" s="921">
        <f t="shared" si="1"/>
        <v>128</v>
      </c>
      <c r="BB40" s="1418">
        <f t="shared" si="2"/>
        <v>128</v>
      </c>
      <c r="BD40" s="542"/>
      <c r="BE40" s="541"/>
      <c r="BF40" s="240"/>
      <c r="BG40" s="240"/>
      <c r="BH40" s="240"/>
      <c r="BI40" s="240"/>
      <c r="BJ40" s="240"/>
      <c r="BK40" s="240"/>
      <c r="BL40" s="240"/>
      <c r="BM40" s="240"/>
      <c r="BN40" s="240"/>
      <c r="BO40" s="240"/>
    </row>
    <row r="41" spans="1:67" ht="15.75" thickBot="1">
      <c r="A41" s="1384"/>
      <c r="B41" s="1387" t="s">
        <v>481</v>
      </c>
      <c r="C41" s="941"/>
      <c r="D41" s="929"/>
      <c r="E41" s="950"/>
      <c r="F41" s="941"/>
      <c r="G41" s="929"/>
      <c r="H41" s="957"/>
      <c r="I41" s="949"/>
      <c r="J41" s="929"/>
      <c r="K41" s="950"/>
      <c r="L41" s="949"/>
      <c r="M41" s="929"/>
      <c r="N41" s="950"/>
      <c r="O41" s="941"/>
      <c r="P41" s="929"/>
      <c r="Q41" s="929"/>
      <c r="R41" s="929"/>
      <c r="S41" s="929"/>
      <c r="T41" s="929"/>
      <c r="U41" s="929"/>
      <c r="V41" s="929"/>
      <c r="W41" s="929"/>
      <c r="X41" s="929"/>
      <c r="Y41" s="929"/>
      <c r="Z41" s="929"/>
      <c r="AA41" s="929"/>
      <c r="AB41" s="929"/>
      <c r="AC41" s="929"/>
      <c r="AD41" s="929"/>
      <c r="AE41" s="929"/>
      <c r="AF41" s="929"/>
      <c r="AG41" s="929"/>
      <c r="AH41" s="929"/>
      <c r="AI41" s="929">
        <v>27</v>
      </c>
      <c r="AJ41" s="929">
        <v>27</v>
      </c>
      <c r="AK41" s="929"/>
      <c r="AL41" s="929"/>
      <c r="AM41" s="929"/>
      <c r="AN41" s="929"/>
      <c r="AO41" s="929"/>
      <c r="AP41" s="929"/>
      <c r="AQ41" s="929"/>
      <c r="AR41" s="929"/>
      <c r="AS41" s="929"/>
      <c r="AT41" s="929"/>
      <c r="AU41" s="929"/>
      <c r="AV41" s="929"/>
      <c r="AW41" s="929"/>
      <c r="AX41" s="929"/>
      <c r="AY41" s="957"/>
      <c r="AZ41" s="1424"/>
      <c r="BA41" s="921">
        <f t="shared" si="1"/>
        <v>27</v>
      </c>
      <c r="BB41" s="1418">
        <f t="shared" si="2"/>
        <v>27</v>
      </c>
      <c r="BD41" s="542"/>
      <c r="BE41" s="541"/>
      <c r="BF41" s="240"/>
      <c r="BG41" s="240"/>
      <c r="BH41" s="240"/>
      <c r="BI41" s="240"/>
      <c r="BJ41" s="240"/>
      <c r="BK41" s="240"/>
      <c r="BL41" s="240"/>
      <c r="BM41" s="240"/>
      <c r="BN41" s="240"/>
      <c r="BO41" s="240"/>
    </row>
    <row r="42" spans="1:67" s="478" customFormat="1" ht="20.100000000000001" customHeight="1" thickBot="1">
      <c r="A42" s="1395" t="s">
        <v>41</v>
      </c>
      <c r="B42" s="1396" t="s">
        <v>272</v>
      </c>
      <c r="C42" s="1374">
        <f t="shared" ref="C42:AH42" si="3">SUM(C16:C41)</f>
        <v>0</v>
      </c>
      <c r="D42" s="1120">
        <f t="shared" si="3"/>
        <v>0</v>
      </c>
      <c r="E42" s="1120">
        <f t="shared" si="3"/>
        <v>0</v>
      </c>
      <c r="F42" s="1120">
        <f t="shared" si="3"/>
        <v>2000</v>
      </c>
      <c r="G42" s="1120">
        <f t="shared" si="3"/>
        <v>99</v>
      </c>
      <c r="H42" s="1120">
        <f t="shared" si="3"/>
        <v>99</v>
      </c>
      <c r="I42" s="1120">
        <f t="shared" si="3"/>
        <v>0</v>
      </c>
      <c r="J42" s="1120">
        <f t="shared" si="3"/>
        <v>2782</v>
      </c>
      <c r="K42" s="1120">
        <f t="shared" si="3"/>
        <v>2782</v>
      </c>
      <c r="L42" s="1120">
        <f t="shared" si="3"/>
        <v>40000</v>
      </c>
      <c r="M42" s="1120">
        <f t="shared" si="3"/>
        <v>46490</v>
      </c>
      <c r="N42" s="1120">
        <f t="shared" si="3"/>
        <v>46490</v>
      </c>
      <c r="O42" s="1120">
        <f t="shared" si="3"/>
        <v>2450050</v>
      </c>
      <c r="P42" s="1120">
        <f t="shared" si="3"/>
        <v>2928038</v>
      </c>
      <c r="Q42" s="1120">
        <f t="shared" si="3"/>
        <v>2928142</v>
      </c>
      <c r="R42" s="1120">
        <f t="shared" si="3"/>
        <v>130000</v>
      </c>
      <c r="S42" s="1120">
        <f t="shared" si="3"/>
        <v>145148</v>
      </c>
      <c r="T42" s="1120">
        <f t="shared" si="3"/>
        <v>145148</v>
      </c>
      <c r="U42" s="1120">
        <f t="shared" si="3"/>
        <v>11000</v>
      </c>
      <c r="V42" s="1120">
        <f t="shared" si="3"/>
        <v>25962</v>
      </c>
      <c r="W42" s="1120">
        <f t="shared" si="3"/>
        <v>25962</v>
      </c>
      <c r="X42" s="1120">
        <f t="shared" si="3"/>
        <v>34100</v>
      </c>
      <c r="Y42" s="1120">
        <f t="shared" si="3"/>
        <v>48251</v>
      </c>
      <c r="Z42" s="1120">
        <f t="shared" si="3"/>
        <v>50379</v>
      </c>
      <c r="AA42" s="1120">
        <f t="shared" si="3"/>
        <v>1289334</v>
      </c>
      <c r="AB42" s="1120">
        <f t="shared" si="3"/>
        <v>1443112</v>
      </c>
      <c r="AC42" s="1120">
        <f t="shared" si="3"/>
        <v>1443112</v>
      </c>
      <c r="AD42" s="1120">
        <f t="shared" si="3"/>
        <v>0</v>
      </c>
      <c r="AE42" s="1120">
        <f t="shared" si="3"/>
        <v>0</v>
      </c>
      <c r="AF42" s="1120">
        <f t="shared" si="3"/>
        <v>0</v>
      </c>
      <c r="AG42" s="1120">
        <f t="shared" si="3"/>
        <v>0</v>
      </c>
      <c r="AH42" s="1120">
        <f t="shared" si="3"/>
        <v>0</v>
      </c>
      <c r="AI42" s="1120">
        <f t="shared" ref="AI42:BB42" si="4">SUM(AI16:AI41)</f>
        <v>242</v>
      </c>
      <c r="AJ42" s="1120">
        <f t="shared" si="4"/>
        <v>242</v>
      </c>
      <c r="AK42" s="1120">
        <f t="shared" si="4"/>
        <v>5100</v>
      </c>
      <c r="AL42" s="1120">
        <f t="shared" si="4"/>
        <v>10175</v>
      </c>
      <c r="AM42" s="1120">
        <f t="shared" si="4"/>
        <v>10175</v>
      </c>
      <c r="AN42" s="1120">
        <f t="shared" si="4"/>
        <v>700</v>
      </c>
      <c r="AO42" s="1120">
        <f t="shared" si="4"/>
        <v>346218</v>
      </c>
      <c r="AP42" s="1120">
        <f t="shared" si="4"/>
        <v>346218</v>
      </c>
      <c r="AQ42" s="1120">
        <f t="shared" si="4"/>
        <v>38900</v>
      </c>
      <c r="AR42" s="1120">
        <f t="shared" si="4"/>
        <v>34247</v>
      </c>
      <c r="AS42" s="1120">
        <f t="shared" si="4"/>
        <v>34247</v>
      </c>
      <c r="AT42" s="1120">
        <f t="shared" si="4"/>
        <v>0</v>
      </c>
      <c r="AU42" s="1120">
        <f t="shared" si="4"/>
        <v>3717384</v>
      </c>
      <c r="AV42" s="1120">
        <f t="shared" si="4"/>
        <v>1867459</v>
      </c>
      <c r="AW42" s="1120">
        <f t="shared" si="4"/>
        <v>500000</v>
      </c>
      <c r="AX42" s="1120">
        <f t="shared" si="4"/>
        <v>690000</v>
      </c>
      <c r="AY42" s="1407">
        <f t="shared" si="4"/>
        <v>8380000</v>
      </c>
      <c r="AZ42" s="1425">
        <f t="shared" si="4"/>
        <v>4501184</v>
      </c>
      <c r="BA42" s="1120">
        <f t="shared" si="4"/>
        <v>9438148</v>
      </c>
      <c r="BB42" s="1426">
        <f t="shared" si="4"/>
        <v>15280455</v>
      </c>
      <c r="BD42" s="543"/>
      <c r="BE42" s="544"/>
      <c r="BF42" s="479"/>
      <c r="BG42" s="479"/>
      <c r="BH42" s="479"/>
      <c r="BI42" s="479"/>
      <c r="BJ42" s="479"/>
      <c r="BK42" s="479"/>
      <c r="BL42" s="479"/>
      <c r="BM42" s="479"/>
      <c r="BN42" s="479"/>
      <c r="BO42" s="479"/>
    </row>
    <row r="43" spans="1:67" ht="20.100000000000001" customHeight="1" thickBot="1">
      <c r="A43" s="1397" t="s">
        <v>24</v>
      </c>
      <c r="B43" s="1398" t="s">
        <v>260</v>
      </c>
      <c r="C43" s="944">
        <v>1000</v>
      </c>
      <c r="D43" s="931">
        <v>280</v>
      </c>
      <c r="E43" s="951">
        <v>280</v>
      </c>
      <c r="F43" s="944">
        <v>500</v>
      </c>
      <c r="G43" s="931">
        <v>3805</v>
      </c>
      <c r="H43" s="958">
        <v>3682</v>
      </c>
      <c r="I43" s="963"/>
      <c r="J43" s="931">
        <v>683</v>
      </c>
      <c r="K43" s="951">
        <v>683</v>
      </c>
      <c r="L43" s="963">
        <v>150</v>
      </c>
      <c r="M43" s="931">
        <v>163</v>
      </c>
      <c r="N43" s="951">
        <v>163</v>
      </c>
      <c r="O43" s="944"/>
      <c r="P43" s="931"/>
      <c r="Q43" s="931"/>
      <c r="R43" s="931"/>
      <c r="S43" s="931"/>
      <c r="T43" s="931"/>
      <c r="U43" s="931"/>
      <c r="V43" s="931"/>
      <c r="W43" s="931"/>
      <c r="X43" s="931"/>
      <c r="Y43" s="931"/>
      <c r="Z43" s="931"/>
      <c r="AA43" s="931"/>
      <c r="AB43" s="931">
        <v>3146</v>
      </c>
      <c r="AC43" s="931">
        <v>3146</v>
      </c>
      <c r="AD43" s="931"/>
      <c r="AE43" s="931"/>
      <c r="AF43" s="931"/>
      <c r="AG43" s="931"/>
      <c r="AH43" s="931"/>
      <c r="AI43" s="931">
        <v>5187</v>
      </c>
      <c r="AJ43" s="931">
        <v>5187</v>
      </c>
      <c r="AK43" s="931"/>
      <c r="AL43" s="931">
        <v>1250</v>
      </c>
      <c r="AM43" s="931">
        <v>1250</v>
      </c>
      <c r="AN43" s="931"/>
      <c r="AO43" s="931"/>
      <c r="AP43" s="931"/>
      <c r="AQ43" s="931"/>
      <c r="AR43" s="931"/>
      <c r="AS43" s="931"/>
      <c r="AT43" s="931"/>
      <c r="AU43" s="931">
        <v>28257</v>
      </c>
      <c r="AV43" s="931">
        <v>28257</v>
      </c>
      <c r="AW43" s="931"/>
      <c r="AX43" s="931"/>
      <c r="AY43" s="958"/>
      <c r="AZ43" s="1427">
        <f>SUM(C43+F43+I43+L43+O43+R43+U43+X43+AA43+AD44+AG44+AH44+AK44+AN44+AQ44+AT44+AW44)</f>
        <v>1650</v>
      </c>
      <c r="BA43" s="931">
        <f>SUM(D43+G43+J43+M43+P43+S43+V43+Y43+AB43+AE44+AH44+AI44+AL44+AO44+AR44+AU44+AX44)</f>
        <v>42771</v>
      </c>
      <c r="BB43" s="1428">
        <f>SUM(E43+H43+K43+N43+Q43+T43+W43+Z43+AC43+AF44+AJ44+AM44+AP44+AS44+AV44+AY44)</f>
        <v>42648</v>
      </c>
      <c r="BD43" s="542"/>
      <c r="BE43" s="541"/>
      <c r="BF43" s="240"/>
      <c r="BG43" s="240"/>
      <c r="BH43" s="240"/>
      <c r="BI43" s="240"/>
      <c r="BJ43" s="240"/>
      <c r="BK43" s="240"/>
      <c r="BL43" s="240"/>
      <c r="BM43" s="240"/>
      <c r="BN43" s="240"/>
      <c r="BO43" s="240"/>
    </row>
    <row r="44" spans="1:67" s="478" customFormat="1" ht="20.100000000000001" customHeight="1" thickBot="1">
      <c r="A44" s="1395" t="s">
        <v>24</v>
      </c>
      <c r="B44" s="1396" t="s">
        <v>273</v>
      </c>
      <c r="C44" s="945">
        <f t="shared" ref="C44:O44" si="5">SUM(C43)</f>
        <v>1000</v>
      </c>
      <c r="D44" s="932">
        <f t="shared" si="5"/>
        <v>280</v>
      </c>
      <c r="E44" s="952">
        <f t="shared" si="5"/>
        <v>280</v>
      </c>
      <c r="F44" s="945">
        <f t="shared" si="5"/>
        <v>500</v>
      </c>
      <c r="G44" s="932">
        <f t="shared" si="5"/>
        <v>3805</v>
      </c>
      <c r="H44" s="959">
        <f t="shared" si="5"/>
        <v>3682</v>
      </c>
      <c r="I44" s="964">
        <f t="shared" si="5"/>
        <v>0</v>
      </c>
      <c r="J44" s="932">
        <f t="shared" si="5"/>
        <v>683</v>
      </c>
      <c r="K44" s="952">
        <f t="shared" si="5"/>
        <v>683</v>
      </c>
      <c r="L44" s="964">
        <f t="shared" si="5"/>
        <v>150</v>
      </c>
      <c r="M44" s="932">
        <f t="shared" si="5"/>
        <v>163</v>
      </c>
      <c r="N44" s="952">
        <f t="shared" si="5"/>
        <v>163</v>
      </c>
      <c r="O44" s="945">
        <f t="shared" si="5"/>
        <v>0</v>
      </c>
      <c r="P44" s="932"/>
      <c r="Q44" s="932"/>
      <c r="R44" s="932">
        <f>SUM(R43)</f>
        <v>0</v>
      </c>
      <c r="S44" s="932"/>
      <c r="T44" s="932"/>
      <c r="U44" s="932">
        <f>SUM(U43)</f>
        <v>0</v>
      </c>
      <c r="V44" s="932"/>
      <c r="W44" s="932"/>
      <c r="X44" s="932">
        <f>SUM(X43)</f>
        <v>0</v>
      </c>
      <c r="Y44" s="932"/>
      <c r="Z44" s="932"/>
      <c r="AA44" s="932">
        <f>SUM(AA43)</f>
        <v>0</v>
      </c>
      <c r="AB44" s="932">
        <f>SUM(AB43)</f>
        <v>3146</v>
      </c>
      <c r="AC44" s="932">
        <f>SUM(AC43)</f>
        <v>3146</v>
      </c>
      <c r="AD44" s="932">
        <f>SUM(AD43)</f>
        <v>0</v>
      </c>
      <c r="AE44" s="932"/>
      <c r="AF44" s="932"/>
      <c r="AG44" s="932">
        <f t="shared" ref="AG44:AN44" si="6">SUM(AG43)</f>
        <v>0</v>
      </c>
      <c r="AH44" s="932">
        <f t="shared" si="6"/>
        <v>0</v>
      </c>
      <c r="AI44" s="932">
        <f t="shared" si="6"/>
        <v>5187</v>
      </c>
      <c r="AJ44" s="932">
        <f t="shared" si="6"/>
        <v>5187</v>
      </c>
      <c r="AK44" s="932">
        <f t="shared" si="6"/>
        <v>0</v>
      </c>
      <c r="AL44" s="932">
        <f t="shared" si="6"/>
        <v>1250</v>
      </c>
      <c r="AM44" s="932">
        <f t="shared" si="6"/>
        <v>1250</v>
      </c>
      <c r="AN44" s="932">
        <f t="shared" si="6"/>
        <v>0</v>
      </c>
      <c r="AO44" s="932"/>
      <c r="AP44" s="932"/>
      <c r="AQ44" s="932">
        <f>SUM(AQ43)</f>
        <v>0</v>
      </c>
      <c r="AR44" s="932"/>
      <c r="AS44" s="932"/>
      <c r="AT44" s="932">
        <f>SUM(AT43)</f>
        <v>0</v>
      </c>
      <c r="AU44" s="932">
        <f>SUM(AU43)</f>
        <v>28257</v>
      </c>
      <c r="AV44" s="932">
        <f>SUM(AV43)</f>
        <v>28257</v>
      </c>
      <c r="AW44" s="932">
        <f>SUM(AW43)</f>
        <v>0</v>
      </c>
      <c r="AX44" s="933"/>
      <c r="AY44" s="1408"/>
      <c r="AZ44" s="1425">
        <f>SUM(C44+F44+I44+L44+O44+R44+U44+X44+AA44+AD44+AG44+AH44+AK44+AN44+AQ44+AT44+AW44)</f>
        <v>1650</v>
      </c>
      <c r="BA44" s="930">
        <f>SUM(D44+G44+J44+M44+P44+S44+V44+Y44+AB44+AE44+AH44+AI44+AL44+AO44+AR44+AU44+AX44)</f>
        <v>42771</v>
      </c>
      <c r="BB44" s="1429">
        <f>SUM(E44+H44+K44+N44+Q44+T44+W44+Z44+AC44+AF44+AJ44+AM44+AP44+AS44+AV44+AY44)</f>
        <v>42648</v>
      </c>
      <c r="BD44" s="543"/>
      <c r="BE44" s="544"/>
      <c r="BF44" s="479"/>
      <c r="BG44" s="479"/>
      <c r="BH44" s="479"/>
      <c r="BI44" s="479"/>
      <c r="BJ44" s="479"/>
      <c r="BK44" s="479"/>
      <c r="BL44" s="479"/>
      <c r="BM44" s="479"/>
      <c r="BN44" s="479"/>
      <c r="BO44" s="479"/>
    </row>
    <row r="45" spans="1:67" s="242" customFormat="1" ht="29.25" customHeight="1" thickBot="1">
      <c r="A45" s="1399" t="s">
        <v>20</v>
      </c>
      <c r="B45" s="1400" t="s">
        <v>262</v>
      </c>
      <c r="C45" s="944"/>
      <c r="D45" s="931"/>
      <c r="E45" s="951"/>
      <c r="F45" s="944">
        <v>355949</v>
      </c>
      <c r="G45" s="931">
        <v>275227</v>
      </c>
      <c r="H45" s="958">
        <v>257081</v>
      </c>
      <c r="I45" s="963"/>
      <c r="J45" s="931"/>
      <c r="K45" s="951"/>
      <c r="L45" s="963">
        <v>971</v>
      </c>
      <c r="M45" s="931">
        <v>979</v>
      </c>
      <c r="N45" s="951">
        <v>823</v>
      </c>
      <c r="O45" s="944"/>
      <c r="P45" s="931"/>
      <c r="Q45" s="931"/>
      <c r="R45" s="931"/>
      <c r="S45" s="931"/>
      <c r="T45" s="931"/>
      <c r="U45" s="931"/>
      <c r="V45" s="931"/>
      <c r="W45" s="931"/>
      <c r="X45" s="931"/>
      <c r="Y45" s="931"/>
      <c r="Z45" s="931"/>
      <c r="AA45" s="931"/>
      <c r="AB45" s="931"/>
      <c r="AC45" s="931"/>
      <c r="AD45" s="931"/>
      <c r="AE45" s="931"/>
      <c r="AF45" s="931"/>
      <c r="AG45" s="931"/>
      <c r="AH45" s="931">
        <v>421000</v>
      </c>
      <c r="AI45" s="931">
        <v>423723</v>
      </c>
      <c r="AJ45" s="931">
        <v>436590</v>
      </c>
      <c r="AK45" s="931"/>
      <c r="AL45" s="931"/>
      <c r="AM45" s="931"/>
      <c r="AN45" s="931"/>
      <c r="AO45" s="931"/>
      <c r="AP45" s="931"/>
      <c r="AQ45" s="931"/>
      <c r="AR45" s="931"/>
      <c r="AS45" s="931"/>
      <c r="AT45" s="931">
        <v>11278</v>
      </c>
      <c r="AU45" s="931">
        <v>136039</v>
      </c>
      <c r="AV45" s="931">
        <v>136039</v>
      </c>
      <c r="AW45" s="931">
        <v>4000</v>
      </c>
      <c r="AX45" s="934">
        <v>15278</v>
      </c>
      <c r="AY45" s="1409"/>
      <c r="AZ45" s="1430">
        <f>SUM(C45+F45+I45+L45+O45+R45+U45+X45+AA45+AD45+AH45+AK45+AN45+AQ45+AT45+AW45)</f>
        <v>793198</v>
      </c>
      <c r="BA45" s="935">
        <f t="shared" ref="BA45:BB47" si="7">SUM(D45+G45+J45+M45+P45+S45+V45+Y45+AB45+AE45+AI45+AL45+AO45+AR45+AU45+AX45)</f>
        <v>851246</v>
      </c>
      <c r="BB45" s="1431">
        <f t="shared" si="7"/>
        <v>830533</v>
      </c>
      <c r="BC45" s="1227"/>
      <c r="BD45" s="542"/>
      <c r="BE45" s="545"/>
    </row>
    <row r="46" spans="1:67" s="242" customFormat="1" ht="29.25" customHeight="1" thickBot="1">
      <c r="A46" s="1399" t="s">
        <v>11</v>
      </c>
      <c r="B46" s="1400" t="s">
        <v>274</v>
      </c>
      <c r="C46" s="944"/>
      <c r="D46" s="931"/>
      <c r="E46" s="951"/>
      <c r="F46" s="944">
        <v>38554</v>
      </c>
      <c r="G46" s="931">
        <v>38578</v>
      </c>
      <c r="H46" s="958">
        <v>43645</v>
      </c>
      <c r="I46" s="963"/>
      <c r="J46" s="931"/>
      <c r="K46" s="951"/>
      <c r="L46" s="963"/>
      <c r="M46" s="931"/>
      <c r="N46" s="951"/>
      <c r="O46" s="944"/>
      <c r="P46" s="931"/>
      <c r="Q46" s="931"/>
      <c r="R46" s="931"/>
      <c r="S46" s="931"/>
      <c r="T46" s="931"/>
      <c r="U46" s="931"/>
      <c r="V46" s="931"/>
      <c r="W46" s="931"/>
      <c r="X46" s="931"/>
      <c r="Y46" s="931"/>
      <c r="Z46" s="931"/>
      <c r="AA46" s="931"/>
      <c r="AB46" s="931"/>
      <c r="AC46" s="931"/>
      <c r="AD46" s="931"/>
      <c r="AE46" s="931"/>
      <c r="AF46" s="931"/>
      <c r="AG46" s="931"/>
      <c r="AH46" s="931"/>
      <c r="AI46" s="931"/>
      <c r="AJ46" s="931"/>
      <c r="AK46" s="931"/>
      <c r="AL46" s="931"/>
      <c r="AM46" s="931"/>
      <c r="AN46" s="931"/>
      <c r="AO46" s="931"/>
      <c r="AP46" s="931"/>
      <c r="AQ46" s="931"/>
      <c r="AR46" s="931"/>
      <c r="AS46" s="931"/>
      <c r="AT46" s="931"/>
      <c r="AU46" s="931"/>
      <c r="AV46" s="931"/>
      <c r="AW46" s="931"/>
      <c r="AX46" s="936"/>
      <c r="AY46" s="1410"/>
      <c r="AZ46" s="1432">
        <f>SUM(C46+F46+I46+L46+O46+R46+U46+X46+AA46+AD46+AH46+AK46+AN46+AQ46+AT46+AW46)</f>
        <v>38554</v>
      </c>
      <c r="BA46" s="937">
        <f t="shared" si="7"/>
        <v>38578</v>
      </c>
      <c r="BB46" s="1433">
        <f t="shared" si="7"/>
        <v>43645</v>
      </c>
      <c r="BD46" s="542"/>
      <c r="BE46" s="545"/>
    </row>
    <row r="47" spans="1:67" s="241" customFormat="1" ht="20.100000000000001" customHeight="1" thickBot="1">
      <c r="A47" s="1401" t="s">
        <v>8</v>
      </c>
      <c r="B47" s="1402" t="s">
        <v>265</v>
      </c>
      <c r="C47" s="946">
        <f t="shared" ref="C47:AH47" si="8">SUM(C42+C44+C45+C46)</f>
        <v>1000</v>
      </c>
      <c r="D47" s="938">
        <f t="shared" si="8"/>
        <v>280</v>
      </c>
      <c r="E47" s="953">
        <f t="shared" si="8"/>
        <v>280</v>
      </c>
      <c r="F47" s="946">
        <f t="shared" si="8"/>
        <v>397003</v>
      </c>
      <c r="G47" s="938">
        <f t="shared" si="8"/>
        <v>317709</v>
      </c>
      <c r="H47" s="960">
        <f t="shared" si="8"/>
        <v>304507</v>
      </c>
      <c r="I47" s="965">
        <f t="shared" si="8"/>
        <v>0</v>
      </c>
      <c r="J47" s="938">
        <f t="shared" si="8"/>
        <v>3465</v>
      </c>
      <c r="K47" s="953">
        <f t="shared" si="8"/>
        <v>3465</v>
      </c>
      <c r="L47" s="965">
        <f t="shared" si="8"/>
        <v>41121</v>
      </c>
      <c r="M47" s="938">
        <f t="shared" si="8"/>
        <v>47632</v>
      </c>
      <c r="N47" s="953">
        <f t="shared" si="8"/>
        <v>47476</v>
      </c>
      <c r="O47" s="946">
        <f t="shared" si="8"/>
        <v>2450050</v>
      </c>
      <c r="P47" s="938">
        <f t="shared" si="8"/>
        <v>2928038</v>
      </c>
      <c r="Q47" s="938">
        <f t="shared" si="8"/>
        <v>2928142</v>
      </c>
      <c r="R47" s="938">
        <f t="shared" si="8"/>
        <v>130000</v>
      </c>
      <c r="S47" s="938">
        <f t="shared" si="8"/>
        <v>145148</v>
      </c>
      <c r="T47" s="938">
        <f t="shared" si="8"/>
        <v>145148</v>
      </c>
      <c r="U47" s="938">
        <f t="shared" si="8"/>
        <v>11000</v>
      </c>
      <c r="V47" s="938">
        <f t="shared" si="8"/>
        <v>25962</v>
      </c>
      <c r="W47" s="938">
        <f t="shared" si="8"/>
        <v>25962</v>
      </c>
      <c r="X47" s="938">
        <f t="shared" si="8"/>
        <v>34100</v>
      </c>
      <c r="Y47" s="938">
        <f t="shared" si="8"/>
        <v>48251</v>
      </c>
      <c r="Z47" s="938">
        <f t="shared" si="8"/>
        <v>50379</v>
      </c>
      <c r="AA47" s="938">
        <f t="shared" si="8"/>
        <v>1289334</v>
      </c>
      <c r="AB47" s="938">
        <f t="shared" si="8"/>
        <v>1446258</v>
      </c>
      <c r="AC47" s="938">
        <f t="shared" si="8"/>
        <v>1446258</v>
      </c>
      <c r="AD47" s="938">
        <f t="shared" si="8"/>
        <v>0</v>
      </c>
      <c r="AE47" s="938">
        <f t="shared" si="8"/>
        <v>0</v>
      </c>
      <c r="AF47" s="938">
        <f t="shared" si="8"/>
        <v>0</v>
      </c>
      <c r="AG47" s="938">
        <f t="shared" si="8"/>
        <v>0</v>
      </c>
      <c r="AH47" s="938">
        <f t="shared" si="8"/>
        <v>421000</v>
      </c>
      <c r="AI47" s="938">
        <f t="shared" ref="AI47:AY47" si="9">SUM(AI42+AI44+AI45+AI46)</f>
        <v>429152</v>
      </c>
      <c r="AJ47" s="938">
        <f t="shared" si="9"/>
        <v>442019</v>
      </c>
      <c r="AK47" s="938">
        <f t="shared" si="9"/>
        <v>5100</v>
      </c>
      <c r="AL47" s="938">
        <f t="shared" si="9"/>
        <v>11425</v>
      </c>
      <c r="AM47" s="938">
        <f t="shared" si="9"/>
        <v>11425</v>
      </c>
      <c r="AN47" s="938">
        <f t="shared" si="9"/>
        <v>700</v>
      </c>
      <c r="AO47" s="938">
        <f t="shared" si="9"/>
        <v>346218</v>
      </c>
      <c r="AP47" s="938">
        <f t="shared" si="9"/>
        <v>346218</v>
      </c>
      <c r="AQ47" s="938">
        <f t="shared" si="9"/>
        <v>38900</v>
      </c>
      <c r="AR47" s="938">
        <f t="shared" si="9"/>
        <v>34247</v>
      </c>
      <c r="AS47" s="938">
        <f t="shared" si="9"/>
        <v>34247</v>
      </c>
      <c r="AT47" s="938">
        <f t="shared" si="9"/>
        <v>11278</v>
      </c>
      <c r="AU47" s="938">
        <f t="shared" si="9"/>
        <v>3881680</v>
      </c>
      <c r="AV47" s="938">
        <f t="shared" si="9"/>
        <v>2031755</v>
      </c>
      <c r="AW47" s="938">
        <f t="shared" si="9"/>
        <v>504000</v>
      </c>
      <c r="AX47" s="938">
        <f t="shared" si="9"/>
        <v>705278</v>
      </c>
      <c r="AY47" s="960">
        <f t="shared" si="9"/>
        <v>8380000</v>
      </c>
      <c r="AZ47" s="1434">
        <f>SUM(C47+F47+I47+L47+O47+R47+U47+X47+AA47+AD47+AH47+AK47+AN47+AQ47+AT47+AW47)</f>
        <v>5334586</v>
      </c>
      <c r="BA47" s="939">
        <f t="shared" si="7"/>
        <v>10370743</v>
      </c>
      <c r="BB47" s="1435">
        <f t="shared" si="7"/>
        <v>16197281</v>
      </c>
      <c r="BD47" s="542"/>
      <c r="BE47" s="546"/>
    </row>
    <row r="48" spans="1:67">
      <c r="B48" s="480"/>
      <c r="F48" s="222"/>
      <c r="G48" s="222"/>
      <c r="H48" s="222"/>
      <c r="L48" s="222"/>
      <c r="M48" s="222"/>
      <c r="N48" s="222"/>
      <c r="U48" s="237"/>
      <c r="V48" s="237"/>
      <c r="W48" s="237"/>
      <c r="X48" s="222"/>
      <c r="Y48" s="222"/>
      <c r="Z48" s="222"/>
    </row>
  </sheetData>
  <mergeCells count="27">
    <mergeCell ref="A6:AQ6"/>
    <mergeCell ref="F1:R1"/>
    <mergeCell ref="F2:R2"/>
    <mergeCell ref="A4:AQ4"/>
    <mergeCell ref="A5:AQ5"/>
    <mergeCell ref="AA9:AC9"/>
    <mergeCell ref="O8:Z8"/>
    <mergeCell ref="C9:E9"/>
    <mergeCell ref="F9:H9"/>
    <mergeCell ref="AD9:AF9"/>
    <mergeCell ref="O9:Q9"/>
    <mergeCell ref="AA8:AG8"/>
    <mergeCell ref="R9:T9"/>
    <mergeCell ref="U9:W9"/>
    <mergeCell ref="B8:B11"/>
    <mergeCell ref="C8:N8"/>
    <mergeCell ref="I9:K9"/>
    <mergeCell ref="L9:N9"/>
    <mergeCell ref="X9:Z9"/>
    <mergeCell ref="AT9:AV9"/>
    <mergeCell ref="AW9:AY9"/>
    <mergeCell ref="AZ9:BB9"/>
    <mergeCell ref="AG9:AG11"/>
    <mergeCell ref="AN9:AP9"/>
    <mergeCell ref="AQ9:AS9"/>
    <mergeCell ref="AH9:AJ9"/>
    <mergeCell ref="AK9:AM9"/>
  </mergeCells>
  <phoneticPr fontId="56" type="noConversion"/>
  <printOptions horizontalCentered="1" verticalCentered="1"/>
  <pageMargins left="0" right="0" top="0.70866141732283472" bottom="0.74803149606299213" header="0.39370078740157483" footer="0.39370078740157483"/>
  <pageSetup paperSize="8" scale="54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M125"/>
  <sheetViews>
    <sheetView topLeftCell="A8" zoomScaleNormal="100" workbookViewId="0">
      <selection activeCell="F48" sqref="F48"/>
    </sheetView>
  </sheetViews>
  <sheetFormatPr defaultRowHeight="12.75"/>
  <cols>
    <col min="1" max="1" width="3.85546875" style="243" customWidth="1"/>
    <col min="2" max="2" width="24.42578125" style="243" customWidth="1"/>
    <col min="3" max="14" width="10.7109375" style="243" customWidth="1"/>
    <col min="15" max="15" width="9.28515625" style="243" customWidth="1"/>
    <col min="16" max="16" width="9.140625" style="243"/>
    <col min="17" max="17" width="9.85546875" style="243" customWidth="1"/>
    <col min="18" max="18" width="10" style="243" customWidth="1"/>
    <col min="19" max="19" width="9.140625" style="243"/>
    <col min="20" max="20" width="9.28515625" style="243" customWidth="1"/>
    <col min="21" max="21" width="10" style="243" customWidth="1"/>
    <col min="22" max="22" width="9.42578125" style="243" customWidth="1"/>
    <col min="23" max="23" width="10.7109375" style="243" customWidth="1"/>
    <col min="24" max="24" width="10.28515625" style="243" customWidth="1"/>
    <col min="25" max="25" width="6.85546875" style="243" customWidth="1"/>
    <col min="26" max="26" width="7.85546875" style="243" customWidth="1"/>
    <col min="27" max="27" width="9.7109375" style="243" customWidth="1"/>
    <col min="28" max="28" width="9.5703125" style="243" customWidth="1"/>
    <col min="29" max="29" width="9.28515625" style="243" customWidth="1"/>
    <col min="30" max="30" width="10.7109375" style="243" customWidth="1"/>
    <col min="31" max="31" width="9.42578125" style="243" customWidth="1"/>
    <col min="32" max="32" width="9.85546875" style="243" customWidth="1"/>
    <col min="33" max="33" width="8.7109375" style="243" customWidth="1"/>
    <col min="34" max="34" width="10.7109375" style="243" customWidth="1"/>
    <col min="35" max="35" width="9.85546875" style="243" customWidth="1"/>
    <col min="36" max="36" width="9.140625" style="243"/>
    <col min="37" max="37" width="10.140625" style="243" customWidth="1"/>
    <col min="38" max="38" width="9.5703125" style="243" customWidth="1"/>
    <col min="39" max="39" width="7.7109375" style="243" customWidth="1"/>
    <col min="40" max="16384" width="9.140625" style="243"/>
  </cols>
  <sheetData>
    <row r="1" spans="1:39">
      <c r="AJ1" s="244"/>
    </row>
    <row r="2" spans="1:39">
      <c r="AJ2" s="244"/>
    </row>
    <row r="3" spans="1:39">
      <c r="A3" s="1602" t="s">
        <v>275</v>
      </c>
      <c r="B3" s="1602"/>
      <c r="C3" s="1602"/>
      <c r="D3" s="1602"/>
      <c r="E3" s="1602"/>
      <c r="F3" s="1602"/>
      <c r="G3" s="1602"/>
      <c r="H3" s="1602"/>
      <c r="I3" s="1602"/>
      <c r="J3" s="1602"/>
      <c r="K3" s="1602"/>
      <c r="L3" s="1602"/>
      <c r="M3" s="1602"/>
      <c r="N3" s="1602"/>
      <c r="O3" s="1602"/>
      <c r="P3" s="1602"/>
      <c r="Q3" s="1602"/>
      <c r="R3" s="1602"/>
      <c r="S3" s="1602"/>
      <c r="T3" s="1602"/>
      <c r="U3" s="1602"/>
      <c r="V3" s="1602"/>
      <c r="W3" s="1602"/>
      <c r="X3" s="1602"/>
      <c r="Y3" s="1602"/>
      <c r="Z3" s="1602"/>
      <c r="AA3" s="1602"/>
      <c r="AB3" s="1602"/>
      <c r="AC3" s="1602"/>
      <c r="AD3" s="1602"/>
      <c r="AE3" s="1602"/>
      <c r="AF3" s="1602"/>
      <c r="AG3" s="1602"/>
      <c r="AH3" s="1602"/>
      <c r="AI3" s="1602"/>
      <c r="AJ3" s="1602"/>
      <c r="AK3" s="1602"/>
      <c r="AL3" s="1602"/>
      <c r="AM3" s="477"/>
    </row>
    <row r="4" spans="1:39" hidden="1">
      <c r="A4" s="245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7"/>
    </row>
    <row r="5" spans="1:39">
      <c r="A5" s="245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 t="s">
        <v>276</v>
      </c>
      <c r="AH5" s="246"/>
      <c r="AI5" s="246"/>
      <c r="AJ5" s="246"/>
      <c r="AK5" s="246"/>
      <c r="AL5" s="247"/>
    </row>
    <row r="6" spans="1:39">
      <c r="A6" s="245"/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8"/>
      <c r="AK6" s="246"/>
      <c r="AL6" s="247"/>
    </row>
    <row r="7" spans="1:39" ht="13.5" thickBot="1">
      <c r="A7" s="245"/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6"/>
      <c r="AD7" s="246"/>
      <c r="AE7" s="246"/>
      <c r="AF7" s="246"/>
      <c r="AG7" s="246"/>
      <c r="AH7" s="246"/>
      <c r="AI7" s="246"/>
      <c r="AJ7" s="249" t="s">
        <v>277</v>
      </c>
      <c r="AK7" s="246"/>
      <c r="AL7" s="247"/>
    </row>
    <row r="8" spans="1:39" ht="13.5" thickBot="1">
      <c r="A8" s="250"/>
      <c r="B8" s="251"/>
      <c r="C8" s="556"/>
      <c r="D8" s="557"/>
      <c r="E8" s="557"/>
      <c r="F8" s="1603" t="s">
        <v>278</v>
      </c>
      <c r="G8" s="1603"/>
      <c r="H8" s="1603"/>
      <c r="I8" s="1603"/>
      <c r="J8" s="1603"/>
      <c r="K8" s="1603"/>
      <c r="L8" s="1603"/>
      <c r="M8" s="1603"/>
      <c r="N8" s="1603"/>
      <c r="O8" s="1603"/>
      <c r="P8" s="1603"/>
      <c r="Q8" s="1603"/>
      <c r="R8" s="1603"/>
      <c r="S8" s="1603"/>
      <c r="T8" s="1603"/>
      <c r="U8" s="1603"/>
      <c r="V8" s="1603"/>
      <c r="W8" s="1603"/>
      <c r="X8" s="1603"/>
      <c r="Y8" s="1603"/>
      <c r="Z8" s="1603"/>
      <c r="AA8" s="1608" t="s">
        <v>279</v>
      </c>
      <c r="AB8" s="1609"/>
      <c r="AC8" s="1609"/>
      <c r="AD8" s="1609"/>
      <c r="AE8" s="1609"/>
      <c r="AF8" s="1609"/>
      <c r="AG8" s="1609"/>
      <c r="AH8" s="1609"/>
      <c r="AI8" s="1609"/>
      <c r="AJ8" s="1609"/>
      <c r="AK8" s="1610"/>
      <c r="AL8" s="1611"/>
    </row>
    <row r="9" spans="1:39" ht="13.5" thickBot="1">
      <c r="A9" s="252"/>
      <c r="B9" s="253"/>
      <c r="C9" s="981"/>
      <c r="D9" s="982"/>
      <c r="E9" s="558"/>
      <c r="F9" s="1597" t="s">
        <v>237</v>
      </c>
      <c r="G9" s="1597"/>
      <c r="H9" s="1597"/>
      <c r="I9" s="1597"/>
      <c r="J9" s="1597"/>
      <c r="K9" s="1597"/>
      <c r="L9" s="1597"/>
      <c r="M9" s="1597"/>
      <c r="N9" s="1597"/>
      <c r="O9" s="1597"/>
      <c r="P9" s="1597"/>
      <c r="Q9" s="1597"/>
      <c r="R9" s="1597"/>
      <c r="S9" s="1597"/>
      <c r="T9" s="1597"/>
      <c r="U9" s="1598"/>
      <c r="V9" s="1604" t="s">
        <v>25</v>
      </c>
      <c r="W9" s="1604"/>
      <c r="X9" s="1604"/>
      <c r="Y9" s="1604"/>
      <c r="Z9" s="1605"/>
      <c r="AA9" s="1606" t="s">
        <v>237</v>
      </c>
      <c r="AB9" s="1607"/>
      <c r="AC9" s="1607"/>
      <c r="AD9" s="1607"/>
      <c r="AE9" s="1607"/>
      <c r="AF9" s="1607"/>
      <c r="AG9" s="1607"/>
      <c r="AH9" s="559"/>
      <c r="AI9" s="560"/>
      <c r="AJ9" s="989"/>
      <c r="AK9" s="982"/>
      <c r="AL9" s="561"/>
    </row>
    <row r="10" spans="1:39" s="988" customFormat="1" ht="12.75" customHeight="1" thickBot="1">
      <c r="A10" s="983"/>
      <c r="B10" s="984"/>
      <c r="C10" s="1612" t="s">
        <v>565</v>
      </c>
      <c r="D10" s="1613"/>
      <c r="E10" s="1614"/>
      <c r="F10" s="1599" t="s">
        <v>60</v>
      </c>
      <c r="G10" s="1595"/>
      <c r="H10" s="1596"/>
      <c r="I10" s="1599" t="s">
        <v>566</v>
      </c>
      <c r="J10" s="1595"/>
      <c r="K10" s="1596"/>
      <c r="L10" s="1599" t="s">
        <v>57</v>
      </c>
      <c r="M10" s="1595"/>
      <c r="N10" s="1596"/>
      <c r="O10" s="985"/>
      <c r="P10" s="1599" t="s">
        <v>567</v>
      </c>
      <c r="Q10" s="1595"/>
      <c r="R10" s="1596"/>
      <c r="S10" s="1599" t="s">
        <v>568</v>
      </c>
      <c r="T10" s="1595"/>
      <c r="U10" s="1596"/>
      <c r="V10" s="1594" t="s">
        <v>280</v>
      </c>
      <c r="W10" s="1600"/>
      <c r="X10" s="1601"/>
      <c r="Y10" s="986"/>
      <c r="Z10" s="987"/>
      <c r="AA10" s="1594" t="s">
        <v>60</v>
      </c>
      <c r="AB10" s="1600"/>
      <c r="AC10" s="1601"/>
      <c r="AD10" s="1594" t="s">
        <v>570</v>
      </c>
      <c r="AE10" s="1600"/>
      <c r="AF10" s="1601"/>
      <c r="AG10" s="1594" t="s">
        <v>57</v>
      </c>
      <c r="AH10" s="1595"/>
      <c r="AI10" s="1596"/>
      <c r="AJ10" s="1599" t="s">
        <v>571</v>
      </c>
      <c r="AK10" s="1595"/>
      <c r="AL10" s="1596"/>
    </row>
    <row r="11" spans="1:39" ht="45.75" thickBot="1">
      <c r="A11" s="976"/>
      <c r="B11" s="990" t="s">
        <v>564</v>
      </c>
      <c r="C11" s="978" t="s">
        <v>533</v>
      </c>
      <c r="D11" s="653" t="s">
        <v>609</v>
      </c>
      <c r="E11" s="704" t="s">
        <v>610</v>
      </c>
      <c r="F11" s="978" t="s">
        <v>533</v>
      </c>
      <c r="G11" s="653" t="s">
        <v>609</v>
      </c>
      <c r="H11" s="704" t="s">
        <v>610</v>
      </c>
      <c r="I11" s="978" t="s">
        <v>533</v>
      </c>
      <c r="J11" s="653" t="s">
        <v>609</v>
      </c>
      <c r="K11" s="704" t="s">
        <v>610</v>
      </c>
      <c r="L11" s="978" t="s">
        <v>533</v>
      </c>
      <c r="M11" s="653" t="s">
        <v>609</v>
      </c>
      <c r="N11" s="704" t="s">
        <v>610</v>
      </c>
      <c r="O11" s="977" t="s">
        <v>55</v>
      </c>
      <c r="P11" s="978" t="s">
        <v>533</v>
      </c>
      <c r="Q11" s="653" t="s">
        <v>609</v>
      </c>
      <c r="R11" s="704" t="s">
        <v>610</v>
      </c>
      <c r="S11" s="978" t="s">
        <v>533</v>
      </c>
      <c r="T11" s="653" t="s">
        <v>609</v>
      </c>
      <c r="U11" s="704" t="s">
        <v>610</v>
      </c>
      <c r="V11" s="978" t="s">
        <v>533</v>
      </c>
      <c r="W11" s="653" t="s">
        <v>609</v>
      </c>
      <c r="X11" s="704" t="s">
        <v>610</v>
      </c>
      <c r="Y11" s="980" t="s">
        <v>281</v>
      </c>
      <c r="Z11" s="979" t="s">
        <v>569</v>
      </c>
      <c r="AA11" s="978" t="s">
        <v>533</v>
      </c>
      <c r="AB11" s="653" t="s">
        <v>609</v>
      </c>
      <c r="AC11" s="704" t="s">
        <v>610</v>
      </c>
      <c r="AD11" s="978" t="s">
        <v>533</v>
      </c>
      <c r="AE11" s="653" t="s">
        <v>609</v>
      </c>
      <c r="AF11" s="704" t="s">
        <v>610</v>
      </c>
      <c r="AG11" s="978" t="s">
        <v>533</v>
      </c>
      <c r="AH11" s="653" t="s">
        <v>609</v>
      </c>
      <c r="AI11" s="704" t="s">
        <v>610</v>
      </c>
      <c r="AJ11" s="978" t="s">
        <v>533</v>
      </c>
      <c r="AK11" s="653" t="s">
        <v>609</v>
      </c>
      <c r="AL11" s="704" t="s">
        <v>610</v>
      </c>
    </row>
    <row r="12" spans="1:39" ht="13.5" thickBot="1">
      <c r="A12" s="258"/>
      <c r="B12" s="261"/>
      <c r="C12" s="262"/>
      <c r="D12" s="564"/>
      <c r="E12" s="565"/>
      <c r="F12" s="491"/>
      <c r="G12" s="491"/>
      <c r="H12" s="254"/>
      <c r="I12" s="428"/>
      <c r="J12" s="257"/>
      <c r="K12" s="428"/>
      <c r="L12" s="257"/>
      <c r="M12" s="428"/>
      <c r="N12" s="257"/>
      <c r="O12" s="491"/>
      <c r="P12" s="491"/>
      <c r="Q12" s="491"/>
      <c r="R12" s="254"/>
      <c r="S12" s="491"/>
      <c r="T12" s="254"/>
      <c r="U12" s="491"/>
      <c r="V12" s="492"/>
      <c r="W12" s="260"/>
      <c r="X12" s="492"/>
      <c r="Y12" s="260"/>
      <c r="Z12" s="491"/>
      <c r="AA12" s="491"/>
      <c r="AB12" s="491"/>
      <c r="AC12" s="254"/>
      <c r="AD12" s="428"/>
      <c r="AE12" s="428"/>
      <c r="AF12" s="428"/>
      <c r="AG12" s="428"/>
      <c r="AH12" s="428"/>
      <c r="AI12" s="428"/>
      <c r="AJ12" s="491"/>
      <c r="AK12" s="492"/>
      <c r="AL12" s="492"/>
    </row>
    <row r="13" spans="1:39" ht="13.5" thickBot="1">
      <c r="A13" s="263">
        <v>1</v>
      </c>
      <c r="B13" s="264">
        <v>2</v>
      </c>
      <c r="C13" s="265">
        <v>3</v>
      </c>
      <c r="D13" s="524"/>
      <c r="E13" s="524"/>
      <c r="F13" s="263">
        <v>4</v>
      </c>
      <c r="G13" s="268"/>
      <c r="H13" s="268"/>
      <c r="I13" s="266">
        <v>5</v>
      </c>
      <c r="J13" s="266"/>
      <c r="K13" s="266"/>
      <c r="L13" s="266">
        <v>6</v>
      </c>
      <c r="M13" s="266"/>
      <c r="N13" s="266"/>
      <c r="O13" s="266">
        <v>7</v>
      </c>
      <c r="P13" s="266">
        <v>8</v>
      </c>
      <c r="Q13" s="269"/>
      <c r="R13" s="269"/>
      <c r="S13" s="267">
        <v>9</v>
      </c>
      <c r="T13" s="966"/>
      <c r="U13" s="582"/>
      <c r="V13" s="967">
        <v>10</v>
      </c>
      <c r="W13" s="268"/>
      <c r="X13" s="268"/>
      <c r="Y13" s="266">
        <v>11</v>
      </c>
      <c r="Z13" s="269">
        <v>12</v>
      </c>
      <c r="AA13" s="263">
        <v>13</v>
      </c>
      <c r="AB13" s="268"/>
      <c r="AC13" s="268"/>
      <c r="AD13" s="266">
        <v>14</v>
      </c>
      <c r="AE13" s="266"/>
      <c r="AF13" s="266"/>
      <c r="AG13" s="266">
        <v>15</v>
      </c>
      <c r="AH13" s="269"/>
      <c r="AI13" s="269"/>
      <c r="AJ13" s="269">
        <v>16</v>
      </c>
      <c r="AK13" s="566"/>
      <c r="AL13" s="567"/>
    </row>
    <row r="14" spans="1:39">
      <c r="A14" s="270"/>
      <c r="B14" s="271"/>
      <c r="C14" s="272"/>
      <c r="D14" s="568"/>
      <c r="E14" s="568"/>
      <c r="F14" s="273"/>
      <c r="G14" s="276"/>
      <c r="H14" s="276"/>
      <c r="I14" s="274"/>
      <c r="J14" s="274"/>
      <c r="K14" s="274"/>
      <c r="L14" s="274"/>
      <c r="M14" s="274"/>
      <c r="N14" s="274"/>
      <c r="O14" s="274"/>
      <c r="P14" s="274"/>
      <c r="Q14" s="277"/>
      <c r="R14" s="277"/>
      <c r="S14" s="275"/>
      <c r="T14" s="273"/>
      <c r="U14" s="274"/>
      <c r="V14" s="274"/>
      <c r="W14" s="276"/>
      <c r="X14" s="276"/>
      <c r="Y14" s="274"/>
      <c r="Z14" s="277"/>
      <c r="AA14" s="273"/>
      <c r="AB14" s="276"/>
      <c r="AC14" s="276"/>
      <c r="AD14" s="274"/>
      <c r="AE14" s="274"/>
      <c r="AF14" s="274"/>
      <c r="AG14" s="274"/>
      <c r="AH14" s="277"/>
      <c r="AI14" s="277"/>
      <c r="AJ14" s="277"/>
      <c r="AK14" s="971"/>
      <c r="AL14" s="972"/>
    </row>
    <row r="15" spans="1:39">
      <c r="A15" s="270" t="s">
        <v>90</v>
      </c>
      <c r="B15" s="278" t="s">
        <v>282</v>
      </c>
      <c r="C15" s="279">
        <f>SUM(F15+I15+L15+O15+P15+S15+V15+Y15+Z15+AA15+AD15+AG15+AJ15)</f>
        <v>455086.33399999997</v>
      </c>
      <c r="D15" s="279">
        <f t="shared" ref="D15:E17" si="0">SUM(G15+J15+M15+Q15+T15+W15+Y15+Z15+AA15+AB15+AE15+AH15+AK15)</f>
        <v>436498</v>
      </c>
      <c r="E15" s="279">
        <f t="shared" si="0"/>
        <v>418882</v>
      </c>
      <c r="F15" s="280">
        <v>246252.18399999998</v>
      </c>
      <c r="G15" s="283">
        <v>249648</v>
      </c>
      <c r="H15" s="283">
        <v>245752</v>
      </c>
      <c r="I15" s="281">
        <v>71229.149999999994</v>
      </c>
      <c r="J15" s="281">
        <v>74801</v>
      </c>
      <c r="K15" s="281">
        <v>70790</v>
      </c>
      <c r="L15" s="281">
        <v>137605</v>
      </c>
      <c r="M15" s="281">
        <v>107650</v>
      </c>
      <c r="N15" s="281">
        <v>97941</v>
      </c>
      <c r="O15" s="281"/>
      <c r="P15" s="281"/>
      <c r="Q15" s="284"/>
      <c r="R15" s="284"/>
      <c r="S15" s="282"/>
      <c r="T15" s="280"/>
      <c r="U15" s="281"/>
      <c r="V15" s="281"/>
      <c r="W15" s="283">
        <v>4399</v>
      </c>
      <c r="X15" s="283">
        <v>4399</v>
      </c>
      <c r="Y15" s="281"/>
      <c r="Z15" s="284"/>
      <c r="AA15" s="280"/>
      <c r="AB15" s="283"/>
      <c r="AC15" s="283"/>
      <c r="AD15" s="281"/>
      <c r="AE15" s="281"/>
      <c r="AF15" s="281"/>
      <c r="AG15" s="281"/>
      <c r="AH15" s="284"/>
      <c r="AI15" s="284"/>
      <c r="AJ15" s="284"/>
      <c r="AK15" s="973"/>
      <c r="AL15" s="974"/>
    </row>
    <row r="16" spans="1:39">
      <c r="A16" s="270" t="s">
        <v>98</v>
      </c>
      <c r="B16" s="278" t="s">
        <v>283</v>
      </c>
      <c r="C16" s="279">
        <f>SUM(F16+I16+L16+O16+P16+S16+V16+Y16+Z16+AA16+AD16+AG16+AJ16)</f>
        <v>147241</v>
      </c>
      <c r="D16" s="279">
        <f t="shared" si="0"/>
        <v>144697</v>
      </c>
      <c r="E16" s="279">
        <f t="shared" si="0"/>
        <v>130326</v>
      </c>
      <c r="F16" s="280">
        <f>75927+888</f>
        <v>76815</v>
      </c>
      <c r="G16" s="283">
        <v>77463</v>
      </c>
      <c r="H16" s="283">
        <v>75524</v>
      </c>
      <c r="I16" s="281">
        <f>21836+240</f>
        <v>22076</v>
      </c>
      <c r="J16" s="281">
        <v>22525</v>
      </c>
      <c r="K16" s="281">
        <v>21747</v>
      </c>
      <c r="L16" s="281">
        <v>48350</v>
      </c>
      <c r="M16" s="281">
        <v>42931</v>
      </c>
      <c r="N16" s="281">
        <v>31277</v>
      </c>
      <c r="O16" s="281"/>
      <c r="P16" s="281"/>
      <c r="Q16" s="284"/>
      <c r="R16" s="284"/>
      <c r="S16" s="282"/>
      <c r="T16" s="280"/>
      <c r="U16" s="281"/>
      <c r="V16" s="281"/>
      <c r="W16" s="283">
        <v>1778</v>
      </c>
      <c r="X16" s="283">
        <v>1778</v>
      </c>
      <c r="Y16" s="281"/>
      <c r="Z16" s="284"/>
      <c r="AA16" s="280"/>
      <c r="AB16" s="283"/>
      <c r="AC16" s="283"/>
      <c r="AD16" s="281"/>
      <c r="AE16" s="281"/>
      <c r="AF16" s="281"/>
      <c r="AG16" s="281"/>
      <c r="AH16" s="284"/>
      <c r="AI16" s="284"/>
      <c r="AJ16" s="284"/>
      <c r="AK16" s="973"/>
      <c r="AL16" s="974"/>
    </row>
    <row r="17" spans="1:38">
      <c r="A17" s="270" t="s">
        <v>104</v>
      </c>
      <c r="B17" s="278" t="s">
        <v>284</v>
      </c>
      <c r="C17" s="279">
        <f>SUM(F17+I17+L17+O17+P17+S17+V17+Y17+Z17+AA17+AD17+AG17+AJ17)</f>
        <v>279964</v>
      </c>
      <c r="D17" s="279">
        <f t="shared" si="0"/>
        <v>284468</v>
      </c>
      <c r="E17" s="279">
        <f t="shared" si="0"/>
        <v>272252</v>
      </c>
      <c r="F17" s="280">
        <f>54820+640+98555+960</f>
        <v>154975</v>
      </c>
      <c r="G17" s="283">
        <v>153323</v>
      </c>
      <c r="H17" s="283">
        <v>151584</v>
      </c>
      <c r="I17" s="281">
        <f>15779+173+28606+259</f>
        <v>44817</v>
      </c>
      <c r="J17" s="281">
        <v>46240</v>
      </c>
      <c r="K17" s="281">
        <v>43337</v>
      </c>
      <c r="L17" s="281">
        <v>80172</v>
      </c>
      <c r="M17" s="281">
        <v>74321</v>
      </c>
      <c r="N17" s="281">
        <v>69166</v>
      </c>
      <c r="O17" s="281"/>
      <c r="P17" s="281"/>
      <c r="Q17" s="284"/>
      <c r="R17" s="284"/>
      <c r="S17" s="282"/>
      <c r="T17" s="280"/>
      <c r="U17" s="281"/>
      <c r="V17" s="281"/>
      <c r="W17" s="283">
        <v>10584</v>
      </c>
      <c r="X17" s="283">
        <v>8165</v>
      </c>
      <c r="Y17" s="281"/>
      <c r="Z17" s="284"/>
      <c r="AA17" s="280"/>
      <c r="AB17" s="283"/>
      <c r="AC17" s="283"/>
      <c r="AD17" s="281"/>
      <c r="AE17" s="281"/>
      <c r="AF17" s="281"/>
      <c r="AG17" s="281"/>
      <c r="AH17" s="284"/>
      <c r="AI17" s="284"/>
      <c r="AJ17" s="284"/>
      <c r="AK17" s="973"/>
      <c r="AL17" s="974"/>
    </row>
    <row r="18" spans="1:38" ht="13.5" thickBot="1">
      <c r="A18" s="270"/>
      <c r="B18" s="286"/>
      <c r="C18" s="287"/>
      <c r="D18" s="346"/>
      <c r="E18" s="346"/>
      <c r="F18" s="288"/>
      <c r="G18" s="291"/>
      <c r="H18" s="291"/>
      <c r="I18" s="289"/>
      <c r="J18" s="289"/>
      <c r="K18" s="289"/>
      <c r="L18" s="289"/>
      <c r="M18" s="289"/>
      <c r="N18" s="289"/>
      <c r="O18" s="289"/>
      <c r="P18" s="289"/>
      <c r="Q18" s="292"/>
      <c r="R18" s="292"/>
      <c r="S18" s="290"/>
      <c r="T18" s="288"/>
      <c r="U18" s="289"/>
      <c r="V18" s="289"/>
      <c r="W18" s="291"/>
      <c r="X18" s="291"/>
      <c r="Y18" s="289"/>
      <c r="Z18" s="292"/>
      <c r="AA18" s="288"/>
      <c r="AB18" s="291"/>
      <c r="AC18" s="291"/>
      <c r="AD18" s="289"/>
      <c r="AE18" s="289"/>
      <c r="AF18" s="289"/>
      <c r="AG18" s="289"/>
      <c r="AH18" s="292"/>
      <c r="AI18" s="292"/>
      <c r="AJ18" s="292"/>
      <c r="AK18" s="574"/>
      <c r="AL18" s="575"/>
    </row>
    <row r="19" spans="1:38" ht="13.5" thickBot="1">
      <c r="A19" s="293"/>
      <c r="B19" s="294" t="s">
        <v>285</v>
      </c>
      <c r="C19" s="295">
        <f>SUM(F19+I19+L19+O19+P19+S19+V19+Y19+AA19+AD19+AG19+AJ19)</f>
        <v>882291.33400000003</v>
      </c>
      <c r="D19" s="295">
        <f>SUM(G19+J19+M19+P19+Q19+T19+W19+Z19+AB19+AE19+AH19+AK19)</f>
        <v>865663</v>
      </c>
      <c r="E19" s="295">
        <f>SUM(H19+K19+N19+Q19+R19+U19+X19+AA19+AC19+AF19+AI19+AL19)</f>
        <v>821460</v>
      </c>
      <c r="F19" s="295">
        <f t="shared" ref="F19:AL19" si="1">SUM(F15:F17)</f>
        <v>478042.18400000001</v>
      </c>
      <c r="G19" s="295">
        <f t="shared" si="1"/>
        <v>480434</v>
      </c>
      <c r="H19" s="295">
        <f t="shared" si="1"/>
        <v>472860</v>
      </c>
      <c r="I19" s="295">
        <f t="shared" si="1"/>
        <v>138122.15</v>
      </c>
      <c r="J19" s="295">
        <f t="shared" si="1"/>
        <v>143566</v>
      </c>
      <c r="K19" s="295">
        <f t="shared" si="1"/>
        <v>135874</v>
      </c>
      <c r="L19" s="295">
        <f t="shared" si="1"/>
        <v>266127</v>
      </c>
      <c r="M19" s="295">
        <f t="shared" si="1"/>
        <v>224902</v>
      </c>
      <c r="N19" s="295">
        <f t="shared" si="1"/>
        <v>198384</v>
      </c>
      <c r="O19" s="295">
        <f t="shared" si="1"/>
        <v>0</v>
      </c>
      <c r="P19" s="295">
        <f t="shared" si="1"/>
        <v>0</v>
      </c>
      <c r="Q19" s="295">
        <f t="shared" si="1"/>
        <v>0</v>
      </c>
      <c r="R19" s="295">
        <f t="shared" si="1"/>
        <v>0</v>
      </c>
      <c r="S19" s="295">
        <f t="shared" si="1"/>
        <v>0</v>
      </c>
      <c r="T19" s="968">
        <f t="shared" si="1"/>
        <v>0</v>
      </c>
      <c r="U19" s="969">
        <f t="shared" si="1"/>
        <v>0</v>
      </c>
      <c r="V19" s="970">
        <f t="shared" si="1"/>
        <v>0</v>
      </c>
      <c r="W19" s="295">
        <f t="shared" si="1"/>
        <v>16761</v>
      </c>
      <c r="X19" s="295">
        <f t="shared" si="1"/>
        <v>14342</v>
      </c>
      <c r="Y19" s="295">
        <f t="shared" si="1"/>
        <v>0</v>
      </c>
      <c r="Z19" s="474">
        <f t="shared" si="1"/>
        <v>0</v>
      </c>
      <c r="AA19" s="295">
        <f t="shared" si="1"/>
        <v>0</v>
      </c>
      <c r="AB19" s="295">
        <f t="shared" si="1"/>
        <v>0</v>
      </c>
      <c r="AC19" s="295">
        <f t="shared" si="1"/>
        <v>0</v>
      </c>
      <c r="AD19" s="295">
        <f t="shared" si="1"/>
        <v>0</v>
      </c>
      <c r="AE19" s="295">
        <f t="shared" si="1"/>
        <v>0</v>
      </c>
      <c r="AF19" s="295">
        <f t="shared" si="1"/>
        <v>0</v>
      </c>
      <c r="AG19" s="295">
        <f t="shared" si="1"/>
        <v>0</v>
      </c>
      <c r="AH19" s="295">
        <f t="shared" si="1"/>
        <v>0</v>
      </c>
      <c r="AI19" s="295">
        <f t="shared" si="1"/>
        <v>0</v>
      </c>
      <c r="AJ19" s="474">
        <f t="shared" si="1"/>
        <v>0</v>
      </c>
      <c r="AK19" s="474">
        <f t="shared" si="1"/>
        <v>0</v>
      </c>
      <c r="AL19" s="295">
        <f t="shared" si="1"/>
        <v>0</v>
      </c>
    </row>
    <row r="20" spans="1:38">
      <c r="A20" s="252"/>
      <c r="B20" s="277"/>
      <c r="C20" s="296"/>
      <c r="D20" s="427"/>
      <c r="E20" s="427"/>
      <c r="F20" s="297"/>
      <c r="G20" s="300"/>
      <c r="H20" s="300"/>
      <c r="I20" s="298"/>
      <c r="J20" s="298"/>
      <c r="K20" s="298"/>
      <c r="L20" s="298"/>
      <c r="M20" s="298"/>
      <c r="N20" s="298"/>
      <c r="O20" s="298"/>
      <c r="P20" s="298"/>
      <c r="Q20" s="301"/>
      <c r="R20" s="301"/>
      <c r="S20" s="299"/>
      <c r="T20" s="297"/>
      <c r="U20" s="298"/>
      <c r="V20" s="298"/>
      <c r="W20" s="300"/>
      <c r="X20" s="300"/>
      <c r="Y20" s="298"/>
      <c r="Z20" s="301"/>
      <c r="AA20" s="297"/>
      <c r="AB20" s="300"/>
      <c r="AC20" s="300"/>
      <c r="AD20" s="298"/>
      <c r="AE20" s="298"/>
      <c r="AF20" s="298"/>
      <c r="AG20" s="298"/>
      <c r="AH20" s="301"/>
      <c r="AI20" s="301"/>
      <c r="AJ20" s="301"/>
      <c r="AK20" s="572"/>
      <c r="AL20" s="573"/>
    </row>
    <row r="21" spans="1:38">
      <c r="A21" s="270" t="s">
        <v>90</v>
      </c>
      <c r="B21" s="278" t="s">
        <v>286</v>
      </c>
      <c r="C21" s="279">
        <f t="shared" ref="C21:C36" si="2">SUM(F21+I21+L21+O21+P21+S21+V21+Y21+Z21+AA21+AD21+AG21+AJ21)</f>
        <v>29014</v>
      </c>
      <c r="D21" s="279">
        <f>SUM(G21+J21+M21+Q21+T21+W21+Z21+AB21+AE21+AH21+AK21)</f>
        <v>34132</v>
      </c>
      <c r="E21" s="279">
        <f>SUM(H21+K21+N21+R21+U21+X21+AC21+AF21+AI21+AL21)</f>
        <v>29564</v>
      </c>
      <c r="F21" s="280">
        <v>18591</v>
      </c>
      <c r="G21" s="283">
        <v>17285</v>
      </c>
      <c r="H21" s="283">
        <v>17180</v>
      </c>
      <c r="I21" s="281">
        <v>5241</v>
      </c>
      <c r="J21" s="281">
        <v>5884</v>
      </c>
      <c r="K21" s="281">
        <v>4934</v>
      </c>
      <c r="L21" s="281">
        <v>5182</v>
      </c>
      <c r="M21" s="281">
        <v>9969</v>
      </c>
      <c r="N21" s="281">
        <v>6925</v>
      </c>
      <c r="O21" s="281"/>
      <c r="P21" s="281"/>
      <c r="Q21" s="284"/>
      <c r="R21" s="284"/>
      <c r="S21" s="282"/>
      <c r="T21" s="280"/>
      <c r="U21" s="281"/>
      <c r="V21" s="281"/>
      <c r="W21" s="283">
        <v>994</v>
      </c>
      <c r="X21" s="283">
        <v>525</v>
      </c>
      <c r="Y21" s="281"/>
      <c r="Z21" s="284"/>
      <c r="AA21" s="280"/>
      <c r="AB21" s="283"/>
      <c r="AC21" s="283"/>
      <c r="AD21" s="281"/>
      <c r="AE21" s="281"/>
      <c r="AF21" s="281"/>
      <c r="AG21" s="281"/>
      <c r="AH21" s="284"/>
      <c r="AI21" s="284"/>
      <c r="AJ21" s="284"/>
      <c r="AK21" s="973"/>
      <c r="AL21" s="974"/>
    </row>
    <row r="22" spans="1:38">
      <c r="A22" s="270" t="s">
        <v>98</v>
      </c>
      <c r="B22" s="278" t="s">
        <v>287</v>
      </c>
      <c r="C22" s="279">
        <f t="shared" si="2"/>
        <v>26739</v>
      </c>
      <c r="D22" s="279">
        <f t="shared" ref="D22:D36" si="3">SUM(G22+J22+M22+Q22+T22+W22+Z22+AB22+AE22+AH22+AK22)</f>
        <v>33465</v>
      </c>
      <c r="E22" s="279">
        <f t="shared" ref="E22:E36" si="4">SUM(H22+K22+N22+R22+U22+X22+AC22+AF22+AI22+AL22)</f>
        <v>30842</v>
      </c>
      <c r="F22" s="280">
        <v>14385</v>
      </c>
      <c r="G22" s="283">
        <v>17110</v>
      </c>
      <c r="H22" s="283">
        <v>17110</v>
      </c>
      <c r="I22" s="281">
        <v>4317</v>
      </c>
      <c r="J22" s="281">
        <v>5071</v>
      </c>
      <c r="K22" s="281">
        <v>5068</v>
      </c>
      <c r="L22" s="281">
        <v>8037</v>
      </c>
      <c r="M22" s="281">
        <v>10352</v>
      </c>
      <c r="N22" s="281">
        <v>7757</v>
      </c>
      <c r="O22" s="281"/>
      <c r="P22" s="281"/>
      <c r="Q22" s="284"/>
      <c r="R22" s="284"/>
      <c r="S22" s="282"/>
      <c r="T22" s="280"/>
      <c r="U22" s="281"/>
      <c r="V22" s="281"/>
      <c r="W22" s="283">
        <v>932</v>
      </c>
      <c r="X22" s="283">
        <v>907</v>
      </c>
      <c r="Y22" s="281"/>
      <c r="Z22" s="284"/>
      <c r="AA22" s="280"/>
      <c r="AB22" s="283"/>
      <c r="AC22" s="283"/>
      <c r="AD22" s="281"/>
      <c r="AE22" s="281"/>
      <c r="AF22" s="281"/>
      <c r="AG22" s="281"/>
      <c r="AH22" s="284"/>
      <c r="AI22" s="284"/>
      <c r="AJ22" s="284"/>
      <c r="AK22" s="973"/>
      <c r="AL22" s="974"/>
    </row>
    <row r="23" spans="1:38">
      <c r="A23" s="270" t="s">
        <v>104</v>
      </c>
      <c r="B23" s="278" t="s">
        <v>288</v>
      </c>
      <c r="C23" s="279">
        <f t="shared" si="2"/>
        <v>100920</v>
      </c>
      <c r="D23" s="279">
        <f t="shared" si="3"/>
        <v>114258</v>
      </c>
      <c r="E23" s="279">
        <f t="shared" si="4"/>
        <v>99753</v>
      </c>
      <c r="F23" s="280"/>
      <c r="G23" s="283"/>
      <c r="H23" s="283"/>
      <c r="I23" s="281"/>
      <c r="J23" s="281"/>
      <c r="K23" s="281"/>
      <c r="L23" s="281"/>
      <c r="M23" s="281"/>
      <c r="N23" s="281"/>
      <c r="O23" s="281"/>
      <c r="P23" s="281"/>
      <c r="Q23" s="284"/>
      <c r="R23" s="284"/>
      <c r="S23" s="282"/>
      <c r="T23" s="280"/>
      <c r="U23" s="281"/>
      <c r="V23" s="281"/>
      <c r="W23" s="283"/>
      <c r="X23" s="283"/>
      <c r="Y23" s="281"/>
      <c r="Z23" s="284"/>
      <c r="AA23" s="280">
        <v>39685</v>
      </c>
      <c r="AB23" s="283">
        <v>41083</v>
      </c>
      <c r="AC23" s="283">
        <v>40840</v>
      </c>
      <c r="AD23" s="281">
        <v>11538</v>
      </c>
      <c r="AE23" s="281">
        <v>12436</v>
      </c>
      <c r="AF23" s="281">
        <v>11682</v>
      </c>
      <c r="AG23" s="281">
        <v>44490</v>
      </c>
      <c r="AH23" s="284">
        <v>54251</v>
      </c>
      <c r="AI23" s="284">
        <v>45684</v>
      </c>
      <c r="AJ23" s="284">
        <v>5207</v>
      </c>
      <c r="AK23" s="975">
        <v>6488</v>
      </c>
      <c r="AL23" s="974">
        <v>1547</v>
      </c>
    </row>
    <row r="24" spans="1:38">
      <c r="A24" s="270" t="s">
        <v>110</v>
      </c>
      <c r="B24" s="278" t="s">
        <v>289</v>
      </c>
      <c r="C24" s="279">
        <f t="shared" si="2"/>
        <v>3158</v>
      </c>
      <c r="D24" s="279">
        <f t="shared" si="3"/>
        <v>3906</v>
      </c>
      <c r="E24" s="279">
        <f t="shared" si="4"/>
        <v>3171</v>
      </c>
      <c r="F24" s="280">
        <v>1796</v>
      </c>
      <c r="G24" s="283">
        <v>2020</v>
      </c>
      <c r="H24" s="283">
        <v>2020</v>
      </c>
      <c r="I24" s="281">
        <v>532</v>
      </c>
      <c r="J24" s="281">
        <v>559</v>
      </c>
      <c r="K24" s="281">
        <v>554</v>
      </c>
      <c r="L24" s="281">
        <v>830</v>
      </c>
      <c r="M24" s="281">
        <v>845</v>
      </c>
      <c r="N24" s="281">
        <v>416</v>
      </c>
      <c r="O24" s="281"/>
      <c r="P24" s="281"/>
      <c r="Q24" s="284"/>
      <c r="R24" s="284"/>
      <c r="S24" s="282"/>
      <c r="T24" s="280"/>
      <c r="U24" s="281"/>
      <c r="V24" s="281"/>
      <c r="W24" s="283">
        <v>482</v>
      </c>
      <c r="X24" s="283">
        <v>181</v>
      </c>
      <c r="Y24" s="281"/>
      <c r="Z24" s="284"/>
      <c r="AA24" s="280"/>
      <c r="AB24" s="283"/>
      <c r="AC24" s="283"/>
      <c r="AD24" s="281"/>
      <c r="AE24" s="281"/>
      <c r="AF24" s="281"/>
      <c r="AG24" s="281"/>
      <c r="AH24" s="284"/>
      <c r="AI24" s="284"/>
      <c r="AJ24" s="284"/>
      <c r="AK24" s="973"/>
      <c r="AL24" s="974"/>
    </row>
    <row r="25" spans="1:38">
      <c r="A25" s="270" t="s">
        <v>112</v>
      </c>
      <c r="B25" s="278" t="s">
        <v>290</v>
      </c>
      <c r="C25" s="279">
        <f t="shared" si="2"/>
        <v>10263</v>
      </c>
      <c r="D25" s="279">
        <f t="shared" si="3"/>
        <v>9663</v>
      </c>
      <c r="E25" s="279">
        <f t="shared" si="4"/>
        <v>8340</v>
      </c>
      <c r="F25" s="280">
        <v>5956</v>
      </c>
      <c r="G25" s="283">
        <v>5196</v>
      </c>
      <c r="H25" s="283">
        <v>5066</v>
      </c>
      <c r="I25" s="281">
        <v>1705</v>
      </c>
      <c r="J25" s="281">
        <v>1732</v>
      </c>
      <c r="K25" s="281">
        <v>1426</v>
      </c>
      <c r="L25" s="281">
        <v>2602</v>
      </c>
      <c r="M25" s="281">
        <v>2559</v>
      </c>
      <c r="N25" s="281">
        <v>1687</v>
      </c>
      <c r="O25" s="281"/>
      <c r="P25" s="281"/>
      <c r="Q25" s="284"/>
      <c r="R25" s="284"/>
      <c r="S25" s="282"/>
      <c r="T25" s="280"/>
      <c r="U25" s="281"/>
      <c r="V25" s="281"/>
      <c r="W25" s="283">
        <v>176</v>
      </c>
      <c r="X25" s="283">
        <v>161</v>
      </c>
      <c r="Y25" s="281"/>
      <c r="Z25" s="284"/>
      <c r="AA25" s="280"/>
      <c r="AB25" s="283"/>
      <c r="AC25" s="283"/>
      <c r="AD25" s="281"/>
      <c r="AE25" s="281"/>
      <c r="AF25" s="281"/>
      <c r="AG25" s="281"/>
      <c r="AH25" s="284"/>
      <c r="AI25" s="284"/>
      <c r="AJ25" s="284"/>
      <c r="AK25" s="973"/>
      <c r="AL25" s="974"/>
    </row>
    <row r="26" spans="1:38">
      <c r="A26" s="270" t="s">
        <v>114</v>
      </c>
      <c r="B26" s="278" t="s">
        <v>291</v>
      </c>
      <c r="C26" s="279">
        <f t="shared" si="2"/>
        <v>28555</v>
      </c>
      <c r="D26" s="279">
        <f t="shared" si="3"/>
        <v>30565</v>
      </c>
      <c r="E26" s="279">
        <f t="shared" si="4"/>
        <v>28325</v>
      </c>
      <c r="F26" s="280">
        <v>14062</v>
      </c>
      <c r="G26" s="283">
        <v>15700</v>
      </c>
      <c r="H26" s="283">
        <v>15556</v>
      </c>
      <c r="I26" s="281">
        <v>4139</v>
      </c>
      <c r="J26" s="281">
        <v>4579</v>
      </c>
      <c r="K26" s="281">
        <v>4328</v>
      </c>
      <c r="L26" s="281">
        <v>10354</v>
      </c>
      <c r="M26" s="281">
        <v>10015</v>
      </c>
      <c r="N26" s="281">
        <v>8170</v>
      </c>
      <c r="O26" s="281"/>
      <c r="P26" s="281"/>
      <c r="Q26" s="284"/>
      <c r="R26" s="284"/>
      <c r="S26" s="282"/>
      <c r="T26" s="280"/>
      <c r="U26" s="281"/>
      <c r="V26" s="281"/>
      <c r="W26" s="283">
        <v>271</v>
      </c>
      <c r="X26" s="283">
        <v>271</v>
      </c>
      <c r="Y26" s="281"/>
      <c r="Z26" s="284"/>
      <c r="AA26" s="280"/>
      <c r="AB26" s="283"/>
      <c r="AC26" s="283"/>
      <c r="AD26" s="281"/>
      <c r="AE26" s="281"/>
      <c r="AF26" s="281"/>
      <c r="AG26" s="281"/>
      <c r="AH26" s="284"/>
      <c r="AI26" s="284"/>
      <c r="AJ26" s="284"/>
      <c r="AK26" s="973"/>
      <c r="AL26" s="974"/>
    </row>
    <row r="27" spans="1:38">
      <c r="A27" s="270" t="s">
        <v>122</v>
      </c>
      <c r="B27" s="278" t="s">
        <v>292</v>
      </c>
      <c r="C27" s="279">
        <f t="shared" si="2"/>
        <v>57994</v>
      </c>
      <c r="D27" s="279">
        <f t="shared" si="3"/>
        <v>61762</v>
      </c>
      <c r="E27" s="279">
        <f t="shared" si="4"/>
        <v>59426</v>
      </c>
      <c r="F27" s="280">
        <v>29508</v>
      </c>
      <c r="G27" s="283">
        <v>31376</v>
      </c>
      <c r="H27" s="283">
        <v>31312</v>
      </c>
      <c r="I27" s="281">
        <v>8791</v>
      </c>
      <c r="J27" s="281">
        <v>9863</v>
      </c>
      <c r="K27" s="281">
        <v>8904</v>
      </c>
      <c r="L27" s="281">
        <v>19695</v>
      </c>
      <c r="M27" s="281">
        <v>19331</v>
      </c>
      <c r="N27" s="281">
        <v>18257</v>
      </c>
      <c r="O27" s="281"/>
      <c r="P27" s="281"/>
      <c r="Q27" s="284"/>
      <c r="R27" s="284"/>
      <c r="S27" s="282"/>
      <c r="T27" s="280"/>
      <c r="U27" s="281"/>
      <c r="V27" s="281"/>
      <c r="W27" s="283">
        <v>1192</v>
      </c>
      <c r="X27" s="283">
        <v>953</v>
      </c>
      <c r="Y27" s="281"/>
      <c r="Z27" s="284"/>
      <c r="AA27" s="280"/>
      <c r="AB27" s="283"/>
      <c r="AC27" s="283"/>
      <c r="AD27" s="281"/>
      <c r="AE27" s="281"/>
      <c r="AF27" s="281"/>
      <c r="AG27" s="281"/>
      <c r="AH27" s="284"/>
      <c r="AI27" s="284"/>
      <c r="AJ27" s="284"/>
      <c r="AK27" s="973"/>
      <c r="AL27" s="974"/>
    </row>
    <row r="28" spans="1:38">
      <c r="A28" s="270" t="s">
        <v>124</v>
      </c>
      <c r="B28" s="278" t="s">
        <v>293</v>
      </c>
      <c r="C28" s="279">
        <f t="shared" si="2"/>
        <v>45318</v>
      </c>
      <c r="D28" s="279">
        <f t="shared" si="3"/>
        <v>46175</v>
      </c>
      <c r="E28" s="279">
        <f t="shared" si="4"/>
        <v>42130</v>
      </c>
      <c r="F28" s="280">
        <v>24637</v>
      </c>
      <c r="G28" s="283">
        <v>25150</v>
      </c>
      <c r="H28" s="283">
        <v>25050</v>
      </c>
      <c r="I28" s="281">
        <v>7271</v>
      </c>
      <c r="J28" s="281">
        <v>7590</v>
      </c>
      <c r="K28" s="281">
        <v>7173</v>
      </c>
      <c r="L28" s="281">
        <v>13410</v>
      </c>
      <c r="M28" s="281">
        <v>13314</v>
      </c>
      <c r="N28" s="281">
        <v>9786</v>
      </c>
      <c r="O28" s="281"/>
      <c r="P28" s="281"/>
      <c r="Q28" s="284"/>
      <c r="R28" s="284"/>
      <c r="S28" s="282"/>
      <c r="T28" s="280"/>
      <c r="U28" s="281"/>
      <c r="V28" s="281"/>
      <c r="W28" s="283">
        <v>121</v>
      </c>
      <c r="X28" s="283">
        <v>121</v>
      </c>
      <c r="Y28" s="281"/>
      <c r="Z28" s="284"/>
      <c r="AA28" s="280"/>
      <c r="AB28" s="283"/>
      <c r="AC28" s="283"/>
      <c r="AD28" s="281"/>
      <c r="AE28" s="281"/>
      <c r="AF28" s="281"/>
      <c r="AG28" s="281"/>
      <c r="AH28" s="284"/>
      <c r="AI28" s="284"/>
      <c r="AJ28" s="284"/>
      <c r="AK28" s="973"/>
      <c r="AL28" s="974"/>
    </row>
    <row r="29" spans="1:38">
      <c r="A29" s="270" t="s">
        <v>126</v>
      </c>
      <c r="B29" s="278" t="s">
        <v>294</v>
      </c>
      <c r="C29" s="279">
        <f t="shared" si="2"/>
        <v>6157</v>
      </c>
      <c r="D29" s="279">
        <f t="shared" si="3"/>
        <v>6453</v>
      </c>
      <c r="E29" s="279">
        <f t="shared" si="4"/>
        <v>6338</v>
      </c>
      <c r="F29" s="280"/>
      <c r="G29" s="283"/>
      <c r="H29" s="283"/>
      <c r="I29" s="281"/>
      <c r="J29" s="281"/>
      <c r="K29" s="281"/>
      <c r="L29" s="281"/>
      <c r="M29" s="281"/>
      <c r="N29" s="281"/>
      <c r="O29" s="281"/>
      <c r="P29" s="281"/>
      <c r="Q29" s="284"/>
      <c r="R29" s="284"/>
      <c r="S29" s="282"/>
      <c r="T29" s="280"/>
      <c r="U29" s="281"/>
      <c r="V29" s="281"/>
      <c r="W29" s="283"/>
      <c r="X29" s="283"/>
      <c r="Y29" s="281"/>
      <c r="Z29" s="284"/>
      <c r="AA29" s="280">
        <v>4550</v>
      </c>
      <c r="AB29" s="283">
        <v>4831</v>
      </c>
      <c r="AC29" s="283">
        <v>4830</v>
      </c>
      <c r="AD29" s="281">
        <v>1337</v>
      </c>
      <c r="AE29" s="281">
        <v>1369</v>
      </c>
      <c r="AF29" s="281">
        <v>1348</v>
      </c>
      <c r="AG29" s="281">
        <v>270</v>
      </c>
      <c r="AH29" s="284">
        <v>218</v>
      </c>
      <c r="AI29" s="284">
        <v>125</v>
      </c>
      <c r="AJ29" s="284"/>
      <c r="AK29" s="973">
        <v>35</v>
      </c>
      <c r="AL29" s="974">
        <v>35</v>
      </c>
    </row>
    <row r="30" spans="1:38">
      <c r="A30" s="270" t="s">
        <v>133</v>
      </c>
      <c r="B30" s="278" t="s">
        <v>295</v>
      </c>
      <c r="C30" s="279">
        <f t="shared" si="2"/>
        <v>34017</v>
      </c>
      <c r="D30" s="279">
        <f t="shared" si="3"/>
        <v>37891</v>
      </c>
      <c r="E30" s="279">
        <f t="shared" si="4"/>
        <v>34300</v>
      </c>
      <c r="F30" s="280">
        <v>22130</v>
      </c>
      <c r="G30" s="283">
        <v>21695</v>
      </c>
      <c r="H30" s="283">
        <v>21178</v>
      </c>
      <c r="I30" s="281">
        <v>6495</v>
      </c>
      <c r="J30" s="281">
        <v>7240</v>
      </c>
      <c r="K30" s="281">
        <v>5926</v>
      </c>
      <c r="L30" s="281">
        <v>5392</v>
      </c>
      <c r="M30" s="281">
        <v>7863</v>
      </c>
      <c r="N30" s="281">
        <v>6132</v>
      </c>
      <c r="O30" s="281"/>
      <c r="P30" s="281"/>
      <c r="Q30" s="284"/>
      <c r="R30" s="284"/>
      <c r="S30" s="282"/>
      <c r="T30" s="280"/>
      <c r="U30" s="281"/>
      <c r="V30" s="281"/>
      <c r="W30" s="283">
        <v>1093</v>
      </c>
      <c r="X30" s="283">
        <v>1064</v>
      </c>
      <c r="Y30" s="281"/>
      <c r="Z30" s="284"/>
      <c r="AA30" s="280"/>
      <c r="AB30" s="283"/>
      <c r="AC30" s="283"/>
      <c r="AD30" s="281"/>
      <c r="AE30" s="281"/>
      <c r="AF30" s="281"/>
      <c r="AG30" s="281"/>
      <c r="AH30" s="284"/>
      <c r="AI30" s="284"/>
      <c r="AJ30" s="284"/>
      <c r="AK30" s="973"/>
      <c r="AL30" s="974"/>
    </row>
    <row r="31" spans="1:38">
      <c r="A31" s="270" t="s">
        <v>296</v>
      </c>
      <c r="B31" s="278" t="s">
        <v>297</v>
      </c>
      <c r="C31" s="279">
        <f t="shared" si="2"/>
        <v>9015</v>
      </c>
      <c r="D31" s="279">
        <f t="shared" si="3"/>
        <v>9349</v>
      </c>
      <c r="E31" s="279">
        <f t="shared" si="4"/>
        <v>8370</v>
      </c>
      <c r="F31" s="280"/>
      <c r="G31" s="283"/>
      <c r="H31" s="283"/>
      <c r="I31" s="281"/>
      <c r="J31" s="281"/>
      <c r="K31" s="281"/>
      <c r="L31" s="281"/>
      <c r="M31" s="281"/>
      <c r="N31" s="281"/>
      <c r="O31" s="281"/>
      <c r="P31" s="281"/>
      <c r="Q31" s="284"/>
      <c r="R31" s="284"/>
      <c r="S31" s="282"/>
      <c r="T31" s="280"/>
      <c r="U31" s="281"/>
      <c r="V31" s="281"/>
      <c r="W31" s="283"/>
      <c r="X31" s="283"/>
      <c r="Y31" s="281"/>
      <c r="Z31" s="284"/>
      <c r="AA31" s="280">
        <v>4956</v>
      </c>
      <c r="AB31" s="283">
        <v>4801</v>
      </c>
      <c r="AC31" s="283">
        <v>4687</v>
      </c>
      <c r="AD31" s="281">
        <v>1459</v>
      </c>
      <c r="AE31" s="281">
        <v>1539</v>
      </c>
      <c r="AF31" s="281">
        <v>1288</v>
      </c>
      <c r="AG31" s="281">
        <v>2600</v>
      </c>
      <c r="AH31" s="284">
        <v>2775</v>
      </c>
      <c r="AI31" s="284">
        <v>2161</v>
      </c>
      <c r="AJ31" s="284"/>
      <c r="AK31" s="975">
        <v>234</v>
      </c>
      <c r="AL31" s="974">
        <v>234</v>
      </c>
    </row>
    <row r="32" spans="1:38">
      <c r="A32" s="270" t="s">
        <v>298</v>
      </c>
      <c r="B32" s="278" t="s">
        <v>213</v>
      </c>
      <c r="C32" s="279">
        <f t="shared" si="2"/>
        <v>14655</v>
      </c>
      <c r="D32" s="279">
        <f t="shared" si="3"/>
        <v>14782</v>
      </c>
      <c r="E32" s="279">
        <f t="shared" si="4"/>
        <v>13849</v>
      </c>
      <c r="F32" s="280">
        <v>1693</v>
      </c>
      <c r="G32" s="283">
        <v>1763</v>
      </c>
      <c r="H32" s="283">
        <v>1762</v>
      </c>
      <c r="I32" s="281">
        <v>521</v>
      </c>
      <c r="J32" s="281">
        <v>537</v>
      </c>
      <c r="K32" s="281">
        <v>501</v>
      </c>
      <c r="L32" s="281">
        <v>12441</v>
      </c>
      <c r="M32" s="281">
        <v>12401</v>
      </c>
      <c r="N32" s="281">
        <v>11586</v>
      </c>
      <c r="O32" s="281"/>
      <c r="P32" s="281"/>
      <c r="Q32" s="284"/>
      <c r="R32" s="284"/>
      <c r="S32" s="282"/>
      <c r="T32" s="280"/>
      <c r="U32" s="281"/>
      <c r="V32" s="281"/>
      <c r="W32" s="283">
        <v>81</v>
      </c>
      <c r="X32" s="283"/>
      <c r="Y32" s="281"/>
      <c r="Z32" s="284"/>
      <c r="AA32" s="280"/>
      <c r="AB32" s="283"/>
      <c r="AC32" s="283"/>
      <c r="AD32" s="281"/>
      <c r="AE32" s="281"/>
      <c r="AF32" s="281"/>
      <c r="AG32" s="281"/>
      <c r="AH32" s="284"/>
      <c r="AI32" s="284"/>
      <c r="AJ32" s="284"/>
      <c r="AK32" s="973"/>
      <c r="AL32" s="974"/>
    </row>
    <row r="33" spans="1:38">
      <c r="A33" s="270" t="s">
        <v>299</v>
      </c>
      <c r="B33" s="278" t="s">
        <v>215</v>
      </c>
      <c r="C33" s="279">
        <f t="shared" si="2"/>
        <v>10070</v>
      </c>
      <c r="D33" s="279">
        <f t="shared" si="3"/>
        <v>9099</v>
      </c>
      <c r="E33" s="279">
        <f t="shared" si="4"/>
        <v>7995</v>
      </c>
      <c r="F33" s="280">
        <v>7061</v>
      </c>
      <c r="G33" s="283">
        <v>6062</v>
      </c>
      <c r="H33" s="283">
        <v>5936</v>
      </c>
      <c r="I33" s="281">
        <v>2061</v>
      </c>
      <c r="J33" s="281">
        <v>2131</v>
      </c>
      <c r="K33" s="281">
        <v>1644</v>
      </c>
      <c r="L33" s="281">
        <v>948</v>
      </c>
      <c r="M33" s="281">
        <v>793</v>
      </c>
      <c r="N33" s="281">
        <v>415</v>
      </c>
      <c r="O33" s="281"/>
      <c r="P33" s="281"/>
      <c r="Q33" s="284"/>
      <c r="R33" s="284"/>
      <c r="S33" s="282"/>
      <c r="T33" s="280"/>
      <c r="U33" s="281"/>
      <c r="V33" s="281"/>
      <c r="W33" s="283">
        <v>113</v>
      </c>
      <c r="X33" s="283"/>
      <c r="Y33" s="281"/>
      <c r="Z33" s="284"/>
      <c r="AA33" s="280"/>
      <c r="AB33" s="283"/>
      <c r="AC33" s="283"/>
      <c r="AD33" s="281"/>
      <c r="AE33" s="281"/>
      <c r="AF33" s="281"/>
      <c r="AG33" s="281"/>
      <c r="AH33" s="284"/>
      <c r="AI33" s="284"/>
      <c r="AJ33" s="284"/>
      <c r="AK33" s="973"/>
      <c r="AL33" s="974"/>
    </row>
    <row r="34" spans="1:38">
      <c r="A34" s="270" t="s">
        <v>300</v>
      </c>
      <c r="B34" s="278" t="s">
        <v>301</v>
      </c>
      <c r="C34" s="279">
        <f t="shared" si="2"/>
        <v>35354</v>
      </c>
      <c r="D34" s="279">
        <f t="shared" si="3"/>
        <v>34688</v>
      </c>
      <c r="E34" s="279">
        <f t="shared" si="4"/>
        <v>30677</v>
      </c>
      <c r="F34" s="280">
        <v>24027</v>
      </c>
      <c r="G34" s="283">
        <v>19870</v>
      </c>
      <c r="H34" s="283">
        <v>19490</v>
      </c>
      <c r="I34" s="281">
        <v>6986</v>
      </c>
      <c r="J34" s="281">
        <v>7339</v>
      </c>
      <c r="K34" s="281">
        <v>5641</v>
      </c>
      <c r="L34" s="281">
        <v>4341</v>
      </c>
      <c r="M34" s="281">
        <v>6690</v>
      </c>
      <c r="N34" s="281">
        <v>4759</v>
      </c>
      <c r="O34" s="281"/>
      <c r="P34" s="281"/>
      <c r="Q34" s="284"/>
      <c r="R34" s="284"/>
      <c r="S34" s="282"/>
      <c r="T34" s="280"/>
      <c r="U34" s="281"/>
      <c r="V34" s="281"/>
      <c r="W34" s="283">
        <v>789</v>
      </c>
      <c r="X34" s="283">
        <v>787</v>
      </c>
      <c r="Y34" s="281"/>
      <c r="Z34" s="284"/>
      <c r="AA34" s="280"/>
      <c r="AB34" s="283"/>
      <c r="AC34" s="283"/>
      <c r="AD34" s="281"/>
      <c r="AE34" s="281"/>
      <c r="AF34" s="281"/>
      <c r="AG34" s="281"/>
      <c r="AH34" s="284"/>
      <c r="AI34" s="284"/>
      <c r="AJ34" s="284"/>
      <c r="AK34" s="973"/>
      <c r="AL34" s="974"/>
    </row>
    <row r="35" spans="1:38">
      <c r="A35" s="270" t="s">
        <v>302</v>
      </c>
      <c r="B35" s="278" t="s">
        <v>303</v>
      </c>
      <c r="C35" s="279">
        <f t="shared" si="2"/>
        <v>258815</v>
      </c>
      <c r="D35" s="279">
        <f t="shared" si="3"/>
        <v>272745</v>
      </c>
      <c r="E35" s="279">
        <f t="shared" si="4"/>
        <v>286211</v>
      </c>
      <c r="F35" s="280"/>
      <c r="G35" s="283"/>
      <c r="H35" s="283"/>
      <c r="I35" s="281"/>
      <c r="J35" s="281"/>
      <c r="K35" s="281"/>
      <c r="L35" s="281">
        <v>258815</v>
      </c>
      <c r="M35" s="281">
        <v>272745</v>
      </c>
      <c r="N35" s="281">
        <v>286211</v>
      </c>
      <c r="O35" s="281"/>
      <c r="P35" s="281"/>
      <c r="Q35" s="284"/>
      <c r="R35" s="284"/>
      <c r="S35" s="282"/>
      <c r="T35" s="280"/>
      <c r="U35" s="281"/>
      <c r="V35" s="281"/>
      <c r="W35" s="283"/>
      <c r="X35" s="283"/>
      <c r="Y35" s="281"/>
      <c r="Z35" s="284"/>
      <c r="AA35" s="280"/>
      <c r="AB35" s="283"/>
      <c r="AC35" s="283"/>
      <c r="AD35" s="281"/>
      <c r="AE35" s="281"/>
      <c r="AF35" s="281"/>
      <c r="AG35" s="281"/>
      <c r="AH35" s="284"/>
      <c r="AI35" s="284"/>
      <c r="AJ35" s="284"/>
      <c r="AK35" s="973"/>
      <c r="AL35" s="974"/>
    </row>
    <row r="36" spans="1:38">
      <c r="A36" s="270" t="s">
        <v>304</v>
      </c>
      <c r="B36" s="278" t="s">
        <v>305</v>
      </c>
      <c r="C36" s="279">
        <f t="shared" si="2"/>
        <v>12882</v>
      </c>
      <c r="D36" s="279">
        <f t="shared" si="3"/>
        <v>14422</v>
      </c>
      <c r="E36" s="279">
        <f t="shared" si="4"/>
        <v>10478</v>
      </c>
      <c r="F36" s="280"/>
      <c r="G36" s="283"/>
      <c r="H36" s="283"/>
      <c r="I36" s="281"/>
      <c r="J36" s="281"/>
      <c r="K36" s="281"/>
      <c r="L36" s="281">
        <v>12882</v>
      </c>
      <c r="M36" s="281">
        <v>14422</v>
      </c>
      <c r="N36" s="281">
        <v>10478</v>
      </c>
      <c r="O36" s="281"/>
      <c r="P36" s="281"/>
      <c r="Q36" s="284"/>
      <c r="R36" s="284"/>
      <c r="S36" s="282"/>
      <c r="T36" s="280"/>
      <c r="U36" s="281"/>
      <c r="V36" s="281"/>
      <c r="W36" s="283"/>
      <c r="X36" s="283"/>
      <c r="Y36" s="281"/>
      <c r="Z36" s="284"/>
      <c r="AA36" s="280"/>
      <c r="AB36" s="283"/>
      <c r="AC36" s="283"/>
      <c r="AD36" s="281"/>
      <c r="AE36" s="281"/>
      <c r="AF36" s="281"/>
      <c r="AG36" s="281"/>
      <c r="AH36" s="284"/>
      <c r="AI36" s="284"/>
      <c r="AJ36" s="284"/>
      <c r="AK36" s="973"/>
      <c r="AL36" s="974"/>
    </row>
    <row r="37" spans="1:38" ht="13.5" thickBot="1">
      <c r="A37" s="270"/>
      <c r="B37" s="286"/>
      <c r="C37" s="287"/>
      <c r="D37" s="279">
        <f>SUM(G37+J37+M51+P37+Q37+T37+W37+Z37+AA37+AB37+AE37+AH37+AK37)</f>
        <v>0</v>
      </c>
      <c r="E37" s="346"/>
      <c r="F37" s="288"/>
      <c r="G37" s="291"/>
      <c r="H37" s="291"/>
      <c r="I37" s="289"/>
      <c r="J37" s="289"/>
      <c r="K37" s="289"/>
      <c r="L37" s="289"/>
      <c r="N37" s="289"/>
      <c r="O37" s="289"/>
      <c r="P37" s="289"/>
      <c r="Q37" s="292"/>
      <c r="R37" s="292"/>
      <c r="S37" s="290"/>
      <c r="T37" s="288"/>
      <c r="U37" s="289"/>
      <c r="V37" s="289"/>
      <c r="W37" s="291"/>
      <c r="X37" s="291"/>
      <c r="Y37" s="289"/>
      <c r="Z37" s="292"/>
      <c r="AA37" s="288"/>
      <c r="AB37" s="291"/>
      <c r="AC37" s="291"/>
      <c r="AD37" s="289"/>
      <c r="AE37" s="289"/>
      <c r="AF37" s="289"/>
      <c r="AG37" s="289"/>
      <c r="AH37" s="292"/>
      <c r="AI37" s="292"/>
      <c r="AJ37" s="292"/>
      <c r="AK37" s="574"/>
      <c r="AL37" s="575"/>
    </row>
    <row r="38" spans="1:38" ht="13.5" thickBot="1">
      <c r="A38" s="293"/>
      <c r="B38" s="294" t="s">
        <v>306</v>
      </c>
      <c r="C38" s="295">
        <f>SUM(F38+I38+L38+O38+P38+S38+V38+Y38+Z38+AA38+AD38+AG38+AJ38)</f>
        <v>682926</v>
      </c>
      <c r="D38" s="295">
        <f>SUM(G38+J38+M38+Q38+T38+W38+AB38+AE38+AH38+AK38)</f>
        <v>733355</v>
      </c>
      <c r="E38" s="295">
        <f>SUM(H38+K38+N38+R38+U38+X38+AC38+AF38+AI38+AL38)</f>
        <v>699769</v>
      </c>
      <c r="F38" s="295">
        <f t="shared" ref="F38:AL38" si="5">SUM(F21:F36)</f>
        <v>163846</v>
      </c>
      <c r="G38" s="295">
        <f t="shared" si="5"/>
        <v>163227</v>
      </c>
      <c r="H38" s="295">
        <f t="shared" si="5"/>
        <v>161660</v>
      </c>
      <c r="I38" s="295">
        <f t="shared" si="5"/>
        <v>48059</v>
      </c>
      <c r="J38" s="295">
        <f t="shared" si="5"/>
        <v>52525</v>
      </c>
      <c r="K38" s="295">
        <f t="shared" si="5"/>
        <v>46099</v>
      </c>
      <c r="L38" s="295">
        <f t="shared" si="5"/>
        <v>354929</v>
      </c>
      <c r="M38" s="295">
        <f>SUM(M20:M37)</f>
        <v>381299</v>
      </c>
      <c r="N38" s="295">
        <f t="shared" si="5"/>
        <v>372579</v>
      </c>
      <c r="O38" s="295">
        <f t="shared" si="5"/>
        <v>0</v>
      </c>
      <c r="P38" s="295">
        <f t="shared" si="5"/>
        <v>0</v>
      </c>
      <c r="Q38" s="295">
        <f t="shared" si="5"/>
        <v>0</v>
      </c>
      <c r="R38" s="295">
        <f t="shared" si="5"/>
        <v>0</v>
      </c>
      <c r="S38" s="295">
        <f t="shared" si="5"/>
        <v>0</v>
      </c>
      <c r="T38" s="968">
        <f t="shared" si="5"/>
        <v>0</v>
      </c>
      <c r="U38" s="969">
        <f t="shared" si="5"/>
        <v>0</v>
      </c>
      <c r="V38" s="970">
        <f t="shared" si="5"/>
        <v>0</v>
      </c>
      <c r="W38" s="295">
        <f t="shared" si="5"/>
        <v>6244</v>
      </c>
      <c r="X38" s="295">
        <f t="shared" si="5"/>
        <v>4970</v>
      </c>
      <c r="Y38" s="295">
        <f t="shared" si="5"/>
        <v>0</v>
      </c>
      <c r="Z38" s="474">
        <f t="shared" si="5"/>
        <v>0</v>
      </c>
      <c r="AA38" s="295">
        <f t="shared" si="5"/>
        <v>49191</v>
      </c>
      <c r="AB38" s="295">
        <f t="shared" si="5"/>
        <v>50715</v>
      </c>
      <c r="AC38" s="295">
        <f t="shared" si="5"/>
        <v>50357</v>
      </c>
      <c r="AD38" s="295">
        <f t="shared" si="5"/>
        <v>14334</v>
      </c>
      <c r="AE38" s="295">
        <f t="shared" si="5"/>
        <v>15344</v>
      </c>
      <c r="AF38" s="295">
        <f t="shared" si="5"/>
        <v>14318</v>
      </c>
      <c r="AG38" s="295">
        <f t="shared" si="5"/>
        <v>47360</v>
      </c>
      <c r="AH38" s="295">
        <f t="shared" si="5"/>
        <v>57244</v>
      </c>
      <c r="AI38" s="295">
        <f t="shared" si="5"/>
        <v>47970</v>
      </c>
      <c r="AJ38" s="474">
        <f t="shared" si="5"/>
        <v>5207</v>
      </c>
      <c r="AK38" s="474">
        <f t="shared" si="5"/>
        <v>6757</v>
      </c>
      <c r="AL38" s="295">
        <f t="shared" si="5"/>
        <v>1816</v>
      </c>
    </row>
    <row r="39" spans="1:38">
      <c r="A39" s="302"/>
      <c r="B39" s="303"/>
      <c r="C39" s="304"/>
      <c r="D39" s="427"/>
      <c r="E39" s="427"/>
      <c r="F39" s="305"/>
      <c r="G39" s="308"/>
      <c r="H39" s="308"/>
      <c r="I39" s="306"/>
      <c r="J39" s="306"/>
      <c r="K39" s="306"/>
      <c r="L39" s="306"/>
      <c r="M39" s="306"/>
      <c r="N39" s="306"/>
      <c r="O39" s="306"/>
      <c r="P39" s="306"/>
      <c r="Q39" s="309"/>
      <c r="R39" s="309"/>
      <c r="S39" s="307"/>
      <c r="T39" s="305"/>
      <c r="U39" s="306"/>
      <c r="V39" s="306"/>
      <c r="W39" s="308"/>
      <c r="X39" s="308"/>
      <c r="Y39" s="306"/>
      <c r="Z39" s="309"/>
      <c r="AA39" s="305"/>
      <c r="AB39" s="308"/>
      <c r="AC39" s="308"/>
      <c r="AD39" s="306"/>
      <c r="AE39" s="306"/>
      <c r="AF39" s="306"/>
      <c r="AG39" s="306"/>
      <c r="AH39" s="309"/>
      <c r="AI39" s="309"/>
      <c r="AJ39" s="309"/>
      <c r="AK39" s="572"/>
      <c r="AL39" s="573"/>
    </row>
    <row r="40" spans="1:38">
      <c r="A40" s="310" t="s">
        <v>90</v>
      </c>
      <c r="B40" s="278" t="s">
        <v>307</v>
      </c>
      <c r="C40" s="311">
        <f t="shared" ref="C40:E42" si="6">SUM(F40+I40+L40+O40+P40+S40+V40+Y40+Z40+AA40+AD40+AG40+AJ40)</f>
        <v>59013</v>
      </c>
      <c r="D40" s="311">
        <f t="shared" si="6"/>
        <v>62937</v>
      </c>
      <c r="E40" s="311">
        <f t="shared" si="6"/>
        <v>60574</v>
      </c>
      <c r="F40" s="312">
        <v>30786</v>
      </c>
      <c r="G40" s="576">
        <v>34393</v>
      </c>
      <c r="H40" s="576">
        <v>34002</v>
      </c>
      <c r="I40" s="313">
        <v>8359</v>
      </c>
      <c r="J40" s="313">
        <v>9574</v>
      </c>
      <c r="K40" s="313">
        <v>9316</v>
      </c>
      <c r="L40" s="313">
        <v>19868</v>
      </c>
      <c r="M40" s="313">
        <v>18168</v>
      </c>
      <c r="N40" s="313">
        <v>16455</v>
      </c>
      <c r="O40" s="314"/>
      <c r="P40" s="314"/>
      <c r="Q40" s="278"/>
      <c r="R40" s="278"/>
      <c r="S40" s="315"/>
      <c r="T40" s="490"/>
      <c r="U40" s="314"/>
      <c r="V40" s="314"/>
      <c r="W40" s="316">
        <v>802</v>
      </c>
      <c r="X40" s="316">
        <v>801</v>
      </c>
      <c r="Y40" s="314"/>
      <c r="Z40" s="278"/>
      <c r="AA40" s="490"/>
      <c r="AB40" s="316"/>
      <c r="AC40" s="316"/>
      <c r="AD40" s="314"/>
      <c r="AE40" s="314"/>
      <c r="AF40" s="314"/>
      <c r="AG40" s="314"/>
      <c r="AH40" s="278"/>
      <c r="AI40" s="278"/>
      <c r="AJ40" s="278"/>
      <c r="AK40" s="973"/>
      <c r="AL40" s="974"/>
    </row>
    <row r="41" spans="1:38">
      <c r="A41" s="310" t="s">
        <v>98</v>
      </c>
      <c r="B41" s="278" t="s">
        <v>308</v>
      </c>
      <c r="C41" s="311">
        <f t="shared" si="6"/>
        <v>19762</v>
      </c>
      <c r="D41" s="311">
        <f t="shared" si="6"/>
        <v>22208</v>
      </c>
      <c r="E41" s="311">
        <f t="shared" si="6"/>
        <v>20428</v>
      </c>
      <c r="F41" s="317">
        <v>13024</v>
      </c>
      <c r="G41" s="324">
        <v>14277</v>
      </c>
      <c r="H41" s="324">
        <v>14045</v>
      </c>
      <c r="I41" s="318">
        <v>3482</v>
      </c>
      <c r="J41" s="318">
        <v>3658</v>
      </c>
      <c r="K41" s="318">
        <v>3658</v>
      </c>
      <c r="L41" s="318">
        <v>3256</v>
      </c>
      <c r="M41" s="318">
        <v>3189</v>
      </c>
      <c r="N41" s="318">
        <v>1656</v>
      </c>
      <c r="O41" s="318"/>
      <c r="P41" s="318"/>
      <c r="Q41" s="577"/>
      <c r="R41" s="577"/>
      <c r="S41" s="319"/>
      <c r="T41" s="317"/>
      <c r="U41" s="318"/>
      <c r="V41" s="321"/>
      <c r="W41" s="320">
        <v>1084</v>
      </c>
      <c r="X41" s="320">
        <v>1069</v>
      </c>
      <c r="Y41" s="321"/>
      <c r="Z41" s="322"/>
      <c r="AA41" s="317"/>
      <c r="AB41" s="324"/>
      <c r="AC41" s="324"/>
      <c r="AD41" s="318"/>
      <c r="AE41" s="318"/>
      <c r="AF41" s="318"/>
      <c r="AG41" s="318"/>
      <c r="AH41" s="577"/>
      <c r="AI41" s="577"/>
      <c r="AJ41" s="322"/>
      <c r="AK41" s="973"/>
      <c r="AL41" s="974"/>
    </row>
    <row r="42" spans="1:38" ht="13.5" thickBot="1">
      <c r="A42" s="310" t="s">
        <v>104</v>
      </c>
      <c r="B42" s="278" t="s">
        <v>309</v>
      </c>
      <c r="C42" s="311">
        <f t="shared" si="6"/>
        <v>458528</v>
      </c>
      <c r="D42" s="311">
        <f t="shared" si="6"/>
        <v>492636</v>
      </c>
      <c r="E42" s="311">
        <f t="shared" si="6"/>
        <v>446776</v>
      </c>
      <c r="F42" s="317">
        <v>205382</v>
      </c>
      <c r="G42" s="324">
        <v>213796</v>
      </c>
      <c r="H42" s="324">
        <v>201798</v>
      </c>
      <c r="I42" s="318">
        <v>63042</v>
      </c>
      <c r="J42" s="318">
        <v>65313</v>
      </c>
      <c r="K42" s="318">
        <v>59785</v>
      </c>
      <c r="L42" s="318">
        <v>186104</v>
      </c>
      <c r="M42" s="318">
        <v>206927</v>
      </c>
      <c r="N42" s="318">
        <v>180599</v>
      </c>
      <c r="O42" s="318"/>
      <c r="P42" s="318"/>
      <c r="Q42" s="577"/>
      <c r="R42" s="577"/>
      <c r="S42" s="319"/>
      <c r="T42" s="317"/>
      <c r="U42" s="318"/>
      <c r="V42" s="318">
        <v>4000</v>
      </c>
      <c r="W42" s="324">
        <v>6600</v>
      </c>
      <c r="X42" s="324">
        <v>4594</v>
      </c>
      <c r="Y42" s="321"/>
      <c r="Z42" s="322"/>
      <c r="AA42" s="317"/>
      <c r="AB42" s="324"/>
      <c r="AC42" s="324"/>
      <c r="AD42" s="318"/>
      <c r="AE42" s="318"/>
      <c r="AF42" s="318"/>
      <c r="AG42" s="318"/>
      <c r="AH42" s="577"/>
      <c r="AI42" s="577"/>
      <c r="AJ42" s="322"/>
      <c r="AK42" s="973"/>
      <c r="AL42" s="974"/>
    </row>
    <row r="43" spans="1:38" ht="13.5" hidden="1" customHeight="1" thickBot="1">
      <c r="A43" s="252"/>
      <c r="B43" s="326"/>
      <c r="C43" s="279"/>
      <c r="D43" s="427">
        <f t="shared" ref="D43:E45" si="7">SUM(G43+J43+M43+Q43+T43+W43+AB43+AE43+AH43+AK43)</f>
        <v>56575</v>
      </c>
      <c r="E43" s="427">
        <f t="shared" si="7"/>
        <v>20650</v>
      </c>
      <c r="F43" s="280"/>
      <c r="G43" s="283"/>
      <c r="H43" s="283"/>
      <c r="I43" s="281"/>
      <c r="J43" s="281"/>
      <c r="K43" s="281"/>
      <c r="L43" s="281"/>
      <c r="M43" s="281"/>
      <c r="N43" s="281"/>
      <c r="O43" s="281"/>
      <c r="P43" s="281"/>
      <c r="Q43" s="284"/>
      <c r="R43" s="284"/>
      <c r="S43" s="282"/>
      <c r="T43" s="569"/>
      <c r="U43" s="569"/>
      <c r="V43" s="283"/>
      <c r="W43" s="283"/>
      <c r="X43" s="283"/>
      <c r="Y43" s="281"/>
      <c r="Z43" s="284"/>
      <c r="AA43" s="280"/>
      <c r="AB43" s="283"/>
      <c r="AC43" s="283"/>
      <c r="AD43" s="281"/>
      <c r="AE43" s="281"/>
      <c r="AF43" s="281"/>
      <c r="AG43" s="281"/>
      <c r="AH43" s="284"/>
      <c r="AI43" s="284"/>
      <c r="AJ43" s="282"/>
      <c r="AK43" s="343">
        <v>56575</v>
      </c>
      <c r="AL43" s="570">
        <v>20650</v>
      </c>
    </row>
    <row r="44" spans="1:38" ht="13.5" hidden="1" thickBot="1">
      <c r="A44" s="252"/>
      <c r="B44" s="326"/>
      <c r="C44" s="279"/>
      <c r="D44" s="578">
        <f t="shared" si="7"/>
        <v>0</v>
      </c>
      <c r="E44" s="578">
        <f t="shared" si="7"/>
        <v>0</v>
      </c>
      <c r="F44" s="280"/>
      <c r="G44" s="283"/>
      <c r="H44" s="283"/>
      <c r="I44" s="281"/>
      <c r="J44" s="281"/>
      <c r="K44" s="281"/>
      <c r="L44" s="281"/>
      <c r="M44" s="281"/>
      <c r="N44" s="281"/>
      <c r="O44" s="281"/>
      <c r="P44" s="281"/>
      <c r="Q44" s="284"/>
      <c r="R44" s="284"/>
      <c r="S44" s="282"/>
      <c r="T44" s="569"/>
      <c r="U44" s="569"/>
      <c r="V44" s="283"/>
      <c r="W44" s="283"/>
      <c r="X44" s="283"/>
      <c r="Y44" s="281"/>
      <c r="Z44" s="284"/>
      <c r="AA44" s="280"/>
      <c r="AB44" s="283"/>
      <c r="AC44" s="283"/>
      <c r="AD44" s="281"/>
      <c r="AE44" s="281"/>
      <c r="AF44" s="281"/>
      <c r="AG44" s="281"/>
      <c r="AH44" s="284"/>
      <c r="AI44" s="284"/>
      <c r="AJ44" s="282"/>
      <c r="AK44" s="260"/>
      <c r="AL44" s="570"/>
    </row>
    <row r="45" spans="1:38" ht="13.5" hidden="1" thickBot="1">
      <c r="A45" s="252"/>
      <c r="B45" s="327"/>
      <c r="C45" s="287"/>
      <c r="D45" s="578">
        <f t="shared" si="7"/>
        <v>0</v>
      </c>
      <c r="E45" s="578">
        <f t="shared" si="7"/>
        <v>0</v>
      </c>
      <c r="F45" s="288"/>
      <c r="G45" s="291"/>
      <c r="H45" s="291"/>
      <c r="I45" s="289"/>
      <c r="J45" s="289"/>
      <c r="K45" s="289"/>
      <c r="L45" s="289"/>
      <c r="M45" s="289"/>
      <c r="N45" s="289"/>
      <c r="O45" s="289"/>
      <c r="P45" s="289"/>
      <c r="Q45" s="292"/>
      <c r="R45" s="292"/>
      <c r="S45" s="290"/>
      <c r="T45" s="571"/>
      <c r="U45" s="571"/>
      <c r="V45" s="291"/>
      <c r="W45" s="291"/>
      <c r="X45" s="291"/>
      <c r="Y45" s="289"/>
      <c r="Z45" s="292"/>
      <c r="AA45" s="288"/>
      <c r="AB45" s="291"/>
      <c r="AC45" s="291"/>
      <c r="AD45" s="289"/>
      <c r="AE45" s="289"/>
      <c r="AF45" s="289"/>
      <c r="AG45" s="289"/>
      <c r="AH45" s="292"/>
      <c r="AI45" s="292"/>
      <c r="AJ45" s="290"/>
      <c r="AK45" s="260"/>
      <c r="AL45" s="570"/>
    </row>
    <row r="46" spans="1:38" ht="13.5" thickBot="1">
      <c r="A46" s="293"/>
      <c r="B46" s="294" t="s">
        <v>310</v>
      </c>
      <c r="C46" s="295">
        <f>SUM(C19+C38+C40+C41+C42)</f>
        <v>2102520.3339999998</v>
      </c>
      <c r="D46" s="295">
        <f>SUM(D19+D38+D40+D41+D42)</f>
        <v>2176799</v>
      </c>
      <c r="E46" s="295">
        <f>SUM(E19+E38+E40+E41+E42)</f>
        <v>2049007</v>
      </c>
      <c r="F46" s="295">
        <f>SUM(F19+F38+F40+F41+F42)</f>
        <v>891080.18400000001</v>
      </c>
      <c r="G46" s="295">
        <f t="shared" ref="G46:AL46" si="8">SUM(G19+G38+G40+G41+G42)</f>
        <v>906127</v>
      </c>
      <c r="H46" s="295">
        <f t="shared" si="8"/>
        <v>884365</v>
      </c>
      <c r="I46" s="295">
        <f t="shared" si="8"/>
        <v>261064.15</v>
      </c>
      <c r="J46" s="295">
        <f t="shared" si="8"/>
        <v>274636</v>
      </c>
      <c r="K46" s="295">
        <f t="shared" si="8"/>
        <v>254732</v>
      </c>
      <c r="L46" s="295">
        <f t="shared" si="8"/>
        <v>830284</v>
      </c>
      <c r="M46" s="295">
        <f t="shared" si="8"/>
        <v>834485</v>
      </c>
      <c r="N46" s="295">
        <f t="shared" si="8"/>
        <v>769673</v>
      </c>
      <c r="O46" s="295">
        <f t="shared" si="8"/>
        <v>0</v>
      </c>
      <c r="P46" s="295">
        <f t="shared" si="8"/>
        <v>0</v>
      </c>
      <c r="Q46" s="295">
        <f t="shared" si="8"/>
        <v>0</v>
      </c>
      <c r="R46" s="295">
        <f t="shared" si="8"/>
        <v>0</v>
      </c>
      <c r="S46" s="295">
        <f t="shared" si="8"/>
        <v>0</v>
      </c>
      <c r="T46" s="295">
        <f t="shared" si="8"/>
        <v>0</v>
      </c>
      <c r="U46" s="295">
        <f t="shared" si="8"/>
        <v>0</v>
      </c>
      <c r="V46" s="295">
        <f t="shared" si="8"/>
        <v>4000</v>
      </c>
      <c r="W46" s="295">
        <f t="shared" si="8"/>
        <v>31491</v>
      </c>
      <c r="X46" s="295">
        <f t="shared" si="8"/>
        <v>25776</v>
      </c>
      <c r="Y46" s="295">
        <f t="shared" si="8"/>
        <v>0</v>
      </c>
      <c r="Z46" s="474">
        <f t="shared" si="8"/>
        <v>0</v>
      </c>
      <c r="AA46" s="295">
        <f t="shared" si="8"/>
        <v>49191</v>
      </c>
      <c r="AB46" s="295">
        <f t="shared" si="8"/>
        <v>50715</v>
      </c>
      <c r="AC46" s="295">
        <f t="shared" si="8"/>
        <v>50357</v>
      </c>
      <c r="AD46" s="295">
        <f t="shared" si="8"/>
        <v>14334</v>
      </c>
      <c r="AE46" s="295">
        <f t="shared" si="8"/>
        <v>15344</v>
      </c>
      <c r="AF46" s="295">
        <f t="shared" si="8"/>
        <v>14318</v>
      </c>
      <c r="AG46" s="295">
        <f t="shared" si="8"/>
        <v>47360</v>
      </c>
      <c r="AH46" s="295">
        <f t="shared" si="8"/>
        <v>57244</v>
      </c>
      <c r="AI46" s="295">
        <f t="shared" si="8"/>
        <v>47970</v>
      </c>
      <c r="AJ46" s="295">
        <f t="shared" si="8"/>
        <v>5207</v>
      </c>
      <c r="AK46" s="295">
        <f t="shared" si="8"/>
        <v>6757</v>
      </c>
      <c r="AL46" s="295">
        <f t="shared" si="8"/>
        <v>1816</v>
      </c>
    </row>
    <row r="47" spans="1:38">
      <c r="B47" s="329"/>
      <c r="C47" s="328"/>
      <c r="D47" s="328"/>
      <c r="G47" s="328"/>
      <c r="H47" s="328"/>
      <c r="I47" s="328"/>
      <c r="J47" s="328"/>
      <c r="K47" s="328"/>
      <c r="L47" s="328"/>
      <c r="M47" s="328"/>
      <c r="N47" s="328"/>
      <c r="O47" s="328"/>
      <c r="P47" s="328"/>
      <c r="Q47" s="328"/>
      <c r="R47" s="328"/>
      <c r="S47" s="328"/>
      <c r="T47" s="328"/>
      <c r="U47" s="328"/>
      <c r="V47" s="328"/>
      <c r="W47" s="328"/>
      <c r="X47" s="328"/>
      <c r="Y47" s="328"/>
      <c r="Z47" s="328"/>
      <c r="AD47" s="328"/>
      <c r="AE47" s="328"/>
      <c r="AF47" s="328"/>
      <c r="AG47" s="328"/>
      <c r="AH47" s="328"/>
      <c r="AI47" s="328"/>
      <c r="AJ47" s="328"/>
      <c r="AK47" s="328"/>
      <c r="AL47" s="328"/>
    </row>
    <row r="48" spans="1:38">
      <c r="C48" s="285"/>
      <c r="D48" s="285"/>
      <c r="F48" s="328"/>
      <c r="G48" s="328"/>
      <c r="H48" s="328"/>
      <c r="I48" s="328"/>
      <c r="J48" s="328"/>
      <c r="K48" s="328"/>
      <c r="L48" s="328"/>
      <c r="M48" s="328"/>
      <c r="N48" s="328"/>
      <c r="O48" s="328"/>
      <c r="P48" s="328"/>
      <c r="Q48" s="328"/>
      <c r="R48" s="328"/>
      <c r="S48" s="328"/>
      <c r="T48" s="328"/>
      <c r="U48" s="328"/>
      <c r="V48" s="328"/>
      <c r="W48" s="328"/>
      <c r="X48" s="328"/>
      <c r="Y48" s="328"/>
      <c r="Z48" s="328"/>
      <c r="AA48" s="328"/>
      <c r="AB48" s="328"/>
      <c r="AC48" s="328"/>
      <c r="AD48" s="328"/>
      <c r="AE48" s="328"/>
      <c r="AF48" s="328"/>
      <c r="AG48" s="328"/>
      <c r="AH48" s="328"/>
      <c r="AI48" s="328"/>
      <c r="AJ48" s="328"/>
      <c r="AK48" s="328"/>
      <c r="AL48" s="328"/>
    </row>
    <row r="49" spans="2:38">
      <c r="B49" s="285"/>
      <c r="C49" s="285"/>
      <c r="D49" s="285"/>
      <c r="G49" s="328"/>
      <c r="H49" s="328"/>
      <c r="I49" s="245"/>
      <c r="J49" s="245"/>
      <c r="K49" s="245"/>
      <c r="L49" s="245"/>
      <c r="M49" s="245"/>
      <c r="N49" s="245"/>
      <c r="O49" s="245"/>
      <c r="P49" s="245"/>
      <c r="Q49" s="245"/>
      <c r="R49" s="245"/>
      <c r="S49" s="245"/>
      <c r="T49" s="245"/>
      <c r="U49" s="245"/>
      <c r="V49" s="245"/>
      <c r="W49" s="245"/>
      <c r="X49" s="245"/>
      <c r="Y49" s="245"/>
      <c r="Z49" s="245"/>
      <c r="AA49" s="245"/>
      <c r="AB49" s="245"/>
      <c r="AC49" s="245"/>
      <c r="AD49" s="245"/>
      <c r="AE49" s="245"/>
      <c r="AF49" s="245"/>
      <c r="AG49" s="245"/>
      <c r="AH49" s="245"/>
      <c r="AI49" s="245"/>
      <c r="AJ49" s="245"/>
    </row>
    <row r="50" spans="2:38">
      <c r="B50" s="329"/>
      <c r="C50" s="359"/>
      <c r="D50" s="285"/>
      <c r="G50" s="476"/>
      <c r="H50" s="476"/>
      <c r="I50" s="330"/>
      <c r="J50" s="330"/>
      <c r="K50" s="330"/>
      <c r="L50" s="330"/>
      <c r="M50" s="330"/>
      <c r="N50" s="330"/>
      <c r="O50" s="330"/>
      <c r="P50" s="330"/>
      <c r="Q50" s="330"/>
      <c r="R50" s="330"/>
      <c r="S50" s="330"/>
      <c r="T50" s="330"/>
      <c r="U50" s="330"/>
      <c r="V50" s="330"/>
      <c r="W50" s="330"/>
      <c r="X50" s="330"/>
      <c r="Y50" s="330"/>
      <c r="Z50" s="330"/>
      <c r="AA50" s="330"/>
      <c r="AB50" s="330"/>
      <c r="AC50" s="330"/>
      <c r="AD50" s="330"/>
      <c r="AE50" s="330"/>
      <c r="AF50" s="330"/>
      <c r="AG50" s="330"/>
      <c r="AH50" s="330"/>
      <c r="AI50" s="330"/>
      <c r="AJ50" s="330"/>
      <c r="AK50" s="244"/>
      <c r="AL50" s="244"/>
    </row>
    <row r="51" spans="2:38">
      <c r="C51" s="359"/>
      <c r="D51" s="359"/>
      <c r="G51" s="328"/>
      <c r="H51" s="328"/>
      <c r="I51" s="330"/>
      <c r="J51" s="330"/>
      <c r="K51" s="330"/>
      <c r="L51" s="330"/>
      <c r="M51" s="329"/>
      <c r="N51" s="330"/>
      <c r="O51" s="330"/>
      <c r="P51" s="330"/>
      <c r="Q51" s="330"/>
      <c r="R51" s="330"/>
      <c r="S51" s="330"/>
      <c r="T51" s="330"/>
      <c r="U51" s="330"/>
      <c r="V51" s="330"/>
      <c r="W51" s="330"/>
      <c r="X51" s="330"/>
      <c r="Y51" s="330"/>
      <c r="Z51" s="330"/>
      <c r="AA51" s="330"/>
      <c r="AB51" s="330"/>
      <c r="AC51" s="330"/>
      <c r="AD51" s="330"/>
      <c r="AE51" s="330"/>
      <c r="AF51" s="330"/>
      <c r="AG51" s="330"/>
      <c r="AH51" s="330"/>
      <c r="AI51" s="330"/>
      <c r="AJ51" s="330"/>
      <c r="AK51" s="244"/>
      <c r="AL51" s="244"/>
    </row>
    <row r="52" spans="2:38">
      <c r="B52" s="285"/>
      <c r="C52" s="359"/>
      <c r="D52" s="359"/>
      <c r="G52" s="328"/>
      <c r="H52" s="328"/>
      <c r="I52" s="330"/>
      <c r="J52" s="330"/>
      <c r="K52" s="330"/>
      <c r="L52" s="330"/>
      <c r="M52" s="330"/>
      <c r="N52" s="330"/>
      <c r="O52" s="330"/>
      <c r="P52" s="330"/>
      <c r="Q52" s="330"/>
      <c r="R52" s="330"/>
      <c r="S52" s="330"/>
      <c r="T52" s="330"/>
      <c r="U52" s="330"/>
      <c r="V52" s="330"/>
      <c r="W52" s="330"/>
      <c r="X52" s="330"/>
      <c r="Y52" s="330"/>
      <c r="Z52" s="330"/>
      <c r="AA52" s="330"/>
      <c r="AB52" s="330"/>
      <c r="AC52" s="330"/>
      <c r="AD52" s="330"/>
      <c r="AE52" s="330"/>
      <c r="AF52" s="330"/>
      <c r="AG52" s="330"/>
      <c r="AH52" s="330"/>
      <c r="AI52" s="330"/>
      <c r="AJ52" s="330"/>
      <c r="AK52" s="244"/>
      <c r="AL52" s="244"/>
    </row>
    <row r="53" spans="2:38">
      <c r="C53" s="359"/>
      <c r="D53" s="285"/>
      <c r="G53" s="328"/>
      <c r="H53" s="328"/>
      <c r="I53" s="330"/>
      <c r="J53" s="330"/>
      <c r="K53" s="330"/>
      <c r="L53" s="330"/>
      <c r="M53" s="330"/>
      <c r="N53" s="330"/>
      <c r="O53" s="330"/>
      <c r="P53" s="330"/>
      <c r="Q53" s="330"/>
      <c r="R53" s="330"/>
      <c r="S53" s="330"/>
      <c r="T53" s="330"/>
      <c r="U53" s="330"/>
      <c r="V53" s="330"/>
      <c r="W53" s="330"/>
      <c r="X53" s="330"/>
      <c r="Y53" s="330"/>
      <c r="Z53" s="330"/>
      <c r="AA53" s="330"/>
      <c r="AB53" s="330"/>
      <c r="AC53" s="330"/>
      <c r="AD53" s="330"/>
      <c r="AE53" s="330"/>
      <c r="AF53" s="330"/>
      <c r="AG53" s="330"/>
      <c r="AH53" s="330"/>
      <c r="AI53" s="330"/>
      <c r="AJ53" s="330"/>
      <c r="AK53" s="244"/>
      <c r="AL53" s="244"/>
    </row>
    <row r="54" spans="2:38">
      <c r="C54" s="359"/>
      <c r="D54" s="285"/>
      <c r="G54" s="328"/>
      <c r="H54" s="328"/>
      <c r="I54" s="330"/>
      <c r="J54" s="330"/>
      <c r="K54" s="330"/>
      <c r="L54" s="330"/>
      <c r="M54" s="330"/>
      <c r="N54" s="330"/>
      <c r="O54" s="330"/>
      <c r="P54" s="330"/>
      <c r="Q54" s="330"/>
      <c r="R54" s="330"/>
      <c r="S54" s="330"/>
      <c r="T54" s="330"/>
      <c r="U54" s="330"/>
      <c r="V54" s="330"/>
      <c r="W54" s="330"/>
      <c r="X54" s="330"/>
      <c r="Y54" s="330"/>
      <c r="Z54" s="330"/>
      <c r="AA54" s="330"/>
      <c r="AB54" s="330"/>
      <c r="AC54" s="330"/>
      <c r="AD54" s="330"/>
      <c r="AE54" s="330"/>
      <c r="AF54" s="330"/>
      <c r="AG54" s="330"/>
      <c r="AH54" s="330"/>
      <c r="AI54" s="330"/>
      <c r="AJ54" s="330"/>
      <c r="AK54" s="244"/>
      <c r="AL54" s="244"/>
    </row>
    <row r="55" spans="2:38">
      <c r="B55" s="285"/>
      <c r="C55" s="244"/>
      <c r="D55" s="244"/>
      <c r="G55" s="476"/>
      <c r="H55" s="476"/>
      <c r="I55" s="330"/>
      <c r="J55" s="330"/>
      <c r="K55" s="330"/>
      <c r="L55" s="330"/>
      <c r="M55" s="330"/>
      <c r="N55" s="330"/>
      <c r="O55" s="330"/>
      <c r="P55" s="330"/>
      <c r="Q55" s="330"/>
      <c r="R55" s="330"/>
      <c r="S55" s="330"/>
      <c r="T55" s="330"/>
      <c r="U55" s="330"/>
      <c r="V55" s="330"/>
      <c r="W55" s="330"/>
      <c r="X55" s="330"/>
      <c r="Y55" s="330"/>
      <c r="Z55" s="330"/>
      <c r="AA55" s="330"/>
      <c r="AB55" s="330"/>
      <c r="AC55" s="330"/>
      <c r="AD55" s="330"/>
      <c r="AE55" s="330"/>
      <c r="AF55" s="330"/>
      <c r="AG55" s="330"/>
      <c r="AH55" s="330"/>
      <c r="AI55" s="330"/>
      <c r="AJ55" s="330"/>
      <c r="AK55" s="244"/>
      <c r="AL55" s="244"/>
    </row>
    <row r="56" spans="2:38">
      <c r="B56" s="285"/>
      <c r="C56" s="1119"/>
      <c r="D56" s="1119"/>
      <c r="G56" s="330"/>
      <c r="H56" s="330"/>
      <c r="I56" s="330"/>
      <c r="J56" s="330"/>
      <c r="K56" s="330"/>
      <c r="L56" s="330"/>
      <c r="M56" s="330"/>
      <c r="N56" s="330"/>
      <c r="O56" s="330"/>
      <c r="P56" s="330"/>
      <c r="Q56" s="330"/>
      <c r="R56" s="330"/>
      <c r="S56" s="330"/>
      <c r="T56" s="330"/>
      <c r="U56" s="330"/>
      <c r="V56" s="330"/>
      <c r="W56" s="330"/>
      <c r="X56" s="330"/>
      <c r="Y56" s="330"/>
      <c r="Z56" s="330"/>
      <c r="AA56" s="330"/>
      <c r="AB56" s="330"/>
      <c r="AC56" s="330"/>
      <c r="AD56" s="330"/>
      <c r="AE56" s="330"/>
      <c r="AF56" s="330"/>
      <c r="AG56" s="330"/>
      <c r="AH56" s="330"/>
      <c r="AI56" s="330"/>
      <c r="AJ56" s="330"/>
      <c r="AK56" s="244"/>
      <c r="AL56" s="244"/>
    </row>
    <row r="57" spans="2:38">
      <c r="C57" s="359"/>
      <c r="D57" s="359"/>
      <c r="G57" s="476"/>
      <c r="H57" s="476"/>
      <c r="I57" s="330"/>
      <c r="J57" s="330"/>
      <c r="K57" s="330"/>
      <c r="L57" s="330"/>
      <c r="M57" s="330"/>
      <c r="N57" s="330"/>
      <c r="O57" s="330"/>
      <c r="P57" s="330"/>
      <c r="Q57" s="330"/>
      <c r="R57" s="330"/>
      <c r="S57" s="330"/>
      <c r="T57" s="330"/>
      <c r="U57" s="330"/>
      <c r="V57" s="330"/>
      <c r="W57" s="330"/>
      <c r="X57" s="330"/>
      <c r="Y57" s="330"/>
      <c r="Z57" s="330"/>
      <c r="AA57" s="330"/>
      <c r="AB57" s="330"/>
      <c r="AC57" s="330"/>
      <c r="AD57" s="330"/>
      <c r="AE57" s="330"/>
      <c r="AF57" s="330"/>
      <c r="AG57" s="330"/>
      <c r="AH57" s="330"/>
      <c r="AI57" s="330"/>
      <c r="AJ57" s="330"/>
      <c r="AK57" s="244"/>
      <c r="AL57" s="244"/>
    </row>
    <row r="58" spans="2:38">
      <c r="C58" s="1119"/>
      <c r="D58" s="1119"/>
      <c r="E58" s="330"/>
      <c r="F58" s="330"/>
      <c r="G58" s="330"/>
      <c r="H58" s="330"/>
      <c r="I58" s="330"/>
      <c r="J58" s="330"/>
      <c r="K58" s="330"/>
      <c r="L58" s="330"/>
      <c r="M58" s="330"/>
      <c r="N58" s="330"/>
      <c r="O58" s="330"/>
      <c r="P58" s="330"/>
      <c r="Q58" s="330"/>
      <c r="R58" s="330"/>
      <c r="S58" s="330"/>
      <c r="T58" s="330"/>
      <c r="U58" s="330"/>
      <c r="V58" s="330"/>
      <c r="W58" s="330"/>
      <c r="X58" s="330"/>
      <c r="Y58" s="330"/>
      <c r="Z58" s="330"/>
      <c r="AA58" s="330"/>
      <c r="AB58" s="330"/>
      <c r="AC58" s="330"/>
      <c r="AD58" s="330"/>
      <c r="AE58" s="330"/>
      <c r="AF58" s="330"/>
      <c r="AG58" s="330"/>
      <c r="AH58" s="330"/>
      <c r="AI58" s="330"/>
      <c r="AJ58" s="330"/>
      <c r="AK58" s="244"/>
      <c r="AL58" s="244"/>
    </row>
    <row r="59" spans="2:38">
      <c r="C59" s="330"/>
      <c r="D59" s="330"/>
      <c r="E59" s="330"/>
      <c r="F59" s="330"/>
      <c r="G59" s="330"/>
      <c r="H59" s="330"/>
      <c r="I59" s="330"/>
      <c r="J59" s="330"/>
      <c r="K59" s="330"/>
      <c r="L59" s="330"/>
      <c r="M59" s="330"/>
      <c r="N59" s="330"/>
      <c r="O59" s="330"/>
      <c r="P59" s="330"/>
      <c r="Q59" s="330"/>
      <c r="R59" s="330"/>
      <c r="S59" s="330"/>
      <c r="T59" s="330"/>
      <c r="U59" s="330"/>
      <c r="V59" s="330"/>
      <c r="W59" s="330"/>
      <c r="X59" s="330"/>
      <c r="Y59" s="330"/>
      <c r="Z59" s="330"/>
      <c r="AA59" s="330"/>
      <c r="AB59" s="330"/>
      <c r="AC59" s="330"/>
      <c r="AD59" s="330"/>
      <c r="AE59" s="330"/>
      <c r="AF59" s="330"/>
      <c r="AG59" s="330"/>
      <c r="AH59" s="330"/>
      <c r="AI59" s="330"/>
      <c r="AJ59" s="330"/>
      <c r="AK59" s="244"/>
      <c r="AL59" s="244"/>
    </row>
    <row r="60" spans="2:38">
      <c r="B60" s="285"/>
      <c r="C60" s="330"/>
      <c r="D60" s="330"/>
      <c r="E60" s="330"/>
      <c r="F60" s="330"/>
      <c r="G60" s="330"/>
      <c r="H60" s="330"/>
      <c r="I60" s="330"/>
      <c r="J60" s="330"/>
      <c r="K60" s="330"/>
      <c r="L60" s="330"/>
      <c r="M60" s="330"/>
      <c r="N60" s="330"/>
      <c r="O60" s="330"/>
      <c r="P60" s="330"/>
      <c r="Q60" s="330"/>
      <c r="R60" s="330"/>
      <c r="S60" s="330"/>
      <c r="T60" s="330"/>
      <c r="U60" s="330"/>
      <c r="V60" s="330"/>
      <c r="W60" s="330"/>
      <c r="X60" s="330"/>
      <c r="Y60" s="330"/>
      <c r="Z60" s="330"/>
      <c r="AA60" s="330"/>
      <c r="AB60" s="330"/>
      <c r="AC60" s="330"/>
      <c r="AD60" s="330"/>
      <c r="AE60" s="330"/>
      <c r="AF60" s="330"/>
      <c r="AG60" s="330"/>
      <c r="AH60" s="330"/>
      <c r="AI60" s="330"/>
      <c r="AJ60" s="330"/>
      <c r="AK60" s="244"/>
      <c r="AL60" s="244"/>
    </row>
    <row r="61" spans="2:38">
      <c r="C61" s="330"/>
      <c r="D61" s="330"/>
      <c r="E61" s="330"/>
      <c r="F61" s="330"/>
      <c r="G61" s="330"/>
      <c r="H61" s="330"/>
      <c r="I61" s="330"/>
      <c r="J61" s="330"/>
      <c r="K61" s="330"/>
      <c r="L61" s="330"/>
      <c r="M61" s="330"/>
      <c r="N61" s="330"/>
      <c r="O61" s="330"/>
      <c r="P61" s="330"/>
      <c r="Q61" s="330"/>
      <c r="R61" s="330"/>
      <c r="S61" s="330"/>
      <c r="T61" s="330"/>
      <c r="U61" s="330"/>
      <c r="V61" s="330"/>
      <c r="W61" s="330"/>
      <c r="X61" s="330"/>
      <c r="Y61" s="330"/>
      <c r="Z61" s="330"/>
      <c r="AA61" s="330"/>
      <c r="AB61" s="330"/>
      <c r="AC61" s="330"/>
      <c r="AD61" s="330"/>
      <c r="AE61" s="330"/>
      <c r="AF61" s="330"/>
      <c r="AG61" s="330"/>
      <c r="AH61" s="330"/>
      <c r="AI61" s="330"/>
      <c r="AJ61" s="330"/>
      <c r="AK61" s="244"/>
      <c r="AL61" s="244"/>
    </row>
    <row r="62" spans="2:38">
      <c r="C62" s="330"/>
      <c r="D62" s="330"/>
      <c r="E62" s="330"/>
      <c r="F62" s="330"/>
      <c r="G62" s="330"/>
      <c r="H62" s="330"/>
      <c r="I62" s="330"/>
      <c r="J62" s="330"/>
      <c r="K62" s="330"/>
      <c r="L62" s="330"/>
      <c r="M62" s="330"/>
      <c r="N62" s="330"/>
      <c r="O62" s="330"/>
      <c r="P62" s="330"/>
      <c r="Q62" s="330"/>
      <c r="R62" s="330"/>
      <c r="S62" s="330"/>
      <c r="T62" s="330"/>
      <c r="U62" s="330"/>
      <c r="V62" s="330"/>
      <c r="W62" s="330"/>
      <c r="X62" s="330"/>
      <c r="Y62" s="330"/>
      <c r="Z62" s="330"/>
      <c r="AA62" s="330"/>
      <c r="AB62" s="330"/>
      <c r="AC62" s="330"/>
      <c r="AD62" s="330"/>
      <c r="AE62" s="330"/>
      <c r="AF62" s="330"/>
      <c r="AG62" s="330"/>
      <c r="AH62" s="330"/>
      <c r="AI62" s="330"/>
      <c r="AJ62" s="330"/>
      <c r="AK62" s="244"/>
      <c r="AL62" s="244"/>
    </row>
    <row r="63" spans="2:38">
      <c r="C63" s="330"/>
      <c r="D63" s="330"/>
      <c r="E63" s="330"/>
      <c r="F63" s="330"/>
      <c r="G63" s="330"/>
      <c r="H63" s="330"/>
      <c r="I63" s="330"/>
      <c r="J63" s="330"/>
      <c r="K63" s="330"/>
      <c r="L63" s="330"/>
      <c r="M63" s="330"/>
      <c r="N63" s="330"/>
      <c r="O63" s="330"/>
      <c r="P63" s="330"/>
      <c r="Q63" s="330"/>
      <c r="R63" s="330"/>
      <c r="S63" s="330"/>
      <c r="T63" s="330"/>
      <c r="U63" s="330"/>
      <c r="V63" s="330"/>
      <c r="W63" s="330"/>
      <c r="X63" s="330"/>
      <c r="Y63" s="330"/>
      <c r="Z63" s="330"/>
      <c r="AA63" s="330"/>
      <c r="AB63" s="330"/>
      <c r="AC63" s="330"/>
      <c r="AD63" s="330"/>
      <c r="AE63" s="330"/>
      <c r="AF63" s="330"/>
      <c r="AG63" s="330"/>
      <c r="AH63" s="330"/>
      <c r="AI63" s="330"/>
      <c r="AJ63" s="330"/>
      <c r="AK63" s="244"/>
      <c r="AL63" s="244"/>
    </row>
    <row r="64" spans="2:38">
      <c r="C64" s="330"/>
      <c r="D64" s="330"/>
      <c r="E64" s="330"/>
      <c r="F64" s="330"/>
      <c r="G64" s="330"/>
      <c r="H64" s="330"/>
      <c r="I64" s="330"/>
      <c r="J64" s="330"/>
      <c r="K64" s="330"/>
      <c r="L64" s="330"/>
      <c r="M64" s="330"/>
      <c r="N64" s="330"/>
      <c r="O64" s="330"/>
      <c r="P64" s="330"/>
      <c r="Q64" s="330"/>
      <c r="R64" s="330"/>
      <c r="S64" s="330"/>
      <c r="T64" s="330"/>
      <c r="U64" s="330"/>
      <c r="V64" s="330"/>
      <c r="W64" s="330"/>
      <c r="X64" s="330"/>
      <c r="Y64" s="330"/>
      <c r="Z64" s="330"/>
      <c r="AA64" s="330"/>
      <c r="AB64" s="330"/>
      <c r="AC64" s="330"/>
      <c r="AD64" s="330"/>
      <c r="AE64" s="330"/>
      <c r="AF64" s="330"/>
      <c r="AG64" s="330"/>
      <c r="AH64" s="330"/>
      <c r="AI64" s="330"/>
      <c r="AJ64" s="330"/>
      <c r="AK64" s="244"/>
      <c r="AL64" s="244"/>
    </row>
    <row r="65" spans="3:38">
      <c r="C65" s="330"/>
      <c r="D65" s="330"/>
      <c r="E65" s="330"/>
      <c r="F65" s="330"/>
      <c r="G65" s="330"/>
      <c r="H65" s="330"/>
      <c r="I65" s="330"/>
      <c r="J65" s="330"/>
      <c r="K65" s="330"/>
      <c r="L65" s="330"/>
      <c r="M65" s="330"/>
      <c r="N65" s="330"/>
      <c r="O65" s="330"/>
      <c r="P65" s="330"/>
      <c r="Q65" s="330"/>
      <c r="R65" s="330"/>
      <c r="S65" s="330"/>
      <c r="T65" s="330"/>
      <c r="U65" s="330"/>
      <c r="V65" s="330"/>
      <c r="W65" s="330"/>
      <c r="X65" s="330"/>
      <c r="Y65" s="330"/>
      <c r="Z65" s="330"/>
      <c r="AA65" s="330"/>
      <c r="AB65" s="330"/>
      <c r="AC65" s="330"/>
      <c r="AD65" s="330"/>
      <c r="AE65" s="330"/>
      <c r="AF65" s="330"/>
      <c r="AG65" s="330"/>
      <c r="AH65" s="330"/>
      <c r="AI65" s="330"/>
      <c r="AJ65" s="330"/>
      <c r="AK65" s="244"/>
      <c r="AL65" s="244"/>
    </row>
    <row r="66" spans="3:38">
      <c r="C66" s="330"/>
      <c r="D66" s="330"/>
      <c r="E66" s="330"/>
      <c r="F66" s="330"/>
      <c r="G66" s="330"/>
      <c r="H66" s="330"/>
      <c r="I66" s="330"/>
      <c r="J66" s="330"/>
      <c r="K66" s="330"/>
      <c r="L66" s="330"/>
      <c r="M66" s="330"/>
      <c r="N66" s="330"/>
      <c r="O66" s="330"/>
      <c r="P66" s="330"/>
      <c r="Q66" s="330"/>
      <c r="R66" s="330"/>
      <c r="S66" s="330"/>
      <c r="T66" s="330"/>
      <c r="U66" s="330"/>
      <c r="V66" s="330"/>
      <c r="W66" s="330"/>
      <c r="X66" s="330"/>
      <c r="Y66" s="330"/>
      <c r="Z66" s="330"/>
      <c r="AA66" s="330"/>
      <c r="AB66" s="330"/>
      <c r="AC66" s="330"/>
      <c r="AD66" s="330"/>
      <c r="AE66" s="330"/>
      <c r="AF66" s="330"/>
      <c r="AG66" s="330"/>
      <c r="AH66" s="330"/>
      <c r="AI66" s="330"/>
      <c r="AJ66" s="330"/>
      <c r="AK66" s="244"/>
      <c r="AL66" s="244"/>
    </row>
    <row r="67" spans="3:38">
      <c r="C67" s="330"/>
      <c r="D67" s="330"/>
      <c r="E67" s="330"/>
      <c r="F67" s="330"/>
      <c r="G67" s="330"/>
      <c r="H67" s="330"/>
      <c r="I67" s="330"/>
      <c r="J67" s="330"/>
      <c r="K67" s="330"/>
      <c r="L67" s="330"/>
      <c r="M67" s="330"/>
      <c r="N67" s="330"/>
      <c r="O67" s="330"/>
      <c r="P67" s="330"/>
      <c r="Q67" s="330"/>
      <c r="R67" s="330"/>
      <c r="S67" s="330"/>
      <c r="T67" s="330"/>
      <c r="U67" s="330"/>
      <c r="V67" s="330"/>
      <c r="W67" s="330"/>
      <c r="X67" s="330"/>
      <c r="Y67" s="330"/>
      <c r="Z67" s="330"/>
      <c r="AA67" s="330"/>
      <c r="AB67" s="330"/>
      <c r="AC67" s="330"/>
      <c r="AD67" s="330"/>
      <c r="AE67" s="330"/>
      <c r="AF67" s="330"/>
      <c r="AG67" s="330"/>
      <c r="AH67" s="330"/>
      <c r="AI67" s="330"/>
      <c r="AJ67" s="330"/>
      <c r="AK67" s="244"/>
      <c r="AL67" s="244"/>
    </row>
    <row r="68" spans="3:38">
      <c r="C68" s="330"/>
      <c r="D68" s="330"/>
      <c r="E68" s="330"/>
      <c r="F68" s="330"/>
      <c r="G68" s="330"/>
      <c r="H68" s="330"/>
      <c r="I68" s="330"/>
      <c r="J68" s="330"/>
      <c r="K68" s="330"/>
      <c r="L68" s="330"/>
      <c r="M68" s="330"/>
      <c r="N68" s="330"/>
      <c r="O68" s="330"/>
      <c r="P68" s="330"/>
      <c r="Q68" s="330"/>
      <c r="R68" s="330"/>
      <c r="S68" s="330"/>
      <c r="T68" s="330"/>
      <c r="U68" s="330"/>
      <c r="V68" s="330"/>
      <c r="W68" s="330"/>
      <c r="X68" s="330"/>
      <c r="Y68" s="330"/>
      <c r="Z68" s="330"/>
      <c r="AA68" s="330"/>
      <c r="AB68" s="330"/>
      <c r="AC68" s="330"/>
      <c r="AD68" s="330"/>
      <c r="AE68" s="330"/>
      <c r="AF68" s="330"/>
      <c r="AG68" s="330"/>
      <c r="AH68" s="330"/>
      <c r="AI68" s="330"/>
      <c r="AJ68" s="330"/>
      <c r="AK68" s="244"/>
      <c r="AL68" s="244"/>
    </row>
    <row r="69" spans="3:38">
      <c r="C69" s="330"/>
      <c r="D69" s="330"/>
      <c r="E69" s="330"/>
      <c r="F69" s="330"/>
      <c r="G69" s="330"/>
      <c r="H69" s="330"/>
      <c r="I69" s="330"/>
      <c r="J69" s="330"/>
      <c r="K69" s="330"/>
      <c r="L69" s="330"/>
      <c r="M69" s="330"/>
      <c r="N69" s="330"/>
      <c r="O69" s="330"/>
      <c r="P69" s="330"/>
      <c r="Q69" s="330"/>
      <c r="R69" s="330"/>
      <c r="S69" s="330"/>
      <c r="T69" s="330"/>
      <c r="U69" s="330"/>
      <c r="V69" s="330"/>
      <c r="W69" s="330"/>
      <c r="X69" s="330"/>
      <c r="Y69" s="330"/>
      <c r="Z69" s="330"/>
      <c r="AA69" s="330"/>
      <c r="AB69" s="330"/>
      <c r="AC69" s="330"/>
      <c r="AD69" s="330"/>
      <c r="AE69" s="330"/>
      <c r="AF69" s="330"/>
      <c r="AG69" s="330"/>
      <c r="AH69" s="330"/>
      <c r="AI69" s="330"/>
      <c r="AJ69" s="330"/>
      <c r="AK69" s="244"/>
      <c r="AL69" s="244"/>
    </row>
    <row r="70" spans="3:38">
      <c r="C70" s="330"/>
      <c r="D70" s="330"/>
      <c r="E70" s="330"/>
      <c r="F70" s="330"/>
      <c r="G70" s="330"/>
      <c r="H70" s="330"/>
      <c r="I70" s="330"/>
      <c r="J70" s="330"/>
      <c r="K70" s="330"/>
      <c r="L70" s="330"/>
      <c r="M70" s="330"/>
      <c r="N70" s="330"/>
      <c r="O70" s="330"/>
      <c r="P70" s="330"/>
      <c r="Q70" s="330"/>
      <c r="R70" s="330"/>
      <c r="S70" s="330"/>
      <c r="T70" s="330"/>
      <c r="U70" s="330"/>
      <c r="V70" s="330"/>
      <c r="W70" s="330"/>
      <c r="X70" s="330"/>
      <c r="Y70" s="330"/>
      <c r="Z70" s="330"/>
      <c r="AA70" s="330"/>
      <c r="AB70" s="330"/>
      <c r="AC70" s="330"/>
      <c r="AD70" s="330"/>
      <c r="AE70" s="330"/>
      <c r="AF70" s="330"/>
      <c r="AG70" s="330"/>
      <c r="AH70" s="330"/>
      <c r="AI70" s="330"/>
      <c r="AJ70" s="330"/>
      <c r="AK70" s="244"/>
      <c r="AL70" s="244"/>
    </row>
    <row r="71" spans="3:38">
      <c r="C71" s="330"/>
      <c r="D71" s="330"/>
      <c r="E71" s="330"/>
      <c r="F71" s="330"/>
      <c r="G71" s="330"/>
      <c r="H71" s="330"/>
      <c r="I71" s="330"/>
      <c r="J71" s="330"/>
      <c r="K71" s="330"/>
      <c r="L71" s="330"/>
      <c r="M71" s="330"/>
      <c r="N71" s="330"/>
      <c r="O71" s="330"/>
      <c r="P71" s="330"/>
      <c r="Q71" s="330"/>
      <c r="R71" s="330"/>
      <c r="S71" s="330"/>
      <c r="T71" s="330"/>
      <c r="U71" s="330"/>
      <c r="V71" s="330"/>
      <c r="W71" s="330"/>
      <c r="X71" s="330"/>
      <c r="Y71" s="330"/>
      <c r="Z71" s="330"/>
      <c r="AA71" s="330"/>
      <c r="AB71" s="330"/>
      <c r="AC71" s="330"/>
      <c r="AD71" s="330"/>
      <c r="AE71" s="330"/>
      <c r="AF71" s="330"/>
      <c r="AG71" s="330"/>
      <c r="AH71" s="330"/>
      <c r="AI71" s="330"/>
      <c r="AJ71" s="330"/>
      <c r="AK71" s="244"/>
      <c r="AL71" s="244"/>
    </row>
    <row r="72" spans="3:38">
      <c r="C72" s="330"/>
      <c r="D72" s="330"/>
      <c r="E72" s="330"/>
      <c r="F72" s="330"/>
      <c r="G72" s="330"/>
      <c r="H72" s="330"/>
      <c r="I72" s="330"/>
      <c r="J72" s="330"/>
      <c r="K72" s="330"/>
      <c r="L72" s="330"/>
      <c r="M72" s="330"/>
      <c r="N72" s="330"/>
      <c r="O72" s="330"/>
      <c r="P72" s="330"/>
      <c r="Q72" s="330"/>
      <c r="R72" s="330"/>
      <c r="S72" s="330"/>
      <c r="T72" s="330"/>
      <c r="U72" s="330"/>
      <c r="V72" s="330"/>
      <c r="W72" s="330"/>
      <c r="X72" s="330"/>
      <c r="Y72" s="330"/>
      <c r="Z72" s="330"/>
      <c r="AA72" s="330"/>
      <c r="AB72" s="330"/>
      <c r="AC72" s="330"/>
      <c r="AD72" s="330"/>
      <c r="AE72" s="330"/>
      <c r="AF72" s="330"/>
      <c r="AG72" s="330"/>
      <c r="AH72" s="330"/>
      <c r="AI72" s="330"/>
      <c r="AJ72" s="330"/>
      <c r="AK72" s="244"/>
      <c r="AL72" s="244"/>
    </row>
    <row r="73" spans="3:38">
      <c r="C73" s="330"/>
      <c r="D73" s="330"/>
      <c r="E73" s="330"/>
      <c r="F73" s="330"/>
      <c r="G73" s="330"/>
      <c r="H73" s="330"/>
      <c r="I73" s="330"/>
      <c r="J73" s="330"/>
      <c r="K73" s="330"/>
      <c r="L73" s="330"/>
      <c r="M73" s="330"/>
      <c r="N73" s="330"/>
      <c r="O73" s="330"/>
      <c r="P73" s="330"/>
      <c r="Q73" s="330"/>
      <c r="R73" s="330"/>
      <c r="S73" s="330"/>
      <c r="T73" s="330"/>
      <c r="U73" s="330"/>
      <c r="V73" s="330"/>
      <c r="W73" s="330"/>
      <c r="X73" s="330"/>
      <c r="Y73" s="330"/>
      <c r="Z73" s="330"/>
      <c r="AA73" s="330"/>
      <c r="AB73" s="330"/>
      <c r="AC73" s="330"/>
      <c r="AD73" s="330"/>
      <c r="AE73" s="330"/>
      <c r="AF73" s="330"/>
      <c r="AG73" s="330"/>
      <c r="AH73" s="330"/>
      <c r="AI73" s="330"/>
      <c r="AJ73" s="330"/>
      <c r="AK73" s="244"/>
      <c r="AL73" s="244"/>
    </row>
    <row r="74" spans="3:38">
      <c r="C74" s="330"/>
      <c r="D74" s="330"/>
      <c r="E74" s="330"/>
      <c r="F74" s="330"/>
      <c r="G74" s="330"/>
      <c r="H74" s="330"/>
      <c r="I74" s="330"/>
      <c r="J74" s="330"/>
      <c r="K74" s="330"/>
      <c r="L74" s="330"/>
      <c r="M74" s="330"/>
      <c r="N74" s="330"/>
      <c r="O74" s="330"/>
      <c r="P74" s="330"/>
      <c r="Q74" s="330"/>
      <c r="R74" s="330"/>
      <c r="S74" s="330"/>
      <c r="T74" s="330"/>
      <c r="U74" s="330"/>
      <c r="V74" s="330"/>
      <c r="W74" s="330"/>
      <c r="X74" s="330"/>
      <c r="Y74" s="330"/>
      <c r="Z74" s="330"/>
      <c r="AA74" s="330"/>
      <c r="AB74" s="330"/>
      <c r="AC74" s="330"/>
      <c r="AD74" s="330"/>
      <c r="AE74" s="330"/>
      <c r="AF74" s="330"/>
      <c r="AG74" s="330"/>
      <c r="AH74" s="330"/>
      <c r="AI74" s="330"/>
      <c r="AJ74" s="330"/>
      <c r="AK74" s="244"/>
      <c r="AL74" s="244"/>
    </row>
    <row r="75" spans="3:38">
      <c r="C75" s="330"/>
      <c r="D75" s="330"/>
      <c r="E75" s="330"/>
      <c r="F75" s="330"/>
      <c r="G75" s="330"/>
      <c r="H75" s="330"/>
      <c r="I75" s="330"/>
      <c r="J75" s="330"/>
      <c r="K75" s="330"/>
      <c r="L75" s="330"/>
      <c r="M75" s="330"/>
      <c r="N75" s="330"/>
      <c r="O75" s="330"/>
      <c r="P75" s="330"/>
      <c r="Q75" s="330"/>
      <c r="R75" s="330"/>
      <c r="S75" s="330"/>
      <c r="T75" s="330"/>
      <c r="U75" s="330"/>
      <c r="V75" s="330"/>
      <c r="W75" s="330"/>
      <c r="X75" s="330"/>
      <c r="Y75" s="330"/>
      <c r="Z75" s="330"/>
      <c r="AA75" s="330"/>
      <c r="AB75" s="330"/>
      <c r="AC75" s="330"/>
      <c r="AD75" s="330"/>
      <c r="AE75" s="330"/>
      <c r="AF75" s="330"/>
      <c r="AG75" s="330"/>
      <c r="AH75" s="330"/>
      <c r="AI75" s="330"/>
      <c r="AJ75" s="330"/>
      <c r="AK75" s="244"/>
      <c r="AL75" s="244"/>
    </row>
    <row r="76" spans="3:38">
      <c r="C76" s="330"/>
      <c r="D76" s="330"/>
      <c r="E76" s="330"/>
      <c r="F76" s="330"/>
      <c r="G76" s="330"/>
      <c r="H76" s="330"/>
      <c r="I76" s="330"/>
      <c r="J76" s="330"/>
      <c r="K76" s="330"/>
      <c r="L76" s="330"/>
      <c r="M76" s="330"/>
      <c r="N76" s="330"/>
      <c r="O76" s="330"/>
      <c r="P76" s="330"/>
      <c r="Q76" s="330"/>
      <c r="R76" s="330"/>
      <c r="S76" s="330"/>
      <c r="T76" s="330"/>
      <c r="U76" s="330"/>
      <c r="V76" s="330"/>
      <c r="W76" s="330"/>
      <c r="X76" s="330"/>
      <c r="Y76" s="330"/>
      <c r="Z76" s="330"/>
      <c r="AA76" s="330"/>
      <c r="AB76" s="330"/>
      <c r="AC76" s="330"/>
      <c r="AD76" s="330"/>
      <c r="AE76" s="330"/>
      <c r="AF76" s="330"/>
      <c r="AG76" s="330"/>
      <c r="AH76" s="330"/>
      <c r="AI76" s="330"/>
      <c r="AJ76" s="330"/>
      <c r="AK76" s="244"/>
      <c r="AL76" s="244"/>
    </row>
    <row r="77" spans="3:38">
      <c r="C77" s="330"/>
      <c r="D77" s="330"/>
      <c r="E77" s="330"/>
      <c r="F77" s="330"/>
      <c r="G77" s="330"/>
      <c r="H77" s="330"/>
      <c r="I77" s="330"/>
      <c r="J77" s="330"/>
      <c r="K77" s="330"/>
      <c r="L77" s="330"/>
      <c r="M77" s="330"/>
      <c r="N77" s="330"/>
      <c r="O77" s="330"/>
      <c r="P77" s="330"/>
      <c r="Q77" s="330"/>
      <c r="R77" s="330"/>
      <c r="S77" s="330"/>
      <c r="T77" s="330"/>
      <c r="U77" s="330"/>
      <c r="V77" s="330"/>
      <c r="W77" s="330"/>
      <c r="X77" s="330"/>
      <c r="Y77" s="330"/>
      <c r="Z77" s="330"/>
      <c r="AA77" s="330"/>
      <c r="AB77" s="330"/>
      <c r="AC77" s="330"/>
      <c r="AD77" s="330"/>
      <c r="AE77" s="330"/>
      <c r="AF77" s="330"/>
      <c r="AG77" s="330"/>
      <c r="AH77" s="330"/>
      <c r="AI77" s="330"/>
      <c r="AJ77" s="330"/>
      <c r="AK77" s="244"/>
      <c r="AL77" s="244"/>
    </row>
    <row r="78" spans="3:38">
      <c r="C78" s="330"/>
      <c r="D78" s="330"/>
      <c r="E78" s="330"/>
      <c r="F78" s="330"/>
      <c r="G78" s="330"/>
      <c r="H78" s="330"/>
      <c r="I78" s="330"/>
      <c r="J78" s="330"/>
      <c r="K78" s="330"/>
      <c r="L78" s="330"/>
      <c r="M78" s="330"/>
      <c r="N78" s="330"/>
      <c r="O78" s="330"/>
      <c r="P78" s="330"/>
      <c r="Q78" s="330"/>
      <c r="R78" s="330"/>
      <c r="S78" s="330"/>
      <c r="T78" s="330"/>
      <c r="U78" s="330"/>
      <c r="V78" s="330"/>
      <c r="W78" s="330"/>
      <c r="X78" s="330"/>
      <c r="Y78" s="330"/>
      <c r="Z78" s="330"/>
      <c r="AA78" s="330"/>
      <c r="AB78" s="330"/>
      <c r="AC78" s="330"/>
      <c r="AD78" s="330"/>
      <c r="AE78" s="330"/>
      <c r="AF78" s="330"/>
      <c r="AG78" s="330"/>
      <c r="AH78" s="330"/>
      <c r="AI78" s="330"/>
      <c r="AJ78" s="330"/>
      <c r="AK78" s="244"/>
      <c r="AL78" s="244"/>
    </row>
    <row r="79" spans="3:38">
      <c r="C79" s="330"/>
      <c r="D79" s="330"/>
      <c r="E79" s="330"/>
      <c r="F79" s="330"/>
      <c r="G79" s="330"/>
      <c r="H79" s="330"/>
      <c r="I79" s="330"/>
      <c r="J79" s="330"/>
      <c r="K79" s="330"/>
      <c r="L79" s="330"/>
      <c r="M79" s="330"/>
      <c r="N79" s="330"/>
      <c r="O79" s="330"/>
      <c r="P79" s="330"/>
      <c r="Q79" s="330"/>
      <c r="R79" s="330"/>
      <c r="S79" s="330"/>
      <c r="T79" s="330"/>
      <c r="U79" s="330"/>
      <c r="V79" s="330"/>
      <c r="W79" s="330"/>
      <c r="X79" s="330"/>
      <c r="Y79" s="330"/>
      <c r="Z79" s="330"/>
      <c r="AA79" s="330"/>
      <c r="AB79" s="330"/>
      <c r="AC79" s="330"/>
      <c r="AD79" s="330"/>
      <c r="AE79" s="330"/>
      <c r="AF79" s="330"/>
      <c r="AG79" s="330"/>
      <c r="AH79" s="330"/>
      <c r="AI79" s="330"/>
      <c r="AJ79" s="330"/>
      <c r="AK79" s="244"/>
      <c r="AL79" s="244"/>
    </row>
    <row r="80" spans="3:38">
      <c r="C80" s="330"/>
      <c r="D80" s="330"/>
      <c r="E80" s="330"/>
      <c r="F80" s="330"/>
      <c r="G80" s="330"/>
      <c r="H80" s="330"/>
      <c r="I80" s="330"/>
      <c r="J80" s="330"/>
      <c r="K80" s="330"/>
      <c r="L80" s="330"/>
      <c r="M80" s="330"/>
      <c r="N80" s="330"/>
      <c r="O80" s="330"/>
      <c r="P80" s="330"/>
      <c r="Q80" s="330"/>
      <c r="R80" s="330"/>
      <c r="S80" s="330"/>
      <c r="T80" s="330"/>
      <c r="U80" s="330"/>
      <c r="V80" s="330"/>
      <c r="W80" s="330"/>
      <c r="X80" s="330"/>
      <c r="Y80" s="330"/>
      <c r="Z80" s="330"/>
      <c r="AA80" s="330"/>
      <c r="AB80" s="330"/>
      <c r="AC80" s="330"/>
      <c r="AD80" s="330"/>
      <c r="AE80" s="330"/>
      <c r="AF80" s="330"/>
      <c r="AG80" s="330"/>
      <c r="AH80" s="330"/>
      <c r="AI80" s="330"/>
      <c r="AJ80" s="330"/>
      <c r="AK80" s="244"/>
      <c r="AL80" s="244"/>
    </row>
    <row r="81" spans="3:38">
      <c r="C81" s="330"/>
      <c r="D81" s="330"/>
      <c r="E81" s="330"/>
      <c r="F81" s="330"/>
      <c r="G81" s="330"/>
      <c r="H81" s="330"/>
      <c r="I81" s="330"/>
      <c r="J81" s="330"/>
      <c r="K81" s="330"/>
      <c r="L81" s="330"/>
      <c r="M81" s="330"/>
      <c r="N81" s="330"/>
      <c r="O81" s="330"/>
      <c r="P81" s="330"/>
      <c r="Q81" s="330"/>
      <c r="R81" s="330"/>
      <c r="S81" s="330"/>
      <c r="T81" s="330"/>
      <c r="U81" s="330"/>
      <c r="V81" s="330"/>
      <c r="W81" s="330"/>
      <c r="X81" s="330"/>
      <c r="Y81" s="330"/>
      <c r="Z81" s="330"/>
      <c r="AA81" s="330"/>
      <c r="AB81" s="330"/>
      <c r="AC81" s="330"/>
      <c r="AD81" s="330"/>
      <c r="AE81" s="330"/>
      <c r="AF81" s="330"/>
      <c r="AG81" s="330"/>
      <c r="AH81" s="330"/>
      <c r="AI81" s="330"/>
      <c r="AJ81" s="330"/>
      <c r="AK81" s="244"/>
      <c r="AL81" s="244"/>
    </row>
    <row r="82" spans="3:38">
      <c r="C82" s="330"/>
      <c r="D82" s="330"/>
      <c r="E82" s="330"/>
      <c r="F82" s="330"/>
      <c r="G82" s="330"/>
      <c r="H82" s="330"/>
      <c r="I82" s="330"/>
      <c r="J82" s="330"/>
      <c r="K82" s="330"/>
      <c r="L82" s="330"/>
      <c r="M82" s="330"/>
      <c r="N82" s="330"/>
      <c r="O82" s="330"/>
      <c r="P82" s="330"/>
      <c r="Q82" s="330"/>
      <c r="R82" s="330"/>
      <c r="S82" s="330"/>
      <c r="T82" s="330"/>
      <c r="U82" s="330"/>
      <c r="V82" s="330"/>
      <c r="W82" s="330"/>
      <c r="X82" s="330"/>
      <c r="Y82" s="330"/>
      <c r="Z82" s="330"/>
      <c r="AA82" s="330"/>
      <c r="AB82" s="330"/>
      <c r="AC82" s="330"/>
      <c r="AD82" s="330"/>
      <c r="AE82" s="330"/>
      <c r="AF82" s="330"/>
      <c r="AG82" s="330"/>
      <c r="AH82" s="330"/>
      <c r="AI82" s="330"/>
      <c r="AJ82" s="330"/>
      <c r="AK82" s="244"/>
      <c r="AL82" s="244"/>
    </row>
    <row r="83" spans="3:38">
      <c r="C83" s="330"/>
      <c r="D83" s="330"/>
      <c r="E83" s="330"/>
      <c r="F83" s="330"/>
      <c r="G83" s="330"/>
      <c r="H83" s="330"/>
      <c r="I83" s="330"/>
      <c r="J83" s="330"/>
      <c r="K83" s="330"/>
      <c r="L83" s="330"/>
      <c r="M83" s="330"/>
      <c r="N83" s="330"/>
      <c r="O83" s="330"/>
      <c r="P83" s="330"/>
      <c r="Q83" s="330"/>
      <c r="R83" s="330"/>
      <c r="S83" s="330"/>
      <c r="T83" s="330"/>
      <c r="U83" s="330"/>
      <c r="V83" s="330"/>
      <c r="W83" s="330"/>
      <c r="X83" s="330"/>
      <c r="Y83" s="330"/>
      <c r="Z83" s="330"/>
      <c r="AA83" s="330"/>
      <c r="AB83" s="330"/>
      <c r="AC83" s="330"/>
      <c r="AD83" s="330"/>
      <c r="AE83" s="330"/>
      <c r="AF83" s="330"/>
      <c r="AG83" s="330"/>
      <c r="AH83" s="330"/>
      <c r="AI83" s="330"/>
      <c r="AJ83" s="330"/>
      <c r="AK83" s="244"/>
      <c r="AL83" s="244"/>
    </row>
    <row r="84" spans="3:38">
      <c r="C84" s="330"/>
      <c r="D84" s="330"/>
      <c r="E84" s="330"/>
      <c r="F84" s="330"/>
      <c r="G84" s="330"/>
      <c r="H84" s="330"/>
      <c r="I84" s="330"/>
      <c r="J84" s="330"/>
      <c r="K84" s="330"/>
      <c r="L84" s="330"/>
      <c r="M84" s="330"/>
      <c r="N84" s="330"/>
      <c r="O84" s="330"/>
      <c r="P84" s="330"/>
      <c r="Q84" s="330"/>
      <c r="R84" s="330"/>
      <c r="S84" s="330"/>
      <c r="T84" s="330"/>
      <c r="U84" s="330"/>
      <c r="V84" s="330"/>
      <c r="W84" s="330"/>
      <c r="X84" s="330"/>
      <c r="Y84" s="330"/>
      <c r="Z84" s="330"/>
      <c r="AA84" s="330"/>
      <c r="AB84" s="330"/>
      <c r="AC84" s="330"/>
      <c r="AD84" s="330"/>
      <c r="AE84" s="330"/>
      <c r="AF84" s="330"/>
      <c r="AG84" s="330"/>
      <c r="AH84" s="330"/>
      <c r="AI84" s="330"/>
      <c r="AJ84" s="330"/>
      <c r="AK84" s="244"/>
      <c r="AL84" s="244"/>
    </row>
    <row r="85" spans="3:38"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  <c r="AJ85" s="244"/>
      <c r="AK85" s="244"/>
      <c r="AL85" s="244"/>
    </row>
    <row r="86" spans="3:38"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  <c r="AJ86" s="244"/>
      <c r="AK86" s="244"/>
      <c r="AL86" s="244"/>
    </row>
    <row r="87" spans="3:38">
      <c r="C87" s="244"/>
      <c r="D87" s="244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  <c r="AJ87" s="244"/>
      <c r="AK87" s="244"/>
      <c r="AL87" s="244"/>
    </row>
    <row r="88" spans="3:38">
      <c r="C88" s="244"/>
      <c r="D88" s="244"/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  <c r="AJ88" s="244"/>
      <c r="AK88" s="244"/>
      <c r="AL88" s="244"/>
    </row>
    <row r="89" spans="3:38">
      <c r="C89" s="244"/>
      <c r="D89" s="244"/>
      <c r="E89" s="244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  <c r="AJ89" s="244"/>
      <c r="AK89" s="244"/>
      <c r="AL89" s="244"/>
    </row>
    <row r="90" spans="3:38">
      <c r="C90" s="244"/>
      <c r="D90" s="244"/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  <c r="AJ90" s="244"/>
      <c r="AK90" s="244"/>
      <c r="AL90" s="244"/>
    </row>
    <row r="91" spans="3:38">
      <c r="C91" s="244"/>
      <c r="D91" s="244"/>
      <c r="E91" s="244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  <c r="AJ91" s="244"/>
      <c r="AK91" s="244"/>
      <c r="AL91" s="244"/>
    </row>
    <row r="92" spans="3:38">
      <c r="C92" s="244"/>
      <c r="D92" s="244"/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  <c r="AJ92" s="244"/>
      <c r="AK92" s="244"/>
      <c r="AL92" s="244"/>
    </row>
    <row r="93" spans="3:38">
      <c r="C93" s="244"/>
      <c r="D93" s="244"/>
      <c r="E93" s="244"/>
      <c r="F93" s="244"/>
      <c r="G93" s="244"/>
      <c r="H93" s="244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  <c r="AJ93" s="244"/>
      <c r="AK93" s="244"/>
      <c r="AL93" s="244"/>
    </row>
    <row r="94" spans="3:38">
      <c r="C94" s="244"/>
      <c r="D94" s="244"/>
      <c r="E94" s="244"/>
      <c r="F94" s="244"/>
      <c r="G94" s="244"/>
      <c r="H94" s="244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  <c r="AJ94" s="244"/>
      <c r="AK94" s="244"/>
      <c r="AL94" s="244"/>
    </row>
    <row r="95" spans="3:38">
      <c r="C95" s="244"/>
      <c r="D95" s="244"/>
      <c r="E95" s="244"/>
      <c r="F95" s="244"/>
      <c r="G95" s="244"/>
      <c r="H95" s="244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  <c r="AJ95" s="244"/>
      <c r="AK95" s="244"/>
      <c r="AL95" s="244"/>
    </row>
    <row r="96" spans="3:38">
      <c r="C96" s="244"/>
      <c r="D96" s="244"/>
      <c r="E96" s="244"/>
      <c r="F96" s="244"/>
      <c r="G96" s="244"/>
      <c r="H96" s="244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  <c r="AJ96" s="244"/>
      <c r="AK96" s="244"/>
      <c r="AL96" s="244"/>
    </row>
    <row r="97" spans="3:38">
      <c r="C97" s="244"/>
      <c r="D97" s="244"/>
      <c r="E97" s="244"/>
      <c r="F97" s="244"/>
      <c r="G97" s="244"/>
      <c r="H97" s="244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  <c r="AJ97" s="244"/>
      <c r="AK97" s="244"/>
      <c r="AL97" s="244"/>
    </row>
    <row r="98" spans="3:38">
      <c r="C98" s="244"/>
      <c r="D98" s="244"/>
      <c r="E98" s="244"/>
      <c r="F98" s="244"/>
      <c r="G98" s="244"/>
      <c r="H98" s="244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  <c r="AJ98" s="244"/>
      <c r="AK98" s="244"/>
      <c r="AL98" s="244"/>
    </row>
    <row r="99" spans="3:38">
      <c r="C99" s="244"/>
      <c r="D99" s="244"/>
      <c r="E99" s="244"/>
      <c r="F99" s="244"/>
      <c r="G99" s="244"/>
      <c r="H99" s="244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  <c r="AJ99" s="244"/>
      <c r="AK99" s="244"/>
      <c r="AL99" s="244"/>
    </row>
    <row r="100" spans="3:38">
      <c r="C100" s="244"/>
      <c r="D100" s="244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  <c r="AJ100" s="244"/>
      <c r="AK100" s="244"/>
      <c r="AL100" s="244"/>
    </row>
    <row r="101" spans="3:38">
      <c r="C101" s="244"/>
      <c r="D101" s="244"/>
      <c r="E101" s="244"/>
      <c r="F101" s="244"/>
      <c r="G101" s="244"/>
      <c r="H101" s="244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  <c r="AJ101" s="244"/>
      <c r="AK101" s="244"/>
      <c r="AL101" s="244"/>
    </row>
    <row r="102" spans="3:38">
      <c r="C102" s="244"/>
      <c r="D102" s="244"/>
      <c r="E102" s="244"/>
      <c r="F102" s="244"/>
      <c r="G102" s="244"/>
      <c r="H102" s="244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  <c r="AJ102" s="244"/>
      <c r="AK102" s="244"/>
      <c r="AL102" s="244"/>
    </row>
    <row r="103" spans="3:38">
      <c r="C103" s="244"/>
      <c r="D103" s="244"/>
      <c r="E103" s="244"/>
      <c r="F103" s="244"/>
      <c r="G103" s="244"/>
      <c r="H103" s="244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  <c r="AJ103" s="244"/>
      <c r="AK103" s="244"/>
      <c r="AL103" s="244"/>
    </row>
    <row r="104" spans="3:38">
      <c r="C104" s="244"/>
      <c r="D104" s="244"/>
      <c r="E104" s="244"/>
      <c r="F104" s="244"/>
      <c r="G104" s="244"/>
      <c r="H104" s="244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  <c r="AJ104" s="244"/>
      <c r="AK104" s="244"/>
      <c r="AL104" s="244"/>
    </row>
    <row r="105" spans="3:38">
      <c r="C105" s="244"/>
      <c r="D105" s="244"/>
      <c r="E105" s="244"/>
      <c r="F105" s="244"/>
      <c r="G105" s="244"/>
      <c r="H105" s="244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  <c r="AJ105" s="244"/>
      <c r="AK105" s="244"/>
      <c r="AL105" s="244"/>
    </row>
    <row r="106" spans="3:38">
      <c r="C106" s="244"/>
      <c r="D106" s="244"/>
      <c r="E106" s="244"/>
      <c r="F106" s="244"/>
      <c r="G106" s="244"/>
      <c r="H106" s="244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  <c r="AJ106" s="244"/>
      <c r="AK106" s="244"/>
      <c r="AL106" s="244"/>
    </row>
    <row r="107" spans="3:38">
      <c r="C107" s="244"/>
      <c r="D107" s="244"/>
      <c r="E107" s="244"/>
      <c r="F107" s="244"/>
      <c r="G107" s="244"/>
      <c r="H107" s="244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  <c r="AJ107" s="244"/>
      <c r="AK107" s="244"/>
      <c r="AL107" s="244"/>
    </row>
    <row r="108" spans="3:38">
      <c r="C108" s="244"/>
      <c r="D108" s="244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  <c r="AJ108" s="244"/>
      <c r="AK108" s="244"/>
      <c r="AL108" s="244"/>
    </row>
    <row r="109" spans="3:38">
      <c r="C109" s="244"/>
      <c r="D109" s="244"/>
      <c r="E109" s="244"/>
      <c r="F109" s="244"/>
      <c r="G109" s="244"/>
      <c r="H109" s="244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  <c r="AJ109" s="244"/>
      <c r="AK109" s="244"/>
      <c r="AL109" s="244"/>
    </row>
    <row r="110" spans="3:38">
      <c r="C110" s="244"/>
      <c r="D110" s="244"/>
      <c r="E110" s="244"/>
      <c r="F110" s="244"/>
      <c r="G110" s="244"/>
      <c r="H110" s="244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  <c r="AJ110" s="244"/>
      <c r="AK110" s="244"/>
      <c r="AL110" s="244"/>
    </row>
    <row r="111" spans="3:38">
      <c r="C111" s="244"/>
      <c r="D111" s="244"/>
      <c r="E111" s="244"/>
      <c r="F111" s="244"/>
      <c r="G111" s="244"/>
      <c r="H111" s="244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  <c r="AJ111" s="244"/>
      <c r="AK111" s="244"/>
      <c r="AL111" s="244"/>
    </row>
    <row r="112" spans="3:38"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  <c r="AJ112" s="244"/>
      <c r="AK112" s="244"/>
      <c r="AL112" s="244"/>
    </row>
    <row r="113" spans="3:38">
      <c r="C113" s="244"/>
      <c r="D113" s="244"/>
      <c r="E113" s="244"/>
      <c r="F113" s="244"/>
      <c r="G113" s="244"/>
      <c r="H113" s="244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  <c r="AJ113" s="244"/>
      <c r="AK113" s="244"/>
      <c r="AL113" s="244"/>
    </row>
    <row r="114" spans="3:38">
      <c r="C114" s="244"/>
      <c r="D114" s="244"/>
      <c r="E114" s="244"/>
      <c r="F114" s="244"/>
      <c r="G114" s="244"/>
      <c r="H114" s="244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  <c r="AJ114" s="244"/>
      <c r="AK114" s="244"/>
      <c r="AL114" s="244"/>
    </row>
    <row r="115" spans="3:38">
      <c r="C115" s="244"/>
      <c r="D115" s="244"/>
      <c r="E115" s="244"/>
      <c r="F115" s="244"/>
      <c r="G115" s="244"/>
      <c r="H115" s="244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  <c r="AJ115" s="244"/>
      <c r="AK115" s="244"/>
      <c r="AL115" s="244"/>
    </row>
    <row r="116" spans="3:38">
      <c r="C116" s="244"/>
      <c r="D116" s="244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  <c r="AJ116" s="244"/>
      <c r="AK116" s="244"/>
      <c r="AL116" s="244"/>
    </row>
    <row r="117" spans="3:38"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  <c r="AJ117" s="244"/>
      <c r="AK117" s="244"/>
      <c r="AL117" s="244"/>
    </row>
    <row r="118" spans="3:38">
      <c r="C118" s="244"/>
      <c r="D118" s="244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  <c r="AJ118" s="244"/>
      <c r="AK118" s="244"/>
      <c r="AL118" s="244"/>
    </row>
    <row r="119" spans="3:38">
      <c r="C119" s="244"/>
      <c r="D119" s="244"/>
      <c r="E119" s="244"/>
      <c r="F119" s="244"/>
      <c r="G119" s="244"/>
      <c r="H119" s="244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  <c r="AJ119" s="244"/>
      <c r="AK119" s="244"/>
      <c r="AL119" s="244"/>
    </row>
    <row r="120" spans="3:38">
      <c r="C120" s="244"/>
      <c r="D120" s="244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  <c r="AJ120" s="244"/>
      <c r="AK120" s="244"/>
      <c r="AL120" s="244"/>
    </row>
    <row r="121" spans="3:38">
      <c r="C121" s="244"/>
      <c r="D121" s="244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  <c r="AJ121" s="244"/>
      <c r="AK121" s="244"/>
      <c r="AL121" s="244"/>
    </row>
    <row r="122" spans="3:38">
      <c r="C122" s="244"/>
      <c r="D122" s="244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  <c r="AJ122" s="244"/>
      <c r="AK122" s="244"/>
      <c r="AL122" s="244"/>
    </row>
    <row r="123" spans="3:38">
      <c r="C123" s="244"/>
      <c r="D123" s="244"/>
      <c r="E123" s="244"/>
      <c r="F123" s="244"/>
      <c r="G123" s="244"/>
      <c r="H123" s="244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  <c r="AJ123" s="244"/>
      <c r="AK123" s="244"/>
      <c r="AL123" s="244"/>
    </row>
    <row r="124" spans="3:38">
      <c r="C124" s="244"/>
      <c r="D124" s="244"/>
      <c r="E124" s="244"/>
      <c r="F124" s="244"/>
      <c r="G124" s="244"/>
      <c r="H124" s="244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  <c r="AJ124" s="244"/>
      <c r="AK124" s="244"/>
      <c r="AL124" s="244"/>
    </row>
    <row r="125" spans="3:38">
      <c r="C125" s="244"/>
      <c r="D125" s="244"/>
      <c r="E125" s="244"/>
      <c r="F125" s="244"/>
      <c r="G125" s="244"/>
      <c r="H125" s="244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  <c r="AJ125" s="244"/>
      <c r="AK125" s="244"/>
      <c r="AL125" s="244"/>
    </row>
  </sheetData>
  <mergeCells count="17">
    <mergeCell ref="AJ10:AL10"/>
    <mergeCell ref="A3:AL3"/>
    <mergeCell ref="F8:Z8"/>
    <mergeCell ref="V9:Z9"/>
    <mergeCell ref="AA9:AG9"/>
    <mergeCell ref="AA8:AL8"/>
    <mergeCell ref="C10:E10"/>
    <mergeCell ref="F10:H10"/>
    <mergeCell ref="I10:K10"/>
    <mergeCell ref="L10:N10"/>
    <mergeCell ref="AG10:AI10"/>
    <mergeCell ref="F9:U9"/>
    <mergeCell ref="P10:R10"/>
    <mergeCell ref="S10:U10"/>
    <mergeCell ref="V10:X10"/>
    <mergeCell ref="AA10:AC10"/>
    <mergeCell ref="AD10:AF10"/>
  </mergeCells>
  <phoneticPr fontId="56" type="noConversion"/>
  <printOptions horizontalCentered="1"/>
  <pageMargins left="0.19685039370078741" right="0.19685039370078741" top="0.78740157480314965" bottom="0.19685039370078741" header="0.39370078740157483" footer="0"/>
  <pageSetup paperSize="8" scale="75" orientation="landscape" r:id="rId1"/>
  <colBreaks count="1" manualBreakCount="1">
    <brk id="2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AN122"/>
  <sheetViews>
    <sheetView topLeftCell="A2" zoomScaleNormal="100" workbookViewId="0">
      <selection activeCell="AJ30" sqref="AJ29:AJ30"/>
    </sheetView>
  </sheetViews>
  <sheetFormatPr defaultRowHeight="12.75"/>
  <cols>
    <col min="1" max="1" width="3.85546875" style="243" customWidth="1"/>
    <col min="2" max="2" width="30.7109375" style="243" customWidth="1"/>
    <col min="3" max="20" width="10.7109375" style="243" customWidth="1"/>
    <col min="21" max="21" width="8.85546875" style="243" customWidth="1"/>
    <col min="22" max="22" width="9" style="243" customWidth="1"/>
    <col min="23" max="23" width="7.5703125" style="243" customWidth="1"/>
    <col min="24" max="33" width="10.7109375" style="243" customWidth="1"/>
    <col min="34" max="34" width="9.42578125" style="243" customWidth="1"/>
    <col min="35" max="35" width="9.140625" style="243"/>
    <col min="36" max="37" width="10.7109375" style="243" customWidth="1"/>
    <col min="38" max="38" width="13.5703125" style="243" customWidth="1"/>
    <col min="39" max="39" width="8.7109375" style="243" customWidth="1"/>
    <col min="40" max="40" width="7.7109375" style="243" customWidth="1"/>
    <col min="41" max="16384" width="9.140625" style="243"/>
  </cols>
  <sheetData>
    <row r="1" spans="1:40">
      <c r="AL1" s="331"/>
    </row>
    <row r="2" spans="1:40">
      <c r="AL2" s="331"/>
    </row>
    <row r="3" spans="1:40">
      <c r="A3" s="1602" t="s">
        <v>311</v>
      </c>
      <c r="B3" s="1602"/>
      <c r="C3" s="1602"/>
      <c r="D3" s="1602"/>
      <c r="E3" s="1602"/>
      <c r="F3" s="1602"/>
      <c r="G3" s="1602"/>
      <c r="H3" s="1602"/>
      <c r="I3" s="1602"/>
      <c r="J3" s="1602"/>
      <c r="K3" s="1602"/>
      <c r="L3" s="1602"/>
      <c r="M3" s="1602"/>
      <c r="N3" s="1602"/>
      <c r="O3" s="1602"/>
      <c r="P3" s="1602"/>
      <c r="Q3" s="1602"/>
      <c r="R3" s="1602"/>
      <c r="S3" s="1602"/>
      <c r="T3" s="1602"/>
      <c r="U3" s="1602"/>
      <c r="V3" s="1602"/>
      <c r="W3" s="1602"/>
      <c r="X3" s="1602"/>
      <c r="Y3" s="1602"/>
      <c r="Z3" s="1602"/>
      <c r="AA3" s="1602"/>
      <c r="AB3" s="1602"/>
      <c r="AC3" s="1602"/>
      <c r="AD3" s="1602"/>
      <c r="AE3" s="1602"/>
      <c r="AF3" s="1602"/>
      <c r="AG3" s="1602"/>
      <c r="AH3" s="1602"/>
      <c r="AI3" s="1602"/>
      <c r="AJ3" s="1602"/>
      <c r="AK3" s="1602"/>
      <c r="AL3" s="1602"/>
      <c r="AM3" s="477"/>
      <c r="AN3" s="477"/>
    </row>
    <row r="4" spans="1:40" hidden="1">
      <c r="A4" s="245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7"/>
    </row>
    <row r="5" spans="1:40">
      <c r="A5" s="245"/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 t="s">
        <v>312</v>
      </c>
      <c r="AJ5" s="246"/>
      <c r="AK5" s="246"/>
      <c r="AL5" s="248"/>
      <c r="AM5" s="246"/>
      <c r="AN5" s="247"/>
    </row>
    <row r="6" spans="1:40">
      <c r="A6" s="245"/>
      <c r="B6" s="246"/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V6" s="249"/>
      <c r="W6" s="249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9" t="s">
        <v>277</v>
      </c>
      <c r="AL6" s="248"/>
      <c r="AM6" s="246"/>
      <c r="AN6" s="247"/>
    </row>
    <row r="7" spans="1:40" ht="13.5" thickBot="1">
      <c r="A7" s="245"/>
      <c r="B7" s="246"/>
      <c r="C7" s="246"/>
      <c r="D7" s="579"/>
      <c r="E7" s="579"/>
      <c r="F7" s="246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6"/>
      <c r="AD7" s="246"/>
      <c r="AE7" s="246"/>
      <c r="AF7" s="246"/>
      <c r="AG7" s="246"/>
      <c r="AH7" s="246"/>
      <c r="AI7" s="246"/>
      <c r="AJ7" s="246"/>
      <c r="AK7" s="246"/>
      <c r="AL7" s="249"/>
      <c r="AM7" s="332"/>
      <c r="AN7" s="333"/>
    </row>
    <row r="8" spans="1:40" ht="13.5" thickBot="1">
      <c r="A8" s="562"/>
      <c r="B8" s="994"/>
      <c r="C8" s="993"/>
      <c r="D8" s="580"/>
      <c r="E8" s="580"/>
      <c r="F8" s="1635" t="s">
        <v>278</v>
      </c>
      <c r="G8" s="1635"/>
      <c r="H8" s="1635"/>
      <c r="I8" s="1635"/>
      <c r="J8" s="1635"/>
      <c r="K8" s="1635"/>
      <c r="L8" s="1635"/>
      <c r="M8" s="1635"/>
      <c r="N8" s="1635"/>
      <c r="O8" s="1635"/>
      <c r="P8" s="1635"/>
      <c r="Q8" s="1635"/>
      <c r="R8" s="1635"/>
      <c r="S8" s="1635"/>
      <c r="T8" s="1635"/>
      <c r="U8" s="1635"/>
      <c r="V8" s="1635"/>
      <c r="W8" s="1635"/>
      <c r="X8" s="1635"/>
      <c r="Y8" s="1636" t="s">
        <v>279</v>
      </c>
      <c r="Z8" s="1637"/>
      <c r="AA8" s="1637"/>
      <c r="AB8" s="1637"/>
      <c r="AC8" s="1637"/>
      <c r="AD8" s="1637"/>
      <c r="AE8" s="1637"/>
      <c r="AF8" s="1637"/>
      <c r="AG8" s="1637"/>
      <c r="AH8" s="1637"/>
      <c r="AI8" s="1637"/>
      <c r="AJ8" s="1637"/>
      <c r="AK8" s="1637"/>
      <c r="AL8" s="1638"/>
      <c r="AM8" s="260"/>
      <c r="AN8" s="260"/>
    </row>
    <row r="9" spans="1:40" ht="13.5" thickBot="1">
      <c r="A9" s="259"/>
      <c r="B9" s="991"/>
      <c r="C9" s="1029"/>
      <c r="D9" s="254"/>
      <c r="E9" s="254"/>
      <c r="F9" s="1633" t="s">
        <v>40</v>
      </c>
      <c r="G9" s="1633"/>
      <c r="H9" s="1633"/>
      <c r="I9" s="1633"/>
      <c r="J9" s="1633"/>
      <c r="K9" s="1633"/>
      <c r="L9" s="1633"/>
      <c r="M9" s="1633"/>
      <c r="N9" s="1633"/>
      <c r="O9" s="1633"/>
      <c r="P9" s="1633"/>
      <c r="Q9" s="1633"/>
      <c r="R9" s="1633"/>
      <c r="S9" s="523"/>
      <c r="T9" s="523"/>
      <c r="U9" s="1632"/>
      <c r="V9" s="1632"/>
      <c r="W9" s="1632"/>
      <c r="X9" s="1633"/>
      <c r="Y9" s="1606" t="s">
        <v>40</v>
      </c>
      <c r="Z9" s="1607"/>
      <c r="AA9" s="1607"/>
      <c r="AB9" s="1607"/>
      <c r="AC9" s="1607"/>
      <c r="AD9" s="1607"/>
      <c r="AE9" s="1607"/>
      <c r="AF9" s="1607"/>
      <c r="AG9" s="1607"/>
      <c r="AH9" s="1607"/>
      <c r="AI9" s="1607"/>
      <c r="AJ9" s="581"/>
      <c r="AK9" s="581"/>
      <c r="AL9" s="488"/>
      <c r="AM9" s="260"/>
      <c r="AN9" s="260"/>
    </row>
    <row r="10" spans="1:40" ht="12.75" customHeight="1" thickBot="1">
      <c r="A10" s="563"/>
      <c r="B10" s="992"/>
      <c r="C10" s="1618"/>
      <c r="D10" s="1616"/>
      <c r="E10" s="1624"/>
      <c r="F10" s="1618" t="s">
        <v>59</v>
      </c>
      <c r="G10" s="1616"/>
      <c r="H10" s="1616"/>
      <c r="I10" s="1616"/>
      <c r="J10" s="1616"/>
      <c r="K10" s="1619"/>
      <c r="L10" s="1625" t="s">
        <v>435</v>
      </c>
      <c r="M10" s="1616"/>
      <c r="N10" s="1616"/>
      <c r="O10" s="1616"/>
      <c r="P10" s="1616"/>
      <c r="Q10" s="1616"/>
      <c r="R10" s="1616"/>
      <c r="S10" s="1616"/>
      <c r="T10" s="1619"/>
      <c r="U10" s="1620" t="s">
        <v>576</v>
      </c>
      <c r="V10" s="1620"/>
      <c r="W10" s="1621"/>
      <c r="X10" s="487"/>
      <c r="Y10" s="1618" t="s">
        <v>59</v>
      </c>
      <c r="Z10" s="1616"/>
      <c r="AA10" s="1616"/>
      <c r="AB10" s="1634"/>
      <c r="AC10" s="264"/>
      <c r="AD10" s="264"/>
      <c r="AE10" s="1626" t="s">
        <v>434</v>
      </c>
      <c r="AF10" s="1627"/>
      <c r="AG10" s="1627"/>
      <c r="AH10" s="1627"/>
      <c r="AI10" s="1627"/>
      <c r="AJ10" s="1627"/>
      <c r="AK10" s="1627"/>
      <c r="AL10" s="1628"/>
      <c r="AM10" s="260"/>
      <c r="AN10" s="260"/>
    </row>
    <row r="11" spans="1:40" ht="12.75" customHeight="1" thickBot="1">
      <c r="A11" s="563"/>
      <c r="B11" s="255"/>
      <c r="C11" s="1629" t="s">
        <v>572</v>
      </c>
      <c r="D11" s="1630"/>
      <c r="E11" s="1631"/>
      <c r="F11" s="1618" t="s">
        <v>573</v>
      </c>
      <c r="G11" s="1616"/>
      <c r="H11" s="1617"/>
      <c r="I11" s="1615" t="s">
        <v>574</v>
      </c>
      <c r="J11" s="1616"/>
      <c r="K11" s="1617"/>
      <c r="L11" s="1615" t="s">
        <v>313</v>
      </c>
      <c r="M11" s="1616"/>
      <c r="N11" s="1617"/>
      <c r="O11" s="1615" t="s">
        <v>269</v>
      </c>
      <c r="P11" s="1616"/>
      <c r="Q11" s="1617"/>
      <c r="R11" s="1615" t="s">
        <v>575</v>
      </c>
      <c r="S11" s="1616"/>
      <c r="T11" s="1617"/>
      <c r="U11" s="1622"/>
      <c r="V11" s="1622"/>
      <c r="W11" s="1623"/>
      <c r="X11" s="996"/>
      <c r="Y11" s="1618" t="s">
        <v>573</v>
      </c>
      <c r="Z11" s="1616"/>
      <c r="AA11" s="1617"/>
      <c r="AB11" s="1615" t="s">
        <v>578</v>
      </c>
      <c r="AC11" s="1616"/>
      <c r="AD11" s="1617"/>
      <c r="AE11" s="1615" t="s">
        <v>313</v>
      </c>
      <c r="AF11" s="1616"/>
      <c r="AG11" s="1617"/>
      <c r="AH11" s="525"/>
      <c r="AI11" s="1615" t="s">
        <v>575</v>
      </c>
      <c r="AJ11" s="1616"/>
      <c r="AK11" s="1617"/>
      <c r="AL11" s="997"/>
      <c r="AM11" s="260"/>
      <c r="AN11" s="260"/>
    </row>
    <row r="12" spans="1:40" ht="36.75" thickBot="1">
      <c r="A12" s="334"/>
      <c r="B12" s="995" t="s">
        <v>580</v>
      </c>
      <c r="C12" s="999" t="s">
        <v>533</v>
      </c>
      <c r="D12" s="653" t="s">
        <v>609</v>
      </c>
      <c r="E12" s="704" t="s">
        <v>610</v>
      </c>
      <c r="F12" s="1025" t="s">
        <v>533</v>
      </c>
      <c r="G12" s="653" t="s">
        <v>609</v>
      </c>
      <c r="H12" s="704" t="s">
        <v>610</v>
      </c>
      <c r="I12" s="1000" t="s">
        <v>533</v>
      </c>
      <c r="J12" s="653" t="s">
        <v>609</v>
      </c>
      <c r="K12" s="704" t="s">
        <v>610</v>
      </c>
      <c r="L12" s="1000" t="s">
        <v>533</v>
      </c>
      <c r="M12" s="653" t="s">
        <v>609</v>
      </c>
      <c r="N12" s="704" t="s">
        <v>610</v>
      </c>
      <c r="O12" s="1000" t="s">
        <v>533</v>
      </c>
      <c r="P12" s="653" t="s">
        <v>609</v>
      </c>
      <c r="Q12" s="704" t="s">
        <v>610</v>
      </c>
      <c r="R12" s="1000" t="s">
        <v>533</v>
      </c>
      <c r="S12" s="653" t="s">
        <v>609</v>
      </c>
      <c r="T12" s="704" t="s">
        <v>610</v>
      </c>
      <c r="U12" s="1000" t="s">
        <v>533</v>
      </c>
      <c r="V12" s="653" t="s">
        <v>609</v>
      </c>
      <c r="W12" s="704" t="s">
        <v>610</v>
      </c>
      <c r="X12" s="1002" t="s">
        <v>577</v>
      </c>
      <c r="Y12" s="1025" t="s">
        <v>533</v>
      </c>
      <c r="Z12" s="653" t="s">
        <v>609</v>
      </c>
      <c r="AA12" s="704" t="s">
        <v>610</v>
      </c>
      <c r="AB12" s="1000" t="s">
        <v>533</v>
      </c>
      <c r="AC12" s="653" t="s">
        <v>609</v>
      </c>
      <c r="AD12" s="704" t="s">
        <v>610</v>
      </c>
      <c r="AE12" s="1000" t="s">
        <v>533</v>
      </c>
      <c r="AF12" s="653" t="s">
        <v>609</v>
      </c>
      <c r="AG12" s="704" t="s">
        <v>610</v>
      </c>
      <c r="AH12" s="1001" t="s">
        <v>269</v>
      </c>
      <c r="AI12" s="1000" t="s">
        <v>533</v>
      </c>
      <c r="AJ12" s="653" t="s">
        <v>609</v>
      </c>
      <c r="AK12" s="704" t="s">
        <v>610</v>
      </c>
      <c r="AL12" s="1002" t="s">
        <v>579</v>
      </c>
      <c r="AM12" s="260"/>
      <c r="AN12" s="260"/>
    </row>
    <row r="13" spans="1:40">
      <c r="A13" s="335" t="s">
        <v>75</v>
      </c>
      <c r="B13" s="255"/>
      <c r="C13" s="1003"/>
      <c r="D13" s="1004"/>
      <c r="E13" s="1027"/>
      <c r="F13" s="1026"/>
      <c r="G13" s="1005"/>
      <c r="H13" s="1005"/>
      <c r="I13" s="1005"/>
      <c r="J13" s="1005"/>
      <c r="K13" s="1005"/>
      <c r="L13" s="1005"/>
      <c r="M13" s="1005"/>
      <c r="N13" s="1005"/>
      <c r="O13" s="1005"/>
      <c r="P13" s="1005"/>
      <c r="Q13" s="1005"/>
      <c r="R13" s="1005"/>
      <c r="S13" s="1005"/>
      <c r="T13" s="1005"/>
      <c r="U13" s="1006"/>
      <c r="V13" s="1007"/>
      <c r="W13" s="1007"/>
      <c r="X13" s="1028"/>
      <c r="Y13" s="1026"/>
      <c r="Z13" s="1005"/>
      <c r="AA13" s="1005"/>
      <c r="AB13" s="1005"/>
      <c r="AC13" s="1005"/>
      <c r="AD13" s="1005"/>
      <c r="AE13" s="1005"/>
      <c r="AF13" s="1005"/>
      <c r="AG13" s="1005"/>
      <c r="AH13" s="1005"/>
      <c r="AI13" s="1005"/>
      <c r="AJ13" s="1005"/>
      <c r="AK13" s="1005"/>
      <c r="AL13" s="1008"/>
      <c r="AM13" s="260"/>
      <c r="AN13" s="260"/>
    </row>
    <row r="14" spans="1:40" ht="13.5" thickBot="1">
      <c r="A14" s="336">
        <v>1</v>
      </c>
      <c r="B14" s="337">
        <v>2</v>
      </c>
      <c r="C14" s="1009">
        <v>3</v>
      </c>
      <c r="D14" s="1010"/>
      <c r="E14" s="1011"/>
      <c r="F14" s="336">
        <v>4</v>
      </c>
      <c r="G14" s="583"/>
      <c r="H14" s="583"/>
      <c r="I14" s="584">
        <v>5</v>
      </c>
      <c r="J14" s="584"/>
      <c r="K14" s="584"/>
      <c r="L14" s="584">
        <v>6</v>
      </c>
      <c r="M14" s="337"/>
      <c r="N14" s="337"/>
      <c r="O14" s="337">
        <v>7</v>
      </c>
      <c r="P14" s="337"/>
      <c r="Q14" s="337"/>
      <c r="R14" s="337">
        <v>8</v>
      </c>
      <c r="S14" s="337"/>
      <c r="T14" s="337"/>
      <c r="U14" s="584">
        <v>9</v>
      </c>
      <c r="V14" s="337"/>
      <c r="W14" s="337"/>
      <c r="X14" s="337">
        <v>10</v>
      </c>
      <c r="Y14" s="336">
        <v>11</v>
      </c>
      <c r="Z14" s="583"/>
      <c r="AA14" s="583"/>
      <c r="AB14" s="584">
        <v>12</v>
      </c>
      <c r="AC14" s="584"/>
      <c r="AD14" s="584"/>
      <c r="AE14" s="584">
        <v>13</v>
      </c>
      <c r="AF14" s="337"/>
      <c r="AG14" s="337"/>
      <c r="AH14" s="337">
        <v>14</v>
      </c>
      <c r="AI14" s="337">
        <v>15</v>
      </c>
      <c r="AJ14" s="337"/>
      <c r="AK14" s="337"/>
      <c r="AL14" s="998">
        <v>16</v>
      </c>
      <c r="AM14" s="260"/>
      <c r="AN14" s="260"/>
    </row>
    <row r="15" spans="1:40" ht="13.5" thickBot="1">
      <c r="A15" s="430"/>
      <c r="B15" s="431"/>
      <c r="C15" s="1012"/>
      <c r="D15" s="1013"/>
      <c r="E15" s="1014"/>
      <c r="F15" s="432"/>
      <c r="G15" s="433"/>
      <c r="H15" s="433"/>
      <c r="I15" s="433"/>
      <c r="J15" s="433"/>
      <c r="K15" s="433"/>
      <c r="L15" s="433"/>
      <c r="M15" s="433"/>
      <c r="N15" s="433"/>
      <c r="O15" s="433"/>
      <c r="P15" s="433"/>
      <c r="Q15" s="433"/>
      <c r="R15" s="433"/>
      <c r="S15" s="433"/>
      <c r="T15" s="433"/>
      <c r="U15" s="433"/>
      <c r="V15" s="433"/>
      <c r="W15" s="433"/>
      <c r="X15" s="433"/>
      <c r="Y15" s="432"/>
      <c r="Z15" s="433"/>
      <c r="AA15" s="433"/>
      <c r="AB15" s="433"/>
      <c r="AC15" s="433"/>
      <c r="AD15" s="433"/>
      <c r="AE15" s="433"/>
      <c r="AF15" s="433"/>
      <c r="AG15" s="433"/>
      <c r="AH15" s="433"/>
      <c r="AI15" s="433"/>
      <c r="AJ15" s="433"/>
      <c r="AK15" s="433"/>
      <c r="AL15" s="434"/>
      <c r="AM15" s="343"/>
      <c r="AN15" s="343"/>
    </row>
    <row r="16" spans="1:40">
      <c r="A16" s="256" t="s">
        <v>90</v>
      </c>
      <c r="B16" s="429" t="s">
        <v>282</v>
      </c>
      <c r="C16" s="1015">
        <f>SUM(F16+I16+L16+O16+R16+U16+X16+Y16+AB16+AE16+AH16+AI16+AL16)</f>
        <v>430788.522</v>
      </c>
      <c r="D16" s="1016">
        <f t="shared" ref="D16:E18" si="0">SUM(G16+J16+M16+P16+S16+V16+X16+Z16+AC16+AF16+AL16)</f>
        <v>436498</v>
      </c>
      <c r="E16" s="1016">
        <f t="shared" si="0"/>
        <v>428569</v>
      </c>
      <c r="F16" s="297">
        <f>[3]Munka1!$H$35+[4]Munka1!$H$35+[5]Munka1!$H$35+[6]Munka1!$H$35+[7]Munka1!$H$35</f>
        <v>49911</v>
      </c>
      <c r="G16" s="300">
        <v>34266</v>
      </c>
      <c r="H16" s="300">
        <v>30018</v>
      </c>
      <c r="I16" s="298">
        <f>[8]A!$H$88</f>
        <v>150</v>
      </c>
      <c r="J16" s="298">
        <v>150</v>
      </c>
      <c r="K16" s="298">
        <v>98</v>
      </c>
      <c r="L16" s="298">
        <f>[3]Munka1!$H$42+[9]A!$H$81+[10]A!$H$84+[11]A!$H$90+[8]A!$H$94+[12]A!$H$88+[13]Munka1!$H$121+[14]Munka1!$H$116+[15]Munka1!$H$113+[16]Munka1!$H$150+[17]Munka1!$H$131+[18]Munka1!$H$41+[4]Munka1!$H$42+[5]Munka1!$H$42+[6]Munka1!$H$42+[7]Munka1!$H$42</f>
        <v>380727.522</v>
      </c>
      <c r="M16" s="298">
        <v>378019</v>
      </c>
      <c r="N16" s="298">
        <v>374268</v>
      </c>
      <c r="O16" s="298"/>
      <c r="P16" s="298">
        <v>24002</v>
      </c>
      <c r="Q16" s="298">
        <v>24002</v>
      </c>
      <c r="R16" s="298"/>
      <c r="S16" s="298">
        <v>61</v>
      </c>
      <c r="T16" s="298">
        <v>183</v>
      </c>
      <c r="U16" s="298"/>
      <c r="V16" s="301"/>
      <c r="W16" s="301"/>
      <c r="X16" s="301"/>
      <c r="Y16" s="297"/>
      <c r="Z16" s="300"/>
      <c r="AA16" s="300"/>
      <c r="AB16" s="298"/>
      <c r="AC16" s="298"/>
      <c r="AD16" s="298"/>
      <c r="AE16" s="298"/>
      <c r="AF16" s="298"/>
      <c r="AG16" s="298"/>
      <c r="AH16" s="298"/>
      <c r="AI16" s="298"/>
      <c r="AJ16" s="301"/>
      <c r="AK16" s="301"/>
      <c r="AL16" s="299"/>
      <c r="AM16" s="343"/>
      <c r="AN16" s="343"/>
    </row>
    <row r="17" spans="1:40">
      <c r="A17" s="256" t="s">
        <v>98</v>
      </c>
      <c r="B17" s="278" t="s">
        <v>283</v>
      </c>
      <c r="C17" s="1015">
        <f>SUM(F17+I17+L17+O17+R17+U17+X17+Y17+AB17+AE17+AH17+AI17+AL17)</f>
        <v>134531</v>
      </c>
      <c r="D17" s="1016">
        <f t="shared" si="0"/>
        <v>144697</v>
      </c>
      <c r="E17" s="1016">
        <f t="shared" si="0"/>
        <v>136345</v>
      </c>
      <c r="F17" s="280">
        <v>17004</v>
      </c>
      <c r="G17" s="283">
        <v>12293</v>
      </c>
      <c r="H17" s="283">
        <v>9119</v>
      </c>
      <c r="I17" s="281">
        <v>114</v>
      </c>
      <c r="J17" s="281">
        <v>114</v>
      </c>
      <c r="K17" s="281">
        <v>126</v>
      </c>
      <c r="L17" s="281">
        <v>117413</v>
      </c>
      <c r="M17" s="281">
        <v>108927</v>
      </c>
      <c r="N17" s="281">
        <v>103675</v>
      </c>
      <c r="O17" s="281"/>
      <c r="P17" s="281">
        <v>23308</v>
      </c>
      <c r="Q17" s="281">
        <v>23308</v>
      </c>
      <c r="R17" s="281"/>
      <c r="S17" s="281">
        <v>55</v>
      </c>
      <c r="T17" s="281">
        <v>117</v>
      </c>
      <c r="U17" s="281"/>
      <c r="V17" s="284"/>
      <c r="W17" s="284"/>
      <c r="X17" s="284"/>
      <c r="Y17" s="280"/>
      <c r="Z17" s="283"/>
      <c r="AA17" s="283"/>
      <c r="AB17" s="281"/>
      <c r="AC17" s="281"/>
      <c r="AD17" s="281"/>
      <c r="AE17" s="281"/>
      <c r="AF17" s="281"/>
      <c r="AG17" s="281"/>
      <c r="AH17" s="281"/>
      <c r="AI17" s="281"/>
      <c r="AJ17" s="284"/>
      <c r="AK17" s="284"/>
      <c r="AL17" s="282"/>
      <c r="AM17" s="343"/>
      <c r="AN17" s="343"/>
    </row>
    <row r="18" spans="1:40">
      <c r="A18" s="256" t="s">
        <v>104</v>
      </c>
      <c r="B18" s="278" t="s">
        <v>284</v>
      </c>
      <c r="C18" s="1015">
        <f>SUM(F18+I18+L18+O18+R18+U18+X18+Y18+AB18+AE18+AH18+AI18+AL18)</f>
        <v>275019</v>
      </c>
      <c r="D18" s="1016">
        <f t="shared" si="0"/>
        <v>284468</v>
      </c>
      <c r="E18" s="1016">
        <f t="shared" si="0"/>
        <v>278168</v>
      </c>
      <c r="F18" s="280">
        <v>32509</v>
      </c>
      <c r="G18" s="283">
        <v>24371</v>
      </c>
      <c r="H18" s="283">
        <v>22713</v>
      </c>
      <c r="I18" s="281">
        <v>65</v>
      </c>
      <c r="J18" s="281">
        <v>65</v>
      </c>
      <c r="K18" s="281">
        <v>58</v>
      </c>
      <c r="L18" s="281">
        <v>242445</v>
      </c>
      <c r="M18" s="281">
        <v>255055</v>
      </c>
      <c r="N18" s="281">
        <v>250382</v>
      </c>
      <c r="O18" s="281"/>
      <c r="P18" s="281">
        <v>4945</v>
      </c>
      <c r="Q18" s="281">
        <v>4945</v>
      </c>
      <c r="R18" s="281"/>
      <c r="S18" s="281">
        <v>32</v>
      </c>
      <c r="T18" s="281">
        <v>70</v>
      </c>
      <c r="U18" s="281"/>
      <c r="V18" s="284"/>
      <c r="W18" s="284"/>
      <c r="X18" s="284"/>
      <c r="Y18" s="280"/>
      <c r="Z18" s="283"/>
      <c r="AA18" s="283"/>
      <c r="AB18" s="281"/>
      <c r="AC18" s="281"/>
      <c r="AD18" s="281"/>
      <c r="AE18" s="281"/>
      <c r="AF18" s="281"/>
      <c r="AG18" s="281"/>
      <c r="AH18" s="281"/>
      <c r="AI18" s="281"/>
      <c r="AJ18" s="284"/>
      <c r="AK18" s="284"/>
      <c r="AL18" s="282"/>
      <c r="AM18" s="343"/>
      <c r="AN18" s="343"/>
    </row>
    <row r="19" spans="1:40" ht="13.5" thickBot="1">
      <c r="A19" s="344"/>
      <c r="B19" s="345"/>
      <c r="C19" s="1018"/>
      <c r="D19" s="1019"/>
      <c r="E19" s="1020"/>
      <c r="F19" s="347"/>
      <c r="G19" s="585"/>
      <c r="H19" s="585"/>
      <c r="I19" s="348"/>
      <c r="J19" s="348"/>
      <c r="K19" s="348"/>
      <c r="L19" s="348"/>
      <c r="M19" s="348"/>
      <c r="N19" s="348"/>
      <c r="O19" s="348"/>
      <c r="P19" s="348"/>
      <c r="Q19" s="348"/>
      <c r="R19" s="348"/>
      <c r="S19" s="348"/>
      <c r="T19" s="348"/>
      <c r="U19" s="348"/>
      <c r="V19" s="426"/>
      <c r="W19" s="426"/>
      <c r="X19" s="426"/>
      <c r="Y19" s="347"/>
      <c r="Z19" s="585"/>
      <c r="AA19" s="585"/>
      <c r="AB19" s="348"/>
      <c r="AC19" s="348"/>
      <c r="AD19" s="348"/>
      <c r="AE19" s="348"/>
      <c r="AF19" s="348"/>
      <c r="AG19" s="348"/>
      <c r="AH19" s="348"/>
      <c r="AI19" s="348"/>
      <c r="AJ19" s="426"/>
      <c r="AK19" s="426"/>
      <c r="AL19" s="349"/>
      <c r="AM19" s="343"/>
      <c r="AN19" s="343"/>
    </row>
    <row r="20" spans="1:40" ht="13.5" thickBot="1">
      <c r="A20" s="350"/>
      <c r="B20" s="351" t="s">
        <v>285</v>
      </c>
      <c r="C20" s="1021">
        <f>SUM(C16:C18)</f>
        <v>840338.522</v>
      </c>
      <c r="D20" s="1022">
        <f t="shared" ref="D20:AK20" si="1">SUM(D16:D18)</f>
        <v>865663</v>
      </c>
      <c r="E20" s="1023">
        <f t="shared" si="1"/>
        <v>843082</v>
      </c>
      <c r="F20" s="352">
        <f>SUM(F16:F18)</f>
        <v>99424</v>
      </c>
      <c r="G20" s="352">
        <f t="shared" si="1"/>
        <v>70930</v>
      </c>
      <c r="H20" s="352">
        <f t="shared" si="1"/>
        <v>61850</v>
      </c>
      <c r="I20" s="352">
        <f t="shared" si="1"/>
        <v>329</v>
      </c>
      <c r="J20" s="352">
        <f t="shared" si="1"/>
        <v>329</v>
      </c>
      <c r="K20" s="352">
        <f t="shared" si="1"/>
        <v>282</v>
      </c>
      <c r="L20" s="352">
        <f t="shared" si="1"/>
        <v>740585.522</v>
      </c>
      <c r="M20" s="352">
        <f t="shared" si="1"/>
        <v>742001</v>
      </c>
      <c r="N20" s="352">
        <f t="shared" si="1"/>
        <v>728325</v>
      </c>
      <c r="O20" s="352">
        <f t="shared" si="1"/>
        <v>0</v>
      </c>
      <c r="P20" s="352">
        <f t="shared" si="1"/>
        <v>52255</v>
      </c>
      <c r="Q20" s="352">
        <f t="shared" si="1"/>
        <v>52255</v>
      </c>
      <c r="R20" s="352">
        <f t="shared" si="1"/>
        <v>0</v>
      </c>
      <c r="S20" s="352">
        <f t="shared" si="1"/>
        <v>148</v>
      </c>
      <c r="T20" s="352">
        <f t="shared" si="1"/>
        <v>370</v>
      </c>
      <c r="U20" s="352">
        <f t="shared" si="1"/>
        <v>0</v>
      </c>
      <c r="V20" s="352">
        <f t="shared" si="1"/>
        <v>0</v>
      </c>
      <c r="W20" s="352">
        <f t="shared" si="1"/>
        <v>0</v>
      </c>
      <c r="X20" s="489">
        <f t="shared" si="1"/>
        <v>0</v>
      </c>
      <c r="Y20" s="352">
        <f t="shared" si="1"/>
        <v>0</v>
      </c>
      <c r="Z20" s="352">
        <f t="shared" si="1"/>
        <v>0</v>
      </c>
      <c r="AA20" s="352">
        <f t="shared" si="1"/>
        <v>0</v>
      </c>
      <c r="AB20" s="352">
        <f t="shared" si="1"/>
        <v>0</v>
      </c>
      <c r="AC20" s="352">
        <f t="shared" si="1"/>
        <v>0</v>
      </c>
      <c r="AD20" s="352">
        <f t="shared" si="1"/>
        <v>0</v>
      </c>
      <c r="AE20" s="352">
        <f t="shared" si="1"/>
        <v>0</v>
      </c>
      <c r="AF20" s="352">
        <f t="shared" si="1"/>
        <v>0</v>
      </c>
      <c r="AG20" s="352">
        <f t="shared" si="1"/>
        <v>0</v>
      </c>
      <c r="AH20" s="352">
        <f t="shared" si="1"/>
        <v>0</v>
      </c>
      <c r="AI20" s="352">
        <f t="shared" si="1"/>
        <v>0</v>
      </c>
      <c r="AJ20" s="352">
        <f t="shared" si="1"/>
        <v>0</v>
      </c>
      <c r="AK20" s="352">
        <f t="shared" si="1"/>
        <v>0</v>
      </c>
      <c r="AL20" s="352">
        <f>SUM(AL16:AL18)</f>
        <v>0</v>
      </c>
      <c r="AM20" s="343"/>
      <c r="AN20" s="343"/>
    </row>
    <row r="21" spans="1:40">
      <c r="A21" s="252"/>
      <c r="B21" s="277"/>
      <c r="C21" s="1015"/>
      <c r="D21" s="1016"/>
      <c r="E21" s="1017"/>
      <c r="F21" s="297"/>
      <c r="G21" s="300"/>
      <c r="H21" s="300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301"/>
      <c r="W21" s="301"/>
      <c r="X21" s="301"/>
      <c r="Y21" s="297"/>
      <c r="Z21" s="300"/>
      <c r="AA21" s="300"/>
      <c r="AB21" s="298"/>
      <c r="AC21" s="298"/>
      <c r="AD21" s="298"/>
      <c r="AE21" s="298"/>
      <c r="AF21" s="298"/>
      <c r="AG21" s="298"/>
      <c r="AH21" s="298"/>
      <c r="AI21" s="298"/>
      <c r="AJ21" s="298"/>
      <c r="AK21" s="298"/>
      <c r="AL21" s="299"/>
      <c r="AM21" s="343"/>
      <c r="AN21" s="343"/>
    </row>
    <row r="22" spans="1:40">
      <c r="A22" s="270" t="s">
        <v>90</v>
      </c>
      <c r="B22" s="278" t="s">
        <v>286</v>
      </c>
      <c r="C22" s="317">
        <f>SUM(F22+I22+L22+O22+R22+U22+X22+Y22+AB22+AE22+AH22+AI22+AL22)</f>
        <v>29014</v>
      </c>
      <c r="D22" s="318">
        <f>SUM(G22+J22+M22+P22+S22+V22+X22+Z22+AC22+AF22+AL22)</f>
        <v>34132</v>
      </c>
      <c r="E22" s="318">
        <f>SUM(H22+K22+N22+Q22+T22+W22+AA22+AD22+AG22)</f>
        <v>33490</v>
      </c>
      <c r="F22" s="280"/>
      <c r="G22" s="283"/>
      <c r="H22" s="283"/>
      <c r="I22" s="281"/>
      <c r="J22" s="281"/>
      <c r="K22" s="281"/>
      <c r="L22" s="281">
        <v>29014</v>
      </c>
      <c r="M22" s="281">
        <v>27553</v>
      </c>
      <c r="N22" s="281">
        <v>26911</v>
      </c>
      <c r="O22" s="281"/>
      <c r="P22" s="281">
        <v>6579</v>
      </c>
      <c r="Q22" s="281">
        <v>6579</v>
      </c>
      <c r="R22" s="281"/>
      <c r="S22" s="281"/>
      <c r="T22" s="281"/>
      <c r="U22" s="281"/>
      <c r="V22" s="284"/>
      <c r="W22" s="284"/>
      <c r="X22" s="284"/>
      <c r="Y22" s="280"/>
      <c r="Z22" s="283"/>
      <c r="AA22" s="283"/>
      <c r="AB22" s="281"/>
      <c r="AC22" s="281"/>
      <c r="AD22" s="281"/>
      <c r="AE22" s="281"/>
      <c r="AF22" s="281"/>
      <c r="AG22" s="281"/>
      <c r="AH22" s="281"/>
      <c r="AI22" s="281"/>
      <c r="AJ22" s="281"/>
      <c r="AK22" s="281"/>
      <c r="AL22" s="282"/>
      <c r="AM22" s="343"/>
      <c r="AN22" s="343"/>
    </row>
    <row r="23" spans="1:40">
      <c r="A23" s="270" t="s">
        <v>98</v>
      </c>
      <c r="B23" s="278" t="s">
        <v>287</v>
      </c>
      <c r="C23" s="317">
        <f t="shared" ref="C23:C37" si="2">SUM(F23+I23+L23+O23+R23+U23+X23+Y23+AB23+AE23+AH23+AI23+AL23)</f>
        <v>26739</v>
      </c>
      <c r="D23" s="318">
        <f t="shared" ref="D23:D37" si="3">SUM(G23+J23+M23+P23+S23+V23+X23+Z23+AC23+AF23+AL23)</f>
        <v>33465</v>
      </c>
      <c r="E23" s="318">
        <f t="shared" ref="E23:E38" si="4">SUM(H23+K23+N23+Q23+T23+W23+AA23+AD23+AG23)</f>
        <v>32867</v>
      </c>
      <c r="F23" s="280"/>
      <c r="G23" s="283"/>
      <c r="H23" s="283"/>
      <c r="I23" s="281">
        <v>250</v>
      </c>
      <c r="J23" s="281">
        <v>258</v>
      </c>
      <c r="K23" s="281">
        <v>336</v>
      </c>
      <c r="L23" s="281">
        <v>26489</v>
      </c>
      <c r="M23" s="281">
        <v>28982</v>
      </c>
      <c r="N23" s="281">
        <v>28306</v>
      </c>
      <c r="O23" s="281"/>
      <c r="P23" s="281">
        <v>4225</v>
      </c>
      <c r="Q23" s="281">
        <v>4225</v>
      </c>
      <c r="R23" s="281"/>
      <c r="S23" s="281"/>
      <c r="T23" s="281"/>
      <c r="U23" s="281"/>
      <c r="V23" s="284"/>
      <c r="W23" s="284"/>
      <c r="X23" s="284"/>
      <c r="Y23" s="280"/>
      <c r="Z23" s="283"/>
      <c r="AA23" s="283"/>
      <c r="AB23" s="281"/>
      <c r="AC23" s="281"/>
      <c r="AD23" s="281"/>
      <c r="AE23" s="281"/>
      <c r="AF23" s="281"/>
      <c r="AG23" s="281"/>
      <c r="AH23" s="281"/>
      <c r="AI23" s="281"/>
      <c r="AJ23" s="281"/>
      <c r="AK23" s="281"/>
      <c r="AL23" s="282"/>
      <c r="AM23" s="343"/>
      <c r="AN23" s="343"/>
    </row>
    <row r="24" spans="1:40">
      <c r="A24" s="270" t="s">
        <v>104</v>
      </c>
      <c r="B24" s="278" t="s">
        <v>288</v>
      </c>
      <c r="C24" s="317">
        <f t="shared" si="2"/>
        <v>100920</v>
      </c>
      <c r="D24" s="318">
        <f t="shared" si="3"/>
        <v>114258</v>
      </c>
      <c r="E24" s="318">
        <f t="shared" si="4"/>
        <v>117790</v>
      </c>
      <c r="F24" s="280"/>
      <c r="G24" s="283"/>
      <c r="H24" s="283"/>
      <c r="I24" s="281"/>
      <c r="J24" s="281"/>
      <c r="K24" s="281"/>
      <c r="L24" s="281"/>
      <c r="M24" s="281"/>
      <c r="N24" s="281"/>
      <c r="O24" s="281"/>
      <c r="P24" s="281">
        <v>5754</v>
      </c>
      <c r="Q24" s="281">
        <v>5754</v>
      </c>
      <c r="R24" s="281"/>
      <c r="S24" s="281"/>
      <c r="T24" s="281"/>
      <c r="U24" s="281"/>
      <c r="V24" s="284"/>
      <c r="W24" s="284"/>
      <c r="X24" s="284"/>
      <c r="Y24" s="280">
        <v>37800</v>
      </c>
      <c r="Z24" s="283">
        <v>37824</v>
      </c>
      <c r="AA24" s="283">
        <v>43003</v>
      </c>
      <c r="AB24" s="281"/>
      <c r="AC24" s="281"/>
      <c r="AD24" s="281"/>
      <c r="AE24" s="281">
        <v>57913</v>
      </c>
      <c r="AF24" s="281">
        <v>65473</v>
      </c>
      <c r="AG24" s="281">
        <v>69033</v>
      </c>
      <c r="AH24" s="281"/>
      <c r="AI24" s="281"/>
      <c r="AJ24" s="281"/>
      <c r="AK24" s="281"/>
      <c r="AL24" s="282">
        <v>5207</v>
      </c>
      <c r="AM24" s="343"/>
      <c r="AN24" s="343"/>
    </row>
    <row r="25" spans="1:40">
      <c r="A25" s="270" t="s">
        <v>110</v>
      </c>
      <c r="B25" s="278" t="s">
        <v>289</v>
      </c>
      <c r="C25" s="317">
        <f t="shared" si="2"/>
        <v>3158</v>
      </c>
      <c r="D25" s="318">
        <f t="shared" si="3"/>
        <v>3906</v>
      </c>
      <c r="E25" s="318">
        <f t="shared" si="4"/>
        <v>3829</v>
      </c>
      <c r="F25" s="280"/>
      <c r="G25" s="283"/>
      <c r="H25" s="283"/>
      <c r="I25" s="281"/>
      <c r="J25" s="281"/>
      <c r="K25" s="281"/>
      <c r="L25" s="281">
        <v>3158</v>
      </c>
      <c r="M25" s="281">
        <v>3264</v>
      </c>
      <c r="N25" s="281">
        <v>3187</v>
      </c>
      <c r="O25" s="281"/>
      <c r="P25" s="281">
        <v>642</v>
      </c>
      <c r="Q25" s="281">
        <v>642</v>
      </c>
      <c r="R25" s="281"/>
      <c r="S25" s="281"/>
      <c r="T25" s="281"/>
      <c r="U25" s="281"/>
      <c r="V25" s="284"/>
      <c r="W25" s="284"/>
      <c r="X25" s="284"/>
      <c r="Y25" s="280"/>
      <c r="Z25" s="283"/>
      <c r="AA25" s="283"/>
      <c r="AB25" s="281"/>
      <c r="AC25" s="281"/>
      <c r="AD25" s="281"/>
      <c r="AE25" s="281"/>
      <c r="AF25" s="281"/>
      <c r="AG25" s="281"/>
      <c r="AH25" s="281"/>
      <c r="AI25" s="281"/>
      <c r="AJ25" s="281"/>
      <c r="AK25" s="281"/>
      <c r="AL25" s="282"/>
      <c r="AM25" s="343"/>
      <c r="AN25" s="343"/>
    </row>
    <row r="26" spans="1:40">
      <c r="A26" s="270" t="s">
        <v>112</v>
      </c>
      <c r="B26" s="278" t="s">
        <v>290</v>
      </c>
      <c r="C26" s="317">
        <f t="shared" si="2"/>
        <v>10263</v>
      </c>
      <c r="D26" s="318">
        <f t="shared" si="3"/>
        <v>9663</v>
      </c>
      <c r="E26" s="318">
        <f t="shared" si="4"/>
        <v>9447</v>
      </c>
      <c r="F26" s="280"/>
      <c r="G26" s="283"/>
      <c r="H26" s="283"/>
      <c r="I26" s="281"/>
      <c r="J26" s="281"/>
      <c r="K26" s="281"/>
      <c r="L26" s="281">
        <v>10263</v>
      </c>
      <c r="M26" s="281">
        <v>9229</v>
      </c>
      <c r="N26" s="281">
        <v>9013</v>
      </c>
      <c r="O26" s="281"/>
      <c r="P26" s="281">
        <v>434</v>
      </c>
      <c r="Q26" s="281">
        <v>434</v>
      </c>
      <c r="R26" s="281"/>
      <c r="S26" s="281"/>
      <c r="T26" s="281"/>
      <c r="U26" s="281"/>
      <c r="V26" s="284"/>
      <c r="W26" s="284"/>
      <c r="X26" s="284"/>
      <c r="Y26" s="280"/>
      <c r="Z26" s="283"/>
      <c r="AA26" s="283"/>
      <c r="AB26" s="281"/>
      <c r="AC26" s="281"/>
      <c r="AD26" s="281"/>
      <c r="AE26" s="281"/>
      <c r="AF26" s="281"/>
      <c r="AG26" s="281"/>
      <c r="AH26" s="281"/>
      <c r="AI26" s="281"/>
      <c r="AJ26" s="281"/>
      <c r="AK26" s="281"/>
      <c r="AL26" s="282"/>
      <c r="AM26" s="343"/>
      <c r="AN26" s="343"/>
    </row>
    <row r="27" spans="1:40">
      <c r="A27" s="270" t="s">
        <v>114</v>
      </c>
      <c r="B27" s="278" t="s">
        <v>291</v>
      </c>
      <c r="C27" s="317">
        <f t="shared" si="2"/>
        <v>28555</v>
      </c>
      <c r="D27" s="318">
        <f t="shared" si="3"/>
        <v>30565</v>
      </c>
      <c r="E27" s="318">
        <f t="shared" si="4"/>
        <v>29419</v>
      </c>
      <c r="F27" s="280">
        <v>3230</v>
      </c>
      <c r="G27" s="283">
        <v>2338</v>
      </c>
      <c r="H27" s="283">
        <v>1817</v>
      </c>
      <c r="I27" s="281"/>
      <c r="J27" s="281"/>
      <c r="K27" s="281"/>
      <c r="L27" s="281">
        <v>25325</v>
      </c>
      <c r="M27" s="281">
        <v>26821</v>
      </c>
      <c r="N27" s="281">
        <v>26196</v>
      </c>
      <c r="O27" s="281"/>
      <c r="P27" s="281">
        <v>1375</v>
      </c>
      <c r="Q27" s="281">
        <v>1375</v>
      </c>
      <c r="R27" s="281"/>
      <c r="S27" s="281">
        <v>31</v>
      </c>
      <c r="T27" s="281">
        <v>31</v>
      </c>
      <c r="U27" s="281"/>
      <c r="V27" s="284"/>
      <c r="W27" s="284"/>
      <c r="X27" s="284"/>
      <c r="Y27" s="280"/>
      <c r="Z27" s="283"/>
      <c r="AA27" s="283"/>
      <c r="AB27" s="281"/>
      <c r="AC27" s="281"/>
      <c r="AD27" s="281"/>
      <c r="AE27" s="281"/>
      <c r="AF27" s="281"/>
      <c r="AG27" s="281"/>
      <c r="AH27" s="281"/>
      <c r="AI27" s="281"/>
      <c r="AJ27" s="281"/>
      <c r="AK27" s="281"/>
      <c r="AL27" s="282"/>
      <c r="AM27" s="343"/>
      <c r="AN27" s="343"/>
    </row>
    <row r="28" spans="1:40">
      <c r="A28" s="270" t="s">
        <v>122</v>
      </c>
      <c r="B28" s="278" t="s">
        <v>292</v>
      </c>
      <c r="C28" s="317">
        <f t="shared" si="2"/>
        <v>57994</v>
      </c>
      <c r="D28" s="318">
        <f t="shared" si="3"/>
        <v>61762</v>
      </c>
      <c r="E28" s="318">
        <f t="shared" si="4"/>
        <v>59873</v>
      </c>
      <c r="F28" s="280">
        <v>5922</v>
      </c>
      <c r="G28" s="283">
        <v>4286</v>
      </c>
      <c r="H28" s="283">
        <v>3670</v>
      </c>
      <c r="I28" s="281"/>
      <c r="J28" s="281"/>
      <c r="K28" s="281"/>
      <c r="L28" s="281">
        <v>52072</v>
      </c>
      <c r="M28" s="281">
        <v>54634</v>
      </c>
      <c r="N28" s="281">
        <v>53361</v>
      </c>
      <c r="O28" s="281"/>
      <c r="P28" s="281">
        <v>2779</v>
      </c>
      <c r="Q28" s="281">
        <v>2779</v>
      </c>
      <c r="R28" s="281"/>
      <c r="S28" s="281">
        <v>63</v>
      </c>
      <c r="T28" s="281">
        <v>63</v>
      </c>
      <c r="U28" s="281"/>
      <c r="V28" s="284"/>
      <c r="W28" s="284"/>
      <c r="X28" s="284"/>
      <c r="Y28" s="280"/>
      <c r="Z28" s="283"/>
      <c r="AA28" s="283"/>
      <c r="AB28" s="281"/>
      <c r="AC28" s="281"/>
      <c r="AD28" s="281"/>
      <c r="AE28" s="281"/>
      <c r="AF28" s="281"/>
      <c r="AG28" s="281"/>
      <c r="AH28" s="281"/>
      <c r="AI28" s="281"/>
      <c r="AJ28" s="281"/>
      <c r="AK28" s="281"/>
      <c r="AL28" s="282"/>
      <c r="AM28" s="343"/>
      <c r="AN28" s="343"/>
    </row>
    <row r="29" spans="1:40">
      <c r="A29" s="270" t="s">
        <v>124</v>
      </c>
      <c r="B29" s="278" t="s">
        <v>293</v>
      </c>
      <c r="C29" s="317">
        <f t="shared" si="2"/>
        <v>45318</v>
      </c>
      <c r="D29" s="318">
        <f t="shared" si="3"/>
        <v>46175</v>
      </c>
      <c r="E29" s="318">
        <f t="shared" si="4"/>
        <v>44306</v>
      </c>
      <c r="F29" s="280">
        <v>5061</v>
      </c>
      <c r="G29" s="283">
        <v>3672</v>
      </c>
      <c r="H29" s="283">
        <v>2744</v>
      </c>
      <c r="I29" s="281"/>
      <c r="J29" s="281"/>
      <c r="K29" s="281"/>
      <c r="L29" s="281">
        <v>40257</v>
      </c>
      <c r="M29" s="281">
        <v>40378</v>
      </c>
      <c r="N29" s="281">
        <v>39437</v>
      </c>
      <c r="O29" s="281"/>
      <c r="P29" s="281">
        <v>2078</v>
      </c>
      <c r="Q29" s="281">
        <v>2078</v>
      </c>
      <c r="R29" s="281"/>
      <c r="S29" s="281">
        <v>47</v>
      </c>
      <c r="T29" s="281">
        <v>47</v>
      </c>
      <c r="U29" s="281"/>
      <c r="V29" s="284"/>
      <c r="W29" s="284"/>
      <c r="X29" s="284"/>
      <c r="Y29" s="280"/>
      <c r="Z29" s="283"/>
      <c r="AA29" s="283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2"/>
      <c r="AM29" s="343"/>
      <c r="AN29" s="343"/>
    </row>
    <row r="30" spans="1:40">
      <c r="A30" s="270" t="s">
        <v>126</v>
      </c>
      <c r="B30" s="278" t="s">
        <v>294</v>
      </c>
      <c r="C30" s="317">
        <f t="shared" si="2"/>
        <v>6157</v>
      </c>
      <c r="D30" s="318">
        <f t="shared" si="3"/>
        <v>6453</v>
      </c>
      <c r="E30" s="318">
        <f t="shared" si="4"/>
        <v>6214</v>
      </c>
      <c r="F30" s="280"/>
      <c r="G30" s="283"/>
      <c r="H30" s="283"/>
      <c r="I30" s="281"/>
      <c r="J30" s="281"/>
      <c r="K30" s="281"/>
      <c r="L30" s="281"/>
      <c r="M30" s="281"/>
      <c r="N30" s="281"/>
      <c r="O30" s="281"/>
      <c r="P30" s="281">
        <v>290</v>
      </c>
      <c r="Q30" s="281">
        <v>290</v>
      </c>
      <c r="R30" s="281"/>
      <c r="S30" s="281"/>
      <c r="T30" s="281"/>
      <c r="U30" s="281"/>
      <c r="V30" s="284"/>
      <c r="W30" s="284"/>
      <c r="X30" s="284"/>
      <c r="Y30" s="280">
        <v>754</v>
      </c>
      <c r="Z30" s="283">
        <v>754</v>
      </c>
      <c r="AA30" s="283">
        <v>642</v>
      </c>
      <c r="AB30" s="281"/>
      <c r="AC30" s="281"/>
      <c r="AD30" s="281"/>
      <c r="AE30" s="281">
        <v>5403</v>
      </c>
      <c r="AF30" s="281">
        <v>5409</v>
      </c>
      <c r="AG30" s="281">
        <v>5282</v>
      </c>
      <c r="AH30" s="281"/>
      <c r="AI30" s="281"/>
      <c r="AJ30" s="281"/>
      <c r="AK30" s="281"/>
      <c r="AL30" s="282"/>
      <c r="AM30" s="343"/>
      <c r="AN30" s="343"/>
    </row>
    <row r="31" spans="1:40">
      <c r="A31" s="270" t="s">
        <v>133</v>
      </c>
      <c r="B31" s="278" t="s">
        <v>295</v>
      </c>
      <c r="C31" s="317">
        <f t="shared" si="2"/>
        <v>34017</v>
      </c>
      <c r="D31" s="318">
        <f t="shared" si="3"/>
        <v>37891</v>
      </c>
      <c r="E31" s="318">
        <f t="shared" si="4"/>
        <v>37118</v>
      </c>
      <c r="F31" s="280"/>
      <c r="G31" s="283"/>
      <c r="H31" s="283"/>
      <c r="I31" s="281"/>
      <c r="J31" s="281"/>
      <c r="K31" s="281"/>
      <c r="L31" s="281">
        <v>34017</v>
      </c>
      <c r="M31" s="281">
        <v>33143</v>
      </c>
      <c r="N31" s="281">
        <v>32370</v>
      </c>
      <c r="O31" s="281"/>
      <c r="P31" s="281">
        <v>4748</v>
      </c>
      <c r="Q31" s="281">
        <v>4748</v>
      </c>
      <c r="R31" s="281"/>
      <c r="S31" s="281"/>
      <c r="T31" s="281"/>
      <c r="U31" s="281"/>
      <c r="V31" s="284"/>
      <c r="W31" s="284"/>
      <c r="X31" s="284"/>
      <c r="Y31" s="280"/>
      <c r="Z31" s="283"/>
      <c r="AA31" s="283"/>
      <c r="AB31" s="281"/>
      <c r="AC31" s="281"/>
      <c r="AD31" s="281"/>
      <c r="AE31" s="281"/>
      <c r="AF31" s="281"/>
      <c r="AG31" s="281"/>
      <c r="AH31" s="281"/>
      <c r="AI31" s="281"/>
      <c r="AJ31" s="281"/>
      <c r="AK31" s="281"/>
      <c r="AL31" s="282"/>
      <c r="AM31" s="343"/>
      <c r="AN31" s="343"/>
    </row>
    <row r="32" spans="1:40">
      <c r="A32" s="270" t="s">
        <v>296</v>
      </c>
      <c r="B32" s="278" t="s">
        <v>297</v>
      </c>
      <c r="C32" s="317">
        <f t="shared" si="2"/>
        <v>9015</v>
      </c>
      <c r="D32" s="318">
        <f t="shared" si="3"/>
        <v>9349</v>
      </c>
      <c r="E32" s="318">
        <f t="shared" si="4"/>
        <v>9147</v>
      </c>
      <c r="F32" s="280"/>
      <c r="G32" s="283"/>
      <c r="H32" s="283"/>
      <c r="I32" s="281"/>
      <c r="J32" s="281"/>
      <c r="K32" s="281"/>
      <c r="L32" s="281"/>
      <c r="M32" s="281"/>
      <c r="N32" s="281"/>
      <c r="O32" s="281"/>
      <c r="P32" s="281">
        <v>681</v>
      </c>
      <c r="Q32" s="281">
        <v>681</v>
      </c>
      <c r="R32" s="281"/>
      <c r="S32" s="281"/>
      <c r="T32" s="281"/>
      <c r="U32" s="281"/>
      <c r="V32" s="284"/>
      <c r="W32" s="284"/>
      <c r="X32" s="284"/>
      <c r="Y32" s="280"/>
      <c r="Z32" s="283"/>
      <c r="AA32" s="283"/>
      <c r="AB32" s="281"/>
      <c r="AC32" s="281"/>
      <c r="AD32" s="281"/>
      <c r="AE32" s="281">
        <v>9015</v>
      </c>
      <c r="AF32" s="281">
        <v>8668</v>
      </c>
      <c r="AG32" s="281">
        <v>8466</v>
      </c>
      <c r="AH32" s="281"/>
      <c r="AI32" s="281"/>
      <c r="AJ32" s="281"/>
      <c r="AK32" s="281"/>
      <c r="AL32" s="282"/>
      <c r="AM32" s="343"/>
      <c r="AN32" s="343"/>
    </row>
    <row r="33" spans="1:40">
      <c r="A33" s="270" t="s">
        <v>298</v>
      </c>
      <c r="B33" s="278" t="s">
        <v>213</v>
      </c>
      <c r="C33" s="317">
        <f t="shared" si="2"/>
        <v>14655</v>
      </c>
      <c r="D33" s="318">
        <f t="shared" si="3"/>
        <v>14782</v>
      </c>
      <c r="E33" s="318">
        <f t="shared" si="4"/>
        <v>15515</v>
      </c>
      <c r="F33" s="280">
        <v>3021</v>
      </c>
      <c r="G33" s="283">
        <v>3021</v>
      </c>
      <c r="H33" s="283">
        <v>4013</v>
      </c>
      <c r="I33" s="281"/>
      <c r="J33" s="281"/>
      <c r="K33" s="281"/>
      <c r="L33" s="281">
        <v>11634</v>
      </c>
      <c r="M33" s="281">
        <v>11096</v>
      </c>
      <c r="N33" s="281">
        <v>10837</v>
      </c>
      <c r="O33" s="281"/>
      <c r="P33" s="281">
        <v>665</v>
      </c>
      <c r="Q33" s="281">
        <v>665</v>
      </c>
      <c r="R33" s="281"/>
      <c r="S33" s="281"/>
      <c r="T33" s="281"/>
      <c r="U33" s="281"/>
      <c r="V33" s="284"/>
      <c r="W33" s="284"/>
      <c r="X33" s="284"/>
      <c r="Y33" s="280"/>
      <c r="Z33" s="283"/>
      <c r="AA33" s="283"/>
      <c r="AB33" s="281"/>
      <c r="AC33" s="281"/>
      <c r="AD33" s="281"/>
      <c r="AE33" s="281"/>
      <c r="AF33" s="281"/>
      <c r="AG33" s="281"/>
      <c r="AH33" s="281"/>
      <c r="AI33" s="281"/>
      <c r="AJ33" s="281"/>
      <c r="AK33" s="281"/>
      <c r="AL33" s="282"/>
      <c r="AM33" s="343"/>
      <c r="AN33" s="343"/>
    </row>
    <row r="34" spans="1:40">
      <c r="A34" s="270" t="s">
        <v>299</v>
      </c>
      <c r="B34" s="278" t="s">
        <v>215</v>
      </c>
      <c r="C34" s="317">
        <f t="shared" si="2"/>
        <v>10070</v>
      </c>
      <c r="D34" s="318">
        <f t="shared" si="3"/>
        <v>9099</v>
      </c>
      <c r="E34" s="318">
        <f t="shared" si="4"/>
        <v>9071</v>
      </c>
      <c r="F34" s="280">
        <v>1404</v>
      </c>
      <c r="G34" s="283">
        <v>1404</v>
      </c>
      <c r="H34" s="283">
        <v>1546</v>
      </c>
      <c r="I34" s="281"/>
      <c r="J34" s="281"/>
      <c r="K34" s="281"/>
      <c r="L34" s="281">
        <v>8666</v>
      </c>
      <c r="M34" s="281">
        <v>7286</v>
      </c>
      <c r="N34" s="281">
        <v>7116</v>
      </c>
      <c r="O34" s="281"/>
      <c r="P34" s="281">
        <v>409</v>
      </c>
      <c r="Q34" s="281">
        <v>409</v>
      </c>
      <c r="R34" s="281"/>
      <c r="S34" s="281"/>
      <c r="T34" s="281"/>
      <c r="U34" s="281"/>
      <c r="V34" s="284"/>
      <c r="W34" s="284"/>
      <c r="X34" s="284"/>
      <c r="Y34" s="280"/>
      <c r="Z34" s="283"/>
      <c r="AA34" s="283"/>
      <c r="AB34" s="281"/>
      <c r="AC34" s="281"/>
      <c r="AD34" s="281"/>
      <c r="AE34" s="281"/>
      <c r="AF34" s="281"/>
      <c r="AG34" s="281"/>
      <c r="AH34" s="281"/>
      <c r="AI34" s="281"/>
      <c r="AJ34" s="281"/>
      <c r="AK34" s="281"/>
      <c r="AL34" s="282"/>
      <c r="AM34" s="343"/>
      <c r="AN34" s="343"/>
    </row>
    <row r="35" spans="1:40">
      <c r="A35" s="270" t="s">
        <v>300</v>
      </c>
      <c r="B35" s="278" t="s">
        <v>301</v>
      </c>
      <c r="C35" s="317">
        <f t="shared" si="2"/>
        <v>35354</v>
      </c>
      <c r="D35" s="318">
        <f t="shared" si="3"/>
        <v>34688</v>
      </c>
      <c r="E35" s="318">
        <f t="shared" si="4"/>
        <v>33987</v>
      </c>
      <c r="F35" s="280"/>
      <c r="G35" s="283"/>
      <c r="H35" s="283"/>
      <c r="I35" s="281"/>
      <c r="J35" s="281"/>
      <c r="K35" s="281"/>
      <c r="L35" s="281">
        <v>35354</v>
      </c>
      <c r="M35" s="281">
        <v>30084</v>
      </c>
      <c r="N35" s="281">
        <v>29383</v>
      </c>
      <c r="O35" s="281"/>
      <c r="P35" s="281">
        <v>4604</v>
      </c>
      <c r="Q35" s="281">
        <v>4604</v>
      </c>
      <c r="R35" s="281"/>
      <c r="S35" s="281"/>
      <c r="T35" s="281"/>
      <c r="U35" s="281"/>
      <c r="V35" s="284"/>
      <c r="W35" s="284"/>
      <c r="X35" s="284"/>
      <c r="Y35" s="280"/>
      <c r="Z35" s="283"/>
      <c r="AA35" s="283"/>
      <c r="AB35" s="281"/>
      <c r="AC35" s="281"/>
      <c r="AD35" s="281"/>
      <c r="AE35" s="281"/>
      <c r="AF35" s="281"/>
      <c r="AG35" s="281"/>
      <c r="AH35" s="281"/>
      <c r="AI35" s="281"/>
      <c r="AJ35" s="281"/>
      <c r="AK35" s="281"/>
      <c r="AL35" s="282"/>
      <c r="AM35" s="343"/>
      <c r="AN35" s="343"/>
    </row>
    <row r="36" spans="1:40">
      <c r="A36" s="270" t="s">
        <v>302</v>
      </c>
      <c r="B36" s="278" t="s">
        <v>303</v>
      </c>
      <c r="C36" s="317">
        <f t="shared" si="2"/>
        <v>258815</v>
      </c>
      <c r="D36" s="318">
        <f t="shared" si="3"/>
        <v>272745</v>
      </c>
      <c r="E36" s="318">
        <f t="shared" si="4"/>
        <v>269186</v>
      </c>
      <c r="F36" s="280">
        <v>206927</v>
      </c>
      <c r="G36" s="283">
        <v>156015</v>
      </c>
      <c r="H36" s="283">
        <v>154812</v>
      </c>
      <c r="I36" s="281"/>
      <c r="J36" s="281"/>
      <c r="K36" s="281"/>
      <c r="L36" s="281">
        <v>51888</v>
      </c>
      <c r="M36" s="281">
        <v>101091</v>
      </c>
      <c r="N36" s="281">
        <v>98735</v>
      </c>
      <c r="O36" s="281"/>
      <c r="P36" s="281">
        <v>13605</v>
      </c>
      <c r="Q36" s="281">
        <v>13605</v>
      </c>
      <c r="R36" s="281"/>
      <c r="S36" s="281">
        <v>2034</v>
      </c>
      <c r="T36" s="281">
        <v>2034</v>
      </c>
      <c r="U36" s="281"/>
      <c r="V36" s="284"/>
      <c r="W36" s="284"/>
      <c r="X36" s="284"/>
      <c r="Y36" s="280"/>
      <c r="Z36" s="283"/>
      <c r="AA36" s="283"/>
      <c r="AB36" s="281"/>
      <c r="AC36" s="281"/>
      <c r="AD36" s="281"/>
      <c r="AE36" s="281"/>
      <c r="AF36" s="281"/>
      <c r="AG36" s="281"/>
      <c r="AH36" s="281"/>
      <c r="AI36" s="281"/>
      <c r="AJ36" s="281"/>
      <c r="AK36" s="281"/>
      <c r="AL36" s="282"/>
      <c r="AM36" s="343"/>
      <c r="AN36" s="343"/>
    </row>
    <row r="37" spans="1:40">
      <c r="A37" s="270" t="s">
        <v>304</v>
      </c>
      <c r="B37" s="278" t="s">
        <v>305</v>
      </c>
      <c r="C37" s="317">
        <f t="shared" si="2"/>
        <v>12882</v>
      </c>
      <c r="D37" s="318">
        <f t="shared" si="3"/>
        <v>14422</v>
      </c>
      <c r="E37" s="318">
        <f t="shared" si="4"/>
        <v>11441</v>
      </c>
      <c r="F37" s="280">
        <v>5277</v>
      </c>
      <c r="G37" s="283">
        <v>7878</v>
      </c>
      <c r="H37" s="283">
        <v>4945</v>
      </c>
      <c r="I37" s="281"/>
      <c r="J37" s="281"/>
      <c r="K37" s="281"/>
      <c r="L37" s="281">
        <v>5505</v>
      </c>
      <c r="M37" s="281">
        <v>2255</v>
      </c>
      <c r="N37" s="281">
        <v>2207</v>
      </c>
      <c r="O37" s="281"/>
      <c r="P37" s="281">
        <v>2189</v>
      </c>
      <c r="Q37" s="281">
        <v>2189</v>
      </c>
      <c r="R37" s="281">
        <v>2100</v>
      </c>
      <c r="S37" s="281">
        <v>2100</v>
      </c>
      <c r="T37" s="281">
        <v>2100</v>
      </c>
      <c r="U37" s="281"/>
      <c r="V37" s="284"/>
      <c r="W37" s="284"/>
      <c r="X37" s="284"/>
      <c r="Y37" s="280"/>
      <c r="Z37" s="283"/>
      <c r="AA37" s="283"/>
      <c r="AB37" s="281"/>
      <c r="AC37" s="281"/>
      <c r="AD37" s="281"/>
      <c r="AE37" s="281"/>
      <c r="AF37" s="281"/>
      <c r="AG37" s="281"/>
      <c r="AH37" s="281"/>
      <c r="AI37" s="281"/>
      <c r="AJ37" s="281"/>
      <c r="AK37" s="281"/>
      <c r="AL37" s="282"/>
      <c r="AM37" s="343"/>
      <c r="AN37" s="343"/>
    </row>
    <row r="38" spans="1:40" ht="13.5" thickBot="1">
      <c r="A38" s="270"/>
      <c r="B38" s="1117"/>
      <c r="C38" s="1118"/>
      <c r="D38" s="318">
        <f>SUM(G38+J38+M38+P38+S38+V38+X38+Z38+AC38+AF38+AL38)</f>
        <v>0</v>
      </c>
      <c r="E38" s="318">
        <f t="shared" si="4"/>
        <v>0</v>
      </c>
      <c r="F38" s="288"/>
      <c r="G38" s="291"/>
      <c r="H38" s="291"/>
      <c r="I38" s="289"/>
      <c r="J38" s="289"/>
      <c r="K38" s="289"/>
      <c r="L38" s="289"/>
      <c r="M38" s="289"/>
      <c r="N38" s="289"/>
      <c r="O38" s="348"/>
      <c r="P38" s="348"/>
      <c r="Q38" s="348"/>
      <c r="R38" s="289"/>
      <c r="S38" s="289"/>
      <c r="T38" s="289"/>
      <c r="U38" s="289"/>
      <c r="V38" s="292"/>
      <c r="W38" s="292"/>
      <c r="X38" s="292"/>
      <c r="Y38" s="347"/>
      <c r="Z38" s="585"/>
      <c r="AA38" s="585"/>
      <c r="AB38" s="348"/>
      <c r="AC38" s="348"/>
      <c r="AD38" s="348"/>
      <c r="AE38" s="348"/>
      <c r="AF38" s="348"/>
      <c r="AG38" s="348"/>
      <c r="AH38" s="348"/>
      <c r="AI38" s="348"/>
      <c r="AJ38" s="348"/>
      <c r="AK38" s="348"/>
      <c r="AL38" s="349"/>
      <c r="AM38" s="343"/>
      <c r="AN38" s="343"/>
    </row>
    <row r="39" spans="1:40" ht="13.5" thickBot="1">
      <c r="A39" s="293"/>
      <c r="B39" s="293" t="s">
        <v>306</v>
      </c>
      <c r="C39" s="968">
        <f>SUM(C22:C38)</f>
        <v>682926</v>
      </c>
      <c r="D39" s="969">
        <f>SUM(G39+J39+M39+P39+S39+V39+X39+Z39+AC39+AF39+AL39)</f>
        <v>733355</v>
      </c>
      <c r="E39" s="969">
        <f>SUM(E22:E38)</f>
        <v>722700</v>
      </c>
      <c r="F39" s="295">
        <f t="shared" ref="F39:AL39" si="5">SUM(F22:F37)</f>
        <v>230842</v>
      </c>
      <c r="G39" s="295">
        <f t="shared" si="5"/>
        <v>178614</v>
      </c>
      <c r="H39" s="295">
        <f t="shared" si="5"/>
        <v>173547</v>
      </c>
      <c r="I39" s="295">
        <f t="shared" si="5"/>
        <v>250</v>
      </c>
      <c r="J39" s="295">
        <f t="shared" si="5"/>
        <v>258</v>
      </c>
      <c r="K39" s="295">
        <f t="shared" si="5"/>
        <v>336</v>
      </c>
      <c r="L39" s="295">
        <f t="shared" si="5"/>
        <v>333642</v>
      </c>
      <c r="M39" s="295">
        <f t="shared" si="5"/>
        <v>375816</v>
      </c>
      <c r="N39" s="295">
        <f t="shared" si="5"/>
        <v>367059</v>
      </c>
      <c r="O39" s="352">
        <f t="shared" si="5"/>
        <v>0</v>
      </c>
      <c r="P39" s="352">
        <f>SUM(P21:P38)</f>
        <v>51057</v>
      </c>
      <c r="Q39" s="352">
        <f>SUM(Q21:Q38)</f>
        <v>51057</v>
      </c>
      <c r="R39" s="295">
        <f t="shared" si="5"/>
        <v>2100</v>
      </c>
      <c r="S39" s="295">
        <f t="shared" si="5"/>
        <v>4275</v>
      </c>
      <c r="T39" s="295">
        <f t="shared" si="5"/>
        <v>4275</v>
      </c>
      <c r="U39" s="295">
        <f t="shared" si="5"/>
        <v>0</v>
      </c>
      <c r="V39" s="295">
        <f t="shared" si="5"/>
        <v>0</v>
      </c>
      <c r="W39" s="295">
        <f t="shared" si="5"/>
        <v>0</v>
      </c>
      <c r="X39" s="295">
        <f t="shared" si="5"/>
        <v>0</v>
      </c>
      <c r="Y39" s="295">
        <f t="shared" si="5"/>
        <v>38554</v>
      </c>
      <c r="Z39" s="295">
        <f t="shared" si="5"/>
        <v>38578</v>
      </c>
      <c r="AA39" s="295">
        <f t="shared" si="5"/>
        <v>43645</v>
      </c>
      <c r="AB39" s="295">
        <f t="shared" si="5"/>
        <v>0</v>
      </c>
      <c r="AC39" s="295">
        <f t="shared" si="5"/>
        <v>0</v>
      </c>
      <c r="AD39" s="295">
        <f t="shared" si="5"/>
        <v>0</v>
      </c>
      <c r="AE39" s="295">
        <f t="shared" si="5"/>
        <v>72331</v>
      </c>
      <c r="AF39" s="295">
        <f t="shared" si="5"/>
        <v>79550</v>
      </c>
      <c r="AG39" s="295">
        <f t="shared" si="5"/>
        <v>82781</v>
      </c>
      <c r="AH39" s="295">
        <f t="shared" si="5"/>
        <v>0</v>
      </c>
      <c r="AI39" s="295">
        <f t="shared" si="5"/>
        <v>0</v>
      </c>
      <c r="AJ39" s="295">
        <f t="shared" si="5"/>
        <v>0</v>
      </c>
      <c r="AK39" s="295">
        <f t="shared" si="5"/>
        <v>0</v>
      </c>
      <c r="AL39" s="295">
        <f t="shared" si="5"/>
        <v>5207</v>
      </c>
      <c r="AM39" s="343"/>
      <c r="AN39" s="343"/>
    </row>
    <row r="40" spans="1:40">
      <c r="A40" s="302"/>
      <c r="B40" s="303"/>
      <c r="C40" s="305"/>
      <c r="D40" s="306"/>
      <c r="E40" s="309"/>
      <c r="F40" s="305"/>
      <c r="G40" s="308"/>
      <c r="H40" s="308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9"/>
      <c r="W40" s="309"/>
      <c r="X40" s="307"/>
      <c r="Y40" s="308"/>
      <c r="Z40" s="308"/>
      <c r="AA40" s="308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43"/>
      <c r="AN40" s="343"/>
    </row>
    <row r="41" spans="1:40">
      <c r="A41" s="270" t="s">
        <v>90</v>
      </c>
      <c r="B41" s="278" t="s">
        <v>314</v>
      </c>
      <c r="C41" s="317">
        <f>SUM(F41+I41+L41+O41+R41+U41+X41+Y41+AB41+AE41+AH41+AI41+AL41)</f>
        <v>59013</v>
      </c>
      <c r="D41" s="318">
        <f>SUM(G41+J41+M41+P41+S41+V41+X41+Z41+AC41+AF41+AJ41+AL41)</f>
        <v>62937</v>
      </c>
      <c r="E41" s="577">
        <f>SUM(H41+K41+N41+Q41+T41+W41+AA41+AD41+AG41+AK41)</f>
        <v>61945</v>
      </c>
      <c r="F41" s="317">
        <v>1683</v>
      </c>
      <c r="G41" s="324">
        <v>1683</v>
      </c>
      <c r="H41" s="324">
        <v>1721</v>
      </c>
      <c r="I41" s="318">
        <v>30</v>
      </c>
      <c r="J41" s="318">
        <v>30</v>
      </c>
      <c r="K41" s="318">
        <v>36</v>
      </c>
      <c r="L41" s="318">
        <v>57300</v>
      </c>
      <c r="M41" s="318">
        <v>53479</v>
      </c>
      <c r="N41" s="318">
        <v>52443</v>
      </c>
      <c r="O41" s="318"/>
      <c r="P41" s="318">
        <v>7345</v>
      </c>
      <c r="Q41" s="318">
        <v>7345</v>
      </c>
      <c r="R41" s="321"/>
      <c r="S41" s="318">
        <v>400</v>
      </c>
      <c r="T41" s="318">
        <v>400</v>
      </c>
      <c r="U41" s="318"/>
      <c r="V41" s="577"/>
      <c r="W41" s="577"/>
      <c r="X41" s="323"/>
      <c r="Y41" s="324"/>
      <c r="Z41" s="324"/>
      <c r="AA41" s="324"/>
      <c r="AB41" s="321"/>
      <c r="AC41" s="321"/>
      <c r="AD41" s="321"/>
      <c r="AE41" s="318"/>
      <c r="AF41" s="318"/>
      <c r="AG41" s="318"/>
      <c r="AH41" s="321"/>
      <c r="AI41" s="321"/>
      <c r="AJ41" s="321"/>
      <c r="AK41" s="321"/>
      <c r="AL41" s="321"/>
      <c r="AM41" s="343"/>
      <c r="AN41" s="343"/>
    </row>
    <row r="42" spans="1:40">
      <c r="A42" s="270" t="s">
        <v>98</v>
      </c>
      <c r="B42" s="278" t="s">
        <v>308</v>
      </c>
      <c r="C42" s="317">
        <f>SUM(F42+I42+L42+O42+R42+U42+X42+Y42+AB42+AE42+AH42+AI42+AL42)</f>
        <v>19762</v>
      </c>
      <c r="D42" s="318">
        <f>SUM(G42+J42+M42+P42+S42+V42+X42+Z42+AC42+AF42+AJ42+AL42)</f>
        <v>22208</v>
      </c>
      <c r="E42" s="577">
        <f>SUM(H42+K42+N42+Q42+T42+W42+AA42+AD42+AG42+AK42)</f>
        <v>22056</v>
      </c>
      <c r="F42" s="317"/>
      <c r="G42" s="324"/>
      <c r="H42" s="324">
        <v>40</v>
      </c>
      <c r="I42" s="318">
        <v>12</v>
      </c>
      <c r="J42" s="318">
        <v>12</v>
      </c>
      <c r="K42" s="318">
        <v>7</v>
      </c>
      <c r="L42" s="318">
        <v>19750</v>
      </c>
      <c r="M42" s="318">
        <v>20237</v>
      </c>
      <c r="N42" s="318">
        <v>20050</v>
      </c>
      <c r="O42" s="318"/>
      <c r="P42" s="318">
        <v>1959</v>
      </c>
      <c r="Q42" s="318">
        <v>1959</v>
      </c>
      <c r="R42" s="318"/>
      <c r="S42" s="321"/>
      <c r="T42" s="321"/>
      <c r="U42" s="318"/>
      <c r="V42" s="577"/>
      <c r="W42" s="577"/>
      <c r="X42" s="323"/>
      <c r="Y42" s="324"/>
      <c r="Z42" s="324"/>
      <c r="AA42" s="324"/>
      <c r="AB42" s="321"/>
      <c r="AC42" s="321"/>
      <c r="AD42" s="321"/>
      <c r="AE42" s="318"/>
      <c r="AF42" s="318"/>
      <c r="AG42" s="318"/>
      <c r="AH42" s="321"/>
      <c r="AI42" s="321"/>
      <c r="AJ42" s="321"/>
      <c r="AK42" s="321"/>
      <c r="AL42" s="321"/>
      <c r="AM42" s="343"/>
      <c r="AN42" s="343"/>
    </row>
    <row r="43" spans="1:40">
      <c r="A43" s="270" t="s">
        <v>104</v>
      </c>
      <c r="B43" s="278" t="s">
        <v>309</v>
      </c>
      <c r="C43" s="317">
        <f>SUM(F43+I43+L43+O43+R43+U43+X43+Y43+AB43+AE43+AH43+AI43+AL43)</f>
        <v>481951</v>
      </c>
      <c r="D43" s="318">
        <f>SUM(G43+J43+M43+P43+S43+V43+X43+Z43+AC43+AF43+AJ43+AL43)</f>
        <v>492636</v>
      </c>
      <c r="E43" s="577">
        <f>SUM(H43+K43+N43+Q43+T43+W43+AA43+AD43+AG43+AK43)</f>
        <v>485738</v>
      </c>
      <c r="F43" s="317">
        <v>24000</v>
      </c>
      <c r="G43" s="324">
        <v>24000</v>
      </c>
      <c r="H43" s="324">
        <v>19923</v>
      </c>
      <c r="I43" s="318">
        <v>350</v>
      </c>
      <c r="J43" s="318">
        <v>350</v>
      </c>
      <c r="K43" s="318">
        <v>162</v>
      </c>
      <c r="L43" s="318"/>
      <c r="M43" s="318">
        <v>10685</v>
      </c>
      <c r="N43" s="318">
        <v>10685</v>
      </c>
      <c r="O43" s="318">
        <v>23423</v>
      </c>
      <c r="P43" s="318">
        <v>23423</v>
      </c>
      <c r="Q43" s="318">
        <v>23423</v>
      </c>
      <c r="R43" s="318">
        <v>418900</v>
      </c>
      <c r="S43" s="318">
        <v>418900</v>
      </c>
      <c r="T43" s="318">
        <v>431545</v>
      </c>
      <c r="U43" s="318"/>
      <c r="V43" s="577"/>
      <c r="W43" s="577"/>
      <c r="X43" s="319">
        <v>15278</v>
      </c>
      <c r="Y43" s="324"/>
      <c r="Z43" s="324"/>
      <c r="AA43" s="324"/>
      <c r="AB43" s="321"/>
      <c r="AC43" s="321"/>
      <c r="AD43" s="321"/>
      <c r="AE43" s="318"/>
      <c r="AF43" s="318"/>
      <c r="AG43" s="318"/>
      <c r="AH43" s="321"/>
      <c r="AI43" s="321"/>
      <c r="AJ43" s="321"/>
      <c r="AK43" s="321"/>
      <c r="AL43" s="321"/>
      <c r="AM43" s="343"/>
      <c r="AN43" s="343"/>
    </row>
    <row r="44" spans="1:40" ht="13.5" thickBot="1">
      <c r="A44" s="353"/>
      <c r="B44" s="325"/>
      <c r="C44" s="1024"/>
      <c r="D44" s="321"/>
      <c r="E44" s="322"/>
      <c r="F44" s="280"/>
      <c r="G44" s="283"/>
      <c r="H44" s="283"/>
      <c r="I44" s="281"/>
      <c r="J44" s="281"/>
      <c r="K44" s="281"/>
      <c r="L44" s="281"/>
      <c r="M44" s="281"/>
      <c r="N44" s="281"/>
      <c r="O44" s="281"/>
      <c r="P44" s="281"/>
      <c r="Q44" s="281"/>
      <c r="R44" s="281"/>
      <c r="S44" s="281"/>
      <c r="T44" s="281"/>
      <c r="U44" s="281"/>
      <c r="V44" s="284"/>
      <c r="W44" s="284"/>
      <c r="X44" s="282"/>
      <c r="Y44" s="283"/>
      <c r="Z44" s="283"/>
      <c r="AA44" s="283"/>
      <c r="AB44" s="281"/>
      <c r="AC44" s="281"/>
      <c r="AD44" s="281"/>
      <c r="AE44" s="281"/>
      <c r="AF44" s="281"/>
      <c r="AG44" s="281"/>
      <c r="AH44" s="281"/>
      <c r="AI44" s="281"/>
      <c r="AJ44" s="281"/>
      <c r="AK44" s="281"/>
      <c r="AL44" s="281"/>
      <c r="AM44" s="343"/>
      <c r="AN44" s="343"/>
    </row>
    <row r="45" spans="1:40" ht="13.5" hidden="1" thickBot="1">
      <c r="A45" s="338"/>
      <c r="B45" s="354"/>
      <c r="C45" s="339"/>
      <c r="D45" s="586"/>
      <c r="E45" s="586"/>
      <c r="F45" s="340"/>
      <c r="G45" s="329"/>
      <c r="H45" s="329"/>
      <c r="I45" s="329"/>
      <c r="J45" s="329"/>
      <c r="K45" s="329"/>
      <c r="L45" s="329"/>
      <c r="M45" s="329"/>
      <c r="N45" s="329"/>
      <c r="O45" s="329"/>
      <c r="P45" s="329"/>
      <c r="Q45" s="329"/>
      <c r="R45" s="329"/>
      <c r="S45" s="329"/>
      <c r="T45" s="329"/>
      <c r="U45" s="329"/>
      <c r="V45" s="329"/>
      <c r="W45" s="329"/>
      <c r="X45" s="341"/>
      <c r="Y45" s="329"/>
      <c r="Z45" s="329"/>
      <c r="AA45" s="329"/>
      <c r="AB45" s="329"/>
      <c r="AC45" s="329"/>
      <c r="AD45" s="329"/>
      <c r="AE45" s="329"/>
      <c r="AF45" s="329"/>
      <c r="AG45" s="329"/>
      <c r="AH45" s="329"/>
      <c r="AI45" s="329"/>
      <c r="AJ45" s="329"/>
      <c r="AK45" s="329"/>
      <c r="AL45" s="342"/>
      <c r="AM45" s="343"/>
      <c r="AN45" s="343"/>
    </row>
    <row r="46" spans="1:40" ht="13.5" hidden="1" thickBot="1">
      <c r="A46" s="338"/>
      <c r="B46" s="354"/>
      <c r="C46" s="339"/>
      <c r="D46" s="586"/>
      <c r="E46" s="586"/>
      <c r="F46" s="340"/>
      <c r="G46" s="329"/>
      <c r="H46" s="329"/>
      <c r="I46" s="329"/>
      <c r="J46" s="329"/>
      <c r="K46" s="329"/>
      <c r="L46" s="329"/>
      <c r="M46" s="329"/>
      <c r="N46" s="329"/>
      <c r="O46" s="329"/>
      <c r="P46" s="329"/>
      <c r="Q46" s="329"/>
      <c r="R46" s="329"/>
      <c r="S46" s="329"/>
      <c r="T46" s="329"/>
      <c r="U46" s="329"/>
      <c r="V46" s="329"/>
      <c r="W46" s="329"/>
      <c r="X46" s="341"/>
      <c r="Y46" s="329"/>
      <c r="Z46" s="329"/>
      <c r="AA46" s="329"/>
      <c r="AB46" s="329"/>
      <c r="AC46" s="329"/>
      <c r="AD46" s="329"/>
      <c r="AE46" s="329"/>
      <c r="AF46" s="329"/>
      <c r="AG46" s="329"/>
      <c r="AH46" s="329"/>
      <c r="AI46" s="329"/>
      <c r="AJ46" s="329"/>
      <c r="AK46" s="329"/>
      <c r="AL46" s="342"/>
      <c r="AM46" s="343"/>
      <c r="AN46" s="343"/>
    </row>
    <row r="47" spans="1:40" ht="13.5" hidden="1" thickBot="1">
      <c r="A47" s="338"/>
      <c r="B47" s="355"/>
      <c r="C47" s="339"/>
      <c r="D47" s="586"/>
      <c r="E47" s="586"/>
      <c r="F47" s="340"/>
      <c r="G47" s="329"/>
      <c r="H47" s="329"/>
      <c r="I47" s="329"/>
      <c r="J47" s="329"/>
      <c r="K47" s="329"/>
      <c r="L47" s="329"/>
      <c r="M47" s="329"/>
      <c r="N47" s="329"/>
      <c r="O47" s="329"/>
      <c r="P47" s="329"/>
      <c r="Q47" s="329"/>
      <c r="R47" s="329"/>
      <c r="S47" s="329"/>
      <c r="T47" s="329"/>
      <c r="U47" s="329"/>
      <c r="V47" s="329"/>
      <c r="W47" s="329"/>
      <c r="X47" s="341"/>
      <c r="Y47" s="329"/>
      <c r="Z47" s="329"/>
      <c r="AA47" s="329"/>
      <c r="AB47" s="329"/>
      <c r="AC47" s="329"/>
      <c r="AD47" s="329"/>
      <c r="AE47" s="329"/>
      <c r="AF47" s="329"/>
      <c r="AG47" s="329"/>
      <c r="AH47" s="329"/>
      <c r="AI47" s="329"/>
      <c r="AJ47" s="329"/>
      <c r="AK47" s="329"/>
      <c r="AL47" s="342"/>
      <c r="AM47" s="343"/>
      <c r="AN47" s="343"/>
    </row>
    <row r="48" spans="1:40" ht="13.5" thickBot="1">
      <c r="A48" s="356"/>
      <c r="B48" s="357" t="s">
        <v>310</v>
      </c>
      <c r="C48" s="358">
        <f>SUM(C20+C39+C41+C42+C43)</f>
        <v>2083990.5219999999</v>
      </c>
      <c r="D48" s="358">
        <f t="shared" ref="D48:AL48" si="6">SUM(D20+D39+D41+D42+D43)</f>
        <v>2176799</v>
      </c>
      <c r="E48" s="358">
        <f t="shared" si="6"/>
        <v>2135521</v>
      </c>
      <c r="F48" s="358">
        <f t="shared" si="6"/>
        <v>355949</v>
      </c>
      <c r="G48" s="358">
        <f t="shared" si="6"/>
        <v>275227</v>
      </c>
      <c r="H48" s="358">
        <f t="shared" si="6"/>
        <v>257081</v>
      </c>
      <c r="I48" s="358">
        <f t="shared" si="6"/>
        <v>971</v>
      </c>
      <c r="J48" s="358">
        <f t="shared" si="6"/>
        <v>979</v>
      </c>
      <c r="K48" s="358">
        <f t="shared" si="6"/>
        <v>823</v>
      </c>
      <c r="L48" s="358">
        <f t="shared" si="6"/>
        <v>1151277.5219999999</v>
      </c>
      <c r="M48" s="358">
        <f t="shared" si="6"/>
        <v>1202218</v>
      </c>
      <c r="N48" s="358">
        <f t="shared" si="6"/>
        <v>1178562</v>
      </c>
      <c r="O48" s="358">
        <f t="shared" si="6"/>
        <v>23423</v>
      </c>
      <c r="P48" s="358">
        <f t="shared" si="6"/>
        <v>136039</v>
      </c>
      <c r="Q48" s="358">
        <f t="shared" si="6"/>
        <v>136039</v>
      </c>
      <c r="R48" s="358">
        <f t="shared" si="6"/>
        <v>421000</v>
      </c>
      <c r="S48" s="358">
        <f t="shared" si="6"/>
        <v>423723</v>
      </c>
      <c r="T48" s="358">
        <f t="shared" si="6"/>
        <v>436590</v>
      </c>
      <c r="U48" s="358">
        <f t="shared" si="6"/>
        <v>0</v>
      </c>
      <c r="V48" s="358">
        <f t="shared" si="6"/>
        <v>0</v>
      </c>
      <c r="W48" s="358">
        <f t="shared" si="6"/>
        <v>0</v>
      </c>
      <c r="X48" s="358">
        <f t="shared" si="6"/>
        <v>15278</v>
      </c>
      <c r="Y48" s="358">
        <f t="shared" si="6"/>
        <v>38554</v>
      </c>
      <c r="Z48" s="358">
        <f t="shared" si="6"/>
        <v>38578</v>
      </c>
      <c r="AA48" s="358">
        <f t="shared" si="6"/>
        <v>43645</v>
      </c>
      <c r="AB48" s="358">
        <f t="shared" si="6"/>
        <v>0</v>
      </c>
      <c r="AC48" s="358">
        <f t="shared" si="6"/>
        <v>0</v>
      </c>
      <c r="AD48" s="358">
        <f t="shared" si="6"/>
        <v>0</v>
      </c>
      <c r="AE48" s="358">
        <f t="shared" si="6"/>
        <v>72331</v>
      </c>
      <c r="AF48" s="358">
        <f t="shared" si="6"/>
        <v>79550</v>
      </c>
      <c r="AG48" s="358">
        <f t="shared" si="6"/>
        <v>82781</v>
      </c>
      <c r="AH48" s="358">
        <f t="shared" si="6"/>
        <v>0</v>
      </c>
      <c r="AI48" s="358">
        <f t="shared" si="6"/>
        <v>0</v>
      </c>
      <c r="AJ48" s="358">
        <f t="shared" si="6"/>
        <v>0</v>
      </c>
      <c r="AK48" s="358">
        <f t="shared" si="6"/>
        <v>0</v>
      </c>
      <c r="AL48" s="358">
        <f t="shared" si="6"/>
        <v>5207</v>
      </c>
      <c r="AM48" s="343"/>
      <c r="AN48" s="343"/>
    </row>
    <row r="49" spans="2:40">
      <c r="C49" s="285"/>
      <c r="D49" s="285"/>
      <c r="M49" s="285"/>
      <c r="N49" s="285"/>
      <c r="AM49" s="343"/>
      <c r="AN49" s="343"/>
    </row>
    <row r="50" spans="2:40">
      <c r="C50" s="285"/>
      <c r="D50" s="285"/>
      <c r="E50" s="285"/>
      <c r="F50" s="285"/>
      <c r="G50" s="285"/>
      <c r="H50" s="285"/>
      <c r="AM50" s="343"/>
      <c r="AN50" s="343"/>
    </row>
    <row r="51" spans="2:40">
      <c r="B51" s="285"/>
      <c r="C51" s="285"/>
      <c r="D51" s="285"/>
      <c r="E51" s="472"/>
      <c r="F51" s="285"/>
      <c r="G51" s="285"/>
      <c r="H51" s="285"/>
      <c r="I51" s="285"/>
      <c r="J51" s="285"/>
      <c r="K51" s="285"/>
      <c r="L51" s="285"/>
      <c r="M51" s="1116"/>
      <c r="N51" s="1116"/>
      <c r="Y51" s="285"/>
      <c r="Z51" s="285"/>
      <c r="AA51" s="285"/>
      <c r="AB51" s="285"/>
      <c r="AC51" s="285"/>
      <c r="AD51" s="285"/>
      <c r="AM51" s="343"/>
      <c r="AN51" s="343"/>
    </row>
    <row r="52" spans="2:40">
      <c r="B52" s="329"/>
      <c r="C52" s="359"/>
      <c r="D52" s="285"/>
      <c r="E52" s="472"/>
      <c r="F52" s="285"/>
      <c r="G52" s="285"/>
      <c r="H52" s="285"/>
      <c r="L52" s="285"/>
      <c r="M52" s="285"/>
      <c r="N52" s="285"/>
      <c r="AM52" s="343"/>
      <c r="AN52" s="343"/>
    </row>
    <row r="53" spans="2:40">
      <c r="C53" s="359"/>
      <c r="D53" s="359"/>
      <c r="E53" s="472"/>
      <c r="F53" s="285"/>
      <c r="G53" s="285"/>
      <c r="H53" s="285"/>
      <c r="M53" s="285"/>
      <c r="N53" s="285"/>
      <c r="AM53" s="343"/>
      <c r="AN53" s="343"/>
    </row>
    <row r="54" spans="2:40">
      <c r="B54" s="285"/>
      <c r="C54" s="359"/>
      <c r="D54" s="359"/>
      <c r="E54" s="472"/>
      <c r="F54" s="285"/>
      <c r="G54" s="285"/>
      <c r="H54" s="285"/>
      <c r="L54" s="285"/>
      <c r="M54" s="285"/>
      <c r="N54" s="285"/>
      <c r="AM54" s="343"/>
      <c r="AN54" s="343"/>
    </row>
    <row r="55" spans="2:40">
      <c r="C55" s="359"/>
      <c r="D55" s="285"/>
      <c r="E55" s="472"/>
      <c r="F55" s="285"/>
      <c r="G55" s="285"/>
      <c r="H55" s="285"/>
      <c r="M55" s="285"/>
      <c r="N55" s="285"/>
      <c r="AM55" s="343"/>
      <c r="AN55" s="343"/>
    </row>
    <row r="56" spans="2:40">
      <c r="C56" s="359"/>
      <c r="D56" s="285"/>
      <c r="E56" s="472"/>
      <c r="F56" s="285"/>
      <c r="G56" s="285"/>
      <c r="H56" s="285"/>
      <c r="AM56" s="343"/>
      <c r="AN56" s="343"/>
    </row>
    <row r="57" spans="2:40">
      <c r="B57" s="285"/>
      <c r="C57" s="359"/>
      <c r="D57" s="359"/>
      <c r="E57" s="472"/>
      <c r="F57" s="285"/>
      <c r="U57" s="285"/>
      <c r="V57" s="285"/>
      <c r="W57" s="285"/>
      <c r="AM57" s="343"/>
      <c r="AN57" s="343"/>
    </row>
    <row r="58" spans="2:40">
      <c r="B58" s="285"/>
      <c r="C58" s="1119"/>
      <c r="D58" s="1119"/>
      <c r="E58" s="1119"/>
      <c r="F58" s="1116"/>
      <c r="AM58" s="343"/>
      <c r="AN58" s="343"/>
    </row>
    <row r="59" spans="2:40">
      <c r="C59" s="359"/>
      <c r="D59" s="359"/>
      <c r="E59" s="472"/>
      <c r="F59" s="244"/>
      <c r="G59" s="244"/>
      <c r="H59" s="244"/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  <c r="AJ59" s="244"/>
      <c r="AK59" s="244"/>
      <c r="AL59" s="244"/>
      <c r="AM59" s="343"/>
      <c r="AN59" s="343"/>
    </row>
    <row r="60" spans="2:40">
      <c r="C60" s="1119"/>
      <c r="D60" s="1119"/>
      <c r="E60" s="1119"/>
      <c r="F60" s="1119"/>
      <c r="G60" s="244"/>
      <c r="H60" s="244"/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  <c r="AJ60" s="244"/>
      <c r="AK60" s="244"/>
      <c r="AL60" s="244"/>
      <c r="AM60" s="343"/>
      <c r="AN60" s="343"/>
    </row>
    <row r="61" spans="2:40">
      <c r="C61" s="359"/>
      <c r="D61" s="359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  <c r="AJ61" s="244"/>
      <c r="AK61" s="244"/>
      <c r="AL61" s="244"/>
      <c r="AM61" s="343"/>
      <c r="AN61" s="343"/>
    </row>
    <row r="62" spans="2:40">
      <c r="C62" s="359"/>
      <c r="D62" s="359"/>
      <c r="E62" s="244"/>
      <c r="F62" s="244"/>
      <c r="G62" s="244"/>
      <c r="H62" s="244"/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  <c r="AJ62" s="244"/>
      <c r="AK62" s="244"/>
      <c r="AL62" s="244"/>
      <c r="AM62" s="343"/>
      <c r="AN62" s="343"/>
    </row>
    <row r="63" spans="2:40">
      <c r="C63" s="359"/>
      <c r="D63" s="359"/>
      <c r="E63" s="244"/>
      <c r="F63" s="244"/>
      <c r="G63" s="244"/>
      <c r="H63" s="244"/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  <c r="AJ63" s="244"/>
      <c r="AK63" s="244"/>
      <c r="AL63" s="244"/>
      <c r="AM63" s="343"/>
      <c r="AN63" s="343"/>
    </row>
    <row r="64" spans="2:40">
      <c r="B64" s="285"/>
      <c r="C64" s="359"/>
      <c r="D64" s="359"/>
      <c r="E64" s="244"/>
      <c r="F64" s="244"/>
      <c r="G64" s="244"/>
      <c r="H64" s="244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  <c r="AJ64" s="244"/>
      <c r="AK64" s="244"/>
      <c r="AL64" s="244"/>
      <c r="AM64" s="343"/>
      <c r="AN64" s="343"/>
    </row>
    <row r="65" spans="3:40">
      <c r="C65" s="359"/>
      <c r="D65" s="359"/>
      <c r="E65" s="244"/>
      <c r="F65" s="244"/>
      <c r="G65" s="244"/>
      <c r="H65" s="244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  <c r="AJ65" s="244"/>
      <c r="AK65" s="244"/>
      <c r="AL65" s="244"/>
      <c r="AM65" s="343"/>
      <c r="AN65" s="343"/>
    </row>
    <row r="66" spans="3:40">
      <c r="C66" s="244"/>
      <c r="D66" s="244"/>
      <c r="E66" s="244"/>
      <c r="F66" s="244"/>
      <c r="G66" s="244"/>
      <c r="H66" s="244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  <c r="AJ66" s="244"/>
      <c r="AK66" s="244"/>
      <c r="AL66" s="244"/>
      <c r="AM66" s="343"/>
      <c r="AN66" s="343"/>
    </row>
    <row r="67" spans="3:40">
      <c r="C67" s="244"/>
      <c r="D67" s="244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  <c r="AJ67" s="244"/>
      <c r="AK67" s="244"/>
      <c r="AL67" s="244"/>
      <c r="AM67" s="343"/>
      <c r="AN67" s="343"/>
    </row>
    <row r="68" spans="3:40">
      <c r="C68" s="244"/>
      <c r="D68" s="244"/>
      <c r="E68" s="244"/>
      <c r="F68" s="244"/>
      <c r="G68" s="244"/>
      <c r="H68" s="244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  <c r="AJ68" s="244"/>
      <c r="AK68" s="244"/>
      <c r="AL68" s="244"/>
      <c r="AM68" s="343"/>
      <c r="AN68" s="343"/>
    </row>
    <row r="69" spans="3:40">
      <c r="C69" s="244"/>
      <c r="D69" s="244"/>
      <c r="E69" s="244"/>
      <c r="F69" s="244"/>
      <c r="G69" s="244"/>
      <c r="H69" s="244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  <c r="AJ69" s="244"/>
      <c r="AK69" s="244"/>
      <c r="AL69" s="244"/>
      <c r="AM69" s="244"/>
      <c r="AN69" s="343"/>
    </row>
    <row r="70" spans="3:40">
      <c r="C70" s="244"/>
      <c r="D70" s="244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  <c r="AJ70" s="244"/>
      <c r="AK70" s="244"/>
      <c r="AL70" s="244"/>
      <c r="AM70" s="244"/>
      <c r="AN70" s="343"/>
    </row>
    <row r="71" spans="3:40">
      <c r="C71" s="244"/>
      <c r="D71" s="244"/>
      <c r="E71" s="244"/>
      <c r="F71" s="244"/>
      <c r="G71" s="244"/>
      <c r="H71" s="244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  <c r="AJ71" s="244"/>
      <c r="AK71" s="244"/>
      <c r="AL71" s="244"/>
      <c r="AM71" s="244"/>
      <c r="AN71" s="343"/>
    </row>
    <row r="72" spans="3:40">
      <c r="C72" s="244"/>
      <c r="D72" s="244"/>
      <c r="E72" s="244"/>
      <c r="F72" s="244"/>
      <c r="G72" s="244"/>
      <c r="H72" s="244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  <c r="AJ72" s="244"/>
      <c r="AK72" s="244"/>
      <c r="AL72" s="244"/>
      <c r="AM72" s="244"/>
      <c r="AN72" s="343"/>
    </row>
    <row r="73" spans="3:40">
      <c r="F73" s="244"/>
      <c r="G73" s="244"/>
      <c r="H73" s="244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  <c r="AJ73" s="244"/>
      <c r="AK73" s="244"/>
      <c r="AL73" s="244"/>
      <c r="AM73" s="244"/>
      <c r="AN73" s="343"/>
    </row>
    <row r="74" spans="3:40">
      <c r="C74" s="244"/>
      <c r="D74" s="244"/>
      <c r="E74" s="244"/>
      <c r="F74" s="244"/>
      <c r="G74" s="244"/>
      <c r="H74" s="244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  <c r="AJ74" s="244"/>
      <c r="AK74" s="244"/>
      <c r="AL74" s="244"/>
      <c r="AM74" s="244"/>
      <c r="AN74" s="343"/>
    </row>
    <row r="75" spans="3:40">
      <c r="C75" s="244"/>
      <c r="D75" s="244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  <c r="AJ75" s="244"/>
      <c r="AK75" s="244"/>
      <c r="AL75" s="244"/>
      <c r="AM75" s="244"/>
      <c r="AN75" s="343"/>
    </row>
    <row r="76" spans="3:40">
      <c r="C76" s="244"/>
      <c r="D76" s="244"/>
      <c r="E76" s="244"/>
      <c r="F76" s="244"/>
      <c r="G76" s="244"/>
      <c r="H76" s="244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  <c r="AJ76" s="244"/>
      <c r="AK76" s="244"/>
      <c r="AL76" s="244"/>
      <c r="AM76" s="244"/>
      <c r="AN76" s="343"/>
    </row>
    <row r="77" spans="3:40">
      <c r="C77" s="244"/>
      <c r="D77" s="244"/>
      <c r="E77" s="244"/>
      <c r="F77" s="244"/>
      <c r="G77" s="244"/>
      <c r="H77" s="244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  <c r="AJ77" s="244"/>
      <c r="AK77" s="244"/>
      <c r="AL77" s="244"/>
      <c r="AM77" s="244"/>
      <c r="AN77" s="343"/>
    </row>
    <row r="78" spans="3:40">
      <c r="C78" s="244"/>
      <c r="D78" s="244"/>
      <c r="E78" s="244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  <c r="AJ78" s="244"/>
      <c r="AK78" s="244"/>
      <c r="AL78" s="244"/>
      <c r="AM78" s="244"/>
      <c r="AN78" s="343"/>
    </row>
    <row r="79" spans="3:40">
      <c r="C79" s="244"/>
      <c r="D79" s="244"/>
      <c r="E79" s="244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  <c r="AJ79" s="244"/>
      <c r="AK79" s="244"/>
      <c r="AL79" s="244"/>
      <c r="AM79" s="244"/>
      <c r="AN79" s="343"/>
    </row>
    <row r="80" spans="3:40">
      <c r="C80" s="244"/>
      <c r="D80" s="244"/>
      <c r="E80" s="244"/>
      <c r="F80" s="244"/>
      <c r="G80" s="244"/>
      <c r="H80" s="244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  <c r="AJ80" s="244"/>
      <c r="AK80" s="244"/>
      <c r="AL80" s="244"/>
      <c r="AM80" s="244"/>
      <c r="AN80" s="343"/>
    </row>
    <row r="81" spans="3:40">
      <c r="C81" s="244"/>
      <c r="D81" s="244"/>
      <c r="E81" s="244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  <c r="AJ81" s="244"/>
      <c r="AK81" s="244"/>
      <c r="AL81" s="244"/>
      <c r="AM81" s="244"/>
      <c r="AN81" s="343"/>
    </row>
    <row r="82" spans="3:40">
      <c r="C82" s="244"/>
      <c r="D82" s="244"/>
      <c r="E82" s="244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  <c r="AJ82" s="244"/>
      <c r="AK82" s="244"/>
      <c r="AL82" s="244"/>
      <c r="AM82" s="244"/>
      <c r="AN82" s="343"/>
    </row>
    <row r="83" spans="3:40">
      <c r="C83" s="244"/>
      <c r="D83" s="244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  <c r="AJ83" s="244"/>
      <c r="AK83" s="244"/>
      <c r="AL83" s="244"/>
      <c r="AM83" s="244"/>
      <c r="AN83" s="343"/>
    </row>
    <row r="84" spans="3:40">
      <c r="C84" s="244"/>
      <c r="D84" s="244"/>
      <c r="E84" s="244"/>
      <c r="F84" s="244"/>
      <c r="G84" s="244"/>
      <c r="H84" s="244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  <c r="AJ84" s="244"/>
      <c r="AK84" s="244"/>
      <c r="AL84" s="244"/>
      <c r="AM84" s="244"/>
      <c r="AN84" s="343"/>
    </row>
    <row r="85" spans="3:40"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  <c r="AJ85" s="244"/>
      <c r="AK85" s="244"/>
      <c r="AL85" s="244"/>
      <c r="AM85" s="244"/>
      <c r="AN85" s="343"/>
    </row>
    <row r="86" spans="3:40"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  <c r="AJ86" s="244"/>
      <c r="AK86" s="244"/>
      <c r="AL86" s="244"/>
      <c r="AM86" s="244"/>
      <c r="AN86" s="343"/>
    </row>
    <row r="87" spans="3:40">
      <c r="C87" s="244"/>
      <c r="D87" s="244"/>
      <c r="E87" s="244"/>
      <c r="F87" s="244"/>
      <c r="G87" s="244"/>
      <c r="H87" s="244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  <c r="AJ87" s="244"/>
      <c r="AK87" s="244"/>
      <c r="AL87" s="244"/>
      <c r="AM87" s="244"/>
      <c r="AN87" s="343"/>
    </row>
    <row r="88" spans="3:40">
      <c r="C88" s="244"/>
      <c r="D88" s="244"/>
      <c r="E88" s="244"/>
      <c r="F88" s="244"/>
      <c r="G88" s="244"/>
      <c r="H88" s="244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  <c r="AJ88" s="244"/>
      <c r="AK88" s="244"/>
      <c r="AL88" s="244"/>
      <c r="AM88" s="244"/>
      <c r="AN88" s="343"/>
    </row>
    <row r="89" spans="3:40">
      <c r="C89" s="244"/>
      <c r="D89" s="244"/>
      <c r="E89" s="244"/>
      <c r="F89" s="244"/>
      <c r="G89" s="244"/>
      <c r="H89" s="244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  <c r="AJ89" s="244"/>
      <c r="AK89" s="244"/>
      <c r="AL89" s="244"/>
      <c r="AM89" s="244"/>
      <c r="AN89" s="343"/>
    </row>
    <row r="90" spans="3:40">
      <c r="C90" s="244"/>
      <c r="D90" s="244"/>
      <c r="E90" s="244"/>
      <c r="F90" s="244"/>
      <c r="G90" s="244"/>
      <c r="H90" s="244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  <c r="AJ90" s="244"/>
      <c r="AK90" s="244"/>
      <c r="AL90" s="244"/>
      <c r="AM90" s="244"/>
      <c r="AN90" s="343"/>
    </row>
    <row r="91" spans="3:40">
      <c r="C91" s="244"/>
      <c r="D91" s="244"/>
      <c r="E91" s="244"/>
      <c r="F91" s="244"/>
      <c r="G91" s="244"/>
      <c r="H91" s="244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  <c r="AJ91" s="244"/>
      <c r="AK91" s="244"/>
      <c r="AL91" s="244"/>
      <c r="AM91" s="244"/>
      <c r="AN91" s="343"/>
    </row>
    <row r="92" spans="3:40">
      <c r="C92" s="244"/>
      <c r="D92" s="244"/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  <c r="AJ92" s="244"/>
      <c r="AK92" s="244"/>
      <c r="AL92" s="244"/>
      <c r="AM92" s="244"/>
      <c r="AN92" s="343"/>
    </row>
    <row r="93" spans="3:40">
      <c r="C93" s="244"/>
      <c r="D93" s="244"/>
      <c r="E93" s="244"/>
      <c r="F93" s="244"/>
      <c r="G93" s="244"/>
      <c r="H93" s="244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  <c r="AJ93" s="244"/>
      <c r="AK93" s="244"/>
      <c r="AL93" s="244"/>
      <c r="AM93" s="244"/>
      <c r="AN93" s="343"/>
    </row>
    <row r="94" spans="3:40">
      <c r="C94" s="244"/>
      <c r="D94" s="244"/>
      <c r="E94" s="244"/>
      <c r="F94" s="244"/>
      <c r="G94" s="244"/>
      <c r="H94" s="244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  <c r="AJ94" s="244"/>
      <c r="AK94" s="244"/>
      <c r="AL94" s="244"/>
      <c r="AM94" s="244"/>
      <c r="AN94" s="343"/>
    </row>
    <row r="95" spans="3:40">
      <c r="C95" s="244"/>
      <c r="D95" s="244"/>
      <c r="E95" s="244"/>
      <c r="F95" s="244"/>
      <c r="G95" s="244"/>
      <c r="H95" s="244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  <c r="AJ95" s="244"/>
      <c r="AK95" s="244"/>
      <c r="AL95" s="244"/>
      <c r="AM95" s="244"/>
      <c r="AN95" s="343"/>
    </row>
    <row r="96" spans="3:40">
      <c r="C96" s="244"/>
      <c r="D96" s="244"/>
      <c r="E96" s="244"/>
      <c r="F96" s="244"/>
      <c r="G96" s="244"/>
      <c r="H96" s="244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  <c r="AJ96" s="244"/>
      <c r="AK96" s="244"/>
      <c r="AL96" s="244"/>
      <c r="AM96" s="244"/>
      <c r="AN96" s="244"/>
    </row>
    <row r="97" spans="3:40">
      <c r="C97" s="244"/>
      <c r="D97" s="244"/>
      <c r="E97" s="244"/>
      <c r="F97" s="244"/>
      <c r="G97" s="244"/>
      <c r="H97" s="244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  <c r="AJ97" s="244"/>
      <c r="AK97" s="244"/>
      <c r="AL97" s="244"/>
      <c r="AM97" s="244"/>
      <c r="AN97" s="244"/>
    </row>
    <row r="98" spans="3:40">
      <c r="C98" s="244"/>
      <c r="D98" s="244"/>
      <c r="E98" s="244"/>
      <c r="F98" s="244"/>
      <c r="G98" s="244"/>
      <c r="H98" s="244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  <c r="AJ98" s="244"/>
      <c r="AK98" s="244"/>
      <c r="AL98" s="244"/>
      <c r="AM98" s="244"/>
      <c r="AN98" s="244"/>
    </row>
    <row r="99" spans="3:40">
      <c r="C99" s="244"/>
      <c r="D99" s="244"/>
      <c r="E99" s="244"/>
      <c r="F99" s="244"/>
      <c r="G99" s="244"/>
      <c r="H99" s="244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  <c r="AJ99" s="244"/>
      <c r="AK99" s="244"/>
      <c r="AL99" s="244"/>
      <c r="AM99" s="244"/>
      <c r="AN99" s="244"/>
    </row>
    <row r="100" spans="3:40">
      <c r="C100" s="244"/>
      <c r="D100" s="244"/>
      <c r="E100" s="244"/>
      <c r="F100" s="244"/>
      <c r="G100" s="244"/>
      <c r="H100" s="244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  <c r="AJ100" s="244"/>
      <c r="AK100" s="244"/>
      <c r="AL100" s="244"/>
      <c r="AM100" s="244"/>
      <c r="AN100" s="244"/>
    </row>
    <row r="101" spans="3:40">
      <c r="C101" s="244"/>
      <c r="D101" s="244"/>
      <c r="E101" s="244"/>
      <c r="F101" s="244"/>
      <c r="G101" s="244"/>
      <c r="H101" s="244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  <c r="AJ101" s="244"/>
      <c r="AK101" s="244"/>
      <c r="AL101" s="244"/>
      <c r="AM101" s="244"/>
      <c r="AN101" s="244"/>
    </row>
    <row r="102" spans="3:40">
      <c r="C102" s="244"/>
      <c r="D102" s="244"/>
      <c r="E102" s="244"/>
      <c r="F102" s="244"/>
      <c r="G102" s="244"/>
      <c r="H102" s="244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  <c r="AJ102" s="244"/>
      <c r="AK102" s="244"/>
      <c r="AL102" s="244"/>
      <c r="AM102" s="244"/>
      <c r="AN102" s="244"/>
    </row>
    <row r="103" spans="3:40">
      <c r="C103" s="244"/>
      <c r="D103" s="244"/>
      <c r="E103" s="244"/>
      <c r="F103" s="244"/>
      <c r="G103" s="244"/>
      <c r="H103" s="244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  <c r="AJ103" s="244"/>
      <c r="AK103" s="244"/>
      <c r="AL103" s="244"/>
      <c r="AM103" s="244"/>
      <c r="AN103" s="244"/>
    </row>
    <row r="104" spans="3:40">
      <c r="C104" s="244"/>
      <c r="D104" s="244"/>
      <c r="E104" s="244"/>
      <c r="F104" s="244"/>
      <c r="G104" s="244"/>
      <c r="H104" s="244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  <c r="AJ104" s="244"/>
      <c r="AK104" s="244"/>
      <c r="AL104" s="244"/>
      <c r="AM104" s="244"/>
      <c r="AN104" s="244"/>
    </row>
    <row r="105" spans="3:40">
      <c r="C105" s="244"/>
      <c r="D105" s="244"/>
      <c r="E105" s="244"/>
      <c r="F105" s="244"/>
      <c r="G105" s="244"/>
      <c r="H105" s="244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  <c r="AJ105" s="244"/>
      <c r="AK105" s="244"/>
      <c r="AL105" s="244"/>
      <c r="AM105" s="244"/>
      <c r="AN105" s="244"/>
    </row>
    <row r="106" spans="3:40">
      <c r="C106" s="244"/>
      <c r="D106" s="244"/>
      <c r="E106" s="244"/>
      <c r="F106" s="244"/>
      <c r="G106" s="244"/>
      <c r="H106" s="244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  <c r="AJ106" s="244"/>
      <c r="AK106" s="244"/>
      <c r="AL106" s="244"/>
      <c r="AM106" s="244"/>
      <c r="AN106" s="244"/>
    </row>
    <row r="107" spans="3:40">
      <c r="C107" s="244"/>
      <c r="D107" s="244"/>
      <c r="E107" s="244"/>
      <c r="F107" s="244"/>
      <c r="G107" s="244"/>
      <c r="H107" s="244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  <c r="AJ107" s="244"/>
      <c r="AK107" s="244"/>
      <c r="AL107" s="244"/>
      <c r="AM107" s="244"/>
      <c r="AN107" s="244"/>
    </row>
    <row r="108" spans="3:40">
      <c r="C108" s="244"/>
      <c r="D108" s="244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  <c r="AJ108" s="244"/>
      <c r="AK108" s="244"/>
      <c r="AL108" s="244"/>
      <c r="AM108" s="244"/>
      <c r="AN108" s="244"/>
    </row>
    <row r="109" spans="3:40">
      <c r="C109" s="244"/>
      <c r="D109" s="244"/>
      <c r="E109" s="244"/>
      <c r="F109" s="244"/>
      <c r="G109" s="244"/>
      <c r="H109" s="244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  <c r="AJ109" s="244"/>
      <c r="AK109" s="244"/>
      <c r="AL109" s="244"/>
      <c r="AM109" s="244"/>
      <c r="AN109" s="244"/>
    </row>
    <row r="110" spans="3:40">
      <c r="C110" s="244"/>
      <c r="D110" s="244"/>
      <c r="E110" s="244"/>
      <c r="F110" s="244"/>
      <c r="G110" s="244"/>
      <c r="H110" s="244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  <c r="AJ110" s="244"/>
      <c r="AK110" s="244"/>
      <c r="AL110" s="244"/>
      <c r="AM110" s="244"/>
      <c r="AN110" s="244"/>
    </row>
    <row r="111" spans="3:40">
      <c r="C111" s="244"/>
      <c r="D111" s="244"/>
      <c r="E111" s="244"/>
      <c r="F111" s="244"/>
      <c r="G111" s="244"/>
      <c r="H111" s="244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  <c r="AJ111" s="244"/>
      <c r="AK111" s="244"/>
      <c r="AL111" s="244"/>
      <c r="AM111" s="244"/>
      <c r="AN111" s="244"/>
    </row>
    <row r="112" spans="3:40">
      <c r="C112" s="244"/>
      <c r="D112" s="244"/>
      <c r="E112" s="244"/>
      <c r="F112" s="244"/>
      <c r="G112" s="244"/>
      <c r="H112" s="244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  <c r="AJ112" s="244"/>
      <c r="AK112" s="244"/>
      <c r="AL112" s="244"/>
      <c r="AM112" s="244"/>
      <c r="AN112" s="244"/>
    </row>
    <row r="113" spans="3:40">
      <c r="C113" s="244"/>
      <c r="D113" s="244"/>
      <c r="E113" s="244"/>
      <c r="F113" s="244"/>
      <c r="G113" s="244"/>
      <c r="H113" s="244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  <c r="AJ113" s="244"/>
      <c r="AK113" s="244"/>
      <c r="AL113" s="244"/>
      <c r="AM113" s="244"/>
      <c r="AN113" s="244"/>
    </row>
    <row r="114" spans="3:40">
      <c r="C114" s="244"/>
      <c r="D114" s="244"/>
      <c r="E114" s="244"/>
      <c r="F114" s="244"/>
      <c r="G114" s="244"/>
      <c r="H114" s="244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  <c r="AJ114" s="244"/>
      <c r="AK114" s="244"/>
      <c r="AL114" s="244"/>
      <c r="AM114" s="244"/>
      <c r="AN114" s="244"/>
    </row>
    <row r="115" spans="3:40">
      <c r="C115" s="244"/>
      <c r="D115" s="244"/>
      <c r="E115" s="244"/>
      <c r="F115" s="244"/>
      <c r="G115" s="244"/>
      <c r="H115" s="244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  <c r="AJ115" s="244"/>
      <c r="AK115" s="244"/>
      <c r="AL115" s="244"/>
      <c r="AM115" s="244"/>
      <c r="AN115" s="244"/>
    </row>
    <row r="116" spans="3:40">
      <c r="C116" s="244"/>
      <c r="D116" s="244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  <c r="AJ116" s="244"/>
      <c r="AK116" s="244"/>
      <c r="AL116" s="244"/>
      <c r="AM116" s="244"/>
      <c r="AN116" s="244"/>
    </row>
    <row r="117" spans="3:40">
      <c r="C117" s="244"/>
      <c r="D117" s="244"/>
      <c r="E117" s="244"/>
      <c r="F117" s="244"/>
      <c r="G117" s="244"/>
      <c r="H117" s="244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  <c r="AJ117" s="244"/>
      <c r="AK117" s="244"/>
      <c r="AL117" s="244"/>
      <c r="AM117" s="244"/>
      <c r="AN117" s="244"/>
    </row>
    <row r="118" spans="3:40">
      <c r="C118" s="244"/>
      <c r="D118" s="244"/>
      <c r="E118" s="244"/>
      <c r="F118" s="244"/>
      <c r="G118" s="244"/>
      <c r="H118" s="244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  <c r="AJ118" s="244"/>
      <c r="AK118" s="244"/>
      <c r="AL118" s="244"/>
      <c r="AM118" s="244"/>
      <c r="AN118" s="244"/>
    </row>
    <row r="119" spans="3:40">
      <c r="C119" s="244"/>
      <c r="D119" s="244"/>
      <c r="E119" s="244"/>
      <c r="F119" s="244"/>
      <c r="G119" s="244"/>
      <c r="H119" s="244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  <c r="AJ119" s="244"/>
      <c r="AK119" s="244"/>
      <c r="AL119" s="244"/>
      <c r="AM119" s="244"/>
      <c r="AN119" s="244"/>
    </row>
    <row r="120" spans="3:40">
      <c r="C120" s="244"/>
      <c r="D120" s="244"/>
      <c r="E120" s="244"/>
      <c r="F120" s="244"/>
      <c r="G120" s="244"/>
      <c r="H120" s="244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  <c r="AJ120" s="244"/>
      <c r="AK120" s="244"/>
      <c r="AL120" s="244"/>
      <c r="AM120" s="244"/>
      <c r="AN120" s="244"/>
    </row>
    <row r="121" spans="3:40">
      <c r="C121" s="244"/>
      <c r="D121" s="244"/>
      <c r="E121" s="244"/>
      <c r="F121" s="244"/>
      <c r="G121" s="244"/>
      <c r="H121" s="244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  <c r="AJ121" s="244"/>
      <c r="AK121" s="244"/>
      <c r="AL121" s="244"/>
      <c r="AM121" s="244"/>
      <c r="AN121" s="244"/>
    </row>
    <row r="122" spans="3:40">
      <c r="C122" s="244"/>
      <c r="D122" s="244"/>
      <c r="E122" s="244"/>
      <c r="F122" s="244"/>
      <c r="G122" s="244"/>
      <c r="H122" s="244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  <c r="AJ122" s="244"/>
      <c r="AK122" s="244"/>
      <c r="AL122" s="244"/>
      <c r="AM122" s="244"/>
      <c r="AN122" s="244"/>
    </row>
  </sheetData>
  <sheetProtection selectLockedCells="1" selectUnlockedCells="1"/>
  <mergeCells count="22">
    <mergeCell ref="U9:X9"/>
    <mergeCell ref="Y11:AA11"/>
    <mergeCell ref="L11:N11"/>
    <mergeCell ref="A3:AL3"/>
    <mergeCell ref="Y10:AB10"/>
    <mergeCell ref="F8:X8"/>
    <mergeCell ref="Y8:AL8"/>
    <mergeCell ref="AE11:AG11"/>
    <mergeCell ref="F9:R9"/>
    <mergeCell ref="Y9:AI9"/>
    <mergeCell ref="C10:E10"/>
    <mergeCell ref="L10:T10"/>
    <mergeCell ref="AE10:AL10"/>
    <mergeCell ref="C11:E11"/>
    <mergeCell ref="F11:H11"/>
    <mergeCell ref="AB11:AD11"/>
    <mergeCell ref="R11:T11"/>
    <mergeCell ref="O11:Q11"/>
    <mergeCell ref="F10:K10"/>
    <mergeCell ref="U10:W11"/>
    <mergeCell ref="AI11:AK11"/>
    <mergeCell ref="I11:K11"/>
  </mergeCells>
  <phoneticPr fontId="56" type="noConversion"/>
  <printOptions horizontalCentered="1" verticalCentered="1"/>
  <pageMargins left="0.19685039370078741" right="0.19685039370078741" top="0.31496062992125984" bottom="0.31496062992125984" header="0.51181102362204722" footer="0.51181102362204722"/>
  <pageSetup paperSize="8" scale="70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05"/>
  <sheetViews>
    <sheetView zoomScaleNormal="100" workbookViewId="0"/>
  </sheetViews>
  <sheetFormatPr defaultRowHeight="15"/>
  <cols>
    <col min="1" max="1" width="2.7109375" style="362" customWidth="1"/>
    <col min="2" max="2" width="25.42578125" style="362" customWidth="1"/>
    <col min="3" max="3" width="29.7109375" style="362" customWidth="1"/>
    <col min="4" max="5" width="14.42578125" style="380" customWidth="1"/>
    <col min="6" max="6" width="12.7109375" style="1114" customWidth="1"/>
    <col min="7" max="7" width="13.140625" style="380" customWidth="1"/>
    <col min="8" max="8" width="12.42578125" style="380" customWidth="1"/>
    <col min="9" max="9" width="10.85546875" style="1181" bestFit="1" customWidth="1"/>
    <col min="10" max="11" width="9.5703125" style="1181" bestFit="1" customWidth="1"/>
    <col min="12" max="12" width="10.7109375" style="1181" customWidth="1"/>
    <col min="13" max="13" width="11.42578125" style="1181" bestFit="1" customWidth="1"/>
    <col min="14" max="15" width="9.140625" style="1181"/>
    <col min="16" max="18" width="9.140625" style="1180"/>
    <col min="19" max="22" width="9.140625" style="375"/>
    <col min="23" max="16384" width="9.140625" style="362"/>
  </cols>
  <sheetData>
    <row r="1" spans="1:13" ht="25.5" customHeight="1" thickBot="1">
      <c r="A1" s="360"/>
      <c r="B1" s="1645" t="s">
        <v>315</v>
      </c>
      <c r="C1" s="1646"/>
      <c r="D1" s="361" t="s">
        <v>316</v>
      </c>
      <c r="E1" s="361" t="s">
        <v>583</v>
      </c>
      <c r="F1" s="361" t="s">
        <v>500</v>
      </c>
      <c r="G1" s="361" t="s">
        <v>626</v>
      </c>
      <c r="H1" s="361" t="s">
        <v>627</v>
      </c>
      <c r="I1" s="1195"/>
      <c r="J1" s="1195"/>
      <c r="K1" s="1195"/>
      <c r="L1" s="1195"/>
      <c r="M1" s="1195"/>
    </row>
    <row r="2" spans="1:13" ht="12" customHeight="1" thickBot="1">
      <c r="A2" s="1652" t="s">
        <v>317</v>
      </c>
      <c r="B2" s="1653"/>
      <c r="C2" s="1653"/>
      <c r="D2" s="1653"/>
      <c r="E2" s="1653"/>
      <c r="F2" s="1654"/>
      <c r="G2" s="1654"/>
      <c r="H2" s="1654"/>
    </row>
    <row r="3" spans="1:13" ht="12.95" customHeight="1">
      <c r="A3" s="1647" t="s">
        <v>318</v>
      </c>
      <c r="B3" s="1648"/>
      <c r="C3" s="1649"/>
      <c r="D3" s="363">
        <f>SUM(D4:D5)</f>
        <v>14244</v>
      </c>
      <c r="E3" s="363">
        <v>12970</v>
      </c>
      <c r="F3" s="1106">
        <f>SUM(F4:F5)</f>
        <v>-37</v>
      </c>
      <c r="G3" s="532">
        <f>SUM(E3:F3)</f>
        <v>12933</v>
      </c>
      <c r="H3" s="532">
        <f>SUM(H4:H5)</f>
        <v>12744</v>
      </c>
    </row>
    <row r="4" spans="1:13" ht="12.95" customHeight="1">
      <c r="A4" s="364"/>
      <c r="B4" s="1650" t="s">
        <v>319</v>
      </c>
      <c r="C4" s="1651"/>
      <c r="D4" s="609">
        <v>12744</v>
      </c>
      <c r="E4" s="609">
        <v>12744</v>
      </c>
      <c r="F4" s="609"/>
      <c r="G4" s="609">
        <f>SUM(E4:F4)</f>
        <v>12744</v>
      </c>
      <c r="H4" s="609">
        <v>12744</v>
      </c>
    </row>
    <row r="5" spans="1:13" ht="12.95" customHeight="1">
      <c r="A5" s="365"/>
      <c r="B5" s="1639" t="s">
        <v>255</v>
      </c>
      <c r="C5" s="1640"/>
      <c r="D5" s="609">
        <v>1500</v>
      </c>
      <c r="E5" s="609">
        <v>226</v>
      </c>
      <c r="F5" s="609">
        <v>-37</v>
      </c>
      <c r="G5" s="609">
        <f>SUM(E5:F5)</f>
        <v>189</v>
      </c>
      <c r="H5" s="609"/>
    </row>
    <row r="6" spans="1:13" ht="12.95" customHeight="1">
      <c r="A6" s="1641" t="s">
        <v>320</v>
      </c>
      <c r="B6" s="1642"/>
      <c r="C6" s="1643"/>
      <c r="D6" s="367">
        <f>SUM(D7:D7)</f>
        <v>8000</v>
      </c>
      <c r="E6" s="367">
        <v>8000</v>
      </c>
      <c r="F6" s="367">
        <f>SUM(F7:F7)</f>
        <v>0</v>
      </c>
      <c r="G6" s="367">
        <f>SUM(E6:F6)</f>
        <v>8000</v>
      </c>
      <c r="H6" s="367">
        <f>SUM(H7:H7)</f>
        <v>0</v>
      </c>
    </row>
    <row r="7" spans="1:13" ht="12.95" customHeight="1">
      <c r="A7" s="368"/>
      <c r="B7" s="1639" t="s">
        <v>321</v>
      </c>
      <c r="C7" s="1640"/>
      <c r="D7" s="609">
        <v>8000</v>
      </c>
      <c r="E7" s="609">
        <v>8000</v>
      </c>
      <c r="F7" s="609"/>
      <c r="G7" s="609">
        <f>SUM(E7:F7)</f>
        <v>8000</v>
      </c>
      <c r="H7" s="609"/>
    </row>
    <row r="8" spans="1:13" ht="12.95" customHeight="1">
      <c r="A8" s="1641" t="s">
        <v>322</v>
      </c>
      <c r="B8" s="1642"/>
      <c r="C8" s="1643"/>
      <c r="D8" s="367">
        <f>SUM(D9:D10)</f>
        <v>4000</v>
      </c>
      <c r="E8" s="367">
        <v>3389</v>
      </c>
      <c r="F8" s="367">
        <f>SUM(F9:F10)</f>
        <v>-1414</v>
      </c>
      <c r="G8" s="367">
        <f>SUM(G9:G10)</f>
        <v>1975</v>
      </c>
      <c r="H8" s="367">
        <f>SUM(H9:H10)</f>
        <v>1927</v>
      </c>
    </row>
    <row r="9" spans="1:13" ht="12.95" customHeight="1">
      <c r="A9" s="369"/>
      <c r="B9" s="1639" t="s">
        <v>323</v>
      </c>
      <c r="C9" s="1640"/>
      <c r="D9" s="609">
        <v>2000</v>
      </c>
      <c r="E9" s="609">
        <v>1462</v>
      </c>
      <c r="F9" s="609">
        <v>-1414</v>
      </c>
      <c r="G9" s="609">
        <f>SUM(E9:F9)</f>
        <v>48</v>
      </c>
      <c r="H9" s="609"/>
    </row>
    <row r="10" spans="1:13" ht="12.95" customHeight="1">
      <c r="A10" s="368"/>
      <c r="B10" s="1639" t="s">
        <v>324</v>
      </c>
      <c r="C10" s="1640"/>
      <c r="D10" s="609">
        <v>2000</v>
      </c>
      <c r="E10" s="609">
        <v>1927</v>
      </c>
      <c r="F10" s="609"/>
      <c r="G10" s="609">
        <f>SUM(E10:F10)</f>
        <v>1927</v>
      </c>
      <c r="H10" s="609">
        <v>1927</v>
      </c>
    </row>
    <row r="11" spans="1:13" ht="12.95" customHeight="1">
      <c r="A11" s="1641" t="s">
        <v>325</v>
      </c>
      <c r="B11" s="1642"/>
      <c r="C11" s="1643"/>
      <c r="D11" s="533">
        <f>SUM(D12:D40)</f>
        <v>37270</v>
      </c>
      <c r="E11" s="533">
        <v>34076</v>
      </c>
      <c r="F11" s="533">
        <f>SUM(F12:F40)</f>
        <v>2827</v>
      </c>
      <c r="G11" s="533">
        <f>SUM(G12:G40)</f>
        <v>36903</v>
      </c>
      <c r="H11" s="533">
        <f>SUM(H12:H40)</f>
        <v>36453</v>
      </c>
    </row>
    <row r="12" spans="1:13" ht="12.95" customHeight="1">
      <c r="A12" s="370"/>
      <c r="B12" s="1639" t="s">
        <v>326</v>
      </c>
      <c r="C12" s="1640"/>
      <c r="D12" s="609">
        <v>10000</v>
      </c>
      <c r="E12" s="609">
        <v>10000</v>
      </c>
      <c r="F12" s="609">
        <v>3200</v>
      </c>
      <c r="G12" s="609">
        <f>SUM(E12:F12)</f>
        <v>13200</v>
      </c>
      <c r="H12" s="609">
        <v>13200</v>
      </c>
    </row>
    <row r="13" spans="1:13" ht="12.95" customHeight="1">
      <c r="A13" s="370"/>
      <c r="B13" s="1639" t="s">
        <v>327</v>
      </c>
      <c r="C13" s="1640"/>
      <c r="D13" s="609">
        <v>550</v>
      </c>
      <c r="E13" s="609">
        <v>550</v>
      </c>
      <c r="F13" s="609"/>
      <c r="G13" s="609">
        <f t="shared" ref="G13:G39" si="0">SUM(E13:F13)</f>
        <v>550</v>
      </c>
      <c r="H13" s="609">
        <v>550</v>
      </c>
    </row>
    <row r="14" spans="1:13" ht="12.95" customHeight="1">
      <c r="A14" s="370"/>
      <c r="B14" s="1639" t="s">
        <v>328</v>
      </c>
      <c r="C14" s="1640"/>
      <c r="D14" s="609">
        <v>400</v>
      </c>
      <c r="E14" s="609">
        <v>400</v>
      </c>
      <c r="F14" s="609"/>
      <c r="G14" s="609">
        <f t="shared" si="0"/>
        <v>400</v>
      </c>
      <c r="H14" s="609"/>
    </row>
    <row r="15" spans="1:13" ht="12.95" customHeight="1">
      <c r="A15" s="370"/>
      <c r="B15" s="610" t="s">
        <v>329</v>
      </c>
      <c r="C15" s="611"/>
      <c r="D15" s="609">
        <v>150</v>
      </c>
      <c r="E15" s="609">
        <v>150</v>
      </c>
      <c r="F15" s="609"/>
      <c r="G15" s="609">
        <f t="shared" si="0"/>
        <v>150</v>
      </c>
      <c r="H15" s="609">
        <v>150</v>
      </c>
    </row>
    <row r="16" spans="1:13" ht="12.95" customHeight="1">
      <c r="A16" s="370"/>
      <c r="B16" s="610" t="s">
        <v>330</v>
      </c>
      <c r="C16" s="611"/>
      <c r="D16" s="609">
        <v>500</v>
      </c>
      <c r="E16" s="609">
        <v>500</v>
      </c>
      <c r="F16" s="609"/>
      <c r="G16" s="609">
        <f t="shared" si="0"/>
        <v>500</v>
      </c>
      <c r="H16" s="609">
        <v>500</v>
      </c>
    </row>
    <row r="17" spans="1:22" ht="12.95" customHeight="1">
      <c r="A17" s="370"/>
      <c r="B17" s="1639" t="s">
        <v>331</v>
      </c>
      <c r="C17" s="1640"/>
      <c r="D17" s="609">
        <v>550</v>
      </c>
      <c r="E17" s="609">
        <v>550</v>
      </c>
      <c r="F17" s="609"/>
      <c r="G17" s="609">
        <f t="shared" si="0"/>
        <v>550</v>
      </c>
      <c r="H17" s="609">
        <v>550</v>
      </c>
    </row>
    <row r="18" spans="1:22" ht="12.95" customHeight="1">
      <c r="A18" s="370"/>
      <c r="B18" s="1655" t="s">
        <v>332</v>
      </c>
      <c r="C18" s="1651"/>
      <c r="D18" s="609">
        <v>500</v>
      </c>
      <c r="E18" s="609">
        <v>500</v>
      </c>
      <c r="F18" s="609"/>
      <c r="G18" s="609">
        <f t="shared" si="0"/>
        <v>500</v>
      </c>
      <c r="H18" s="609">
        <v>500</v>
      </c>
    </row>
    <row r="19" spans="1:22" ht="12.95" customHeight="1">
      <c r="A19" s="370"/>
      <c r="B19" s="1655" t="s">
        <v>333</v>
      </c>
      <c r="C19" s="1651"/>
      <c r="D19" s="609">
        <v>100</v>
      </c>
      <c r="E19" s="609">
        <v>100</v>
      </c>
      <c r="F19" s="609"/>
      <c r="G19" s="609">
        <f t="shared" si="0"/>
        <v>100</v>
      </c>
      <c r="H19" s="609"/>
    </row>
    <row r="20" spans="1:22" ht="12.95" customHeight="1">
      <c r="A20" s="370"/>
      <c r="B20" s="1639" t="s">
        <v>334</v>
      </c>
      <c r="C20" s="1640"/>
      <c r="D20" s="609">
        <v>100</v>
      </c>
      <c r="E20" s="609">
        <v>100</v>
      </c>
      <c r="F20" s="609"/>
      <c r="G20" s="609">
        <f t="shared" si="0"/>
        <v>100</v>
      </c>
      <c r="H20" s="609">
        <v>100</v>
      </c>
    </row>
    <row r="21" spans="1:22" ht="12.95" customHeight="1">
      <c r="A21" s="370"/>
      <c r="B21" s="1655" t="s">
        <v>335</v>
      </c>
      <c r="C21" s="1651"/>
      <c r="D21" s="609">
        <v>100</v>
      </c>
      <c r="E21" s="609">
        <v>100</v>
      </c>
      <c r="F21" s="609"/>
      <c r="G21" s="609">
        <f t="shared" si="0"/>
        <v>100</v>
      </c>
      <c r="H21" s="609">
        <v>100</v>
      </c>
    </row>
    <row r="22" spans="1:22" ht="12.95" customHeight="1">
      <c r="A22" s="370"/>
      <c r="B22" s="612" t="s">
        <v>336</v>
      </c>
      <c r="C22" s="608"/>
      <c r="D22" s="609">
        <v>50</v>
      </c>
      <c r="E22" s="609">
        <v>50</v>
      </c>
      <c r="F22" s="609"/>
      <c r="G22" s="609">
        <f t="shared" si="0"/>
        <v>50</v>
      </c>
      <c r="H22" s="609">
        <v>50</v>
      </c>
    </row>
    <row r="23" spans="1:22" ht="12.95" customHeight="1">
      <c r="A23" s="370"/>
      <c r="B23" s="612" t="s">
        <v>337</v>
      </c>
      <c r="C23" s="608"/>
      <c r="D23" s="609">
        <v>300</v>
      </c>
      <c r="E23" s="609">
        <v>0</v>
      </c>
      <c r="F23" s="609"/>
      <c r="G23" s="609">
        <f t="shared" si="0"/>
        <v>0</v>
      </c>
      <c r="H23" s="609"/>
    </row>
    <row r="24" spans="1:22" ht="12.95" customHeight="1">
      <c r="A24" s="370"/>
      <c r="B24" s="612" t="s">
        <v>338</v>
      </c>
      <c r="C24" s="608"/>
      <c r="D24" s="609">
        <v>50</v>
      </c>
      <c r="E24" s="609">
        <v>50</v>
      </c>
      <c r="F24" s="609"/>
      <c r="G24" s="609">
        <f t="shared" si="0"/>
        <v>50</v>
      </c>
      <c r="H24" s="609">
        <v>50</v>
      </c>
    </row>
    <row r="25" spans="1:22" s="372" customFormat="1" ht="12.95" customHeight="1">
      <c r="A25" s="371"/>
      <c r="B25" s="1656" t="s">
        <v>339</v>
      </c>
      <c r="C25" s="1657"/>
      <c r="D25" s="609">
        <v>250</v>
      </c>
      <c r="E25" s="609">
        <v>250</v>
      </c>
      <c r="F25" s="609"/>
      <c r="G25" s="609">
        <f t="shared" si="0"/>
        <v>250</v>
      </c>
      <c r="H25" s="609">
        <v>250</v>
      </c>
      <c r="I25" s="1181"/>
      <c r="J25" s="1181"/>
      <c r="L25" s="1181"/>
      <c r="M25" s="1181"/>
      <c r="N25" s="1181"/>
      <c r="O25" s="1181"/>
      <c r="P25" s="1181"/>
      <c r="Q25" s="1181"/>
      <c r="R25" s="1181"/>
      <c r="S25" s="1111"/>
      <c r="T25" s="1111"/>
      <c r="U25" s="1111"/>
      <c r="V25" s="1111"/>
    </row>
    <row r="26" spans="1:22" ht="12.95" customHeight="1">
      <c r="A26" s="370"/>
      <c r="B26" s="613" t="s">
        <v>340</v>
      </c>
      <c r="C26" s="614" t="s">
        <v>282</v>
      </c>
      <c r="D26" s="609">
        <v>400</v>
      </c>
      <c r="E26" s="609">
        <v>0</v>
      </c>
      <c r="F26" s="609"/>
      <c r="G26" s="609">
        <f t="shared" si="0"/>
        <v>0</v>
      </c>
      <c r="H26" s="609"/>
    </row>
    <row r="27" spans="1:22" ht="12.95" customHeight="1">
      <c r="A27" s="370"/>
      <c r="B27" s="615"/>
      <c r="C27" s="614" t="s">
        <v>283</v>
      </c>
      <c r="D27" s="609">
        <v>150</v>
      </c>
      <c r="E27" s="609">
        <v>0</v>
      </c>
      <c r="F27" s="609"/>
      <c r="G27" s="609">
        <f t="shared" si="0"/>
        <v>0</v>
      </c>
      <c r="H27" s="609"/>
    </row>
    <row r="28" spans="1:22" ht="12.95" customHeight="1">
      <c r="A28" s="370"/>
      <c r="B28" s="615"/>
      <c r="C28" s="614" t="s">
        <v>284</v>
      </c>
      <c r="D28" s="609">
        <v>300</v>
      </c>
      <c r="E28" s="609">
        <v>0</v>
      </c>
      <c r="F28" s="609"/>
      <c r="G28" s="609">
        <f t="shared" si="0"/>
        <v>0</v>
      </c>
      <c r="H28" s="609"/>
    </row>
    <row r="29" spans="1:22" ht="12.95" customHeight="1">
      <c r="A29" s="370"/>
      <c r="B29" s="615"/>
      <c r="C29" s="614" t="s">
        <v>314</v>
      </c>
      <c r="D29" s="609">
        <v>655</v>
      </c>
      <c r="E29" s="609">
        <v>0</v>
      </c>
      <c r="F29" s="609"/>
      <c r="G29" s="609">
        <f t="shared" si="0"/>
        <v>0</v>
      </c>
      <c r="H29" s="609"/>
    </row>
    <row r="30" spans="1:22" ht="12.95" customHeight="1">
      <c r="A30" s="370"/>
      <c r="B30" s="615"/>
      <c r="C30" s="614" t="s">
        <v>341</v>
      </c>
      <c r="D30" s="609">
        <v>525</v>
      </c>
      <c r="E30" s="609">
        <v>0</v>
      </c>
      <c r="F30" s="609"/>
      <c r="G30" s="609">
        <f t="shared" si="0"/>
        <v>0</v>
      </c>
      <c r="H30" s="609"/>
    </row>
    <row r="31" spans="1:22" ht="12.95" customHeight="1">
      <c r="A31" s="370"/>
      <c r="B31" s="613" t="s">
        <v>494</v>
      </c>
      <c r="C31" s="616"/>
      <c r="D31" s="609"/>
      <c r="E31" s="609">
        <v>1068</v>
      </c>
      <c r="F31" s="609"/>
      <c r="G31" s="609">
        <f t="shared" si="0"/>
        <v>1068</v>
      </c>
      <c r="H31" s="609">
        <v>1068</v>
      </c>
    </row>
    <row r="32" spans="1:22" ht="12.95" customHeight="1">
      <c r="A32" s="370"/>
      <c r="B32" s="1658" t="s">
        <v>342</v>
      </c>
      <c r="C32" s="1659"/>
      <c r="D32" s="609">
        <v>1650</v>
      </c>
      <c r="E32" s="609">
        <v>1155</v>
      </c>
      <c r="F32" s="609">
        <v>-25</v>
      </c>
      <c r="G32" s="609">
        <f t="shared" si="0"/>
        <v>1130</v>
      </c>
      <c r="H32" s="609">
        <v>1180</v>
      </c>
    </row>
    <row r="33" spans="1:9" ht="12.95" customHeight="1">
      <c r="A33" s="370"/>
      <c r="B33" s="1639" t="s">
        <v>343</v>
      </c>
      <c r="C33" s="1640"/>
      <c r="D33" s="617">
        <v>2240</v>
      </c>
      <c r="E33" s="617">
        <v>2044</v>
      </c>
      <c r="F33" s="609">
        <v>-739</v>
      </c>
      <c r="G33" s="609">
        <f t="shared" si="0"/>
        <v>1305</v>
      </c>
      <c r="H33" s="617">
        <v>1305</v>
      </c>
    </row>
    <row r="34" spans="1:9" ht="12.95" customHeight="1">
      <c r="A34" s="370"/>
      <c r="B34" s="1639" t="s">
        <v>344</v>
      </c>
      <c r="C34" s="1640"/>
      <c r="D34" s="617">
        <v>1290</v>
      </c>
      <c r="E34" s="617">
        <v>1154</v>
      </c>
      <c r="F34" s="609">
        <v>-164</v>
      </c>
      <c r="G34" s="609">
        <f t="shared" si="0"/>
        <v>990</v>
      </c>
      <c r="H34" s="617">
        <v>990</v>
      </c>
    </row>
    <row r="35" spans="1:9" ht="12.95" customHeight="1">
      <c r="A35" s="370"/>
      <c r="B35" s="1639" t="s">
        <v>345</v>
      </c>
      <c r="C35" s="1640"/>
      <c r="D35" s="617">
        <v>1425</v>
      </c>
      <c r="E35" s="617">
        <v>1015</v>
      </c>
      <c r="F35" s="609">
        <v>-140</v>
      </c>
      <c r="G35" s="609">
        <f t="shared" si="0"/>
        <v>875</v>
      </c>
      <c r="H35" s="617">
        <v>875</v>
      </c>
    </row>
    <row r="36" spans="1:9" ht="12.95" customHeight="1">
      <c r="A36" s="370"/>
      <c r="B36" s="1639" t="s">
        <v>346</v>
      </c>
      <c r="C36" s="1640"/>
      <c r="D36" s="617">
        <v>1255</v>
      </c>
      <c r="E36" s="617">
        <v>775</v>
      </c>
      <c r="F36" s="609">
        <v>-5</v>
      </c>
      <c r="G36" s="609">
        <f t="shared" si="0"/>
        <v>770</v>
      </c>
      <c r="H36" s="617">
        <v>770</v>
      </c>
    </row>
    <row r="37" spans="1:9" ht="12.95" customHeight="1">
      <c r="A37" s="370"/>
      <c r="B37" s="1639" t="s">
        <v>347</v>
      </c>
      <c r="C37" s="1640"/>
      <c r="D37" s="617">
        <v>2135</v>
      </c>
      <c r="E37" s="617">
        <v>1920</v>
      </c>
      <c r="F37" s="609">
        <v>-300</v>
      </c>
      <c r="G37" s="609">
        <f t="shared" si="0"/>
        <v>1620</v>
      </c>
      <c r="H37" s="617">
        <v>1620</v>
      </c>
    </row>
    <row r="38" spans="1:9" ht="12.95" customHeight="1">
      <c r="A38" s="370"/>
      <c r="B38" s="1639" t="s">
        <v>348</v>
      </c>
      <c r="C38" s="1640"/>
      <c r="D38" s="617">
        <v>1445</v>
      </c>
      <c r="E38" s="617">
        <v>1445</v>
      </c>
      <c r="F38" s="609"/>
      <c r="G38" s="609">
        <f t="shared" si="0"/>
        <v>1445</v>
      </c>
      <c r="H38" s="617">
        <v>1445</v>
      </c>
    </row>
    <row r="39" spans="1:9" ht="12.95" customHeight="1">
      <c r="A39" s="370"/>
      <c r="B39" s="1639" t="s">
        <v>349</v>
      </c>
      <c r="C39" s="1640"/>
      <c r="D39" s="609">
        <v>10200</v>
      </c>
      <c r="E39" s="609">
        <v>10200</v>
      </c>
      <c r="F39" s="609"/>
      <c r="G39" s="609">
        <f t="shared" si="0"/>
        <v>10200</v>
      </c>
      <c r="H39" s="609">
        <v>10200</v>
      </c>
    </row>
    <row r="40" spans="1:9" ht="12.95" customHeight="1">
      <c r="A40" s="531"/>
      <c r="B40" s="618" t="s">
        <v>499</v>
      </c>
      <c r="C40" s="611"/>
      <c r="D40" s="609"/>
      <c r="E40" s="609"/>
      <c r="F40" s="609">
        <v>1000</v>
      </c>
      <c r="G40" s="609">
        <f>SUM(E40:F40)</f>
        <v>1000</v>
      </c>
      <c r="H40" s="609">
        <v>1000</v>
      </c>
    </row>
    <row r="41" spans="1:9" ht="12.95" customHeight="1">
      <c r="A41" s="1641" t="s">
        <v>350</v>
      </c>
      <c r="B41" s="1642"/>
      <c r="C41" s="1643"/>
      <c r="D41" s="373">
        <f>SUM(D42:D49)</f>
        <v>3330</v>
      </c>
      <c r="E41" s="373">
        <v>3330</v>
      </c>
      <c r="F41" s="367">
        <f>SUM(F42:F49)</f>
        <v>310</v>
      </c>
      <c r="G41" s="526">
        <f>SUM(E41:F41)</f>
        <v>3640</v>
      </c>
      <c r="H41" s="373">
        <f>SUM(H42:H49)</f>
        <v>3640</v>
      </c>
      <c r="I41" s="1194"/>
    </row>
    <row r="42" spans="1:9" ht="12.95" customHeight="1">
      <c r="A42" s="370"/>
      <c r="B42" s="1644" t="s">
        <v>351</v>
      </c>
      <c r="C42" s="1640"/>
      <c r="D42" s="609">
        <v>470</v>
      </c>
      <c r="E42" s="609">
        <v>470</v>
      </c>
      <c r="F42" s="609"/>
      <c r="G42" s="609">
        <f>SUM(E42:F42)</f>
        <v>470</v>
      </c>
      <c r="H42" s="609">
        <v>470</v>
      </c>
      <c r="I42" s="1194"/>
    </row>
    <row r="43" spans="1:9" ht="12.95" customHeight="1">
      <c r="A43" s="370"/>
      <c r="B43" s="1644" t="s">
        <v>352</v>
      </c>
      <c r="C43" s="1640"/>
      <c r="D43" s="609">
        <v>180</v>
      </c>
      <c r="E43" s="609">
        <v>180</v>
      </c>
      <c r="F43" s="609"/>
      <c r="G43" s="609">
        <f t="shared" ref="G43:G49" si="1">SUM(E43:F43)</f>
        <v>180</v>
      </c>
      <c r="H43" s="609">
        <v>180</v>
      </c>
      <c r="I43" s="1194"/>
    </row>
    <row r="44" spans="1:9" ht="12.95" customHeight="1">
      <c r="A44" s="370"/>
      <c r="B44" s="1644" t="s">
        <v>353</v>
      </c>
      <c r="C44" s="1640"/>
      <c r="D44" s="609">
        <v>700</v>
      </c>
      <c r="E44" s="609">
        <v>700</v>
      </c>
      <c r="F44" s="609"/>
      <c r="G44" s="609">
        <f t="shared" si="1"/>
        <v>700</v>
      </c>
      <c r="H44" s="609">
        <v>700</v>
      </c>
      <c r="I44" s="1194"/>
    </row>
    <row r="45" spans="1:9" ht="12.95" customHeight="1">
      <c r="A45" s="370"/>
      <c r="B45" s="613" t="s">
        <v>354</v>
      </c>
      <c r="C45" s="619"/>
      <c r="D45" s="609">
        <v>50</v>
      </c>
      <c r="E45" s="609">
        <v>50</v>
      </c>
      <c r="F45" s="609"/>
      <c r="G45" s="609">
        <f t="shared" si="1"/>
        <v>50</v>
      </c>
      <c r="H45" s="609">
        <v>50</v>
      </c>
      <c r="I45" s="1194"/>
    </row>
    <row r="46" spans="1:9" ht="12.95" customHeight="1">
      <c r="A46" s="370"/>
      <c r="B46" s="619" t="s">
        <v>355</v>
      </c>
      <c r="C46" s="619"/>
      <c r="D46" s="609">
        <v>230</v>
      </c>
      <c r="E46" s="609">
        <v>230</v>
      </c>
      <c r="F46" s="609">
        <v>310</v>
      </c>
      <c r="G46" s="609">
        <f t="shared" si="1"/>
        <v>540</v>
      </c>
      <c r="H46" s="609">
        <v>540</v>
      </c>
      <c r="I46" s="1194"/>
    </row>
    <row r="47" spans="1:9" ht="12.95" customHeight="1">
      <c r="A47" s="370"/>
      <c r="B47" s="1644" t="s">
        <v>356</v>
      </c>
      <c r="C47" s="1640"/>
      <c r="D47" s="609">
        <v>600</v>
      </c>
      <c r="E47" s="609">
        <v>600</v>
      </c>
      <c r="F47" s="609"/>
      <c r="G47" s="609">
        <f t="shared" si="1"/>
        <v>600</v>
      </c>
      <c r="H47" s="609">
        <v>600</v>
      </c>
      <c r="I47" s="1194"/>
    </row>
    <row r="48" spans="1:9" ht="12.95" customHeight="1">
      <c r="A48" s="370"/>
      <c r="B48" s="1660" t="s">
        <v>357</v>
      </c>
      <c r="C48" s="1661"/>
      <c r="D48" s="609">
        <v>600</v>
      </c>
      <c r="E48" s="609">
        <v>600</v>
      </c>
      <c r="F48" s="609"/>
      <c r="G48" s="609">
        <f t="shared" si="1"/>
        <v>600</v>
      </c>
      <c r="H48" s="609">
        <v>600</v>
      </c>
      <c r="I48" s="1194"/>
    </row>
    <row r="49" spans="1:9" ht="12.95" customHeight="1">
      <c r="A49" s="370"/>
      <c r="B49" s="1644" t="s">
        <v>358</v>
      </c>
      <c r="C49" s="1640"/>
      <c r="D49" s="609">
        <v>500</v>
      </c>
      <c r="E49" s="609">
        <v>500</v>
      </c>
      <c r="F49" s="609"/>
      <c r="G49" s="609">
        <f t="shared" si="1"/>
        <v>500</v>
      </c>
      <c r="H49" s="609">
        <v>500</v>
      </c>
      <c r="I49" s="1194"/>
    </row>
    <row r="50" spans="1:9" ht="12.95" customHeight="1">
      <c r="A50" s="1641" t="s">
        <v>359</v>
      </c>
      <c r="B50" s="1642"/>
      <c r="C50" s="1643"/>
      <c r="D50" s="367">
        <f>SUM(D51:D76)</f>
        <v>112350</v>
      </c>
      <c r="E50" s="367">
        <v>97742</v>
      </c>
      <c r="F50" s="367">
        <f>SUM(F51:F76)</f>
        <v>-100</v>
      </c>
      <c r="G50" s="533">
        <f>SUM(G51:G76)</f>
        <v>97642</v>
      </c>
      <c r="H50" s="367">
        <f>SUM(H51:H76)</f>
        <v>27184</v>
      </c>
      <c r="I50" s="1194"/>
    </row>
    <row r="51" spans="1:9" ht="12.95" customHeight="1">
      <c r="A51" s="370"/>
      <c r="B51" s="1639" t="s">
        <v>360</v>
      </c>
      <c r="C51" s="1640"/>
      <c r="D51" s="609">
        <v>4500</v>
      </c>
      <c r="E51" s="609">
        <v>4500</v>
      </c>
      <c r="F51" s="609"/>
      <c r="G51" s="609">
        <f>SUM(E51:F51)</f>
        <v>4500</v>
      </c>
      <c r="H51" s="609">
        <v>4500</v>
      </c>
      <c r="I51" s="1194"/>
    </row>
    <row r="52" spans="1:9" ht="12.95" customHeight="1">
      <c r="A52" s="370"/>
      <c r="B52" s="1639" t="s">
        <v>361</v>
      </c>
      <c r="C52" s="1640"/>
      <c r="D52" s="609">
        <v>7500</v>
      </c>
      <c r="E52" s="609">
        <v>7500</v>
      </c>
      <c r="F52" s="609">
        <v>3784</v>
      </c>
      <c r="G52" s="609">
        <f t="shared" ref="G52:G76" si="2">SUM(E52:F52)</f>
        <v>11284</v>
      </c>
      <c r="H52" s="609">
        <v>11284</v>
      </c>
      <c r="I52" s="1194"/>
    </row>
    <row r="53" spans="1:9" ht="12.95" customHeight="1">
      <c r="A53" s="370"/>
      <c r="B53" s="1639" t="s">
        <v>362</v>
      </c>
      <c r="C53" s="1640"/>
      <c r="D53" s="609">
        <v>50</v>
      </c>
      <c r="E53" s="609">
        <v>50</v>
      </c>
      <c r="F53" s="609"/>
      <c r="G53" s="609">
        <f t="shared" si="2"/>
        <v>50</v>
      </c>
      <c r="H53" s="609">
        <v>50</v>
      </c>
    </row>
    <row r="54" spans="1:9" ht="12.95" customHeight="1">
      <c r="A54" s="370"/>
      <c r="B54" s="1639" t="s">
        <v>363</v>
      </c>
      <c r="C54" s="1640"/>
      <c r="D54" s="609">
        <v>50</v>
      </c>
      <c r="E54" s="609">
        <v>50</v>
      </c>
      <c r="F54" s="609"/>
      <c r="G54" s="609">
        <f t="shared" si="2"/>
        <v>50</v>
      </c>
      <c r="H54" s="609">
        <v>50</v>
      </c>
    </row>
    <row r="55" spans="1:9" ht="12.95" customHeight="1">
      <c r="A55" s="370"/>
      <c r="B55" s="1639" t="s">
        <v>364</v>
      </c>
      <c r="C55" s="1640"/>
      <c r="D55" s="609">
        <v>350</v>
      </c>
      <c r="E55" s="609">
        <v>350</v>
      </c>
      <c r="F55" s="609"/>
      <c r="G55" s="609">
        <f t="shared" si="2"/>
        <v>350</v>
      </c>
      <c r="H55" s="609">
        <v>350</v>
      </c>
    </row>
    <row r="56" spans="1:9" ht="12.95" customHeight="1">
      <c r="A56" s="370"/>
      <c r="B56" s="1639" t="s">
        <v>365</v>
      </c>
      <c r="C56" s="1640"/>
      <c r="D56" s="609">
        <v>1450</v>
      </c>
      <c r="E56" s="609">
        <v>1450</v>
      </c>
      <c r="F56" s="609"/>
      <c r="G56" s="609">
        <f t="shared" si="2"/>
        <v>1450</v>
      </c>
      <c r="H56" s="609">
        <v>1450</v>
      </c>
    </row>
    <row r="57" spans="1:9" ht="12.95" customHeight="1">
      <c r="A57" s="370"/>
      <c r="B57" s="1639" t="s">
        <v>366</v>
      </c>
      <c r="C57" s="1640"/>
      <c r="D57" s="609">
        <v>2300</v>
      </c>
      <c r="E57" s="609">
        <v>2300</v>
      </c>
      <c r="F57" s="609"/>
      <c r="G57" s="609">
        <f t="shared" si="2"/>
        <v>2300</v>
      </c>
      <c r="H57" s="609">
        <v>0</v>
      </c>
    </row>
    <row r="58" spans="1:9" ht="12.95" customHeight="1">
      <c r="A58" s="370"/>
      <c r="B58" s="1639" t="s">
        <v>367</v>
      </c>
      <c r="C58" s="1640"/>
      <c r="D58" s="609">
        <v>100</v>
      </c>
      <c r="E58" s="609">
        <v>100</v>
      </c>
      <c r="F58" s="609"/>
      <c r="G58" s="609">
        <f t="shared" si="2"/>
        <v>100</v>
      </c>
      <c r="H58" s="609">
        <v>100</v>
      </c>
    </row>
    <row r="59" spans="1:9" ht="12.95" customHeight="1">
      <c r="A59" s="370"/>
      <c r="B59" s="1639" t="s">
        <v>368</v>
      </c>
      <c r="C59" s="1640"/>
      <c r="D59" s="609">
        <v>100</v>
      </c>
      <c r="E59" s="609">
        <v>100</v>
      </c>
      <c r="F59" s="609"/>
      <c r="G59" s="609">
        <f t="shared" si="2"/>
        <v>100</v>
      </c>
      <c r="H59" s="609">
        <v>100</v>
      </c>
    </row>
    <row r="60" spans="1:9" ht="12.95" customHeight="1">
      <c r="A60" s="370"/>
      <c r="B60" s="1639" t="s">
        <v>369</v>
      </c>
      <c r="C60" s="1640"/>
      <c r="D60" s="609">
        <v>100</v>
      </c>
      <c r="E60" s="609">
        <v>100</v>
      </c>
      <c r="F60" s="609"/>
      <c r="G60" s="609">
        <f t="shared" si="2"/>
        <v>100</v>
      </c>
      <c r="H60" s="609">
        <v>0</v>
      </c>
    </row>
    <row r="61" spans="1:9" ht="12.95" customHeight="1">
      <c r="A61" s="370"/>
      <c r="B61" s="610" t="s">
        <v>370</v>
      </c>
      <c r="C61" s="611"/>
      <c r="D61" s="609">
        <v>100</v>
      </c>
      <c r="E61" s="609">
        <v>100</v>
      </c>
      <c r="F61" s="609"/>
      <c r="G61" s="609">
        <f t="shared" si="2"/>
        <v>100</v>
      </c>
      <c r="H61" s="609">
        <v>100</v>
      </c>
    </row>
    <row r="62" spans="1:9" ht="12.95" customHeight="1">
      <c r="A62" s="370"/>
      <c r="B62" s="1639" t="s">
        <v>371</v>
      </c>
      <c r="C62" s="1640"/>
      <c r="D62" s="609">
        <v>100</v>
      </c>
      <c r="E62" s="609">
        <v>100</v>
      </c>
      <c r="F62" s="609"/>
      <c r="G62" s="609">
        <f t="shared" si="2"/>
        <v>100</v>
      </c>
      <c r="H62" s="609">
        <v>100</v>
      </c>
    </row>
    <row r="63" spans="1:9" ht="12.95" customHeight="1">
      <c r="A63" s="370"/>
      <c r="B63" s="1639" t="s">
        <v>372</v>
      </c>
      <c r="C63" s="1640"/>
      <c r="D63" s="609">
        <v>100</v>
      </c>
      <c r="E63" s="609">
        <v>100</v>
      </c>
      <c r="F63" s="609"/>
      <c r="G63" s="609">
        <f t="shared" si="2"/>
        <v>100</v>
      </c>
      <c r="H63" s="609">
        <v>100</v>
      </c>
    </row>
    <row r="64" spans="1:9" ht="12.95" customHeight="1">
      <c r="A64" s="370"/>
      <c r="B64" s="1639" t="s">
        <v>373</v>
      </c>
      <c r="C64" s="1640"/>
      <c r="D64" s="609">
        <v>100</v>
      </c>
      <c r="E64" s="609">
        <v>100</v>
      </c>
      <c r="F64" s="609"/>
      <c r="G64" s="609">
        <f t="shared" si="2"/>
        <v>100</v>
      </c>
      <c r="H64" s="609">
        <v>0</v>
      </c>
    </row>
    <row r="65" spans="1:8" ht="12.95" customHeight="1">
      <c r="A65" s="370"/>
      <c r="B65" s="610" t="s">
        <v>374</v>
      </c>
      <c r="C65" s="611"/>
      <c r="D65" s="609">
        <v>100</v>
      </c>
      <c r="E65" s="609">
        <v>100</v>
      </c>
      <c r="F65" s="609"/>
      <c r="G65" s="609">
        <f t="shared" si="2"/>
        <v>100</v>
      </c>
      <c r="H65" s="609">
        <v>100</v>
      </c>
    </row>
    <row r="66" spans="1:8" ht="12.95" customHeight="1">
      <c r="A66" s="370"/>
      <c r="B66" s="610" t="s">
        <v>375</v>
      </c>
      <c r="C66" s="611"/>
      <c r="D66" s="609">
        <v>100</v>
      </c>
      <c r="E66" s="609">
        <v>100</v>
      </c>
      <c r="F66" s="609"/>
      <c r="G66" s="609">
        <f t="shared" si="2"/>
        <v>100</v>
      </c>
      <c r="H66" s="609">
        <v>100</v>
      </c>
    </row>
    <row r="67" spans="1:8" ht="12.95" customHeight="1">
      <c r="A67" s="370"/>
      <c r="B67" s="1655" t="s">
        <v>376</v>
      </c>
      <c r="C67" s="1651"/>
      <c r="D67" s="609">
        <v>100</v>
      </c>
      <c r="E67" s="609">
        <v>100</v>
      </c>
      <c r="F67" s="609"/>
      <c r="G67" s="609">
        <f t="shared" si="2"/>
        <v>100</v>
      </c>
      <c r="H67" s="609">
        <v>100</v>
      </c>
    </row>
    <row r="68" spans="1:8" ht="12.95" customHeight="1">
      <c r="A68" s="370"/>
      <c r="B68" s="1655" t="s">
        <v>377</v>
      </c>
      <c r="C68" s="1651"/>
      <c r="D68" s="609">
        <v>100</v>
      </c>
      <c r="E68" s="609">
        <v>100</v>
      </c>
      <c r="F68" s="609"/>
      <c r="G68" s="609">
        <f t="shared" si="2"/>
        <v>100</v>
      </c>
      <c r="H68" s="609">
        <v>0</v>
      </c>
    </row>
    <row r="69" spans="1:8" ht="12.95" customHeight="1">
      <c r="A69" s="370"/>
      <c r="B69" s="1655" t="s">
        <v>378</v>
      </c>
      <c r="C69" s="1651"/>
      <c r="D69" s="609">
        <v>100</v>
      </c>
      <c r="E69" s="609">
        <v>100</v>
      </c>
      <c r="F69" s="609"/>
      <c r="G69" s="609">
        <f t="shared" si="2"/>
        <v>100</v>
      </c>
      <c r="H69" s="609">
        <v>0</v>
      </c>
    </row>
    <row r="70" spans="1:8" ht="12.95" customHeight="1">
      <c r="A70" s="370"/>
      <c r="B70" s="1655" t="s">
        <v>379</v>
      </c>
      <c r="C70" s="1651"/>
      <c r="D70" s="609">
        <v>650</v>
      </c>
      <c r="E70" s="609">
        <v>650</v>
      </c>
      <c r="F70" s="609"/>
      <c r="G70" s="609">
        <f t="shared" si="2"/>
        <v>650</v>
      </c>
      <c r="H70" s="609">
        <v>650</v>
      </c>
    </row>
    <row r="71" spans="1:8" ht="12.95" customHeight="1">
      <c r="A71" s="370"/>
      <c r="B71" s="1655" t="s">
        <v>380</v>
      </c>
      <c r="C71" s="1651"/>
      <c r="D71" s="609">
        <v>900</v>
      </c>
      <c r="E71" s="609">
        <v>900</v>
      </c>
      <c r="F71" s="609"/>
      <c r="G71" s="609">
        <f t="shared" si="2"/>
        <v>900</v>
      </c>
      <c r="H71" s="609">
        <v>900</v>
      </c>
    </row>
    <row r="72" spans="1:8" ht="12.95" customHeight="1">
      <c r="A72" s="370"/>
      <c r="B72" s="1655" t="s">
        <v>381</v>
      </c>
      <c r="C72" s="1651"/>
      <c r="D72" s="609">
        <v>1550</v>
      </c>
      <c r="E72" s="609">
        <v>1550</v>
      </c>
      <c r="F72" s="609"/>
      <c r="G72" s="609">
        <f t="shared" si="2"/>
        <v>1550</v>
      </c>
      <c r="H72" s="609">
        <v>1550</v>
      </c>
    </row>
    <row r="73" spans="1:8" ht="12.95" customHeight="1">
      <c r="A73" s="370"/>
      <c r="B73" s="1639" t="s">
        <v>382</v>
      </c>
      <c r="C73" s="1640"/>
      <c r="D73" s="609">
        <v>9000</v>
      </c>
      <c r="E73" s="609">
        <v>7550</v>
      </c>
      <c r="F73" s="609">
        <v>-100</v>
      </c>
      <c r="G73" s="609">
        <f t="shared" si="2"/>
        <v>7450</v>
      </c>
      <c r="H73" s="609">
        <v>4000</v>
      </c>
    </row>
    <row r="74" spans="1:8" ht="12.95" customHeight="1">
      <c r="A74" s="370"/>
      <c r="B74" s="1655" t="s">
        <v>383</v>
      </c>
      <c r="C74" s="1651"/>
      <c r="D74" s="620">
        <v>1000</v>
      </c>
      <c r="E74" s="620">
        <v>1000</v>
      </c>
      <c r="F74" s="609"/>
      <c r="G74" s="609">
        <f t="shared" si="2"/>
        <v>1000</v>
      </c>
      <c r="H74" s="609">
        <v>100</v>
      </c>
    </row>
    <row r="75" spans="1:8" ht="12.95" customHeight="1">
      <c r="A75" s="370"/>
      <c r="B75" s="1655" t="s">
        <v>384</v>
      </c>
      <c r="C75" s="1651"/>
      <c r="D75" s="620">
        <v>1850</v>
      </c>
      <c r="E75" s="620">
        <v>1644</v>
      </c>
      <c r="F75" s="609"/>
      <c r="G75" s="609">
        <f t="shared" si="2"/>
        <v>1644</v>
      </c>
      <c r="H75" s="609">
        <v>1500</v>
      </c>
    </row>
    <row r="76" spans="1:8" ht="12.95" customHeight="1">
      <c r="A76" s="370"/>
      <c r="B76" s="1639" t="s">
        <v>385</v>
      </c>
      <c r="C76" s="1640"/>
      <c r="D76" s="620">
        <v>80000</v>
      </c>
      <c r="E76" s="620">
        <v>67048</v>
      </c>
      <c r="F76" s="609">
        <v>-3784</v>
      </c>
      <c r="G76" s="609">
        <f t="shared" si="2"/>
        <v>63264</v>
      </c>
      <c r="H76" s="609"/>
    </row>
    <row r="77" spans="1:8" ht="12.95" customHeight="1">
      <c r="A77" s="1641" t="s">
        <v>386</v>
      </c>
      <c r="B77" s="1642"/>
      <c r="C77" s="1643"/>
      <c r="D77" s="530">
        <f>SUM(D78:D81)</f>
        <v>10389</v>
      </c>
      <c r="E77" s="530">
        <v>13549</v>
      </c>
      <c r="F77" s="1107">
        <f>SUM(F78:F81)</f>
        <v>700</v>
      </c>
      <c r="G77" s="530">
        <f>SUM(G78:G81)</f>
        <v>14249</v>
      </c>
      <c r="H77" s="530">
        <f>SUM(H78:H81)</f>
        <v>14249</v>
      </c>
    </row>
    <row r="78" spans="1:8" ht="12.95" customHeight="1">
      <c r="A78" s="366"/>
      <c r="B78" s="1650" t="s">
        <v>387</v>
      </c>
      <c r="C78" s="1651"/>
      <c r="D78" s="621">
        <v>3866</v>
      </c>
      <c r="E78" s="621">
        <v>3866</v>
      </c>
      <c r="F78" s="609"/>
      <c r="G78" s="609">
        <f>SUM(E78:F78)</f>
        <v>3866</v>
      </c>
      <c r="H78" s="617">
        <v>3866</v>
      </c>
    </row>
    <row r="79" spans="1:8" ht="12.95" customHeight="1">
      <c r="A79" s="366"/>
      <c r="B79" s="1650" t="s">
        <v>388</v>
      </c>
      <c r="C79" s="1651"/>
      <c r="D79" s="622">
        <v>5523</v>
      </c>
      <c r="E79" s="622">
        <v>5523</v>
      </c>
      <c r="F79" s="625"/>
      <c r="G79" s="609">
        <f>SUM(E79:F79)</f>
        <v>5523</v>
      </c>
      <c r="H79" s="623">
        <v>5523</v>
      </c>
    </row>
    <row r="80" spans="1:8" ht="12.95" customHeight="1">
      <c r="A80" s="374"/>
      <c r="B80" s="1639" t="s">
        <v>389</v>
      </c>
      <c r="C80" s="1640"/>
      <c r="D80" s="621">
        <v>1000</v>
      </c>
      <c r="E80" s="621">
        <v>2500</v>
      </c>
      <c r="F80" s="609"/>
      <c r="G80" s="609">
        <f>SUM(E80:F80)</f>
        <v>2500</v>
      </c>
      <c r="H80" s="617">
        <v>2500</v>
      </c>
    </row>
    <row r="81" spans="1:15" ht="12.95" customHeight="1" thickBot="1">
      <c r="A81" s="1188"/>
      <c r="B81" s="1189" t="s">
        <v>495</v>
      </c>
      <c r="C81" s="1190"/>
      <c r="D81" s="1191"/>
      <c r="E81" s="1191">
        <v>1660</v>
      </c>
      <c r="F81" s="1186">
        <v>700</v>
      </c>
      <c r="G81" s="625">
        <f>SUM(E81:F81)</f>
        <v>2360</v>
      </c>
      <c r="H81" s="1191">
        <v>2360</v>
      </c>
    </row>
    <row r="82" spans="1:15" ht="12.95" customHeight="1" thickBot="1">
      <c r="A82" s="376"/>
      <c r="B82" s="1664" t="s">
        <v>390</v>
      </c>
      <c r="C82" s="1666"/>
      <c r="D82" s="377">
        <f>SUM(D3+D6+D8+D41+D50+D77+D11)</f>
        <v>189583</v>
      </c>
      <c r="E82" s="377">
        <v>173056</v>
      </c>
      <c r="F82" s="1108">
        <f>SUM(F3+F6+F8+F41+F50+F77+F11)</f>
        <v>2286</v>
      </c>
      <c r="G82" s="1193">
        <f>SUM(G3+G6+G8+G11+G41+G50+G77)</f>
        <v>175342</v>
      </c>
      <c r="H82" s="377">
        <f>SUM(H3+H6+H8+H41+H50+H77+H11)</f>
        <v>96197</v>
      </c>
    </row>
    <row r="83" spans="1:15" ht="12" customHeight="1" thickBot="1">
      <c r="A83" s="1667" t="s">
        <v>391</v>
      </c>
      <c r="B83" s="1668"/>
      <c r="C83" s="1668"/>
      <c r="D83" s="1669"/>
      <c r="E83" s="1080"/>
      <c r="F83" s="527"/>
      <c r="G83" s="1192">
        <f>SUM(D83:F83)</f>
        <v>0</v>
      </c>
      <c r="H83" s="527"/>
      <c r="I83" s="1196"/>
      <c r="J83" s="1196"/>
      <c r="K83" s="1196"/>
      <c r="L83" s="1196"/>
      <c r="M83" s="1196"/>
      <c r="N83" s="1196"/>
      <c r="O83" s="1196"/>
    </row>
    <row r="84" spans="1:15" ht="12.95" customHeight="1">
      <c r="A84" s="369"/>
      <c r="B84" s="1639" t="s">
        <v>392</v>
      </c>
      <c r="C84" s="1640"/>
      <c r="D84" s="609">
        <v>3000</v>
      </c>
      <c r="E84" s="609"/>
      <c r="F84" s="609"/>
      <c r="G84" s="609"/>
      <c r="H84" s="609"/>
    </row>
    <row r="85" spans="1:15" ht="12.95" customHeight="1">
      <c r="A85" s="370"/>
      <c r="B85" s="1644" t="s">
        <v>351</v>
      </c>
      <c r="C85" s="1640"/>
      <c r="D85" s="620">
        <v>1000</v>
      </c>
      <c r="E85" s="620">
        <v>1000</v>
      </c>
      <c r="F85" s="609">
        <v>1500</v>
      </c>
      <c r="G85" s="609">
        <f>SUM(E85:F85)</f>
        <v>2500</v>
      </c>
      <c r="H85" s="609">
        <v>2500</v>
      </c>
      <c r="I85" s="1194"/>
    </row>
    <row r="86" spans="1:15" ht="12.95" customHeight="1">
      <c r="A86" s="529"/>
      <c r="B86" s="1662" t="s">
        <v>393</v>
      </c>
      <c r="C86" s="1663"/>
      <c r="D86" s="624">
        <v>1000</v>
      </c>
      <c r="E86" s="624">
        <v>1000</v>
      </c>
      <c r="F86" s="625"/>
      <c r="G86" s="609">
        <f t="shared" ref="G86:G91" si="3">SUM(E86:F86)</f>
        <v>1000</v>
      </c>
      <c r="H86" s="625">
        <v>1000</v>
      </c>
      <c r="I86" s="1194"/>
    </row>
    <row r="87" spans="1:15" ht="12.95" customHeight="1">
      <c r="A87" s="370"/>
      <c r="B87" s="626" t="s">
        <v>496</v>
      </c>
      <c r="C87" s="627"/>
      <c r="D87" s="620"/>
      <c r="E87" s="620">
        <v>11939</v>
      </c>
      <c r="F87" s="620"/>
      <c r="G87" s="609">
        <f t="shared" si="3"/>
        <v>11939</v>
      </c>
      <c r="H87" s="620">
        <v>11939</v>
      </c>
      <c r="I87" s="1194"/>
    </row>
    <row r="88" spans="1:15" ht="12.95" customHeight="1">
      <c r="A88" s="370"/>
      <c r="B88" s="626" t="s">
        <v>497</v>
      </c>
      <c r="C88" s="627"/>
      <c r="D88" s="620"/>
      <c r="E88" s="620">
        <v>5700</v>
      </c>
      <c r="F88" s="620">
        <v>-92</v>
      </c>
      <c r="G88" s="609">
        <f t="shared" si="3"/>
        <v>5608</v>
      </c>
      <c r="H88" s="620">
        <v>5608</v>
      </c>
      <c r="I88" s="1194"/>
    </row>
    <row r="89" spans="1:15" ht="12.95" customHeight="1">
      <c r="A89" s="528"/>
      <c r="B89" s="626" t="s">
        <v>759</v>
      </c>
      <c r="C89" s="627"/>
      <c r="D89" s="620"/>
      <c r="E89" s="620"/>
      <c r="F89" s="620">
        <v>27214</v>
      </c>
      <c r="G89" s="609">
        <f t="shared" si="3"/>
        <v>27214</v>
      </c>
      <c r="H89" s="620">
        <v>27214</v>
      </c>
      <c r="I89" s="1194"/>
    </row>
    <row r="90" spans="1:15" ht="12.95" customHeight="1">
      <c r="A90" s="528"/>
      <c r="B90" s="626" t="s">
        <v>760</v>
      </c>
      <c r="C90" s="627"/>
      <c r="D90" s="620"/>
      <c r="E90" s="620"/>
      <c r="F90" s="620">
        <v>2891</v>
      </c>
      <c r="G90" s="609">
        <f t="shared" si="3"/>
        <v>2891</v>
      </c>
      <c r="H90" s="620">
        <v>2891</v>
      </c>
      <c r="I90" s="1194"/>
    </row>
    <row r="91" spans="1:15" ht="12.95" customHeight="1" thickBot="1">
      <c r="A91" s="528"/>
      <c r="B91" s="1184" t="s">
        <v>498</v>
      </c>
      <c r="C91" s="1185"/>
      <c r="D91" s="1186"/>
      <c r="E91" s="1186">
        <v>300</v>
      </c>
      <c r="F91" s="1186"/>
      <c r="G91" s="1187">
        <f t="shared" si="3"/>
        <v>300</v>
      </c>
      <c r="H91" s="1186">
        <v>300</v>
      </c>
      <c r="I91" s="1194"/>
    </row>
    <row r="92" spans="1:15" ht="12.95" customHeight="1" thickBot="1">
      <c r="A92" s="376"/>
      <c r="B92" s="1664" t="s">
        <v>394</v>
      </c>
      <c r="C92" s="1665"/>
      <c r="D92" s="535">
        <f>SUM(D84:D91)</f>
        <v>5000</v>
      </c>
      <c r="E92" s="535">
        <v>19639</v>
      </c>
      <c r="F92" s="1109">
        <f>SUM(F84:F91)</f>
        <v>31513</v>
      </c>
      <c r="G92" s="535">
        <f>SUM(G85:G91)</f>
        <v>51452</v>
      </c>
      <c r="H92" s="535">
        <f>SUM(H85:H91)</f>
        <v>51452</v>
      </c>
    </row>
    <row r="93" spans="1:15" ht="12.95" customHeight="1" thickBot="1">
      <c r="A93" s="534"/>
      <c r="B93" s="1155" t="s">
        <v>99</v>
      </c>
      <c r="C93" s="537"/>
      <c r="D93" s="536">
        <f>SUM(D82+D92)</f>
        <v>194583</v>
      </c>
      <c r="E93" s="536">
        <v>192695</v>
      </c>
      <c r="F93" s="1110">
        <f>SUM(F82+F92)</f>
        <v>33799</v>
      </c>
      <c r="G93" s="536">
        <f>SUM(G82+G92)</f>
        <v>226794</v>
      </c>
      <c r="H93" s="536">
        <f>SUM(H82+H92)</f>
        <v>147649</v>
      </c>
    </row>
    <row r="94" spans="1:15">
      <c r="D94" s="362"/>
      <c r="E94" s="362"/>
      <c r="F94" s="372"/>
      <c r="G94" s="362"/>
      <c r="H94" s="362"/>
    </row>
    <row r="95" spans="1:15">
      <c r="D95" s="375"/>
      <c r="E95" s="375"/>
      <c r="F95" s="1111"/>
      <c r="G95" s="375"/>
      <c r="H95" s="375"/>
    </row>
    <row r="96" spans="1:15">
      <c r="D96" s="362"/>
      <c r="E96" s="362"/>
      <c r="F96" s="372"/>
      <c r="G96" s="362"/>
      <c r="H96" s="362"/>
    </row>
    <row r="97" spans="2:9">
      <c r="D97" s="362"/>
      <c r="E97" s="362"/>
      <c r="F97" s="372"/>
      <c r="G97" s="362"/>
      <c r="H97" s="362"/>
    </row>
    <row r="98" spans="2:9">
      <c r="B98" s="379"/>
      <c r="C98" s="379"/>
      <c r="D98" s="379"/>
      <c r="E98" s="379"/>
      <c r="F98" s="1112"/>
      <c r="G98" s="379"/>
      <c r="H98" s="379"/>
      <c r="I98" s="1197"/>
    </row>
    <row r="99" spans="2:9" ht="10.5" customHeight="1">
      <c r="D99" s="362"/>
      <c r="E99" s="362"/>
      <c r="F99" s="372"/>
      <c r="G99" s="362"/>
      <c r="H99" s="362"/>
    </row>
    <row r="100" spans="2:9">
      <c r="D100" s="362"/>
      <c r="E100" s="362"/>
      <c r="F100" s="372"/>
      <c r="G100" s="362"/>
      <c r="H100" s="362"/>
    </row>
    <row r="101" spans="2:9" ht="10.5" customHeight="1">
      <c r="D101" s="378"/>
      <c r="E101" s="378"/>
      <c r="F101" s="1113"/>
      <c r="G101" s="378"/>
      <c r="H101" s="378"/>
    </row>
    <row r="102" spans="2:9" ht="11.25" customHeight="1">
      <c r="D102" s="362"/>
      <c r="E102" s="362"/>
      <c r="F102" s="372"/>
      <c r="G102" s="362"/>
      <c r="H102" s="362"/>
    </row>
    <row r="103" spans="2:9">
      <c r="D103" s="362"/>
      <c r="E103" s="362"/>
      <c r="F103" s="372"/>
      <c r="G103" s="362"/>
      <c r="H103" s="362"/>
    </row>
    <row r="104" spans="2:9">
      <c r="D104" s="362"/>
      <c r="E104" s="362"/>
      <c r="F104" s="372"/>
      <c r="G104" s="362"/>
      <c r="H104" s="362"/>
    </row>
    <row r="105" spans="2:9">
      <c r="D105" s="362"/>
      <c r="E105" s="362"/>
      <c r="F105" s="372"/>
      <c r="G105" s="362"/>
      <c r="H105" s="362"/>
    </row>
  </sheetData>
  <mergeCells count="69">
    <mergeCell ref="B92:C92"/>
    <mergeCell ref="B78:C78"/>
    <mergeCell ref="B79:C79"/>
    <mergeCell ref="B80:C80"/>
    <mergeCell ref="B82:C82"/>
    <mergeCell ref="A83:D83"/>
    <mergeCell ref="B84:C84"/>
    <mergeCell ref="B74:C74"/>
    <mergeCell ref="B75:C75"/>
    <mergeCell ref="B85:C85"/>
    <mergeCell ref="B86:C86"/>
    <mergeCell ref="B76:C76"/>
    <mergeCell ref="A77:C77"/>
    <mergeCell ref="B59:C59"/>
    <mergeCell ref="B60:C60"/>
    <mergeCell ref="B70:C70"/>
    <mergeCell ref="B71:C71"/>
    <mergeCell ref="B62:C62"/>
    <mergeCell ref="B63:C63"/>
    <mergeCell ref="B72:C72"/>
    <mergeCell ref="B73:C73"/>
    <mergeCell ref="B64:C64"/>
    <mergeCell ref="B67:C67"/>
    <mergeCell ref="B68:C68"/>
    <mergeCell ref="B69:C69"/>
    <mergeCell ref="B35:C35"/>
    <mergeCell ref="B57:C57"/>
    <mergeCell ref="B58:C58"/>
    <mergeCell ref="B51:C51"/>
    <mergeCell ref="B52:C52"/>
    <mergeCell ref="B53:C53"/>
    <mergeCell ref="B54:C54"/>
    <mergeCell ref="B55:C55"/>
    <mergeCell ref="B56:C56"/>
    <mergeCell ref="A50:C50"/>
    <mergeCell ref="B47:C47"/>
    <mergeCell ref="B48:C48"/>
    <mergeCell ref="B43:C43"/>
    <mergeCell ref="B44:C44"/>
    <mergeCell ref="B49:C49"/>
    <mergeCell ref="B18:C18"/>
    <mergeCell ref="B19:C19"/>
    <mergeCell ref="B10:C10"/>
    <mergeCell ref="B34:C34"/>
    <mergeCell ref="B25:C25"/>
    <mergeCell ref="B32:C32"/>
    <mergeCell ref="B33:C33"/>
    <mergeCell ref="B12:C12"/>
    <mergeCell ref="B13:C13"/>
    <mergeCell ref="B14:C14"/>
    <mergeCell ref="B20:C20"/>
    <mergeCell ref="B21:C21"/>
    <mergeCell ref="B1:C1"/>
    <mergeCell ref="A3:C3"/>
    <mergeCell ref="B4:C4"/>
    <mergeCell ref="B5:C5"/>
    <mergeCell ref="A2:H2"/>
    <mergeCell ref="A41:C41"/>
    <mergeCell ref="B42:C42"/>
    <mergeCell ref="B39:C39"/>
    <mergeCell ref="B36:C36"/>
    <mergeCell ref="B37:C37"/>
    <mergeCell ref="B38:C38"/>
    <mergeCell ref="B17:C17"/>
    <mergeCell ref="A11:C11"/>
    <mergeCell ref="B9:C9"/>
    <mergeCell ref="A6:C6"/>
    <mergeCell ref="B7:C7"/>
    <mergeCell ref="A8:C8"/>
  </mergeCells>
  <phoneticPr fontId="56" type="noConversion"/>
  <printOptions horizontalCentered="1"/>
  <pageMargins left="0.78740157480314965" right="0.78740157480314965" top="1.1811023622047245" bottom="0.78740157480314965" header="0.39370078740157483" footer="0"/>
  <pageSetup paperSize="9" scale="60" orientation="portrait" r:id="rId1"/>
  <headerFooter>
    <oddHeader>&amp;L&amp;"Arial,Dőlt"Dunakeszi Város
Önkormányzata&amp;C&amp;"Arial,Félkövér"&amp;14Önkormányzati pénzalapok,
támogatások, átadott pénzeszközök
2015. év&amp;R9.sz. melléklet
adatok ezer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13</vt:i4>
      </vt:variant>
    </vt:vector>
  </HeadingPairs>
  <TitlesOfParts>
    <vt:vector size="27" baseType="lpstr">
      <vt:lpstr>1sz.mérleg</vt:lpstr>
      <vt:lpstr>2.sz.kiadás</vt:lpstr>
      <vt:lpstr>3.sz.bevétel_</vt:lpstr>
      <vt:lpstr>4.sz.állami tám.</vt:lpstr>
      <vt:lpstr>5.sz.kiadás_feladat </vt:lpstr>
      <vt:lpstr>6.sz.bevétel feladat</vt:lpstr>
      <vt:lpstr>7.sz.int.kiad.</vt:lpstr>
      <vt:lpstr>8.sz.int_bevétel</vt:lpstr>
      <vt:lpstr>9.sz.támogatás</vt:lpstr>
      <vt:lpstr>10.sz.céltartalék</vt:lpstr>
      <vt:lpstr>11.sz.beruh.</vt:lpstr>
      <vt:lpstr>12.sz.létszám</vt:lpstr>
      <vt:lpstr>13.sz.maradvány</vt:lpstr>
      <vt:lpstr>15.sz.mérleg</vt:lpstr>
      <vt:lpstr>'10.sz.céltartalék'!Nyomtatási_terület</vt:lpstr>
      <vt:lpstr>'11.sz.beruh.'!Nyomtatási_terület</vt:lpstr>
      <vt:lpstr>'12.sz.létszám'!Nyomtatási_terület</vt:lpstr>
      <vt:lpstr>'15.sz.mérleg'!Nyomtatási_terület</vt:lpstr>
      <vt:lpstr>'1sz.mérleg'!Nyomtatási_terület</vt:lpstr>
      <vt:lpstr>'2.sz.kiadás'!Nyomtatási_terület</vt:lpstr>
      <vt:lpstr>'3.sz.bevétel_'!Nyomtatási_terület</vt:lpstr>
      <vt:lpstr>'4.sz.állami tám.'!Nyomtatási_terület</vt:lpstr>
      <vt:lpstr>'5.sz.kiadás_feladat '!Nyomtatási_terület</vt:lpstr>
      <vt:lpstr>'6.sz.bevétel feladat'!Nyomtatási_terület</vt:lpstr>
      <vt:lpstr>'7.sz.int.kiad.'!Nyomtatási_terület</vt:lpstr>
      <vt:lpstr>'8.sz.int_bevétel'!Nyomtatási_terület</vt:lpstr>
      <vt:lpstr>'9.sz.támogatás'!Nyomtatási_terület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Pallné Kovács Mária</dc:creator>
  <cp:lastModifiedBy>forgacs.andrea</cp:lastModifiedBy>
  <cp:lastPrinted>2016-04-21T09:26:45Z</cp:lastPrinted>
  <dcterms:created xsi:type="dcterms:W3CDTF">2014-02-13T14:53:40Z</dcterms:created>
  <dcterms:modified xsi:type="dcterms:W3CDTF">2016-04-22T11:42:28Z</dcterms:modified>
</cp:coreProperties>
</file>