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990" windowWidth="20730" windowHeight="11460"/>
  </bookViews>
  <sheets>
    <sheet name="Összesítő" sheetId="69" r:id="rId1"/>
    <sheet name="Összesítő cofog" sheetId="39" r:id="rId2"/>
    <sheet name="Bevételek" sheetId="68" r:id="rId3"/>
    <sheet name="Kiadások" sheetId="66" r:id="rId4"/>
    <sheet name="Igazgatás" sheetId="78" r:id="rId5"/>
    <sheet name="Községgazd" sheetId="83" r:id="rId6"/>
    <sheet name="Vagyongazd" sheetId="84" r:id="rId7"/>
    <sheet name="Közút" sheetId="81" r:id="rId8"/>
    <sheet name="Sport" sheetId="82" r:id="rId9"/>
    <sheet name="Közművelődés" sheetId="80" r:id="rId10"/>
    <sheet name="Támogatás" sheetId="79" r:id="rId11"/>
  </sheets>
  <externalReferences>
    <externalReference r:id="rId12"/>
  </externalReferences>
  <definedNames>
    <definedName name="_xlnm.Print_Area" localSheetId="2">Bevételek!$B$1:$AA$268</definedName>
    <definedName name="_xlnm.Print_Area" localSheetId="4">Igazgatás!$B$1:$W$284</definedName>
    <definedName name="_xlnm.Print_Area" localSheetId="3">Kiadások!$B$1:$V$255</definedName>
    <definedName name="_xlnm.Print_Area" localSheetId="9">Közművelődés!$B$1:$X$300</definedName>
    <definedName name="_xlnm.Print_Area" localSheetId="7">Közút!$B$1:$V$255</definedName>
    <definedName name="_xlnm.Print_Area" localSheetId="5">Községgazd!$B$1:$Y$268</definedName>
    <definedName name="_xlnm.Print_Area" localSheetId="8">Sport!$B$1:$V$257</definedName>
    <definedName name="_xlnm.Print_Area" localSheetId="10">Támogatás!$B$1:$AC$269</definedName>
    <definedName name="_xlnm.Print_Area" localSheetId="6">Vagyongazd!$B$1:$V$255</definedName>
  </definedNames>
  <calcPr calcId="145621"/>
</workbook>
</file>

<file path=xl/calcChain.xml><?xml version="1.0" encoding="utf-8"?>
<calcChain xmlns="http://schemas.openxmlformats.org/spreadsheetml/2006/main">
  <c r="G106" i="66" l="1"/>
  <c r="G115" i="79"/>
  <c r="G141" i="68"/>
  <c r="K10" i="69" l="1"/>
  <c r="K15" i="69" s="1"/>
  <c r="K18" i="69" s="1"/>
  <c r="K23" i="69" s="1"/>
  <c r="D14" i="69"/>
  <c r="D10" i="69"/>
  <c r="D15" i="69" s="1"/>
  <c r="D18" i="69" s="1"/>
  <c r="D23" i="69" s="1"/>
  <c r="C14" i="69"/>
  <c r="G249" i="68" l="1"/>
  <c r="G223" i="68"/>
  <c r="G209" i="68" s="1"/>
  <c r="G175" i="68"/>
  <c r="G173" i="68" s="1"/>
  <c r="D4" i="39" s="1"/>
  <c r="G166" i="68"/>
  <c r="G158" i="68"/>
  <c r="G156" i="68" s="1"/>
  <c r="G145" i="68"/>
  <c r="G138" i="68"/>
  <c r="G137" i="68" s="1"/>
  <c r="F141" i="68"/>
  <c r="G133" i="68"/>
  <c r="G130" i="68" s="1"/>
  <c r="G115" i="68"/>
  <c r="G111" i="68"/>
  <c r="G104" i="68" s="1"/>
  <c r="G93" i="68" s="1"/>
  <c r="G105" i="68"/>
  <c r="G99" i="68"/>
  <c r="G7" i="68"/>
  <c r="G6" i="68" s="1"/>
  <c r="G5" i="68" s="1"/>
  <c r="G20" i="66"/>
  <c r="G236" i="68" l="1"/>
  <c r="G235" i="68" s="1"/>
  <c r="D6" i="39" s="1"/>
  <c r="D5" i="39"/>
  <c r="D7" i="39" s="1"/>
  <c r="G128" i="68"/>
  <c r="G268" i="68" s="1"/>
  <c r="F225" i="66"/>
  <c r="F75" i="66"/>
  <c r="G226" i="66"/>
  <c r="G225" i="66" s="1"/>
  <c r="D10" i="39" s="1"/>
  <c r="F226" i="66"/>
  <c r="G147" i="66"/>
  <c r="D9" i="39" s="1"/>
  <c r="F147" i="66"/>
  <c r="G135" i="66"/>
  <c r="G75" i="66" s="1"/>
  <c r="F135" i="66"/>
  <c r="F106" i="66"/>
  <c r="G70" i="66"/>
  <c r="G66" i="66"/>
  <c r="F66" i="66"/>
  <c r="G53" i="66"/>
  <c r="F53" i="66"/>
  <c r="G50" i="66"/>
  <c r="F50" i="66"/>
  <c r="G45" i="66"/>
  <c r="G40" i="66" s="1"/>
  <c r="F45" i="66"/>
  <c r="F40" i="66" s="1"/>
  <c r="G37" i="66"/>
  <c r="F37" i="66"/>
  <c r="F33" i="66"/>
  <c r="G33" i="66"/>
  <c r="G24" i="66"/>
  <c r="G18" i="66"/>
  <c r="G17" i="66"/>
  <c r="G16" i="66"/>
  <c r="G15" i="66"/>
  <c r="G12" i="66"/>
  <c r="G11" i="66"/>
  <c r="G9" i="66"/>
  <c r="G72" i="78"/>
  <c r="G70" i="78" s="1"/>
  <c r="G20" i="78"/>
  <c r="X37" i="83"/>
  <c r="G172" i="78"/>
  <c r="G101" i="78" s="1"/>
  <c r="G78" i="78"/>
  <c r="G77" i="78" s="1"/>
  <c r="G64" i="78"/>
  <c r="G56" i="78"/>
  <c r="G53" i="78"/>
  <c r="G46" i="78"/>
  <c r="G40" i="78"/>
  <c r="G39" i="78" s="1"/>
  <c r="G35" i="78"/>
  <c r="G33" i="78" s="1"/>
  <c r="G6" i="78"/>
  <c r="G45" i="78" l="1"/>
  <c r="G59" i="66"/>
  <c r="G6" i="66"/>
  <c r="G5" i="66" s="1"/>
  <c r="D11" i="39" s="1"/>
  <c r="D12" i="39" s="1"/>
  <c r="F32" i="66"/>
  <c r="G32" i="66"/>
  <c r="G32" i="78"/>
  <c r="G5" i="78"/>
  <c r="G284" i="78" s="1"/>
  <c r="G255" i="66" l="1"/>
  <c r="X45" i="83"/>
  <c r="H22" i="83"/>
  <c r="G160" i="83"/>
  <c r="G64" i="83"/>
  <c r="G63" i="83" s="1"/>
  <c r="G57" i="83"/>
  <c r="G50" i="83"/>
  <c r="G43" i="83"/>
  <c r="G35" i="83"/>
  <c r="G33" i="83" s="1"/>
  <c r="G24" i="83"/>
  <c r="G20" i="83"/>
  <c r="G6" i="83"/>
  <c r="G5" i="83" s="1"/>
  <c r="W45" i="83"/>
  <c r="G195" i="80"/>
  <c r="G190" i="80"/>
  <c r="G184" i="80"/>
  <c r="V204" i="80"/>
  <c r="W204" i="80"/>
  <c r="X204" i="80"/>
  <c r="V199" i="80"/>
  <c r="W199" i="80"/>
  <c r="W201" i="80"/>
  <c r="X201" i="80"/>
  <c r="X199" i="80" s="1"/>
  <c r="T197" i="80"/>
  <c r="T192" i="80"/>
  <c r="H196" i="80"/>
  <c r="H191" i="80"/>
  <c r="X16" i="80"/>
  <c r="X15" i="80"/>
  <c r="G42" i="83" l="1"/>
  <c r="G32" i="83" s="1"/>
  <c r="G268" i="83" s="1"/>
  <c r="G189" i="80"/>
  <c r="G188" i="80"/>
  <c r="G187" i="80"/>
  <c r="G186" i="80" s="1"/>
  <c r="G185" i="80"/>
  <c r="G93" i="80"/>
  <c r="G92" i="80"/>
  <c r="G91" i="80"/>
  <c r="G90" i="80"/>
  <c r="G87" i="80"/>
  <c r="G84" i="80"/>
  <c r="G83" i="80" s="1"/>
  <c r="G80" i="80"/>
  <c r="G79" i="80"/>
  <c r="G78" i="80"/>
  <c r="G77" i="80"/>
  <c r="G74" i="80"/>
  <c r="G73" i="80" s="1"/>
  <c r="G72" i="80"/>
  <c r="G71" i="80"/>
  <c r="G68" i="80"/>
  <c r="G65" i="80"/>
  <c r="G62" i="80"/>
  <c r="G61" i="80" s="1"/>
  <c r="G59" i="80"/>
  <c r="G58" i="80"/>
  <c r="G56" i="80"/>
  <c r="G53" i="80"/>
  <c r="G52" i="80"/>
  <c r="G47" i="80"/>
  <c r="G37" i="80"/>
  <c r="G36" i="80" s="1"/>
  <c r="G42" i="80"/>
  <c r="G46" i="80"/>
  <c r="G45" i="80"/>
  <c r="G41" i="80"/>
  <c r="G40" i="80"/>
  <c r="G22" i="80"/>
  <c r="G19" i="80"/>
  <c r="G14" i="80"/>
  <c r="G10" i="80"/>
  <c r="G7" i="80"/>
  <c r="AB46" i="79"/>
  <c r="H231" i="79"/>
  <c r="H82" i="79"/>
  <c r="G81" i="79"/>
  <c r="H43" i="82"/>
  <c r="H42" i="82"/>
  <c r="T56" i="82"/>
  <c r="J125" i="79"/>
  <c r="M125" i="79" s="1"/>
  <c r="H125" i="79"/>
  <c r="H124" i="79"/>
  <c r="J124" i="79" s="1"/>
  <c r="G120" i="79"/>
  <c r="G108" i="79" s="1"/>
  <c r="G239" i="79"/>
  <c r="G149" i="79"/>
  <c r="G146" i="79" s="1"/>
  <c r="G71" i="79"/>
  <c r="G70" i="79" s="1"/>
  <c r="G59" i="79" s="1"/>
  <c r="G66" i="79"/>
  <c r="G45" i="79"/>
  <c r="G32" i="79" s="1"/>
  <c r="G41" i="82"/>
  <c r="G40" i="82" s="1"/>
  <c r="G32" i="82" s="1"/>
  <c r="G257" i="82" s="1"/>
  <c r="G55" i="82"/>
  <c r="T146" i="84"/>
  <c r="G53" i="81"/>
  <c r="G40" i="81"/>
  <c r="G32" i="81" s="1"/>
  <c r="G255" i="81" s="1"/>
  <c r="G33" i="81"/>
  <c r="G75" i="84"/>
  <c r="G255" i="84" s="1"/>
  <c r="H168" i="68"/>
  <c r="G86" i="80" l="1"/>
  <c r="H41" i="82"/>
  <c r="G6" i="80"/>
  <c r="G5" i="80" s="1"/>
  <c r="G77" i="79"/>
  <c r="G269" i="79" s="1"/>
  <c r="G57" i="80"/>
  <c r="G76" i="80"/>
  <c r="G60" i="80" s="1"/>
  <c r="G51" i="80"/>
  <c r="V173" i="78"/>
  <c r="H106" i="68"/>
  <c r="Y114" i="68"/>
  <c r="W127" i="68"/>
  <c r="X127" i="68"/>
  <c r="V7" i="68"/>
  <c r="H170" i="68"/>
  <c r="H172" i="68"/>
  <c r="M172" i="68" s="1"/>
  <c r="M169" i="68" s="1"/>
  <c r="M166" i="68" s="1"/>
  <c r="H171" i="68"/>
  <c r="I171" i="68" s="1"/>
  <c r="Q169" i="68"/>
  <c r="R169" i="68"/>
  <c r="S169" i="68"/>
  <c r="T169" i="68"/>
  <c r="U169" i="68"/>
  <c r="V169" i="68"/>
  <c r="W169" i="68"/>
  <c r="X169" i="68"/>
  <c r="Y169" i="68"/>
  <c r="Z169" i="68"/>
  <c r="AA169" i="68"/>
  <c r="P169" i="68"/>
  <c r="I168" i="68"/>
  <c r="S54" i="78"/>
  <c r="T52" i="78"/>
  <c r="N40" i="78"/>
  <c r="R28" i="78"/>
  <c r="R22" i="78"/>
  <c r="I170" i="68" l="1"/>
  <c r="I169" i="68" s="1"/>
  <c r="I166" i="68" s="1"/>
  <c r="H169" i="68"/>
  <c r="G50" i="80"/>
  <c r="G300" i="80" s="1"/>
  <c r="H206" i="80"/>
  <c r="J206" i="80" s="1"/>
  <c r="H205" i="80"/>
  <c r="J205" i="80" s="1"/>
  <c r="K205" i="80" s="1"/>
  <c r="K204" i="80" s="1"/>
  <c r="U201" i="80"/>
  <c r="U204" i="80"/>
  <c r="H204" i="80" s="1"/>
  <c r="H94" i="80"/>
  <c r="J94" i="80" s="1"/>
  <c r="K94" i="80" s="1"/>
  <c r="K93" i="80" s="1"/>
  <c r="H200" i="80"/>
  <c r="J200" i="80" s="1"/>
  <c r="T195" i="80"/>
  <c r="U195" i="80"/>
  <c r="V195" i="80"/>
  <c r="W195" i="80"/>
  <c r="X195" i="80"/>
  <c r="U190" i="80"/>
  <c r="V190" i="80"/>
  <c r="W190" i="80"/>
  <c r="X190" i="80"/>
  <c r="T190" i="80"/>
  <c r="H31" i="80"/>
  <c r="J31" i="80" s="1"/>
  <c r="L31" i="80" s="1"/>
  <c r="L29" i="80" s="1"/>
  <c r="H33" i="80"/>
  <c r="H34" i="80"/>
  <c r="H30" i="80"/>
  <c r="U29" i="80"/>
  <c r="T22" i="80"/>
  <c r="M22" i="80"/>
  <c r="J30" i="80"/>
  <c r="K30" i="80" s="1"/>
  <c r="K29" i="80" s="1"/>
  <c r="H29" i="80"/>
  <c r="J29" i="80" s="1"/>
  <c r="Z75" i="79"/>
  <c r="H201" i="80" l="1"/>
  <c r="J201" i="80" s="1"/>
  <c r="L201" i="80" s="1"/>
  <c r="L199" i="80" s="1"/>
  <c r="U199" i="80"/>
  <c r="J204" i="80"/>
  <c r="L206" i="80"/>
  <c r="L204" i="80" s="1"/>
  <c r="L198" i="80" s="1"/>
  <c r="K200" i="80"/>
  <c r="K199" i="80" s="1"/>
  <c r="H268" i="79"/>
  <c r="J268" i="79" s="1"/>
  <c r="H267" i="79"/>
  <c r="J267" i="79" s="1"/>
  <c r="H266" i="79"/>
  <c r="J266" i="79" s="1"/>
  <c r="H265" i="79"/>
  <c r="J265" i="79" s="1"/>
  <c r="J264" i="79"/>
  <c r="H264" i="79"/>
  <c r="H263" i="79"/>
  <c r="J262" i="79"/>
  <c r="H262" i="79"/>
  <c r="AC261" i="79"/>
  <c r="AB261" i="79"/>
  <c r="AA261" i="79"/>
  <c r="Z261" i="79"/>
  <c r="Y261" i="79"/>
  <c r="X261" i="79"/>
  <c r="W261" i="79"/>
  <c r="V261" i="79"/>
  <c r="U261" i="79"/>
  <c r="T261" i="79"/>
  <c r="S261" i="79"/>
  <c r="R261" i="79"/>
  <c r="Q261" i="79"/>
  <c r="P261" i="79"/>
  <c r="O261" i="79"/>
  <c r="N261" i="79"/>
  <c r="M261" i="79"/>
  <c r="L261" i="79"/>
  <c r="I261" i="79"/>
  <c r="H260" i="79"/>
  <c r="H259" i="79"/>
  <c r="J259" i="79" s="1"/>
  <c r="AC258" i="79"/>
  <c r="AB258" i="79"/>
  <c r="AA258" i="79"/>
  <c r="Z258" i="79"/>
  <c r="Y258" i="79"/>
  <c r="X258" i="79"/>
  <c r="W258" i="79"/>
  <c r="V258" i="79"/>
  <c r="U258" i="79"/>
  <c r="T258" i="79"/>
  <c r="S258" i="79"/>
  <c r="R258" i="79"/>
  <c r="Q258" i="79"/>
  <c r="P258" i="79"/>
  <c r="O258" i="79"/>
  <c r="N258" i="79"/>
  <c r="M258" i="79"/>
  <c r="L258" i="79"/>
  <c r="I258" i="79"/>
  <c r="H257" i="79"/>
  <c r="J257" i="79" s="1"/>
  <c r="H256" i="79"/>
  <c r="J256" i="79" s="1"/>
  <c r="J255" i="79"/>
  <c r="H255" i="79"/>
  <c r="H254" i="79"/>
  <c r="J254" i="79" s="1"/>
  <c r="L253" i="79"/>
  <c r="J253" i="79"/>
  <c r="H253" i="79"/>
  <c r="H252" i="79"/>
  <c r="J252" i="79" s="1"/>
  <c r="J251" i="79"/>
  <c r="H251" i="79"/>
  <c r="H250" i="79"/>
  <c r="J250" i="79" s="1"/>
  <c r="J249" i="79"/>
  <c r="H249" i="79"/>
  <c r="H248" i="79"/>
  <c r="J248" i="79" s="1"/>
  <c r="H247" i="79"/>
  <c r="J247" i="79" s="1"/>
  <c r="H246" i="79"/>
  <c r="AC245" i="79"/>
  <c r="AB245" i="79"/>
  <c r="AA245" i="79"/>
  <c r="AA240" i="79" s="1"/>
  <c r="Z245" i="79"/>
  <c r="Y245" i="79"/>
  <c r="X245" i="79"/>
  <c r="W245" i="79"/>
  <c r="W240" i="79" s="1"/>
  <c r="V245" i="79"/>
  <c r="U245" i="79"/>
  <c r="T245" i="79"/>
  <c r="S245" i="79"/>
  <c r="S240" i="79" s="1"/>
  <c r="R245" i="79"/>
  <c r="Q245" i="79"/>
  <c r="P245" i="79"/>
  <c r="O245" i="79"/>
  <c r="O240" i="79" s="1"/>
  <c r="N245" i="79"/>
  <c r="M245" i="79"/>
  <c r="L245" i="79"/>
  <c r="I245" i="79"/>
  <c r="H244" i="79"/>
  <c r="J244" i="79" s="1"/>
  <c r="J243" i="79"/>
  <c r="H243" i="79"/>
  <c r="H242" i="79"/>
  <c r="J242" i="79" s="1"/>
  <c r="AC241" i="79"/>
  <c r="AB241" i="79"/>
  <c r="AA241" i="79"/>
  <c r="Z241" i="79"/>
  <c r="Z240" i="79" s="1"/>
  <c r="Z239" i="79" s="1"/>
  <c r="Y241" i="79"/>
  <c r="X241" i="79"/>
  <c r="W241" i="79"/>
  <c r="V241" i="79"/>
  <c r="V240" i="79" s="1"/>
  <c r="V239" i="79" s="1"/>
  <c r="U241" i="79"/>
  <c r="T241" i="79"/>
  <c r="S241" i="79"/>
  <c r="R241" i="79"/>
  <c r="R240" i="79" s="1"/>
  <c r="R239" i="79" s="1"/>
  <c r="Q241" i="79"/>
  <c r="P241" i="79"/>
  <c r="O241" i="79"/>
  <c r="N241" i="79"/>
  <c r="N240" i="79" s="1"/>
  <c r="N239" i="79" s="1"/>
  <c r="M241" i="79"/>
  <c r="L241" i="79"/>
  <c r="I241" i="79"/>
  <c r="H241" i="79"/>
  <c r="F239" i="79"/>
  <c r="H238" i="79"/>
  <c r="J238" i="79" s="1"/>
  <c r="H237" i="79"/>
  <c r="J237" i="79" s="1"/>
  <c r="H236" i="79"/>
  <c r="J236" i="79" s="1"/>
  <c r="H235" i="79"/>
  <c r="J235" i="79" s="1"/>
  <c r="H234" i="79"/>
  <c r="J234" i="79" s="1"/>
  <c r="H233" i="79"/>
  <c r="J233" i="79" s="1"/>
  <c r="H232" i="79"/>
  <c r="J232" i="79" s="1"/>
  <c r="J231" i="79"/>
  <c r="M231" i="79" s="1"/>
  <c r="M228" i="79" s="1"/>
  <c r="H230" i="79"/>
  <c r="H229" i="79"/>
  <c r="J229" i="79" s="1"/>
  <c r="AC228" i="79"/>
  <c r="AB228" i="79"/>
  <c r="AA228" i="79"/>
  <c r="Z228" i="79"/>
  <c r="Y228" i="79"/>
  <c r="X228" i="79"/>
  <c r="W228" i="79"/>
  <c r="V228" i="79"/>
  <c r="U228" i="79"/>
  <c r="T228" i="79"/>
  <c r="S228" i="79"/>
  <c r="R228" i="79"/>
  <c r="Q228" i="79"/>
  <c r="P228" i="79"/>
  <c r="O228" i="79"/>
  <c r="N228" i="79"/>
  <c r="L228" i="79"/>
  <c r="I228" i="79"/>
  <c r="H227" i="79"/>
  <c r="J227" i="79" s="1"/>
  <c r="H226" i="79"/>
  <c r="J226" i="79" s="1"/>
  <c r="H225" i="79"/>
  <c r="J225" i="79" s="1"/>
  <c r="H224" i="79"/>
  <c r="J224" i="79" s="1"/>
  <c r="H223" i="79"/>
  <c r="J223" i="79" s="1"/>
  <c r="H222" i="79"/>
  <c r="J222" i="79" s="1"/>
  <c r="H221" i="79"/>
  <c r="J221" i="79" s="1"/>
  <c r="H220" i="79"/>
  <c r="J220" i="79" s="1"/>
  <c r="H219" i="79"/>
  <c r="J219" i="79" s="1"/>
  <c r="H218" i="79"/>
  <c r="J218" i="79" s="1"/>
  <c r="H217" i="79"/>
  <c r="J217" i="79" s="1"/>
  <c r="H216" i="79"/>
  <c r="J216" i="79" s="1"/>
  <c r="H215" i="79"/>
  <c r="J215" i="79" s="1"/>
  <c r="AC214" i="79"/>
  <c r="AB214" i="79"/>
  <c r="AA214" i="79"/>
  <c r="Z214" i="79"/>
  <c r="Y214" i="79"/>
  <c r="X214" i="79"/>
  <c r="W214" i="79"/>
  <c r="V214" i="79"/>
  <c r="U214" i="79"/>
  <c r="T214" i="79"/>
  <c r="S214" i="79"/>
  <c r="R214" i="79"/>
  <c r="Q214" i="79"/>
  <c r="P214" i="79"/>
  <c r="O214" i="79"/>
  <c r="N214" i="79"/>
  <c r="M214" i="79"/>
  <c r="L214" i="79"/>
  <c r="I214" i="79"/>
  <c r="H213" i="79"/>
  <c r="J213" i="79" s="1"/>
  <c r="H212" i="79"/>
  <c r="J212" i="79" s="1"/>
  <c r="AC211" i="79"/>
  <c r="AB211" i="79"/>
  <c r="AA211" i="79"/>
  <c r="Z211" i="79"/>
  <c r="Y211" i="79"/>
  <c r="X211" i="79"/>
  <c r="W211" i="79"/>
  <c r="V211" i="79"/>
  <c r="U211" i="79"/>
  <c r="T211" i="79"/>
  <c r="S211" i="79"/>
  <c r="R211" i="79"/>
  <c r="Q211" i="79"/>
  <c r="P211" i="79"/>
  <c r="O211" i="79"/>
  <c r="N211" i="79"/>
  <c r="M211" i="79"/>
  <c r="L211" i="79"/>
  <c r="I211" i="79"/>
  <c r="H210" i="79"/>
  <c r="J210" i="79" s="1"/>
  <c r="H209" i="79"/>
  <c r="J209" i="79" s="1"/>
  <c r="H208" i="79"/>
  <c r="J208" i="79" s="1"/>
  <c r="H207" i="79"/>
  <c r="J207" i="79" s="1"/>
  <c r="H206" i="79"/>
  <c r="J206" i="79" s="1"/>
  <c r="H205" i="79"/>
  <c r="J205" i="79" s="1"/>
  <c r="H204" i="79"/>
  <c r="J204" i="79" s="1"/>
  <c r="H203" i="79"/>
  <c r="J203" i="79" s="1"/>
  <c r="H202" i="79"/>
  <c r="J202" i="79" s="1"/>
  <c r="H201" i="79"/>
  <c r="J201" i="79" s="1"/>
  <c r="AC200" i="79"/>
  <c r="AB200" i="79"/>
  <c r="AA200" i="79"/>
  <c r="Z200" i="79"/>
  <c r="Y200" i="79"/>
  <c r="X200" i="79"/>
  <c r="W200" i="79"/>
  <c r="V200" i="79"/>
  <c r="U200" i="79"/>
  <c r="T200" i="79"/>
  <c r="S200" i="79"/>
  <c r="R200" i="79"/>
  <c r="Q200" i="79"/>
  <c r="P200" i="79"/>
  <c r="O200" i="79"/>
  <c r="N200" i="79"/>
  <c r="M200" i="79"/>
  <c r="L200" i="79"/>
  <c r="I200" i="79"/>
  <c r="J199" i="79"/>
  <c r="H199" i="79"/>
  <c r="H198" i="79"/>
  <c r="J198" i="79" s="1"/>
  <c r="H197" i="79"/>
  <c r="J197" i="79" s="1"/>
  <c r="H196" i="79"/>
  <c r="J196" i="79" s="1"/>
  <c r="J195" i="79"/>
  <c r="H195" i="79"/>
  <c r="H194" i="79"/>
  <c r="J194" i="79" s="1"/>
  <c r="H193" i="79"/>
  <c r="J193" i="79" s="1"/>
  <c r="H192" i="79"/>
  <c r="J192" i="79" s="1"/>
  <c r="H191" i="79"/>
  <c r="J191" i="79" s="1"/>
  <c r="H190" i="79"/>
  <c r="J190" i="79" s="1"/>
  <c r="AC189" i="79"/>
  <c r="AC176" i="79" s="1"/>
  <c r="AB189" i="79"/>
  <c r="AA189" i="79"/>
  <c r="Z189" i="79"/>
  <c r="Y189" i="79"/>
  <c r="X189" i="79"/>
  <c r="W189" i="79"/>
  <c r="V189" i="79"/>
  <c r="U189" i="79"/>
  <c r="T189" i="79"/>
  <c r="S189" i="79"/>
  <c r="R189" i="79"/>
  <c r="Q189" i="79"/>
  <c r="P189" i="79"/>
  <c r="O189" i="79"/>
  <c r="N189" i="79"/>
  <c r="M189" i="79"/>
  <c r="L189" i="79"/>
  <c r="I189" i="79"/>
  <c r="H188" i="79"/>
  <c r="J188" i="79" s="1"/>
  <c r="H187" i="79"/>
  <c r="J187" i="79" s="1"/>
  <c r="H186" i="79"/>
  <c r="J186" i="79" s="1"/>
  <c r="H185" i="79"/>
  <c r="J185" i="79" s="1"/>
  <c r="H184" i="79"/>
  <c r="J184" i="79" s="1"/>
  <c r="H183" i="79"/>
  <c r="J183" i="79" s="1"/>
  <c r="H182" i="79"/>
  <c r="J182" i="79" s="1"/>
  <c r="H181" i="79"/>
  <c r="H180" i="79"/>
  <c r="J180" i="79" s="1"/>
  <c r="H179" i="79"/>
  <c r="J179" i="79" s="1"/>
  <c r="AC178" i="79"/>
  <c r="AB178" i="79"/>
  <c r="AA178" i="79"/>
  <c r="Z178" i="79"/>
  <c r="Y178" i="79"/>
  <c r="X178" i="79"/>
  <c r="W178" i="79"/>
  <c r="V178" i="79"/>
  <c r="U178" i="79"/>
  <c r="T178" i="79"/>
  <c r="S178" i="79"/>
  <c r="R178" i="79"/>
  <c r="Q178" i="79"/>
  <c r="P178" i="79"/>
  <c r="O178" i="79"/>
  <c r="N178" i="79"/>
  <c r="M178" i="79"/>
  <c r="L178" i="79"/>
  <c r="I178" i="79"/>
  <c r="H177" i="79"/>
  <c r="J177" i="79" s="1"/>
  <c r="J175" i="79"/>
  <c r="H175" i="79"/>
  <c r="H174" i="79"/>
  <c r="J174" i="79" s="1"/>
  <c r="H173" i="79"/>
  <c r="H172" i="79"/>
  <c r="J172" i="79" s="1"/>
  <c r="AC171" i="79"/>
  <c r="AB171" i="79"/>
  <c r="AA171" i="79"/>
  <c r="Z171" i="79"/>
  <c r="Y171" i="79"/>
  <c r="X171" i="79"/>
  <c r="W171" i="79"/>
  <c r="V171" i="79"/>
  <c r="U171" i="79"/>
  <c r="T171" i="79"/>
  <c r="S171" i="79"/>
  <c r="R171" i="79"/>
  <c r="Q171" i="79"/>
  <c r="P171" i="79"/>
  <c r="O171" i="79"/>
  <c r="N171" i="79"/>
  <c r="M171" i="79"/>
  <c r="L171" i="79"/>
  <c r="I171" i="79"/>
  <c r="H170" i="79"/>
  <c r="J170" i="79" s="1"/>
  <c r="H169" i="79"/>
  <c r="J169" i="79" s="1"/>
  <c r="H168" i="79"/>
  <c r="J168" i="79" s="1"/>
  <c r="H167" i="79"/>
  <c r="J167" i="79" s="1"/>
  <c r="H166" i="79"/>
  <c r="J166" i="79" s="1"/>
  <c r="J165" i="79"/>
  <c r="H165" i="79"/>
  <c r="H164" i="79"/>
  <c r="J164" i="79" s="1"/>
  <c r="AC163" i="79"/>
  <c r="AC161" i="79" s="1"/>
  <c r="AB163" i="79"/>
  <c r="AB161" i="79" s="1"/>
  <c r="AA163" i="79"/>
  <c r="Z163" i="79"/>
  <c r="Z161" i="79" s="1"/>
  <c r="Y163" i="79"/>
  <c r="Y161" i="79" s="1"/>
  <c r="X163" i="79"/>
  <c r="X161" i="79" s="1"/>
  <c r="W163" i="79"/>
  <c r="V163" i="79"/>
  <c r="U163" i="79"/>
  <c r="U161" i="79" s="1"/>
  <c r="T163" i="79"/>
  <c r="T161" i="79" s="1"/>
  <c r="S163" i="79"/>
  <c r="R163" i="79"/>
  <c r="R161" i="79" s="1"/>
  <c r="Q163" i="79"/>
  <c r="Q161" i="79" s="1"/>
  <c r="P163" i="79"/>
  <c r="P161" i="79" s="1"/>
  <c r="O163" i="79"/>
  <c r="N163" i="79"/>
  <c r="N161" i="79" s="1"/>
  <c r="M163" i="79"/>
  <c r="M161" i="79" s="1"/>
  <c r="L163" i="79"/>
  <c r="L161" i="79" s="1"/>
  <c r="I163" i="79"/>
  <c r="J162" i="79"/>
  <c r="H162" i="79"/>
  <c r="AA161" i="79"/>
  <c r="W161" i="79"/>
  <c r="V161" i="79"/>
  <c r="S161" i="79"/>
  <c r="O161" i="79"/>
  <c r="I161" i="79"/>
  <c r="H159" i="79"/>
  <c r="J159" i="79" s="1"/>
  <c r="H158" i="79"/>
  <c r="J158" i="79" s="1"/>
  <c r="H157" i="79"/>
  <c r="J157" i="79" s="1"/>
  <c r="H156" i="79"/>
  <c r="J156" i="79" s="1"/>
  <c r="H155" i="79"/>
  <c r="J155" i="79" s="1"/>
  <c r="H154" i="79"/>
  <c r="J154" i="79" s="1"/>
  <c r="H153" i="79"/>
  <c r="J153" i="79" s="1"/>
  <c r="H152" i="79"/>
  <c r="J152" i="79" s="1"/>
  <c r="N152" i="79" s="1"/>
  <c r="H151" i="79"/>
  <c r="J151" i="79" s="1"/>
  <c r="N151" i="79" s="1"/>
  <c r="H150" i="79"/>
  <c r="AC149" i="79"/>
  <c r="AB149" i="79"/>
  <c r="AB146" i="79" s="1"/>
  <c r="AA149" i="79"/>
  <c r="AA146" i="79" s="1"/>
  <c r="Z149" i="79"/>
  <c r="Y149" i="79"/>
  <c r="X149" i="79"/>
  <c r="X146" i="79" s="1"/>
  <c r="W149" i="79"/>
  <c r="W146" i="79" s="1"/>
  <c r="V149" i="79"/>
  <c r="U149" i="79"/>
  <c r="T149" i="79"/>
  <c r="T146" i="79" s="1"/>
  <c r="S149" i="79"/>
  <c r="S146" i="79" s="1"/>
  <c r="R149" i="79"/>
  <c r="Q149" i="79"/>
  <c r="P149" i="79"/>
  <c r="P146" i="79" s="1"/>
  <c r="O149" i="79"/>
  <c r="O146" i="79" s="1"/>
  <c r="M149" i="79"/>
  <c r="L149" i="79"/>
  <c r="L146" i="79" s="1"/>
  <c r="I149" i="79"/>
  <c r="I146" i="79" s="1"/>
  <c r="F149" i="79"/>
  <c r="F146" i="79" s="1"/>
  <c r="J148" i="79"/>
  <c r="H148" i="79"/>
  <c r="H147" i="79"/>
  <c r="AC146" i="79"/>
  <c r="Z146" i="79"/>
  <c r="Y146" i="79"/>
  <c r="V146" i="79"/>
  <c r="U146" i="79"/>
  <c r="R146" i="79"/>
  <c r="Q146" i="79"/>
  <c r="M146" i="79"/>
  <c r="K146" i="79"/>
  <c r="H145" i="79"/>
  <c r="J145" i="79" s="1"/>
  <c r="H144" i="79"/>
  <c r="J144" i="79" s="1"/>
  <c r="H143" i="79"/>
  <c r="J143" i="79" s="1"/>
  <c r="H142" i="79"/>
  <c r="J142" i="79" s="1"/>
  <c r="H141" i="79"/>
  <c r="J141" i="79" s="1"/>
  <c r="H140" i="79"/>
  <c r="J140" i="79" s="1"/>
  <c r="H139" i="79"/>
  <c r="J139" i="79" s="1"/>
  <c r="H138" i="79"/>
  <c r="J138" i="79" s="1"/>
  <c r="H137" i="79"/>
  <c r="J137" i="79" s="1"/>
  <c r="H136" i="79"/>
  <c r="J136" i="79" s="1"/>
  <c r="H135" i="79"/>
  <c r="J135" i="79" s="1"/>
  <c r="H134" i="79"/>
  <c r="J134" i="79" s="1"/>
  <c r="H133" i="79"/>
  <c r="J133" i="79" s="1"/>
  <c r="H132" i="79"/>
  <c r="J132" i="79" s="1"/>
  <c r="AC131" i="79"/>
  <c r="AB131" i="79"/>
  <c r="AA131" i="79"/>
  <c r="Z131" i="79"/>
  <c r="Y131" i="79"/>
  <c r="X131" i="79"/>
  <c r="W131" i="79"/>
  <c r="V131" i="79"/>
  <c r="U131" i="79"/>
  <c r="T131" i="79"/>
  <c r="S131" i="79"/>
  <c r="R131" i="79"/>
  <c r="Q131" i="79"/>
  <c r="P131" i="79"/>
  <c r="O131" i="79"/>
  <c r="N131" i="79"/>
  <c r="M131" i="79"/>
  <c r="L131" i="79"/>
  <c r="I131" i="79"/>
  <c r="H131" i="79"/>
  <c r="J131" i="79" s="1"/>
  <c r="H130" i="79"/>
  <c r="J130" i="79" s="1"/>
  <c r="H129" i="79"/>
  <c r="J129" i="79" s="1"/>
  <c r="AC128" i="79"/>
  <c r="AB128" i="79"/>
  <c r="AA128" i="79"/>
  <c r="Z128" i="79"/>
  <c r="Y128" i="79"/>
  <c r="X128" i="79"/>
  <c r="W128" i="79"/>
  <c r="V128" i="79"/>
  <c r="U128" i="79"/>
  <c r="T128" i="79"/>
  <c r="S128" i="79"/>
  <c r="R128" i="79"/>
  <c r="Q128" i="79"/>
  <c r="P128" i="79"/>
  <c r="O128" i="79"/>
  <c r="N128" i="79"/>
  <c r="M128" i="79"/>
  <c r="L128" i="79"/>
  <c r="I128" i="79"/>
  <c r="H127" i="79"/>
  <c r="J127" i="79" s="1"/>
  <c r="H126" i="79"/>
  <c r="J126" i="79" s="1"/>
  <c r="M124" i="79"/>
  <c r="H123" i="79"/>
  <c r="J123" i="79" s="1"/>
  <c r="M123" i="79" s="1"/>
  <c r="H122" i="79"/>
  <c r="J122" i="79" s="1"/>
  <c r="M122" i="79" s="1"/>
  <c r="T121" i="79"/>
  <c r="H121" i="79" s="1"/>
  <c r="AC120" i="79"/>
  <c r="AB120" i="79"/>
  <c r="AA120" i="79"/>
  <c r="AA108" i="79" s="1"/>
  <c r="Z120" i="79"/>
  <c r="Y120" i="79"/>
  <c r="X120" i="79"/>
  <c r="W120" i="79"/>
  <c r="W108" i="79" s="1"/>
  <c r="V120" i="79"/>
  <c r="U120" i="79"/>
  <c r="S120" i="79"/>
  <c r="S108" i="79" s="1"/>
  <c r="R120" i="79"/>
  <c r="Q120" i="79"/>
  <c r="P120" i="79"/>
  <c r="O120" i="79"/>
  <c r="N120" i="79"/>
  <c r="L120" i="79"/>
  <c r="L108" i="79" s="1"/>
  <c r="I120" i="79"/>
  <c r="F120" i="79"/>
  <c r="F108" i="79" s="1"/>
  <c r="H119" i="79"/>
  <c r="J119" i="79" s="1"/>
  <c r="K119" i="79" s="1"/>
  <c r="U118" i="79"/>
  <c r="H118" i="79"/>
  <c r="J118" i="79" s="1"/>
  <c r="M118" i="79" s="1"/>
  <c r="U117" i="79"/>
  <c r="H117" i="79" s="1"/>
  <c r="J117" i="79" s="1"/>
  <c r="M117" i="79" s="1"/>
  <c r="H116" i="79"/>
  <c r="H115" i="79" s="1"/>
  <c r="J115" i="79" s="1"/>
  <c r="AC115" i="79"/>
  <c r="AB115" i="79"/>
  <c r="AA115" i="79"/>
  <c r="Z115" i="79"/>
  <c r="Y115" i="79"/>
  <c r="X115" i="79"/>
  <c r="W115" i="79"/>
  <c r="V115" i="79"/>
  <c r="U115" i="79"/>
  <c r="T115" i="79"/>
  <c r="S115" i="79"/>
  <c r="R115" i="79"/>
  <c r="Q115" i="79"/>
  <c r="P115" i="79"/>
  <c r="O115" i="79"/>
  <c r="N115" i="79"/>
  <c r="L115" i="79"/>
  <c r="I115" i="79"/>
  <c r="I108" i="79" s="1"/>
  <c r="F115" i="79"/>
  <c r="H114" i="79"/>
  <c r="J114" i="79" s="1"/>
  <c r="H113" i="79"/>
  <c r="J113" i="79" s="1"/>
  <c r="H112" i="79"/>
  <c r="J112" i="79" s="1"/>
  <c r="J111" i="79"/>
  <c r="H111" i="79"/>
  <c r="H110" i="79"/>
  <c r="J110" i="79" s="1"/>
  <c r="H109" i="79"/>
  <c r="J109" i="79" s="1"/>
  <c r="O108" i="79"/>
  <c r="H107" i="79"/>
  <c r="J107" i="79" s="1"/>
  <c r="H106" i="79"/>
  <c r="J106" i="79" s="1"/>
  <c r="H105" i="79"/>
  <c r="J105" i="79" s="1"/>
  <c r="H104" i="79"/>
  <c r="J104" i="79" s="1"/>
  <c r="H103" i="79"/>
  <c r="J103" i="79" s="1"/>
  <c r="H102" i="79"/>
  <c r="J102" i="79" s="1"/>
  <c r="H101" i="79"/>
  <c r="J101" i="79" s="1"/>
  <c r="H100" i="79"/>
  <c r="J100" i="79" s="1"/>
  <c r="H99" i="79"/>
  <c r="J99" i="79" s="1"/>
  <c r="H98" i="79"/>
  <c r="AC97" i="79"/>
  <c r="AB97" i="79"/>
  <c r="AA97" i="79"/>
  <c r="Z97" i="79"/>
  <c r="Y97" i="79"/>
  <c r="X97" i="79"/>
  <c r="W97" i="79"/>
  <c r="V97" i="79"/>
  <c r="U97" i="79"/>
  <c r="T97" i="79"/>
  <c r="S97" i="79"/>
  <c r="R97" i="79"/>
  <c r="Q97" i="79"/>
  <c r="P97" i="79"/>
  <c r="O97" i="79"/>
  <c r="N97" i="79"/>
  <c r="M97" i="79"/>
  <c r="L97" i="79"/>
  <c r="I97" i="79"/>
  <c r="H96" i="79"/>
  <c r="J96" i="79" s="1"/>
  <c r="J95" i="79"/>
  <c r="H95" i="79"/>
  <c r="H94" i="79"/>
  <c r="J94" i="79" s="1"/>
  <c r="H93" i="79"/>
  <c r="J93" i="79" s="1"/>
  <c r="H92" i="79"/>
  <c r="J92" i="79" s="1"/>
  <c r="J91" i="79"/>
  <c r="H91" i="79"/>
  <c r="H90" i="79"/>
  <c r="J90" i="79" s="1"/>
  <c r="H89" i="79"/>
  <c r="J89" i="79" s="1"/>
  <c r="H88" i="79"/>
  <c r="J87" i="79"/>
  <c r="H87" i="79"/>
  <c r="AC86" i="79"/>
  <c r="AB86" i="79"/>
  <c r="AA86" i="79"/>
  <c r="Z86" i="79"/>
  <c r="Y86" i="79"/>
  <c r="X86" i="79"/>
  <c r="W86" i="79"/>
  <c r="V86" i="79"/>
  <c r="U86" i="79"/>
  <c r="T86" i="79"/>
  <c r="S86" i="79"/>
  <c r="S77" i="79" s="1"/>
  <c r="R86" i="79"/>
  <c r="Q86" i="79"/>
  <c r="P86" i="79"/>
  <c r="O86" i="79"/>
  <c r="N86" i="79"/>
  <c r="M86" i="79"/>
  <c r="L86" i="79"/>
  <c r="I86" i="79"/>
  <c r="H85" i="79"/>
  <c r="J85" i="79" s="1"/>
  <c r="H84" i="79"/>
  <c r="J84" i="79" s="1"/>
  <c r="J83" i="79"/>
  <c r="H83" i="79"/>
  <c r="H81" i="79" s="1"/>
  <c r="J82" i="79"/>
  <c r="L82" i="79" s="1"/>
  <c r="L81" i="79" s="1"/>
  <c r="AC81" i="79"/>
  <c r="AB81" i="79"/>
  <c r="AA81" i="79"/>
  <c r="Z81" i="79"/>
  <c r="Y81" i="79"/>
  <c r="X81" i="79"/>
  <c r="W81" i="79"/>
  <c r="V81" i="79"/>
  <c r="U81" i="79"/>
  <c r="T81" i="79"/>
  <c r="S81" i="79"/>
  <c r="R81" i="79"/>
  <c r="Q81" i="79"/>
  <c r="P81" i="79"/>
  <c r="O81" i="79"/>
  <c r="N81" i="79"/>
  <c r="M81" i="79"/>
  <c r="K81" i="79"/>
  <c r="I81" i="79"/>
  <c r="H80" i="79"/>
  <c r="H79" i="79"/>
  <c r="J79" i="79" s="1"/>
  <c r="AC78" i="79"/>
  <c r="AB78" i="79"/>
  <c r="AA78" i="79"/>
  <c r="Z78" i="79"/>
  <c r="Y78" i="79"/>
  <c r="X78" i="79"/>
  <c r="W78" i="79"/>
  <c r="V78" i="79"/>
  <c r="U78" i="79"/>
  <c r="T78" i="79"/>
  <c r="S78" i="79"/>
  <c r="R78" i="79"/>
  <c r="Q78" i="79"/>
  <c r="P78" i="79"/>
  <c r="O78" i="79"/>
  <c r="N78" i="79"/>
  <c r="M78" i="79"/>
  <c r="L78" i="79"/>
  <c r="I78" i="79"/>
  <c r="Q76" i="79"/>
  <c r="J76" i="79"/>
  <c r="L76" i="79" s="1"/>
  <c r="AA75" i="79"/>
  <c r="Y75" i="79"/>
  <c r="V75" i="79"/>
  <c r="T75" i="79"/>
  <c r="R75" i="79"/>
  <c r="J74" i="79"/>
  <c r="Q74" i="79" s="1"/>
  <c r="H74" i="79"/>
  <c r="H73" i="79"/>
  <c r="J73" i="79" s="1"/>
  <c r="Q73" i="79" s="1"/>
  <c r="AC72" i="79"/>
  <c r="AB72" i="79"/>
  <c r="AB71" i="79" s="1"/>
  <c r="AA72" i="79"/>
  <c r="AA71" i="79" s="1"/>
  <c r="Z71" i="79"/>
  <c r="Z70" i="79" s="1"/>
  <c r="Y71" i="79"/>
  <c r="X71" i="79"/>
  <c r="X70" i="79" s="1"/>
  <c r="X59" i="79" s="1"/>
  <c r="W71" i="79"/>
  <c r="V71" i="79"/>
  <c r="V70" i="79" s="1"/>
  <c r="U71" i="79"/>
  <c r="U70" i="79" s="1"/>
  <c r="T71" i="79"/>
  <c r="S71" i="79"/>
  <c r="R71" i="79"/>
  <c r="P71" i="79"/>
  <c r="P70" i="79" s="1"/>
  <c r="O71" i="79"/>
  <c r="N71" i="79"/>
  <c r="M71" i="79"/>
  <c r="M70" i="79" s="1"/>
  <c r="L71" i="79"/>
  <c r="I71" i="79"/>
  <c r="I70" i="79" s="1"/>
  <c r="F71" i="79"/>
  <c r="AB70" i="79"/>
  <c r="AB59" i="79" s="1"/>
  <c r="W70" i="79"/>
  <c r="T70" i="79"/>
  <c r="T59" i="79" s="1"/>
  <c r="S70" i="79"/>
  <c r="O70" i="79"/>
  <c r="N70" i="79"/>
  <c r="F70" i="79"/>
  <c r="F59" i="79" s="1"/>
  <c r="H69" i="79"/>
  <c r="J69" i="79" s="1"/>
  <c r="P68" i="79"/>
  <c r="P66" i="79" s="1"/>
  <c r="H68" i="79"/>
  <c r="J68" i="79" s="1"/>
  <c r="Q68" i="79" s="1"/>
  <c r="Q66" i="79" s="1"/>
  <c r="H67" i="79"/>
  <c r="AC66" i="79"/>
  <c r="AB66" i="79"/>
  <c r="AA66" i="79"/>
  <c r="Z66" i="79"/>
  <c r="Y66" i="79"/>
  <c r="X66" i="79"/>
  <c r="W66" i="79"/>
  <c r="W59" i="79" s="1"/>
  <c r="V66" i="79"/>
  <c r="U66" i="79"/>
  <c r="U59" i="79" s="1"/>
  <c r="T66" i="79"/>
  <c r="S66" i="79"/>
  <c r="S59" i="79" s="1"/>
  <c r="R66" i="79"/>
  <c r="O66" i="79"/>
  <c r="O59" i="79" s="1"/>
  <c r="N66" i="79"/>
  <c r="N59" i="79" s="1"/>
  <c r="M66" i="79"/>
  <c r="L66" i="79"/>
  <c r="I66" i="79"/>
  <c r="F66" i="79"/>
  <c r="J65" i="79"/>
  <c r="P65" i="79" s="1"/>
  <c r="P59" i="79" s="1"/>
  <c r="H65" i="79"/>
  <c r="H64" i="79"/>
  <c r="J64" i="79" s="1"/>
  <c r="H63" i="79"/>
  <c r="J63" i="79" s="1"/>
  <c r="H62" i="79"/>
  <c r="J62" i="79" s="1"/>
  <c r="J61" i="79"/>
  <c r="H61" i="79"/>
  <c r="H60" i="79"/>
  <c r="H58" i="79"/>
  <c r="J58" i="79" s="1"/>
  <c r="J57" i="79"/>
  <c r="H57" i="79"/>
  <c r="H56" i="79"/>
  <c r="J56" i="79" s="1"/>
  <c r="H55" i="79"/>
  <c r="J55" i="79" s="1"/>
  <c r="H54" i="79"/>
  <c r="J54" i="79" s="1"/>
  <c r="AC53" i="79"/>
  <c r="AB53" i="79"/>
  <c r="AA53" i="79"/>
  <c r="Z53" i="79"/>
  <c r="Y53" i="79"/>
  <c r="X53" i="79"/>
  <c r="W53" i="79"/>
  <c r="V53" i="79"/>
  <c r="U53" i="79"/>
  <c r="T53" i="79"/>
  <c r="S53" i="79"/>
  <c r="R53" i="79"/>
  <c r="Q53" i="79"/>
  <c r="P53" i="79"/>
  <c r="O53" i="79"/>
  <c r="N53" i="79"/>
  <c r="M53" i="79"/>
  <c r="L53" i="79"/>
  <c r="I53" i="79"/>
  <c r="J52" i="79"/>
  <c r="H52" i="79"/>
  <c r="H51" i="79"/>
  <c r="AC50" i="79"/>
  <c r="AB50" i="79"/>
  <c r="AA50" i="79"/>
  <c r="Z50" i="79"/>
  <c r="Y50" i="79"/>
  <c r="X50" i="79"/>
  <c r="W50" i="79"/>
  <c r="V50" i="79"/>
  <c r="U50" i="79"/>
  <c r="T50" i="79"/>
  <c r="S50" i="79"/>
  <c r="R50" i="79"/>
  <c r="Q50" i="79"/>
  <c r="P50" i="79"/>
  <c r="O50" i="79"/>
  <c r="N50" i="79"/>
  <c r="M50" i="79"/>
  <c r="L50" i="79"/>
  <c r="I50" i="79"/>
  <c r="H49" i="79"/>
  <c r="J49" i="79" s="1"/>
  <c r="H48" i="79"/>
  <c r="J48" i="79" s="1"/>
  <c r="H47" i="79"/>
  <c r="J47" i="79" s="1"/>
  <c r="AC46" i="79"/>
  <c r="AC45" i="79" s="1"/>
  <c r="AC40" i="79" s="1"/>
  <c r="AA46" i="79"/>
  <c r="AB45" i="79"/>
  <c r="AB40" i="79" s="1"/>
  <c r="AA45" i="79"/>
  <c r="Z45" i="79"/>
  <c r="Z40" i="79" s="1"/>
  <c r="Y45" i="79"/>
  <c r="Y40" i="79" s="1"/>
  <c r="X45" i="79"/>
  <c r="X40" i="79" s="1"/>
  <c r="W45" i="79"/>
  <c r="V45" i="79"/>
  <c r="V40" i="79" s="1"/>
  <c r="U45" i="79"/>
  <c r="U40" i="79" s="1"/>
  <c r="T45" i="79"/>
  <c r="T40" i="79" s="1"/>
  <c r="S45" i="79"/>
  <c r="R45" i="79"/>
  <c r="R40" i="79" s="1"/>
  <c r="Q45" i="79"/>
  <c r="Q40" i="79" s="1"/>
  <c r="P45" i="79"/>
  <c r="P40" i="79" s="1"/>
  <c r="N45" i="79"/>
  <c r="M45" i="79"/>
  <c r="M40" i="79" s="1"/>
  <c r="L45" i="79"/>
  <c r="L40" i="79" s="1"/>
  <c r="I45" i="79"/>
  <c r="I40" i="79" s="1"/>
  <c r="F45" i="79"/>
  <c r="H44" i="79"/>
  <c r="J44" i="79" s="1"/>
  <c r="H43" i="79"/>
  <c r="J43" i="79" s="1"/>
  <c r="H42" i="79"/>
  <c r="J42" i="79" s="1"/>
  <c r="J41" i="79"/>
  <c r="H41" i="79"/>
  <c r="AA40" i="79"/>
  <c r="W40" i="79"/>
  <c r="S40" i="79"/>
  <c r="N40" i="79"/>
  <c r="J39" i="79"/>
  <c r="H39" i="79"/>
  <c r="H37" i="79" s="1"/>
  <c r="J38" i="79"/>
  <c r="H38" i="79"/>
  <c r="AC37" i="79"/>
  <c r="AB37" i="79"/>
  <c r="AA37" i="79"/>
  <c r="Z37" i="79"/>
  <c r="Y37" i="79"/>
  <c r="X37" i="79"/>
  <c r="W37" i="79"/>
  <c r="V37" i="79"/>
  <c r="U37" i="79"/>
  <c r="T37" i="79"/>
  <c r="S37" i="79"/>
  <c r="R37" i="79"/>
  <c r="Q37" i="79"/>
  <c r="P37" i="79"/>
  <c r="O37" i="79"/>
  <c r="N37" i="79"/>
  <c r="M37" i="79"/>
  <c r="L37" i="79"/>
  <c r="I37" i="79"/>
  <c r="H36" i="79"/>
  <c r="J36" i="79" s="1"/>
  <c r="H35" i="79"/>
  <c r="J35" i="79" s="1"/>
  <c r="J34" i="79"/>
  <c r="H34" i="79"/>
  <c r="AC33" i="79"/>
  <c r="AB33" i="79"/>
  <c r="AA33" i="79"/>
  <c r="Z33" i="79"/>
  <c r="Y33" i="79"/>
  <c r="X33" i="79"/>
  <c r="W33" i="79"/>
  <c r="W32" i="79" s="1"/>
  <c r="V33" i="79"/>
  <c r="U33" i="79"/>
  <c r="T33" i="79"/>
  <c r="S33" i="79"/>
  <c r="R33" i="79"/>
  <c r="Q33" i="79"/>
  <c r="P33" i="79"/>
  <c r="O33" i="79"/>
  <c r="N33" i="79"/>
  <c r="M33" i="79"/>
  <c r="L33" i="79"/>
  <c r="I33" i="79"/>
  <c r="I32" i="79"/>
  <c r="F32" i="79"/>
  <c r="J31" i="79"/>
  <c r="H31" i="79"/>
  <c r="J30" i="79"/>
  <c r="H30" i="79"/>
  <c r="J29" i="79"/>
  <c r="H29" i="79"/>
  <c r="J28" i="79"/>
  <c r="H28" i="79"/>
  <c r="J27" i="79"/>
  <c r="H27" i="79"/>
  <c r="J26" i="79"/>
  <c r="H26" i="79"/>
  <c r="H24" i="79" s="1"/>
  <c r="J24" i="79" s="1"/>
  <c r="J25" i="79"/>
  <c r="H25" i="79"/>
  <c r="AC24" i="79"/>
  <c r="AB24" i="79"/>
  <c r="AA24" i="79"/>
  <c r="Z24" i="79"/>
  <c r="Y24" i="79"/>
  <c r="X24" i="79"/>
  <c r="W24" i="79"/>
  <c r="V24" i="79"/>
  <c r="U24" i="79"/>
  <c r="T24" i="79"/>
  <c r="S24" i="79"/>
  <c r="R24" i="79"/>
  <c r="Q24" i="79"/>
  <c r="P24" i="79"/>
  <c r="O24" i="79"/>
  <c r="N24" i="79"/>
  <c r="M24" i="79"/>
  <c r="L24" i="79"/>
  <c r="I24" i="79"/>
  <c r="J23" i="79"/>
  <c r="H23" i="79"/>
  <c r="H22" i="79"/>
  <c r="J22" i="79" s="1"/>
  <c r="H21" i="79"/>
  <c r="AC20" i="79"/>
  <c r="AB20" i="79"/>
  <c r="AA20" i="79"/>
  <c r="Z20" i="79"/>
  <c r="Y20" i="79"/>
  <c r="X20" i="79"/>
  <c r="W20" i="79"/>
  <c r="V20" i="79"/>
  <c r="U20" i="79"/>
  <c r="T20" i="79"/>
  <c r="S20" i="79"/>
  <c r="R20" i="79"/>
  <c r="Q20" i="79"/>
  <c r="P20" i="79"/>
  <c r="O20" i="79"/>
  <c r="N20" i="79"/>
  <c r="M20" i="79"/>
  <c r="L20" i="79"/>
  <c r="I20" i="79"/>
  <c r="H19" i="79"/>
  <c r="J19" i="79" s="1"/>
  <c r="H18" i="79"/>
  <c r="J18" i="79" s="1"/>
  <c r="H17" i="79"/>
  <c r="J17" i="79" s="1"/>
  <c r="J16" i="79"/>
  <c r="H16" i="79"/>
  <c r="H15" i="79"/>
  <c r="J15" i="79" s="1"/>
  <c r="H14" i="79"/>
  <c r="J14" i="79" s="1"/>
  <c r="H13" i="79"/>
  <c r="J13" i="79" s="1"/>
  <c r="J12" i="79"/>
  <c r="H12" i="79"/>
  <c r="H11" i="79"/>
  <c r="J11" i="79" s="1"/>
  <c r="H10" i="79"/>
  <c r="J10" i="79" s="1"/>
  <c r="H9" i="79"/>
  <c r="J9" i="79" s="1"/>
  <c r="J8" i="79"/>
  <c r="H8" i="79"/>
  <c r="H7" i="79"/>
  <c r="AC6" i="79"/>
  <c r="AB6" i="79"/>
  <c r="AB5" i="79" s="1"/>
  <c r="AA6" i="79"/>
  <c r="AA5" i="79" s="1"/>
  <c r="Z6" i="79"/>
  <c r="Y6" i="79"/>
  <c r="X6" i="79"/>
  <c r="W6" i="79"/>
  <c r="V6" i="79"/>
  <c r="U6" i="79"/>
  <c r="T6" i="79"/>
  <c r="S6" i="79"/>
  <c r="R6" i="79"/>
  <c r="Q6" i="79"/>
  <c r="P6" i="79"/>
  <c r="O6" i="79"/>
  <c r="N6" i="79"/>
  <c r="M6" i="79"/>
  <c r="L6" i="79"/>
  <c r="L5" i="79" s="1"/>
  <c r="I6" i="79"/>
  <c r="I5" i="79" s="1"/>
  <c r="T5" i="79"/>
  <c r="S5" i="79"/>
  <c r="H299" i="80"/>
  <c r="J299" i="80" s="1"/>
  <c r="J298" i="80"/>
  <c r="H298" i="80"/>
  <c r="H297" i="80"/>
  <c r="H296" i="80"/>
  <c r="J296" i="80" s="1"/>
  <c r="H295" i="80"/>
  <c r="H294" i="80"/>
  <c r="J294" i="80" s="1"/>
  <c r="H293" i="80"/>
  <c r="J293" i="80" s="1"/>
  <c r="X292" i="80"/>
  <c r="W292" i="80"/>
  <c r="V292" i="80"/>
  <c r="U292" i="80"/>
  <c r="T292" i="80"/>
  <c r="S292" i="80"/>
  <c r="R292" i="80"/>
  <c r="Q292" i="80"/>
  <c r="P292" i="80"/>
  <c r="O292" i="80"/>
  <c r="N292" i="80"/>
  <c r="M292" i="80"/>
  <c r="L292" i="80"/>
  <c r="K292" i="80"/>
  <c r="I292" i="80"/>
  <c r="H291" i="80"/>
  <c r="J291" i="80" s="1"/>
  <c r="H290" i="80"/>
  <c r="J290" i="80" s="1"/>
  <c r="X289" i="80"/>
  <c r="W289" i="80"/>
  <c r="V289" i="80"/>
  <c r="U289" i="80"/>
  <c r="T289" i="80"/>
  <c r="S289" i="80"/>
  <c r="R289" i="80"/>
  <c r="Q289" i="80"/>
  <c r="P289" i="80"/>
  <c r="O289" i="80"/>
  <c r="N289" i="80"/>
  <c r="M289" i="80"/>
  <c r="L289" i="80"/>
  <c r="K289" i="80"/>
  <c r="I289" i="80"/>
  <c r="H288" i="80"/>
  <c r="J288" i="80" s="1"/>
  <c r="H287" i="80"/>
  <c r="J287" i="80" s="1"/>
  <c r="H286" i="80"/>
  <c r="J286" i="80" s="1"/>
  <c r="J285" i="80"/>
  <c r="H285" i="80"/>
  <c r="H284" i="80"/>
  <c r="H283" i="80"/>
  <c r="J283" i="80" s="1"/>
  <c r="H282" i="80"/>
  <c r="H281" i="80"/>
  <c r="J281" i="80" s="1"/>
  <c r="H280" i="80"/>
  <c r="J280" i="80" s="1"/>
  <c r="J279" i="80"/>
  <c r="H279" i="80"/>
  <c r="H278" i="80"/>
  <c r="H277" i="80"/>
  <c r="J277" i="80" s="1"/>
  <c r="X276" i="80"/>
  <c r="X271" i="80" s="1"/>
  <c r="W276" i="80"/>
  <c r="V276" i="80"/>
  <c r="U276" i="80"/>
  <c r="T276" i="80"/>
  <c r="S276" i="80"/>
  <c r="R276" i="80"/>
  <c r="Q276" i="80"/>
  <c r="P276" i="80"/>
  <c r="O276" i="80"/>
  <c r="N276" i="80"/>
  <c r="M276" i="80"/>
  <c r="L276" i="80"/>
  <c r="K276" i="80"/>
  <c r="I276" i="80"/>
  <c r="H275" i="80"/>
  <c r="J275" i="80" s="1"/>
  <c r="H274" i="80"/>
  <c r="J274" i="80" s="1"/>
  <c r="H273" i="80"/>
  <c r="J273" i="80" s="1"/>
  <c r="X272" i="80"/>
  <c r="W272" i="80"/>
  <c r="V272" i="80"/>
  <c r="U272" i="80"/>
  <c r="T272" i="80"/>
  <c r="S272" i="80"/>
  <c r="S271" i="80" s="1"/>
  <c r="S270" i="80" s="1"/>
  <c r="R272" i="80"/>
  <c r="Q272" i="80"/>
  <c r="P272" i="80"/>
  <c r="O272" i="80"/>
  <c r="N272" i="80"/>
  <c r="M272" i="80"/>
  <c r="L272" i="80"/>
  <c r="K272" i="80"/>
  <c r="K271" i="80" s="1"/>
  <c r="K270" i="80" s="1"/>
  <c r="O10" i="39" s="1"/>
  <c r="I272" i="80"/>
  <c r="H269" i="80"/>
  <c r="J269" i="80" s="1"/>
  <c r="H268" i="80"/>
  <c r="H267" i="80"/>
  <c r="J267" i="80" s="1"/>
  <c r="H266" i="80"/>
  <c r="J265" i="80"/>
  <c r="H265" i="80"/>
  <c r="H264" i="80"/>
  <c r="J264" i="80" s="1"/>
  <c r="H263" i="80"/>
  <c r="J263" i="80" s="1"/>
  <c r="H262" i="80"/>
  <c r="J262" i="80" s="1"/>
  <c r="H261" i="80"/>
  <c r="J261" i="80" s="1"/>
  <c r="H260" i="80"/>
  <c r="X259" i="80"/>
  <c r="W259" i="80"/>
  <c r="V259" i="80"/>
  <c r="U259" i="80"/>
  <c r="T259" i="80"/>
  <c r="S259" i="80"/>
  <c r="R259" i="80"/>
  <c r="Q259" i="80"/>
  <c r="P259" i="80"/>
  <c r="O259" i="80"/>
  <c r="N259" i="80"/>
  <c r="M259" i="80"/>
  <c r="L259" i="80"/>
  <c r="K259" i="80"/>
  <c r="I259" i="80"/>
  <c r="H258" i="80"/>
  <c r="J258" i="80" s="1"/>
  <c r="H257" i="80"/>
  <c r="H256" i="80"/>
  <c r="J256" i="80" s="1"/>
  <c r="J255" i="80"/>
  <c r="H255" i="80"/>
  <c r="H254" i="80"/>
  <c r="J254" i="80" s="1"/>
  <c r="H253" i="80"/>
  <c r="J253" i="80" s="1"/>
  <c r="H252" i="80"/>
  <c r="J252" i="80" s="1"/>
  <c r="H251" i="80"/>
  <c r="H250" i="80"/>
  <c r="J250" i="80" s="1"/>
  <c r="H249" i="80"/>
  <c r="H248" i="80"/>
  <c r="J248" i="80" s="1"/>
  <c r="H247" i="80"/>
  <c r="H246" i="80"/>
  <c r="J246" i="80" s="1"/>
  <c r="X245" i="80"/>
  <c r="W245" i="80"/>
  <c r="V245" i="80"/>
  <c r="U245" i="80"/>
  <c r="T245" i="80"/>
  <c r="S245" i="80"/>
  <c r="R245" i="80"/>
  <c r="Q245" i="80"/>
  <c r="P245" i="80"/>
  <c r="O245" i="80"/>
  <c r="N245" i="80"/>
  <c r="M245" i="80"/>
  <c r="L245" i="80"/>
  <c r="K245" i="80"/>
  <c r="I245" i="80"/>
  <c r="H244" i="80"/>
  <c r="H243" i="80"/>
  <c r="J243" i="80" s="1"/>
  <c r="X242" i="80"/>
  <c r="W242" i="80"/>
  <c r="V242" i="80"/>
  <c r="U242" i="80"/>
  <c r="T242" i="80"/>
  <c r="S242" i="80"/>
  <c r="R242" i="80"/>
  <c r="Q242" i="80"/>
  <c r="P242" i="80"/>
  <c r="O242" i="80"/>
  <c r="N242" i="80"/>
  <c r="M242" i="80"/>
  <c r="L242" i="80"/>
  <c r="K242" i="80"/>
  <c r="I242" i="80"/>
  <c r="H241" i="80"/>
  <c r="J241" i="80" s="1"/>
  <c r="H240" i="80"/>
  <c r="J240" i="80" s="1"/>
  <c r="H239" i="80"/>
  <c r="J239" i="80" s="1"/>
  <c r="H238" i="80"/>
  <c r="H237" i="80"/>
  <c r="J237" i="80" s="1"/>
  <c r="H236" i="80"/>
  <c r="J236" i="80" s="1"/>
  <c r="H235" i="80"/>
  <c r="J235" i="80" s="1"/>
  <c r="J234" i="80"/>
  <c r="H234" i="80"/>
  <c r="H233" i="80"/>
  <c r="J233" i="80" s="1"/>
  <c r="H232" i="80"/>
  <c r="J232" i="80" s="1"/>
  <c r="X231" i="80"/>
  <c r="W231" i="80"/>
  <c r="V231" i="80"/>
  <c r="U231" i="80"/>
  <c r="T231" i="80"/>
  <c r="S231" i="80"/>
  <c r="R231" i="80"/>
  <c r="Q231" i="80"/>
  <c r="P231" i="80"/>
  <c r="O231" i="80"/>
  <c r="N231" i="80"/>
  <c r="M231" i="80"/>
  <c r="L231" i="80"/>
  <c r="K231" i="80"/>
  <c r="I231" i="80"/>
  <c r="H230" i="80"/>
  <c r="J230" i="80" s="1"/>
  <c r="H229" i="80"/>
  <c r="J229" i="80" s="1"/>
  <c r="H228" i="80"/>
  <c r="J228" i="80" s="1"/>
  <c r="H227" i="80"/>
  <c r="J227" i="80" s="1"/>
  <c r="H226" i="80"/>
  <c r="J225" i="80"/>
  <c r="H225" i="80"/>
  <c r="H224" i="80"/>
  <c r="H223" i="80"/>
  <c r="J223" i="80" s="1"/>
  <c r="H222" i="80"/>
  <c r="H221" i="80"/>
  <c r="J221" i="80" s="1"/>
  <c r="X220" i="80"/>
  <c r="W220" i="80"/>
  <c r="V220" i="80"/>
  <c r="U220" i="80"/>
  <c r="T220" i="80"/>
  <c r="S220" i="80"/>
  <c r="R220" i="80"/>
  <c r="Q220" i="80"/>
  <c r="P220" i="80"/>
  <c r="O220" i="80"/>
  <c r="N220" i="80"/>
  <c r="M220" i="80"/>
  <c r="L220" i="80"/>
  <c r="K220" i="80"/>
  <c r="I220" i="80"/>
  <c r="H219" i="80"/>
  <c r="J219" i="80" s="1"/>
  <c r="H218" i="80"/>
  <c r="J218" i="80" s="1"/>
  <c r="H217" i="80"/>
  <c r="J217" i="80" s="1"/>
  <c r="H216" i="80"/>
  <c r="J216" i="80" s="1"/>
  <c r="H215" i="80"/>
  <c r="H214" i="80"/>
  <c r="J214" i="80" s="1"/>
  <c r="H213" i="80"/>
  <c r="J213" i="80" s="1"/>
  <c r="H212" i="80"/>
  <c r="J212" i="80" s="1"/>
  <c r="H211" i="80"/>
  <c r="J211" i="80" s="1"/>
  <c r="H210" i="80"/>
  <c r="J210" i="80" s="1"/>
  <c r="X209" i="80"/>
  <c r="W209" i="80"/>
  <c r="V209" i="80"/>
  <c r="U209" i="80"/>
  <c r="T209" i="80"/>
  <c r="S209" i="80"/>
  <c r="R209" i="80"/>
  <c r="Q209" i="80"/>
  <c r="P209" i="80"/>
  <c r="O209" i="80"/>
  <c r="N209" i="80"/>
  <c r="M209" i="80"/>
  <c r="L209" i="80"/>
  <c r="K209" i="80"/>
  <c r="I209" i="80"/>
  <c r="H208" i="80"/>
  <c r="J208" i="80" s="1"/>
  <c r="H203" i="80"/>
  <c r="H202" i="80"/>
  <c r="J202" i="80" s="1"/>
  <c r="X198" i="80"/>
  <c r="W198" i="80"/>
  <c r="V198" i="80"/>
  <c r="T198" i="80"/>
  <c r="S198" i="80"/>
  <c r="R198" i="80"/>
  <c r="Q198" i="80"/>
  <c r="P198" i="80"/>
  <c r="O198" i="80"/>
  <c r="N198" i="80"/>
  <c r="M198" i="80"/>
  <c r="K198" i="80"/>
  <c r="I198" i="80"/>
  <c r="Q197" i="80"/>
  <c r="M197" i="80"/>
  <c r="S195" i="80"/>
  <c r="R195" i="80"/>
  <c r="P195" i="80"/>
  <c r="O195" i="80"/>
  <c r="N195" i="80"/>
  <c r="F195" i="80"/>
  <c r="H194" i="80"/>
  <c r="J194" i="80" s="1"/>
  <c r="H193" i="80"/>
  <c r="Q192" i="80"/>
  <c r="Q190" i="80" s="1"/>
  <c r="O192" i="80"/>
  <c r="M192" i="80"/>
  <c r="J191" i="80"/>
  <c r="K191" i="80" s="1"/>
  <c r="K190" i="80" s="1"/>
  <c r="S190" i="80"/>
  <c r="R190" i="80"/>
  <c r="P190" i="80"/>
  <c r="O190" i="80"/>
  <c r="N190" i="80"/>
  <c r="F190" i="80"/>
  <c r="H189" i="80"/>
  <c r="J189" i="80" s="1"/>
  <c r="F189" i="80"/>
  <c r="H188" i="80"/>
  <c r="J188" i="80" s="1"/>
  <c r="F188" i="80"/>
  <c r="H187" i="80"/>
  <c r="F187" i="80"/>
  <c r="X186" i="80"/>
  <c r="X184" i="80" s="1"/>
  <c r="W186" i="80"/>
  <c r="V186" i="80"/>
  <c r="V184" i="80" s="1"/>
  <c r="U186" i="80"/>
  <c r="U184" i="80" s="1"/>
  <c r="T186" i="80"/>
  <c r="S186" i="80"/>
  <c r="R186" i="80"/>
  <c r="R184" i="80" s="1"/>
  <c r="Q186" i="80"/>
  <c r="P186" i="80"/>
  <c r="O186" i="80"/>
  <c r="N186" i="80"/>
  <c r="N184" i="80" s="1"/>
  <c r="M186" i="80"/>
  <c r="L186" i="80"/>
  <c r="K186" i="80"/>
  <c r="I186" i="80"/>
  <c r="H185" i="80"/>
  <c r="F185" i="80"/>
  <c r="T184" i="80"/>
  <c r="H183" i="80"/>
  <c r="J183" i="80" s="1"/>
  <c r="F183" i="80"/>
  <c r="H182" i="80"/>
  <c r="J182" i="80" s="1"/>
  <c r="F182" i="80"/>
  <c r="H181" i="80"/>
  <c r="J181" i="80" s="1"/>
  <c r="F181" i="80"/>
  <c r="H180" i="80"/>
  <c r="J180" i="80" s="1"/>
  <c r="F180" i="80"/>
  <c r="H179" i="80"/>
  <c r="F179" i="80"/>
  <c r="H178" i="80"/>
  <c r="F178" i="80"/>
  <c r="H177" i="80"/>
  <c r="F177" i="80"/>
  <c r="H176" i="80"/>
  <c r="J176" i="80" s="1"/>
  <c r="F176" i="80"/>
  <c r="H175" i="80"/>
  <c r="J175" i="80" s="1"/>
  <c r="F175" i="80"/>
  <c r="H174" i="80"/>
  <c r="J174" i="80" s="1"/>
  <c r="F174" i="80"/>
  <c r="H173" i="80"/>
  <c r="J173" i="80" s="1"/>
  <c r="F173" i="80"/>
  <c r="X172" i="80"/>
  <c r="W172" i="80"/>
  <c r="V172" i="80"/>
  <c r="U172" i="80"/>
  <c r="T172" i="80"/>
  <c r="S172" i="80"/>
  <c r="R172" i="80"/>
  <c r="Q172" i="80"/>
  <c r="P172" i="80"/>
  <c r="O172" i="80"/>
  <c r="N172" i="80"/>
  <c r="M172" i="80"/>
  <c r="L172" i="80"/>
  <c r="K172" i="80"/>
  <c r="I172" i="80"/>
  <c r="H171" i="80"/>
  <c r="F171" i="80"/>
  <c r="H170" i="80"/>
  <c r="J170" i="80" s="1"/>
  <c r="F170" i="80"/>
  <c r="H169" i="80"/>
  <c r="J169" i="80" s="1"/>
  <c r="F169" i="80"/>
  <c r="H168" i="80"/>
  <c r="J168" i="80" s="1"/>
  <c r="F168" i="80"/>
  <c r="H167" i="80"/>
  <c r="J167" i="80" s="1"/>
  <c r="F167" i="80"/>
  <c r="H166" i="80"/>
  <c r="J166" i="80" s="1"/>
  <c r="F166" i="80"/>
  <c r="H165" i="80"/>
  <c r="J165" i="80" s="1"/>
  <c r="F165" i="80"/>
  <c r="H164" i="80"/>
  <c r="J164" i="80" s="1"/>
  <c r="F164" i="80"/>
  <c r="H163" i="80"/>
  <c r="J163" i="80" s="1"/>
  <c r="F163" i="80"/>
  <c r="H162" i="80"/>
  <c r="J162" i="80" s="1"/>
  <c r="F162" i="80"/>
  <c r="H161" i="80"/>
  <c r="J161" i="80" s="1"/>
  <c r="F161" i="80"/>
  <c r="H160" i="80"/>
  <c r="J160" i="80" s="1"/>
  <c r="F160" i="80"/>
  <c r="J159" i="80"/>
  <c r="H159" i="80"/>
  <c r="F159" i="80"/>
  <c r="H158" i="80"/>
  <c r="F158" i="80"/>
  <c r="X157" i="80"/>
  <c r="W157" i="80"/>
  <c r="V157" i="80"/>
  <c r="U157" i="80"/>
  <c r="T157" i="80"/>
  <c r="S157" i="80"/>
  <c r="R157" i="80"/>
  <c r="Q157" i="80"/>
  <c r="P157" i="80"/>
  <c r="O157" i="80"/>
  <c r="N157" i="80"/>
  <c r="M157" i="80"/>
  <c r="L157" i="80"/>
  <c r="K157" i="80"/>
  <c r="I157" i="80"/>
  <c r="J156" i="80"/>
  <c r="H156" i="80"/>
  <c r="F156" i="80"/>
  <c r="H155" i="80"/>
  <c r="H154" i="80" s="1"/>
  <c r="F155" i="80"/>
  <c r="F154" i="80" s="1"/>
  <c r="X154" i="80"/>
  <c r="W154" i="80"/>
  <c r="V154" i="80"/>
  <c r="U154" i="80"/>
  <c r="T154" i="80"/>
  <c r="S154" i="80"/>
  <c r="R154" i="80"/>
  <c r="Q154" i="80"/>
  <c r="P154" i="80"/>
  <c r="O154" i="80"/>
  <c r="N154" i="80"/>
  <c r="M154" i="80"/>
  <c r="L154" i="80"/>
  <c r="K154" i="80"/>
  <c r="I154" i="80"/>
  <c r="J154" i="80" s="1"/>
  <c r="H153" i="80"/>
  <c r="J153" i="80" s="1"/>
  <c r="F153" i="80"/>
  <c r="H152" i="80"/>
  <c r="J152" i="80" s="1"/>
  <c r="F152" i="80"/>
  <c r="H151" i="80"/>
  <c r="J151" i="80" s="1"/>
  <c r="F151" i="80"/>
  <c r="H150" i="80"/>
  <c r="J150" i="80" s="1"/>
  <c r="F150" i="80"/>
  <c r="H149" i="80"/>
  <c r="J149" i="80" s="1"/>
  <c r="F149" i="80"/>
  <c r="H148" i="80"/>
  <c r="J148" i="80" s="1"/>
  <c r="F148" i="80"/>
  <c r="H147" i="80"/>
  <c r="J147" i="80" s="1"/>
  <c r="F147" i="80"/>
  <c r="H146" i="80"/>
  <c r="J146" i="80" s="1"/>
  <c r="F146" i="80"/>
  <c r="H145" i="80"/>
  <c r="J145" i="80" s="1"/>
  <c r="F145" i="80"/>
  <c r="H144" i="80"/>
  <c r="J144" i="80" s="1"/>
  <c r="F144" i="80"/>
  <c r="X143" i="80"/>
  <c r="W143" i="80"/>
  <c r="V143" i="80"/>
  <c r="U143" i="80"/>
  <c r="T143" i="80"/>
  <c r="S143" i="80"/>
  <c r="R143" i="80"/>
  <c r="Q143" i="80"/>
  <c r="P143" i="80"/>
  <c r="O143" i="80"/>
  <c r="N143" i="80"/>
  <c r="M143" i="80"/>
  <c r="L143" i="80"/>
  <c r="K143" i="80"/>
  <c r="I143" i="80"/>
  <c r="H142" i="80"/>
  <c r="J142" i="80" s="1"/>
  <c r="F142" i="80"/>
  <c r="H141" i="80"/>
  <c r="J141" i="80" s="1"/>
  <c r="F141" i="80"/>
  <c r="H140" i="80"/>
  <c r="J140" i="80" s="1"/>
  <c r="F140" i="80"/>
  <c r="H139" i="80"/>
  <c r="J139" i="80" s="1"/>
  <c r="F139" i="80"/>
  <c r="H138" i="80"/>
  <c r="J138" i="80" s="1"/>
  <c r="F138" i="80"/>
  <c r="H137" i="80"/>
  <c r="J137" i="80" s="1"/>
  <c r="F137" i="80"/>
  <c r="H136" i="80"/>
  <c r="J136" i="80" s="1"/>
  <c r="F136" i="80"/>
  <c r="H135" i="80"/>
  <c r="J135" i="80" s="1"/>
  <c r="F135" i="80"/>
  <c r="H134" i="80"/>
  <c r="F134" i="80"/>
  <c r="H133" i="80"/>
  <c r="J133" i="80" s="1"/>
  <c r="F133" i="80"/>
  <c r="X132" i="80"/>
  <c r="W132" i="80"/>
  <c r="V132" i="80"/>
  <c r="U132" i="80"/>
  <c r="T132" i="80"/>
  <c r="S132" i="80"/>
  <c r="R132" i="80"/>
  <c r="Q132" i="80"/>
  <c r="P132" i="80"/>
  <c r="O132" i="80"/>
  <c r="N132" i="80"/>
  <c r="M132" i="80"/>
  <c r="L132" i="80"/>
  <c r="K132" i="80"/>
  <c r="I132" i="80"/>
  <c r="H131" i="80"/>
  <c r="J131" i="80" s="1"/>
  <c r="F131" i="80"/>
  <c r="H130" i="80"/>
  <c r="F130" i="80"/>
  <c r="H129" i="80"/>
  <c r="J129" i="80" s="1"/>
  <c r="F129" i="80"/>
  <c r="H128" i="80"/>
  <c r="J128" i="80" s="1"/>
  <c r="F128" i="80"/>
  <c r="H127" i="80"/>
  <c r="J127" i="80" s="1"/>
  <c r="F127" i="80"/>
  <c r="H126" i="80"/>
  <c r="J126" i="80" s="1"/>
  <c r="F126" i="80"/>
  <c r="H125" i="80"/>
  <c r="J125" i="80" s="1"/>
  <c r="F125" i="80"/>
  <c r="H124" i="80"/>
  <c r="J124" i="80" s="1"/>
  <c r="F124" i="80"/>
  <c r="H123" i="80"/>
  <c r="J123" i="80" s="1"/>
  <c r="F123" i="80"/>
  <c r="H122" i="80"/>
  <c r="J122" i="80" s="1"/>
  <c r="F122" i="80"/>
  <c r="X121" i="80"/>
  <c r="W121" i="80"/>
  <c r="V121" i="80"/>
  <c r="U121" i="80"/>
  <c r="T121" i="80"/>
  <c r="S121" i="80"/>
  <c r="R121" i="80"/>
  <c r="Q121" i="80"/>
  <c r="P121" i="80"/>
  <c r="O121" i="80"/>
  <c r="N121" i="80"/>
  <c r="M121" i="80"/>
  <c r="L121" i="80"/>
  <c r="K121" i="80"/>
  <c r="I121" i="80"/>
  <c r="H120" i="80"/>
  <c r="J120" i="80" s="1"/>
  <c r="F120" i="80"/>
  <c r="H119" i="80"/>
  <c r="F119" i="80"/>
  <c r="H118" i="80"/>
  <c r="J118" i="80" s="1"/>
  <c r="F118" i="80"/>
  <c r="H117" i="80"/>
  <c r="J117" i="80" s="1"/>
  <c r="F117" i="80"/>
  <c r="X116" i="80"/>
  <c r="W116" i="80"/>
  <c r="V116" i="80"/>
  <c r="U116" i="80"/>
  <c r="T116" i="80"/>
  <c r="S116" i="80"/>
  <c r="R116" i="80"/>
  <c r="Q116" i="80"/>
  <c r="P116" i="80"/>
  <c r="O116" i="80"/>
  <c r="N116" i="80"/>
  <c r="M116" i="80"/>
  <c r="L116" i="80"/>
  <c r="K116" i="80"/>
  <c r="I116" i="80"/>
  <c r="H115" i="80"/>
  <c r="F115" i="80"/>
  <c r="H114" i="80"/>
  <c r="F114" i="80"/>
  <c r="X113" i="80"/>
  <c r="W113" i="80"/>
  <c r="V113" i="80"/>
  <c r="U113" i="80"/>
  <c r="T113" i="80"/>
  <c r="S113" i="80"/>
  <c r="R113" i="80"/>
  <c r="Q113" i="80"/>
  <c r="P113" i="80"/>
  <c r="O113" i="80"/>
  <c r="N113" i="80"/>
  <c r="M113" i="80"/>
  <c r="L113" i="80"/>
  <c r="K113" i="80"/>
  <c r="I113" i="80"/>
  <c r="H111" i="80"/>
  <c r="J111" i="80" s="1"/>
  <c r="F111" i="80"/>
  <c r="H110" i="80"/>
  <c r="F110" i="80"/>
  <c r="H109" i="80"/>
  <c r="J109" i="80" s="1"/>
  <c r="F109" i="80"/>
  <c r="H108" i="80"/>
  <c r="J108" i="80" s="1"/>
  <c r="F108" i="80"/>
  <c r="X107" i="80"/>
  <c r="W107" i="80"/>
  <c r="V107" i="80"/>
  <c r="U107" i="80"/>
  <c r="T107" i="80"/>
  <c r="S107" i="80"/>
  <c r="R107" i="80"/>
  <c r="Q107" i="80"/>
  <c r="P107" i="80"/>
  <c r="P96" i="80" s="1"/>
  <c r="O107" i="80"/>
  <c r="N107" i="80"/>
  <c r="M107" i="80"/>
  <c r="L107" i="80"/>
  <c r="L96" i="80" s="1"/>
  <c r="K107" i="80"/>
  <c r="I107" i="80"/>
  <c r="H106" i="80"/>
  <c r="J106" i="80" s="1"/>
  <c r="F106" i="80"/>
  <c r="H105" i="80"/>
  <c r="J105" i="80" s="1"/>
  <c r="F105" i="80"/>
  <c r="H104" i="80"/>
  <c r="J104" i="80" s="1"/>
  <c r="F104" i="80"/>
  <c r="X103" i="80"/>
  <c r="W103" i="80"/>
  <c r="W96" i="80" s="1"/>
  <c r="V103" i="80"/>
  <c r="U103" i="80"/>
  <c r="T103" i="80"/>
  <c r="S103" i="80"/>
  <c r="S96" i="80" s="1"/>
  <c r="R103" i="80"/>
  <c r="Q103" i="80"/>
  <c r="P103" i="80"/>
  <c r="O103" i="80"/>
  <c r="O96" i="80" s="1"/>
  <c r="N103" i="80"/>
  <c r="M103" i="80"/>
  <c r="L103" i="80"/>
  <c r="K103" i="80"/>
  <c r="K96" i="80" s="1"/>
  <c r="I103" i="80"/>
  <c r="H102" i="80"/>
  <c r="J102" i="80" s="1"/>
  <c r="F102" i="80"/>
  <c r="H101" i="80"/>
  <c r="J101" i="80" s="1"/>
  <c r="F101" i="80"/>
  <c r="H100" i="80"/>
  <c r="J100" i="80" s="1"/>
  <c r="F100" i="80"/>
  <c r="H99" i="80"/>
  <c r="J99" i="80" s="1"/>
  <c r="F99" i="80"/>
  <c r="H98" i="80"/>
  <c r="J98" i="80" s="1"/>
  <c r="F98" i="80"/>
  <c r="H97" i="80"/>
  <c r="F97" i="80"/>
  <c r="T96" i="80"/>
  <c r="H95" i="80"/>
  <c r="J95" i="80" s="1"/>
  <c r="L95" i="80" s="1"/>
  <c r="L93" i="80" s="1"/>
  <c r="X93" i="80"/>
  <c r="W93" i="80"/>
  <c r="U58" i="66" s="1"/>
  <c r="V93" i="80"/>
  <c r="T58" i="66" s="1"/>
  <c r="U93" i="80"/>
  <c r="T93" i="80"/>
  <c r="S93" i="80"/>
  <c r="R93" i="80"/>
  <c r="R86" i="80" s="1"/>
  <c r="Q93" i="80"/>
  <c r="P93" i="80"/>
  <c r="P86" i="80" s="1"/>
  <c r="O93" i="80"/>
  <c r="N93" i="80"/>
  <c r="N86" i="80" s="1"/>
  <c r="M93" i="80"/>
  <c r="I93" i="80"/>
  <c r="F93" i="80"/>
  <c r="J92" i="80"/>
  <c r="H92" i="80"/>
  <c r="F92" i="80"/>
  <c r="H91" i="80"/>
  <c r="F91" i="80"/>
  <c r="H90" i="80"/>
  <c r="J90" i="80" s="1"/>
  <c r="F90" i="80"/>
  <c r="H89" i="80"/>
  <c r="J89" i="80" s="1"/>
  <c r="L89" i="80" s="1"/>
  <c r="L87" i="80" s="1"/>
  <c r="H88" i="80"/>
  <c r="X87" i="80"/>
  <c r="W87" i="80"/>
  <c r="W86" i="80" s="1"/>
  <c r="V87" i="80"/>
  <c r="U87" i="80"/>
  <c r="T87" i="80"/>
  <c r="S87" i="80"/>
  <c r="R87" i="80"/>
  <c r="Q87" i="80"/>
  <c r="Q86" i="80" s="1"/>
  <c r="P87" i="80"/>
  <c r="O87" i="80"/>
  <c r="N87" i="80"/>
  <c r="M87" i="80"/>
  <c r="M86" i="80" s="1"/>
  <c r="I87" i="80"/>
  <c r="F87" i="80"/>
  <c r="H85" i="80"/>
  <c r="J85" i="80" s="1"/>
  <c r="K85" i="80" s="1"/>
  <c r="K83" i="80" s="1"/>
  <c r="J84" i="80"/>
  <c r="H84" i="80"/>
  <c r="F84" i="80"/>
  <c r="F83" i="80" s="1"/>
  <c r="X83" i="80"/>
  <c r="W83" i="80"/>
  <c r="V83" i="80"/>
  <c r="U83" i="80"/>
  <c r="T83" i="80"/>
  <c r="S83" i="80"/>
  <c r="R83" i="80"/>
  <c r="Q83" i="80"/>
  <c r="P83" i="80"/>
  <c r="O83" i="80"/>
  <c r="N83" i="80"/>
  <c r="M83" i="80"/>
  <c r="L83" i="80"/>
  <c r="I83" i="80"/>
  <c r="P82" i="80"/>
  <c r="H82" i="80" s="1"/>
  <c r="J82" i="80" s="1"/>
  <c r="L82" i="80" s="1"/>
  <c r="L80" i="80" s="1"/>
  <c r="H81" i="80"/>
  <c r="J81" i="80" s="1"/>
  <c r="K81" i="80" s="1"/>
  <c r="K80" i="80" s="1"/>
  <c r="X80" i="80"/>
  <c r="W80" i="80"/>
  <c r="V80" i="80"/>
  <c r="U80" i="80"/>
  <c r="T80" i="80"/>
  <c r="S80" i="80"/>
  <c r="R80" i="80"/>
  <c r="Q80" i="80"/>
  <c r="P80" i="80"/>
  <c r="O80" i="80"/>
  <c r="N80" i="80"/>
  <c r="M80" i="80"/>
  <c r="I80" i="80"/>
  <c r="F80" i="80"/>
  <c r="H79" i="80"/>
  <c r="J79" i="80" s="1"/>
  <c r="F79" i="80"/>
  <c r="H78" i="80"/>
  <c r="J78" i="80" s="1"/>
  <c r="F78" i="80"/>
  <c r="H77" i="80"/>
  <c r="F77" i="80"/>
  <c r="X76" i="80"/>
  <c r="W76" i="80"/>
  <c r="V76" i="80"/>
  <c r="U76" i="80"/>
  <c r="T76" i="80"/>
  <c r="S76" i="80"/>
  <c r="R76" i="80"/>
  <c r="Q76" i="80"/>
  <c r="P76" i="80"/>
  <c r="O76" i="80"/>
  <c r="N76" i="80"/>
  <c r="M76" i="80"/>
  <c r="L76" i="80"/>
  <c r="K76" i="80"/>
  <c r="I76" i="80"/>
  <c r="H75" i="80"/>
  <c r="H74" i="80"/>
  <c r="J74" i="80" s="1"/>
  <c r="K74" i="80" s="1"/>
  <c r="K73" i="80" s="1"/>
  <c r="F74" i="80"/>
  <c r="F73" i="80" s="1"/>
  <c r="X73" i="80"/>
  <c r="W73" i="80"/>
  <c r="V73" i="80"/>
  <c r="U73" i="80"/>
  <c r="T73" i="80"/>
  <c r="S73" i="80"/>
  <c r="R73" i="80"/>
  <c r="Q73" i="80"/>
  <c r="P73" i="80"/>
  <c r="O73" i="80"/>
  <c r="N73" i="80"/>
  <c r="M73" i="80"/>
  <c r="I73" i="80"/>
  <c r="H72" i="80"/>
  <c r="J72" i="80" s="1"/>
  <c r="F72" i="80"/>
  <c r="H71" i="80"/>
  <c r="J71" i="80" s="1"/>
  <c r="F71" i="80"/>
  <c r="H70" i="80"/>
  <c r="J70" i="80" s="1"/>
  <c r="L70" i="80" s="1"/>
  <c r="L68" i="80" s="1"/>
  <c r="H69" i="80"/>
  <c r="J69" i="80" s="1"/>
  <c r="K69" i="80" s="1"/>
  <c r="K68" i="80" s="1"/>
  <c r="X68" i="80"/>
  <c r="W68" i="80"/>
  <c r="V68" i="80"/>
  <c r="U68" i="80"/>
  <c r="T68" i="80"/>
  <c r="S68" i="80"/>
  <c r="R68" i="80"/>
  <c r="Q68" i="80"/>
  <c r="P68" i="80"/>
  <c r="O68" i="80"/>
  <c r="N68" i="80"/>
  <c r="M68" i="80"/>
  <c r="I68" i="80"/>
  <c r="F68" i="80"/>
  <c r="H67" i="80"/>
  <c r="J67" i="80" s="1"/>
  <c r="L67" i="80" s="1"/>
  <c r="L65" i="80" s="1"/>
  <c r="H66" i="80"/>
  <c r="X65" i="80"/>
  <c r="W65" i="80"/>
  <c r="V65" i="80"/>
  <c r="U65" i="80"/>
  <c r="T65" i="80"/>
  <c r="S65" i="80"/>
  <c r="R65" i="80"/>
  <c r="Q65" i="80"/>
  <c r="P65" i="80"/>
  <c r="O65" i="80"/>
  <c r="N65" i="80"/>
  <c r="M65" i="80"/>
  <c r="I65" i="80"/>
  <c r="F65" i="80"/>
  <c r="H64" i="80"/>
  <c r="J64" i="80" s="1"/>
  <c r="L64" i="80" s="1"/>
  <c r="L62" i="80" s="1"/>
  <c r="H63" i="80"/>
  <c r="J63" i="80" s="1"/>
  <c r="K63" i="80" s="1"/>
  <c r="K62" i="80" s="1"/>
  <c r="X62" i="80"/>
  <c r="W62" i="80"/>
  <c r="V62" i="80"/>
  <c r="V61" i="80" s="1"/>
  <c r="U62" i="80"/>
  <c r="T62" i="80"/>
  <c r="S62" i="80"/>
  <c r="R62" i="80"/>
  <c r="Q62" i="80"/>
  <c r="Q61" i="80" s="1"/>
  <c r="P62" i="80"/>
  <c r="O62" i="80"/>
  <c r="O61" i="80" s="1"/>
  <c r="N62" i="80"/>
  <c r="N61" i="80" s="1"/>
  <c r="M62" i="80"/>
  <c r="M61" i="80" s="1"/>
  <c r="I62" i="80"/>
  <c r="F62" i="80"/>
  <c r="X61" i="80"/>
  <c r="W61" i="80"/>
  <c r="T61" i="80"/>
  <c r="S61" i="80"/>
  <c r="R61" i="80"/>
  <c r="P61" i="80"/>
  <c r="I61" i="80"/>
  <c r="F61" i="80"/>
  <c r="H59" i="80"/>
  <c r="J59" i="80" s="1"/>
  <c r="F59" i="80"/>
  <c r="H58" i="80"/>
  <c r="J58" i="80" s="1"/>
  <c r="F58" i="80"/>
  <c r="X57" i="80"/>
  <c r="W57" i="80"/>
  <c r="V57" i="80"/>
  <c r="U57" i="80"/>
  <c r="T57" i="80"/>
  <c r="S57" i="80"/>
  <c r="R57" i="80"/>
  <c r="Q57" i="80"/>
  <c r="P57" i="80"/>
  <c r="O57" i="80"/>
  <c r="N57" i="80"/>
  <c r="M57" i="80"/>
  <c r="L57" i="80"/>
  <c r="K57" i="80"/>
  <c r="I57" i="80"/>
  <c r="H56" i="80"/>
  <c r="J56" i="80" s="1"/>
  <c r="F56" i="80"/>
  <c r="H55" i="80"/>
  <c r="J55" i="80" s="1"/>
  <c r="L55" i="80" s="1"/>
  <c r="L53" i="80" s="1"/>
  <c r="L51" i="80" s="1"/>
  <c r="H54" i="80"/>
  <c r="J54" i="80" s="1"/>
  <c r="K54" i="80" s="1"/>
  <c r="K53" i="80" s="1"/>
  <c r="K51" i="80" s="1"/>
  <c r="X53" i="80"/>
  <c r="X51" i="80" s="1"/>
  <c r="W53" i="80"/>
  <c r="W51" i="80" s="1"/>
  <c r="V53" i="80"/>
  <c r="V51" i="80" s="1"/>
  <c r="U53" i="80"/>
  <c r="U51" i="80" s="1"/>
  <c r="T53" i="80"/>
  <c r="T51" i="80" s="1"/>
  <c r="S53" i="80"/>
  <c r="S51" i="80" s="1"/>
  <c r="R53" i="80"/>
  <c r="R51" i="80" s="1"/>
  <c r="Q53" i="80"/>
  <c r="Q51" i="80" s="1"/>
  <c r="P53" i="80"/>
  <c r="P51" i="80" s="1"/>
  <c r="O53" i="80"/>
  <c r="O51" i="80" s="1"/>
  <c r="N53" i="80"/>
  <c r="N51" i="80" s="1"/>
  <c r="M53" i="80"/>
  <c r="I53" i="80"/>
  <c r="I51" i="80" s="1"/>
  <c r="H53" i="80"/>
  <c r="F53" i="80"/>
  <c r="H52" i="80"/>
  <c r="J52" i="80" s="1"/>
  <c r="F52" i="80"/>
  <c r="M51" i="80"/>
  <c r="W48" i="80"/>
  <c r="H48" i="80" s="1"/>
  <c r="J48" i="80" s="1"/>
  <c r="K48" i="80" s="1"/>
  <c r="K47" i="80" s="1"/>
  <c r="X47" i="80"/>
  <c r="V47" i="80"/>
  <c r="U47" i="80"/>
  <c r="S31" i="66" s="1"/>
  <c r="T47" i="80"/>
  <c r="S47" i="80"/>
  <c r="R47" i="80"/>
  <c r="Q47" i="80"/>
  <c r="O31" i="66" s="1"/>
  <c r="P47" i="80"/>
  <c r="O47" i="80"/>
  <c r="N47" i="80"/>
  <c r="M47" i="80"/>
  <c r="K31" i="66" s="1"/>
  <c r="I47" i="80"/>
  <c r="F47" i="80"/>
  <c r="H46" i="80"/>
  <c r="J46" i="80" s="1"/>
  <c r="F46" i="80"/>
  <c r="H45" i="80"/>
  <c r="J45" i="80" s="1"/>
  <c r="F45" i="80"/>
  <c r="W44" i="80"/>
  <c r="H44" i="80"/>
  <c r="J44" i="80" s="1"/>
  <c r="L44" i="80" s="1"/>
  <c r="L42" i="80" s="1"/>
  <c r="W43" i="80"/>
  <c r="H43" i="80" s="1"/>
  <c r="J43" i="80" s="1"/>
  <c r="K43" i="80" s="1"/>
  <c r="K42" i="80" s="1"/>
  <c r="X42" i="80"/>
  <c r="V42" i="80"/>
  <c r="T28" i="66" s="1"/>
  <c r="U42" i="80"/>
  <c r="T42" i="80"/>
  <c r="S42" i="80"/>
  <c r="R42" i="80"/>
  <c r="P28" i="66" s="1"/>
  <c r="Q42" i="80"/>
  <c r="P42" i="80"/>
  <c r="O42" i="80"/>
  <c r="N42" i="80"/>
  <c r="L28" i="66" s="1"/>
  <c r="M42" i="80"/>
  <c r="I42" i="80"/>
  <c r="F42" i="80"/>
  <c r="H41" i="80"/>
  <c r="J41" i="80" s="1"/>
  <c r="F41" i="80"/>
  <c r="H40" i="80"/>
  <c r="J40" i="80" s="1"/>
  <c r="F40" i="80"/>
  <c r="U37" i="80"/>
  <c r="M37" i="80"/>
  <c r="I37" i="80"/>
  <c r="F37" i="80"/>
  <c r="H35" i="80"/>
  <c r="J33" i="80"/>
  <c r="X32" i="80"/>
  <c r="W32" i="80"/>
  <c r="V32" i="80"/>
  <c r="U32" i="80"/>
  <c r="T32" i="80"/>
  <c r="S32" i="80"/>
  <c r="R32" i="80"/>
  <c r="Q32" i="80"/>
  <c r="P32" i="80"/>
  <c r="O32" i="80"/>
  <c r="N32" i="80"/>
  <c r="M32" i="80"/>
  <c r="L32" i="80"/>
  <c r="K32" i="80"/>
  <c r="I32" i="80"/>
  <c r="H28" i="80"/>
  <c r="J28" i="80" s="1"/>
  <c r="H27" i="80"/>
  <c r="H26" i="80"/>
  <c r="J26" i="80" s="1"/>
  <c r="H25" i="80"/>
  <c r="J25" i="80" s="1"/>
  <c r="H24" i="80"/>
  <c r="J24" i="80" s="1"/>
  <c r="H23" i="80"/>
  <c r="X22" i="80"/>
  <c r="W22" i="80"/>
  <c r="V22" i="80"/>
  <c r="U22" i="80"/>
  <c r="S14" i="66" s="1"/>
  <c r="R14" i="66"/>
  <c r="S22" i="80"/>
  <c r="R22" i="80"/>
  <c r="Q22" i="80"/>
  <c r="O14" i="66" s="1"/>
  <c r="P22" i="80"/>
  <c r="O22" i="80"/>
  <c r="N22" i="80"/>
  <c r="K14" i="66"/>
  <c r="I22" i="80"/>
  <c r="F22" i="80"/>
  <c r="H21" i="80"/>
  <c r="J21" i="80" s="1"/>
  <c r="L21" i="80" s="1"/>
  <c r="L19" i="80" s="1"/>
  <c r="H20" i="80"/>
  <c r="X19" i="80"/>
  <c r="W19" i="80"/>
  <c r="U13" i="66" s="1"/>
  <c r="V19" i="80"/>
  <c r="U19" i="80"/>
  <c r="T19" i="80"/>
  <c r="S19" i="80"/>
  <c r="Q13" i="66" s="1"/>
  <c r="R19" i="80"/>
  <c r="Q19" i="80"/>
  <c r="P19" i="80"/>
  <c r="O19" i="80"/>
  <c r="M13" i="66" s="1"/>
  <c r="N19" i="80"/>
  <c r="M19" i="80"/>
  <c r="I19" i="80"/>
  <c r="F19" i="80"/>
  <c r="H18" i="80"/>
  <c r="J18" i="80" s="1"/>
  <c r="H17" i="80"/>
  <c r="H15" i="80"/>
  <c r="J15" i="80" s="1"/>
  <c r="K15" i="80" s="1"/>
  <c r="K14" i="80" s="1"/>
  <c r="X14" i="80"/>
  <c r="W14" i="80"/>
  <c r="V14" i="80"/>
  <c r="U14" i="80"/>
  <c r="S14" i="80"/>
  <c r="R14" i="80"/>
  <c r="Q14" i="80"/>
  <c r="P14" i="80"/>
  <c r="O14" i="80"/>
  <c r="N14" i="80"/>
  <c r="M14" i="80"/>
  <c r="I14" i="80"/>
  <c r="F14" i="80"/>
  <c r="H13" i="80"/>
  <c r="J13" i="80" s="1"/>
  <c r="W12" i="80"/>
  <c r="H12" i="80" s="1"/>
  <c r="J12" i="80" s="1"/>
  <c r="L12" i="80" s="1"/>
  <c r="L10" i="80" s="1"/>
  <c r="W11" i="80"/>
  <c r="H11" i="80" s="1"/>
  <c r="X10" i="80"/>
  <c r="V10" i="80"/>
  <c r="U10" i="80"/>
  <c r="T10" i="80"/>
  <c r="S10" i="80"/>
  <c r="R10" i="80"/>
  <c r="Q10" i="80"/>
  <c r="P10" i="80"/>
  <c r="O10" i="80"/>
  <c r="N10" i="80"/>
  <c r="M10" i="80"/>
  <c r="I10" i="80"/>
  <c r="F10" i="80"/>
  <c r="X9" i="80"/>
  <c r="X39" i="80" s="1"/>
  <c r="W9" i="80"/>
  <c r="V9" i="80"/>
  <c r="V39" i="80" s="1"/>
  <c r="U9" i="80"/>
  <c r="T9" i="80"/>
  <c r="T39" i="80" s="1"/>
  <c r="S9" i="80"/>
  <c r="S39" i="80" s="1"/>
  <c r="R9" i="80"/>
  <c r="R39" i="80" s="1"/>
  <c r="Q9" i="80"/>
  <c r="P9" i="80"/>
  <c r="P39" i="80" s="1"/>
  <c r="O9" i="80"/>
  <c r="O39" i="80" s="1"/>
  <c r="N9" i="80"/>
  <c r="N39" i="80" s="1"/>
  <c r="M9" i="80"/>
  <c r="X8" i="80"/>
  <c r="X38" i="80" s="1"/>
  <c r="W8" i="80"/>
  <c r="W7" i="80" s="1"/>
  <c r="V8" i="80"/>
  <c r="V38" i="80" s="1"/>
  <c r="V37" i="80" s="1"/>
  <c r="V36" i="80" s="1"/>
  <c r="U8" i="80"/>
  <c r="T8" i="80"/>
  <c r="S8" i="80"/>
  <c r="S7" i="80" s="1"/>
  <c r="R8" i="80"/>
  <c r="R7" i="80" s="1"/>
  <c r="Q8" i="80"/>
  <c r="Q38" i="80" s="1"/>
  <c r="P8" i="80"/>
  <c r="O8" i="80"/>
  <c r="N8" i="80"/>
  <c r="N38" i="80" s="1"/>
  <c r="M8" i="80"/>
  <c r="O7" i="80"/>
  <c r="N7" i="80"/>
  <c r="I7" i="80"/>
  <c r="F7" i="80"/>
  <c r="J256" i="82"/>
  <c r="H256" i="82"/>
  <c r="H255" i="82"/>
  <c r="J255" i="82" s="1"/>
  <c r="J254" i="82"/>
  <c r="H254" i="82"/>
  <c r="H253" i="82"/>
  <c r="J253" i="82" s="1"/>
  <c r="J252" i="82"/>
  <c r="H252" i="82"/>
  <c r="H251" i="82"/>
  <c r="H249" i="82" s="1"/>
  <c r="J249" i="82" s="1"/>
  <c r="J250" i="82"/>
  <c r="H250" i="82"/>
  <c r="V249" i="82"/>
  <c r="U249" i="82"/>
  <c r="T249" i="82"/>
  <c r="S249" i="82"/>
  <c r="R249" i="82"/>
  <c r="Q249" i="82"/>
  <c r="P249" i="82"/>
  <c r="O249" i="82"/>
  <c r="N249" i="82"/>
  <c r="M249" i="82"/>
  <c r="L249" i="82"/>
  <c r="K249" i="82"/>
  <c r="I249" i="82"/>
  <c r="H248" i="82"/>
  <c r="H247" i="82"/>
  <c r="J247" i="82" s="1"/>
  <c r="V246" i="82"/>
  <c r="U246" i="82"/>
  <c r="T246" i="82"/>
  <c r="S246" i="82"/>
  <c r="R246" i="82"/>
  <c r="Q246" i="82"/>
  <c r="P246" i="82"/>
  <c r="O246" i="82"/>
  <c r="N246" i="82"/>
  <c r="M246" i="82"/>
  <c r="L246" i="82"/>
  <c r="K246" i="82"/>
  <c r="I246" i="82"/>
  <c r="H245" i="82"/>
  <c r="J245" i="82" s="1"/>
  <c r="H244" i="82"/>
  <c r="J244" i="82" s="1"/>
  <c r="H243" i="82"/>
  <c r="J243" i="82" s="1"/>
  <c r="H242" i="82"/>
  <c r="J242" i="82" s="1"/>
  <c r="H241" i="82"/>
  <c r="J241" i="82" s="1"/>
  <c r="H240" i="82"/>
  <c r="J240" i="82" s="1"/>
  <c r="H239" i="82"/>
  <c r="J239" i="82" s="1"/>
  <c r="H238" i="82"/>
  <c r="J238" i="82" s="1"/>
  <c r="H237" i="82"/>
  <c r="J237" i="82" s="1"/>
  <c r="H236" i="82"/>
  <c r="J236" i="82" s="1"/>
  <c r="H235" i="82"/>
  <c r="J235" i="82" s="1"/>
  <c r="H234" i="82"/>
  <c r="V233" i="82"/>
  <c r="V228" i="82" s="1"/>
  <c r="U233" i="82"/>
  <c r="T233" i="82"/>
  <c r="S233" i="82"/>
  <c r="S228" i="82" s="1"/>
  <c r="S227" i="82" s="1"/>
  <c r="R233" i="82"/>
  <c r="R228" i="82" s="1"/>
  <c r="Q233" i="82"/>
  <c r="P233" i="82"/>
  <c r="O233" i="82"/>
  <c r="O228" i="82" s="1"/>
  <c r="O227" i="82" s="1"/>
  <c r="N233" i="82"/>
  <c r="N228" i="82" s="1"/>
  <c r="N227" i="82" s="1"/>
  <c r="M233" i="82"/>
  <c r="L233" i="82"/>
  <c r="K233" i="82"/>
  <c r="K228" i="82" s="1"/>
  <c r="I233" i="82"/>
  <c r="H232" i="82"/>
  <c r="J232" i="82" s="1"/>
  <c r="H231" i="82"/>
  <c r="J231" i="82" s="1"/>
  <c r="J230" i="82"/>
  <c r="H230" i="82"/>
  <c r="V229" i="82"/>
  <c r="U229" i="82"/>
  <c r="T229" i="82"/>
  <c r="T228" i="82" s="1"/>
  <c r="T227" i="82" s="1"/>
  <c r="S229" i="82"/>
  <c r="R229" i="82"/>
  <c r="Q229" i="82"/>
  <c r="P229" i="82"/>
  <c r="P228" i="82" s="1"/>
  <c r="P227" i="82" s="1"/>
  <c r="O229" i="82"/>
  <c r="N229" i="82"/>
  <c r="M229" i="82"/>
  <c r="L229" i="82"/>
  <c r="L228" i="82" s="1"/>
  <c r="L227" i="82" s="1"/>
  <c r="K229" i="82"/>
  <c r="I229" i="82"/>
  <c r="H229" i="82"/>
  <c r="K227" i="82"/>
  <c r="H226" i="82"/>
  <c r="J226" i="82" s="1"/>
  <c r="H225" i="82"/>
  <c r="J225" i="82" s="1"/>
  <c r="H224" i="82"/>
  <c r="J224" i="82" s="1"/>
  <c r="J223" i="82"/>
  <c r="H223" i="82"/>
  <c r="H222" i="82"/>
  <c r="J222" i="82" s="1"/>
  <c r="H221" i="82"/>
  <c r="J221" i="82" s="1"/>
  <c r="H220" i="82"/>
  <c r="J220" i="82" s="1"/>
  <c r="H219" i="82"/>
  <c r="J219" i="82" s="1"/>
  <c r="H218" i="82"/>
  <c r="H217" i="82"/>
  <c r="J217" i="82" s="1"/>
  <c r="V216" i="82"/>
  <c r="U216" i="82"/>
  <c r="T216" i="82"/>
  <c r="S216" i="82"/>
  <c r="R216" i="82"/>
  <c r="Q216" i="82"/>
  <c r="P216" i="82"/>
  <c r="O216" i="82"/>
  <c r="N216" i="82"/>
  <c r="M216" i="82"/>
  <c r="L216" i="82"/>
  <c r="K216" i="82"/>
  <c r="I216" i="82"/>
  <c r="H215" i="82"/>
  <c r="J215" i="82" s="1"/>
  <c r="H214" i="82"/>
  <c r="J214" i="82" s="1"/>
  <c r="H213" i="82"/>
  <c r="J213" i="82" s="1"/>
  <c r="J212" i="82"/>
  <c r="H212" i="82"/>
  <c r="H211" i="82"/>
  <c r="J211" i="82" s="1"/>
  <c r="J210" i="82"/>
  <c r="H210" i="82"/>
  <c r="H209" i="82"/>
  <c r="J209" i="82" s="1"/>
  <c r="H208" i="82"/>
  <c r="J208" i="82" s="1"/>
  <c r="H207" i="82"/>
  <c r="J207" i="82" s="1"/>
  <c r="H206" i="82"/>
  <c r="J206" i="82" s="1"/>
  <c r="H205" i="82"/>
  <c r="J205" i="82" s="1"/>
  <c r="J204" i="82"/>
  <c r="H204" i="82"/>
  <c r="H203" i="82"/>
  <c r="V202" i="82"/>
  <c r="U202" i="82"/>
  <c r="T202" i="82"/>
  <c r="S202" i="82"/>
  <c r="R202" i="82"/>
  <c r="Q202" i="82"/>
  <c r="P202" i="82"/>
  <c r="O202" i="82"/>
  <c r="N202" i="82"/>
  <c r="M202" i="82"/>
  <c r="L202" i="82"/>
  <c r="K202" i="82"/>
  <c r="I202" i="82"/>
  <c r="J201" i="82"/>
  <c r="H201" i="82"/>
  <c r="H200" i="82"/>
  <c r="J200" i="82" s="1"/>
  <c r="V199" i="82"/>
  <c r="U199" i="82"/>
  <c r="T199" i="82"/>
  <c r="S199" i="82"/>
  <c r="R199" i="82"/>
  <c r="Q199" i="82"/>
  <c r="P199" i="82"/>
  <c r="O199" i="82"/>
  <c r="N199" i="82"/>
  <c r="M199" i="82"/>
  <c r="L199" i="82"/>
  <c r="K199" i="82"/>
  <c r="I199" i="82"/>
  <c r="H198" i="82"/>
  <c r="J198" i="82" s="1"/>
  <c r="H197" i="82"/>
  <c r="J197" i="82" s="1"/>
  <c r="H196" i="82"/>
  <c r="J196" i="82" s="1"/>
  <c r="H195" i="82"/>
  <c r="J195" i="82" s="1"/>
  <c r="H194" i="82"/>
  <c r="J194" i="82" s="1"/>
  <c r="H193" i="82"/>
  <c r="J193" i="82" s="1"/>
  <c r="H192" i="82"/>
  <c r="J192" i="82" s="1"/>
  <c r="J191" i="82"/>
  <c r="H191" i="82"/>
  <c r="H190" i="82"/>
  <c r="J190" i="82" s="1"/>
  <c r="H189" i="82"/>
  <c r="J189" i="82" s="1"/>
  <c r="V188" i="82"/>
  <c r="U188" i="82"/>
  <c r="U164" i="82" s="1"/>
  <c r="T188" i="82"/>
  <c r="S188" i="82"/>
  <c r="R188" i="82"/>
  <c r="Q188" i="82"/>
  <c r="Q164" i="82" s="1"/>
  <c r="P188" i="82"/>
  <c r="O188" i="82"/>
  <c r="N188" i="82"/>
  <c r="M188" i="82"/>
  <c r="M164" i="82" s="1"/>
  <c r="L188" i="82"/>
  <c r="K188" i="82"/>
  <c r="I188" i="82"/>
  <c r="H188" i="82"/>
  <c r="J188" i="82" s="1"/>
  <c r="H187" i="82"/>
  <c r="J187" i="82" s="1"/>
  <c r="H186" i="82"/>
  <c r="J186" i="82" s="1"/>
  <c r="J185" i="82"/>
  <c r="H185" i="82"/>
  <c r="H184" i="82"/>
  <c r="J184" i="82" s="1"/>
  <c r="H183" i="82"/>
  <c r="J183" i="82" s="1"/>
  <c r="J182" i="82"/>
  <c r="H182" i="82"/>
  <c r="H181" i="82"/>
  <c r="J181" i="82" s="1"/>
  <c r="H180" i="82"/>
  <c r="J180" i="82" s="1"/>
  <c r="H179" i="82"/>
  <c r="J179" i="82" s="1"/>
  <c r="H178" i="82"/>
  <c r="V177" i="82"/>
  <c r="U177" i="82"/>
  <c r="T177" i="82"/>
  <c r="T164" i="82" s="1"/>
  <c r="S177" i="82"/>
  <c r="R177" i="82"/>
  <c r="Q177" i="82"/>
  <c r="P177" i="82"/>
  <c r="O177" i="82"/>
  <c r="N177" i="82"/>
  <c r="M177" i="82"/>
  <c r="L177" i="82"/>
  <c r="L164" i="82" s="1"/>
  <c r="K177" i="82"/>
  <c r="I177" i="82"/>
  <c r="H176" i="82"/>
  <c r="J176" i="82" s="1"/>
  <c r="H175" i="82"/>
  <c r="J175" i="82" s="1"/>
  <c r="H174" i="82"/>
  <c r="J174" i="82" s="1"/>
  <c r="H173" i="82"/>
  <c r="J173" i="82" s="1"/>
  <c r="J172" i="82"/>
  <c r="H172" i="82"/>
  <c r="H171" i="82"/>
  <c r="J171" i="82" s="1"/>
  <c r="H170" i="82"/>
  <c r="J170" i="82" s="1"/>
  <c r="H169" i="82"/>
  <c r="J169" i="82" s="1"/>
  <c r="H168" i="82"/>
  <c r="J168" i="82" s="1"/>
  <c r="H167" i="82"/>
  <c r="V166" i="82"/>
  <c r="U166" i="82"/>
  <c r="T166" i="82"/>
  <c r="S166" i="82"/>
  <c r="S164" i="82" s="1"/>
  <c r="R166" i="82"/>
  <c r="Q166" i="82"/>
  <c r="P166" i="82"/>
  <c r="O166" i="82"/>
  <c r="O164" i="66" s="1"/>
  <c r="N166" i="82"/>
  <c r="M166" i="82"/>
  <c r="L166" i="82"/>
  <c r="K166" i="82"/>
  <c r="K164" i="66" s="1"/>
  <c r="I166" i="82"/>
  <c r="H165" i="82"/>
  <c r="J165" i="82" s="1"/>
  <c r="H163" i="82"/>
  <c r="J163" i="82" s="1"/>
  <c r="H162" i="82"/>
  <c r="J162" i="82" s="1"/>
  <c r="H161" i="82"/>
  <c r="J161" i="82" s="1"/>
  <c r="H160" i="82"/>
  <c r="V159" i="82"/>
  <c r="U159" i="82"/>
  <c r="T159" i="82"/>
  <c r="S159" i="82"/>
  <c r="R159" i="82"/>
  <c r="Q159" i="82"/>
  <c r="P159" i="82"/>
  <c r="O159" i="82"/>
  <c r="N159" i="82"/>
  <c r="M159" i="82"/>
  <c r="L159" i="82"/>
  <c r="K159" i="82"/>
  <c r="I159" i="82"/>
  <c r="H158" i="82"/>
  <c r="J158" i="82" s="1"/>
  <c r="J157" i="82"/>
  <c r="H157" i="82"/>
  <c r="H156" i="82"/>
  <c r="J156" i="82" s="1"/>
  <c r="H155" i="82"/>
  <c r="J155" i="82" s="1"/>
  <c r="H154" i="82"/>
  <c r="J154" i="82" s="1"/>
  <c r="H153" i="82"/>
  <c r="J153" i="82" s="1"/>
  <c r="H152" i="82"/>
  <c r="V151" i="82"/>
  <c r="U151" i="82"/>
  <c r="U149" i="82" s="1"/>
  <c r="T151" i="82"/>
  <c r="S151" i="82"/>
  <c r="S149" i="82" s="1"/>
  <c r="R151" i="82"/>
  <c r="Q151" i="82"/>
  <c r="P151" i="82"/>
  <c r="O151" i="82"/>
  <c r="O149" i="82" s="1"/>
  <c r="N151" i="82"/>
  <c r="N149" i="82" s="1"/>
  <c r="M151" i="82"/>
  <c r="L151" i="82"/>
  <c r="K151" i="82"/>
  <c r="K149" i="82" s="1"/>
  <c r="I151" i="82"/>
  <c r="H150" i="82"/>
  <c r="J150" i="82" s="1"/>
  <c r="V149" i="82"/>
  <c r="T149" i="82"/>
  <c r="R149" i="82"/>
  <c r="Q149" i="82"/>
  <c r="P149" i="82"/>
  <c r="M149" i="82"/>
  <c r="L149" i="82"/>
  <c r="I149" i="82"/>
  <c r="H148" i="82"/>
  <c r="J148" i="82" s="1"/>
  <c r="H147" i="82"/>
  <c r="J147" i="82" s="1"/>
  <c r="H146" i="82"/>
  <c r="J146" i="82" s="1"/>
  <c r="H145" i="82"/>
  <c r="J145" i="82" s="1"/>
  <c r="H144" i="82"/>
  <c r="J144" i="82" s="1"/>
  <c r="H143" i="82"/>
  <c r="J143" i="82" s="1"/>
  <c r="H142" i="82"/>
  <c r="J142" i="82" s="1"/>
  <c r="H141" i="82"/>
  <c r="J141" i="82" s="1"/>
  <c r="H140" i="82"/>
  <c r="J140" i="82" s="1"/>
  <c r="H139" i="82"/>
  <c r="J139" i="82" s="1"/>
  <c r="H138" i="82"/>
  <c r="J138" i="82" s="1"/>
  <c r="V137" i="82"/>
  <c r="U137" i="82"/>
  <c r="T137" i="82"/>
  <c r="S137" i="82"/>
  <c r="R137" i="82"/>
  <c r="Q137" i="82"/>
  <c r="P137" i="82"/>
  <c r="O137" i="82"/>
  <c r="N137" i="82"/>
  <c r="M137" i="82"/>
  <c r="L137" i="82"/>
  <c r="K137" i="82"/>
  <c r="I137" i="82"/>
  <c r="H136" i="82"/>
  <c r="J136" i="82" s="1"/>
  <c r="H135" i="82"/>
  <c r="J135" i="82" s="1"/>
  <c r="H134" i="82"/>
  <c r="J134" i="82" s="1"/>
  <c r="H133" i="82"/>
  <c r="J133" i="82" s="1"/>
  <c r="H132" i="82"/>
  <c r="J132" i="82" s="1"/>
  <c r="J131" i="82"/>
  <c r="H131" i="82"/>
  <c r="H130" i="82"/>
  <c r="J130" i="82" s="1"/>
  <c r="H129" i="82"/>
  <c r="J129" i="82" s="1"/>
  <c r="H128" i="82"/>
  <c r="J128" i="82" s="1"/>
  <c r="J127" i="82"/>
  <c r="H127" i="82"/>
  <c r="H126" i="82"/>
  <c r="H125" i="82"/>
  <c r="J125" i="82" s="1"/>
  <c r="H124" i="82"/>
  <c r="J124" i="82" s="1"/>
  <c r="J123" i="82"/>
  <c r="H123" i="82"/>
  <c r="V122" i="82"/>
  <c r="U122" i="82"/>
  <c r="T122" i="82"/>
  <c r="S122" i="82"/>
  <c r="R122" i="82"/>
  <c r="Q122" i="82"/>
  <c r="P122" i="82"/>
  <c r="O122" i="82"/>
  <c r="N122" i="82"/>
  <c r="M122" i="82"/>
  <c r="L122" i="82"/>
  <c r="K122" i="82"/>
  <c r="I122" i="82"/>
  <c r="H121" i="82"/>
  <c r="J121" i="82" s="1"/>
  <c r="J120" i="82"/>
  <c r="H120" i="82"/>
  <c r="V119" i="82"/>
  <c r="U119" i="82"/>
  <c r="T119" i="82"/>
  <c r="S119" i="82"/>
  <c r="R119" i="82"/>
  <c r="Q119" i="82"/>
  <c r="P119" i="82"/>
  <c r="O119" i="82"/>
  <c r="N119" i="82"/>
  <c r="M119" i="82"/>
  <c r="L119" i="82"/>
  <c r="K119" i="82"/>
  <c r="I119" i="82"/>
  <c r="H119" i="82"/>
  <c r="J119" i="82" s="1"/>
  <c r="J118" i="82"/>
  <c r="H118" i="82"/>
  <c r="H117" i="82"/>
  <c r="J117" i="82" s="1"/>
  <c r="J116" i="82"/>
  <c r="H116" i="82"/>
  <c r="H115" i="82"/>
  <c r="J115" i="82" s="1"/>
  <c r="H114" i="82"/>
  <c r="J114" i="82" s="1"/>
  <c r="H113" i="82"/>
  <c r="J113" i="82" s="1"/>
  <c r="H112" i="82"/>
  <c r="J112" i="82" s="1"/>
  <c r="H111" i="82"/>
  <c r="J111" i="82" s="1"/>
  <c r="J110" i="82"/>
  <c r="H110" i="82"/>
  <c r="H109" i="82"/>
  <c r="V108" i="82"/>
  <c r="U108" i="82"/>
  <c r="T108" i="82"/>
  <c r="S108" i="82"/>
  <c r="R108" i="82"/>
  <c r="Q108" i="82"/>
  <c r="P108" i="82"/>
  <c r="O108" i="82"/>
  <c r="N108" i="82"/>
  <c r="M108" i="82"/>
  <c r="L108" i="82"/>
  <c r="K108" i="82"/>
  <c r="I108" i="82"/>
  <c r="J107" i="82"/>
  <c r="H107" i="82"/>
  <c r="H106" i="82"/>
  <c r="J106" i="82" s="1"/>
  <c r="J105" i="82"/>
  <c r="H105" i="82"/>
  <c r="H104" i="82"/>
  <c r="J104" i="82" s="1"/>
  <c r="J103" i="82"/>
  <c r="H103" i="82"/>
  <c r="H102" i="82"/>
  <c r="J102" i="82" s="1"/>
  <c r="J101" i="82"/>
  <c r="H101" i="82"/>
  <c r="H100" i="82"/>
  <c r="J100" i="82" s="1"/>
  <c r="J99" i="82"/>
  <c r="H99" i="82"/>
  <c r="H98" i="82"/>
  <c r="J98" i="82" s="1"/>
  <c r="V97" i="82"/>
  <c r="U97" i="82"/>
  <c r="T97" i="82"/>
  <c r="S97" i="82"/>
  <c r="R97" i="82"/>
  <c r="R77" i="82" s="1"/>
  <c r="Q97" i="82"/>
  <c r="P97" i="82"/>
  <c r="O97" i="82"/>
  <c r="N97" i="82"/>
  <c r="M97" i="82"/>
  <c r="L97" i="82"/>
  <c r="K97" i="82"/>
  <c r="I97" i="82"/>
  <c r="H96" i="82"/>
  <c r="J96" i="82" s="1"/>
  <c r="H95" i="82"/>
  <c r="J95" i="82" s="1"/>
  <c r="H94" i="82"/>
  <c r="J94" i="82" s="1"/>
  <c r="H93" i="82"/>
  <c r="J93" i="82" s="1"/>
  <c r="H92" i="82"/>
  <c r="J92" i="82" s="1"/>
  <c r="H91" i="82"/>
  <c r="J91" i="82" s="1"/>
  <c r="H90" i="82"/>
  <c r="J90" i="82" s="1"/>
  <c r="J89" i="82"/>
  <c r="H89" i="82"/>
  <c r="H88" i="82"/>
  <c r="J88" i="82" s="1"/>
  <c r="H87" i="82"/>
  <c r="J87" i="82" s="1"/>
  <c r="V86" i="82"/>
  <c r="U86" i="82"/>
  <c r="T86" i="82"/>
  <c r="S86" i="82"/>
  <c r="R86" i="82"/>
  <c r="Q86" i="82"/>
  <c r="P86" i="82"/>
  <c r="O86" i="82"/>
  <c r="N86" i="82"/>
  <c r="M86" i="82"/>
  <c r="L86" i="82"/>
  <c r="K86" i="82"/>
  <c r="I86" i="82"/>
  <c r="H85" i="82"/>
  <c r="J85" i="82" s="1"/>
  <c r="H84" i="82"/>
  <c r="J84" i="82" s="1"/>
  <c r="H83" i="82"/>
  <c r="J83" i="82" s="1"/>
  <c r="H82" i="82"/>
  <c r="V81" i="82"/>
  <c r="U81" i="82"/>
  <c r="T81" i="82"/>
  <c r="S81" i="82"/>
  <c r="R81" i="82"/>
  <c r="Q81" i="82"/>
  <c r="P81" i="82"/>
  <c r="O81" i="82"/>
  <c r="N81" i="82"/>
  <c r="M81" i="82"/>
  <c r="L81" i="82"/>
  <c r="K81" i="82"/>
  <c r="I81" i="82"/>
  <c r="I77" i="82" s="1"/>
  <c r="J80" i="82"/>
  <c r="H80" i="82"/>
  <c r="H79" i="82"/>
  <c r="V78" i="82"/>
  <c r="U78" i="82"/>
  <c r="T78" i="82"/>
  <c r="S78" i="82"/>
  <c r="R78" i="82"/>
  <c r="Q78" i="82"/>
  <c r="P78" i="82"/>
  <c r="O78" i="82"/>
  <c r="N78" i="82"/>
  <c r="M78" i="82"/>
  <c r="L78" i="82"/>
  <c r="K78" i="82"/>
  <c r="I78" i="82"/>
  <c r="H76" i="82"/>
  <c r="J76" i="82" s="1"/>
  <c r="H75" i="82"/>
  <c r="J75" i="82" s="1"/>
  <c r="H74" i="82"/>
  <c r="J74" i="82" s="1"/>
  <c r="J73" i="82"/>
  <c r="H73" i="82"/>
  <c r="V72" i="82"/>
  <c r="U72" i="82"/>
  <c r="T72" i="82"/>
  <c r="S72" i="82"/>
  <c r="R72" i="82"/>
  <c r="Q72" i="82"/>
  <c r="Q61" i="82" s="1"/>
  <c r="P72" i="82"/>
  <c r="P61" i="82" s="1"/>
  <c r="O72" i="82"/>
  <c r="N72" i="82"/>
  <c r="M72" i="82"/>
  <c r="M61" i="82" s="1"/>
  <c r="L72" i="82"/>
  <c r="K72" i="82"/>
  <c r="I72" i="82"/>
  <c r="H72" i="82"/>
  <c r="J72" i="82" s="1"/>
  <c r="H71" i="82"/>
  <c r="J71" i="82" s="1"/>
  <c r="H70" i="82"/>
  <c r="H69" i="82"/>
  <c r="J69" i="82" s="1"/>
  <c r="V68" i="82"/>
  <c r="V61" i="82" s="1"/>
  <c r="U68" i="82"/>
  <c r="T68" i="82"/>
  <c r="S68" i="82"/>
  <c r="S61" i="82" s="1"/>
  <c r="R68" i="82"/>
  <c r="R61" i="82" s="1"/>
  <c r="Q68" i="82"/>
  <c r="P68" i="82"/>
  <c r="O68" i="82"/>
  <c r="N68" i="82"/>
  <c r="N61" i="82" s="1"/>
  <c r="M68" i="82"/>
  <c r="L68" i="82"/>
  <c r="K68" i="82"/>
  <c r="K61" i="82" s="1"/>
  <c r="I68" i="82"/>
  <c r="H67" i="82"/>
  <c r="J67" i="82" s="1"/>
  <c r="H66" i="82"/>
  <c r="J66" i="82" s="1"/>
  <c r="H65" i="82"/>
  <c r="J65" i="82" s="1"/>
  <c r="J64" i="82"/>
  <c r="H64" i="82"/>
  <c r="H63" i="82"/>
  <c r="J63" i="82" s="1"/>
  <c r="H62" i="82"/>
  <c r="J62" i="82" s="1"/>
  <c r="T61" i="82"/>
  <c r="O61" i="82"/>
  <c r="L61" i="82"/>
  <c r="H60" i="82"/>
  <c r="J60" i="82" s="1"/>
  <c r="J59" i="82"/>
  <c r="H59" i="82"/>
  <c r="H58" i="82"/>
  <c r="J58" i="82" s="1"/>
  <c r="H57" i="82"/>
  <c r="H56" i="82"/>
  <c r="J56" i="82" s="1"/>
  <c r="V55" i="82"/>
  <c r="U55" i="82"/>
  <c r="T55" i="82"/>
  <c r="S55" i="82"/>
  <c r="R55" i="82"/>
  <c r="Q55" i="82"/>
  <c r="P55" i="82"/>
  <c r="O55" i="82"/>
  <c r="N55" i="82"/>
  <c r="M55" i="82"/>
  <c r="L55" i="82"/>
  <c r="K55" i="82"/>
  <c r="I55" i="82"/>
  <c r="F55" i="82"/>
  <c r="H54" i="82"/>
  <c r="J54" i="82" s="1"/>
  <c r="H53" i="82"/>
  <c r="H52" i="82" s="1"/>
  <c r="J52" i="82" s="1"/>
  <c r="V52" i="82"/>
  <c r="U52" i="82"/>
  <c r="T52" i="82"/>
  <c r="S52" i="82"/>
  <c r="R52" i="82"/>
  <c r="Q52" i="82"/>
  <c r="P52" i="82"/>
  <c r="O52" i="82"/>
  <c r="N52" i="82"/>
  <c r="M52" i="82"/>
  <c r="L52" i="82"/>
  <c r="K52" i="82"/>
  <c r="I52" i="82"/>
  <c r="H51" i="82"/>
  <c r="J50" i="82"/>
  <c r="H50" i="82"/>
  <c r="H49" i="82"/>
  <c r="H47" i="82" s="1"/>
  <c r="J47" i="82" s="1"/>
  <c r="J48" i="82"/>
  <c r="H48" i="82"/>
  <c r="V47" i="82"/>
  <c r="U47" i="82"/>
  <c r="T47" i="82"/>
  <c r="S47" i="82"/>
  <c r="R47" i="82"/>
  <c r="Q47" i="82"/>
  <c r="P47" i="82"/>
  <c r="O47" i="82"/>
  <c r="N47" i="82"/>
  <c r="M47" i="82"/>
  <c r="L47" i="82"/>
  <c r="K47" i="82"/>
  <c r="I47" i="82"/>
  <c r="H46" i="82"/>
  <c r="J46" i="82" s="1"/>
  <c r="H45" i="82"/>
  <c r="J45" i="82" s="1"/>
  <c r="H44" i="82"/>
  <c r="J43" i="82"/>
  <c r="J42" i="82"/>
  <c r="V41" i="82"/>
  <c r="U41" i="82"/>
  <c r="T41" i="82"/>
  <c r="S41" i="82"/>
  <c r="R41" i="82"/>
  <c r="R40" i="82" s="1"/>
  <c r="R32" i="82" s="1"/>
  <c r="Q41" i="82"/>
  <c r="P41" i="82"/>
  <c r="O41" i="82"/>
  <c r="N41" i="82"/>
  <c r="M41" i="82"/>
  <c r="L41" i="82"/>
  <c r="K41" i="82"/>
  <c r="I41" i="82"/>
  <c r="F41" i="82"/>
  <c r="F40" i="82" s="1"/>
  <c r="S40" i="82"/>
  <c r="O40" i="82"/>
  <c r="K40" i="82"/>
  <c r="H39" i="82"/>
  <c r="J39" i="82" s="1"/>
  <c r="J38" i="82"/>
  <c r="H38" i="82"/>
  <c r="V37" i="82"/>
  <c r="U37" i="82"/>
  <c r="T37" i="82"/>
  <c r="S37" i="82"/>
  <c r="R37" i="82"/>
  <c r="Q37" i="82"/>
  <c r="P37" i="82"/>
  <c r="O37" i="82"/>
  <c r="N37" i="82"/>
  <c r="M37" i="82"/>
  <c r="L37" i="82"/>
  <c r="K37" i="82"/>
  <c r="I37" i="82"/>
  <c r="H37" i="82"/>
  <c r="H36" i="82"/>
  <c r="J36" i="82" s="1"/>
  <c r="J35" i="82"/>
  <c r="H35" i="82"/>
  <c r="H34" i="82"/>
  <c r="J34" i="82" s="1"/>
  <c r="V33" i="82"/>
  <c r="U33" i="82"/>
  <c r="T33" i="82"/>
  <c r="S33" i="82"/>
  <c r="S32" i="82" s="1"/>
  <c r="R33" i="82"/>
  <c r="Q33" i="82"/>
  <c r="P33" i="82"/>
  <c r="O33" i="82"/>
  <c r="N33" i="82"/>
  <c r="M33" i="82"/>
  <c r="L33" i="82"/>
  <c r="K33" i="82"/>
  <c r="I33" i="82"/>
  <c r="H31" i="82"/>
  <c r="J31" i="82" s="1"/>
  <c r="H30" i="82"/>
  <c r="J30" i="82" s="1"/>
  <c r="H29" i="82"/>
  <c r="J29" i="82" s="1"/>
  <c r="H28" i="82"/>
  <c r="J28" i="82" s="1"/>
  <c r="H27" i="82"/>
  <c r="J27" i="82" s="1"/>
  <c r="H26" i="82"/>
  <c r="J26" i="82" s="1"/>
  <c r="H25" i="82"/>
  <c r="V24" i="82"/>
  <c r="U24" i="82"/>
  <c r="T24" i="82"/>
  <c r="S24" i="82"/>
  <c r="R24" i="82"/>
  <c r="Q24" i="82"/>
  <c r="P24" i="82"/>
  <c r="O24" i="82"/>
  <c r="N24" i="82"/>
  <c r="M24" i="82"/>
  <c r="L24" i="82"/>
  <c r="K24" i="82"/>
  <c r="I24" i="82"/>
  <c r="H23" i="82"/>
  <c r="J23" i="82" s="1"/>
  <c r="H22" i="82"/>
  <c r="J22" i="82" s="1"/>
  <c r="H21" i="82"/>
  <c r="V20" i="82"/>
  <c r="U20" i="82"/>
  <c r="T20" i="82"/>
  <c r="S20" i="82"/>
  <c r="S5" i="82" s="1"/>
  <c r="R20" i="82"/>
  <c r="Q20" i="82"/>
  <c r="P20" i="82"/>
  <c r="O20" i="82"/>
  <c r="O5" i="82" s="1"/>
  <c r="N20" i="82"/>
  <c r="M20" i="82"/>
  <c r="L20" i="82"/>
  <c r="K20" i="82"/>
  <c r="K5" i="82" s="1"/>
  <c r="I20" i="82"/>
  <c r="H19" i="82"/>
  <c r="J19" i="82" s="1"/>
  <c r="H18" i="82"/>
  <c r="J18" i="82" s="1"/>
  <c r="H17" i="82"/>
  <c r="J17" i="82" s="1"/>
  <c r="H16" i="82"/>
  <c r="J16" i="82" s="1"/>
  <c r="J15" i="82"/>
  <c r="H15" i="82"/>
  <c r="H14" i="82"/>
  <c r="J14" i="82" s="1"/>
  <c r="H13" i="82"/>
  <c r="J13" i="82" s="1"/>
  <c r="H12" i="82"/>
  <c r="J12" i="82" s="1"/>
  <c r="J11" i="82"/>
  <c r="H11" i="82"/>
  <c r="H10" i="82"/>
  <c r="J10" i="82" s="1"/>
  <c r="H9" i="82"/>
  <c r="J9" i="82" s="1"/>
  <c r="H8" i="82"/>
  <c r="J8" i="82" s="1"/>
  <c r="J7" i="82"/>
  <c r="H7" i="82"/>
  <c r="V6" i="82"/>
  <c r="V5" i="82" s="1"/>
  <c r="U6" i="82"/>
  <c r="U5" i="82" s="1"/>
  <c r="T6" i="82"/>
  <c r="S6" i="82"/>
  <c r="R6" i="82"/>
  <c r="R5" i="82" s="1"/>
  <c r="Q6" i="82"/>
  <c r="Q5" i="82" s="1"/>
  <c r="P6" i="82"/>
  <c r="O6" i="82"/>
  <c r="N6" i="82"/>
  <c r="M6" i="82"/>
  <c r="M5" i="82" s="1"/>
  <c r="L6" i="82"/>
  <c r="K6" i="82"/>
  <c r="I6" i="82"/>
  <c r="I5" i="82" s="1"/>
  <c r="H6" i="82"/>
  <c r="P5" i="82"/>
  <c r="N5" i="82"/>
  <c r="L5" i="82"/>
  <c r="H254" i="81"/>
  <c r="J254" i="81" s="1"/>
  <c r="H253" i="81"/>
  <c r="J253" i="81" s="1"/>
  <c r="H252" i="81"/>
  <c r="J252" i="81" s="1"/>
  <c r="H251" i="81"/>
  <c r="J251" i="81" s="1"/>
  <c r="H250" i="81"/>
  <c r="J250" i="81" s="1"/>
  <c r="H249" i="81"/>
  <c r="J249" i="81" s="1"/>
  <c r="H248" i="81"/>
  <c r="V247" i="81"/>
  <c r="U247" i="81"/>
  <c r="T247" i="81"/>
  <c r="S247" i="81"/>
  <c r="R247" i="81"/>
  <c r="Q247" i="81"/>
  <c r="P247" i="81"/>
  <c r="O247" i="81"/>
  <c r="N247" i="81"/>
  <c r="M247" i="81"/>
  <c r="L247" i="81"/>
  <c r="K247" i="81"/>
  <c r="I247" i="81"/>
  <c r="H246" i="81"/>
  <c r="J246" i="81" s="1"/>
  <c r="H245" i="81"/>
  <c r="V244" i="81"/>
  <c r="U244" i="81"/>
  <c r="U226" i="81" s="1"/>
  <c r="U225" i="81" s="1"/>
  <c r="T244" i="81"/>
  <c r="T226" i="81" s="1"/>
  <c r="T225" i="81" s="1"/>
  <c r="S244" i="81"/>
  <c r="R244" i="81"/>
  <c r="Q244" i="81"/>
  <c r="P244" i="81"/>
  <c r="P226" i="81" s="1"/>
  <c r="P225" i="81" s="1"/>
  <c r="O244" i="81"/>
  <c r="N244" i="81"/>
  <c r="M244" i="81"/>
  <c r="L244" i="81"/>
  <c r="K244" i="81"/>
  <c r="I244" i="81"/>
  <c r="H243" i="81"/>
  <c r="J243" i="81" s="1"/>
  <c r="J242" i="81"/>
  <c r="H242" i="81"/>
  <c r="H241" i="81"/>
  <c r="J241" i="81" s="1"/>
  <c r="H240" i="81"/>
  <c r="J240" i="81" s="1"/>
  <c r="H239" i="81"/>
  <c r="J239" i="81" s="1"/>
  <c r="H238" i="81"/>
  <c r="J238" i="81" s="1"/>
  <c r="H237" i="81"/>
  <c r="J237" i="81" s="1"/>
  <c r="J236" i="81"/>
  <c r="H236" i="81"/>
  <c r="H235" i="81"/>
  <c r="J235" i="81" s="1"/>
  <c r="H234" i="81"/>
  <c r="J234" i="81" s="1"/>
  <c r="H233" i="81"/>
  <c r="H232" i="81"/>
  <c r="J232" i="81" s="1"/>
  <c r="V231" i="81"/>
  <c r="U231" i="81"/>
  <c r="T231" i="81"/>
  <c r="S231" i="81"/>
  <c r="R231" i="81"/>
  <c r="Q231" i="81"/>
  <c r="P231" i="81"/>
  <c r="O231" i="81"/>
  <c r="N231" i="81"/>
  <c r="N226" i="81" s="1"/>
  <c r="N225" i="81" s="1"/>
  <c r="M231" i="81"/>
  <c r="L231" i="81"/>
  <c r="K231" i="81"/>
  <c r="I231" i="81"/>
  <c r="I226" i="81" s="1"/>
  <c r="I225" i="81" s="1"/>
  <c r="H230" i="81"/>
  <c r="J230" i="81" s="1"/>
  <c r="H229" i="81"/>
  <c r="J229" i="81" s="1"/>
  <c r="H228" i="81"/>
  <c r="V227" i="81"/>
  <c r="U227" i="81"/>
  <c r="T227" i="81"/>
  <c r="S227" i="81"/>
  <c r="R227" i="81"/>
  <c r="Q227" i="81"/>
  <c r="P227" i="81"/>
  <c r="O227" i="81"/>
  <c r="N227" i="81"/>
  <c r="M227" i="81"/>
  <c r="L227" i="81"/>
  <c r="K227" i="81"/>
  <c r="I227" i="81"/>
  <c r="H224" i="81"/>
  <c r="J224" i="81" s="1"/>
  <c r="H223" i="81"/>
  <c r="J223" i="81" s="1"/>
  <c r="J222" i="81"/>
  <c r="H222" i="81"/>
  <c r="H221" i="81"/>
  <c r="J221" i="81" s="1"/>
  <c r="H220" i="81"/>
  <c r="J220" i="81" s="1"/>
  <c r="H219" i="81"/>
  <c r="J219" i="81" s="1"/>
  <c r="J218" i="81"/>
  <c r="H218" i="81"/>
  <c r="H217" i="81"/>
  <c r="J217" i="81" s="1"/>
  <c r="J216" i="81"/>
  <c r="H216" i="81"/>
  <c r="H215" i="81"/>
  <c r="V214" i="81"/>
  <c r="U214" i="81"/>
  <c r="T214" i="81"/>
  <c r="S214" i="81"/>
  <c r="R214" i="81"/>
  <c r="Q214" i="81"/>
  <c r="P214" i="81"/>
  <c r="O214" i="81"/>
  <c r="N214" i="81"/>
  <c r="M214" i="81"/>
  <c r="L214" i="81"/>
  <c r="K214" i="81"/>
  <c r="I214" i="81"/>
  <c r="J213" i="81"/>
  <c r="H213" i="81"/>
  <c r="H212" i="81"/>
  <c r="J212" i="81" s="1"/>
  <c r="H211" i="81"/>
  <c r="J211" i="81" s="1"/>
  <c r="H210" i="81"/>
  <c r="J210" i="81" s="1"/>
  <c r="H209" i="81"/>
  <c r="J209" i="81" s="1"/>
  <c r="H208" i="81"/>
  <c r="J208" i="81" s="1"/>
  <c r="J207" i="81"/>
  <c r="H207" i="81"/>
  <c r="H206" i="81"/>
  <c r="J206" i="81" s="1"/>
  <c r="H205" i="81"/>
  <c r="J205" i="81" s="1"/>
  <c r="H204" i="81"/>
  <c r="J204" i="81" s="1"/>
  <c r="H203" i="81"/>
  <c r="J203" i="81" s="1"/>
  <c r="H202" i="81"/>
  <c r="H201" i="81"/>
  <c r="J201" i="81" s="1"/>
  <c r="V200" i="81"/>
  <c r="U200" i="81"/>
  <c r="T200" i="81"/>
  <c r="S200" i="81"/>
  <c r="R200" i="81"/>
  <c r="Q200" i="81"/>
  <c r="P200" i="81"/>
  <c r="O200" i="81"/>
  <c r="N200" i="81"/>
  <c r="M200" i="81"/>
  <c r="L200" i="81"/>
  <c r="K200" i="81"/>
  <c r="I200" i="81"/>
  <c r="H199" i="81"/>
  <c r="J199" i="81" s="1"/>
  <c r="H198" i="81"/>
  <c r="V197" i="81"/>
  <c r="U197" i="81"/>
  <c r="T197" i="81"/>
  <c r="S197" i="81"/>
  <c r="R197" i="81"/>
  <c r="Q197" i="81"/>
  <c r="P197" i="81"/>
  <c r="O197" i="81"/>
  <c r="N197" i="81"/>
  <c r="M197" i="81"/>
  <c r="L197" i="81"/>
  <c r="K197" i="81"/>
  <c r="I197" i="81"/>
  <c r="H196" i="81"/>
  <c r="J196" i="81" s="1"/>
  <c r="H195" i="81"/>
  <c r="J195" i="81" s="1"/>
  <c r="J194" i="81"/>
  <c r="H194" i="81"/>
  <c r="H193" i="81"/>
  <c r="J193" i="81" s="1"/>
  <c r="J192" i="81"/>
  <c r="H192" i="81"/>
  <c r="H191" i="81"/>
  <c r="J191" i="81" s="1"/>
  <c r="H190" i="81"/>
  <c r="J190" i="81" s="1"/>
  <c r="H189" i="81"/>
  <c r="J189" i="81" s="1"/>
  <c r="H188" i="81"/>
  <c r="J188" i="81" s="1"/>
  <c r="H187" i="81"/>
  <c r="V186" i="81"/>
  <c r="U186" i="81"/>
  <c r="T186" i="81"/>
  <c r="S186" i="81"/>
  <c r="R186" i="81"/>
  <c r="Q186" i="81"/>
  <c r="P186" i="81"/>
  <c r="O186" i="81"/>
  <c r="N186" i="81"/>
  <c r="M186" i="81"/>
  <c r="L186" i="81"/>
  <c r="K186" i="81"/>
  <c r="I186" i="81"/>
  <c r="I162" i="81" s="1"/>
  <c r="H185" i="81"/>
  <c r="J185" i="81" s="1"/>
  <c r="H184" i="81"/>
  <c r="J184" i="81" s="1"/>
  <c r="H183" i="81"/>
  <c r="J183" i="81" s="1"/>
  <c r="H182" i="81"/>
  <c r="J182" i="81" s="1"/>
  <c r="H181" i="81"/>
  <c r="J181" i="81" s="1"/>
  <c r="J180" i="81"/>
  <c r="H180" i="81"/>
  <c r="H179" i="81"/>
  <c r="J179" i="81" s="1"/>
  <c r="H178" i="81"/>
  <c r="J178" i="81" s="1"/>
  <c r="H177" i="81"/>
  <c r="H176" i="81"/>
  <c r="J176" i="81" s="1"/>
  <c r="V175" i="81"/>
  <c r="U175" i="81"/>
  <c r="T175" i="81"/>
  <c r="S175" i="81"/>
  <c r="R175" i="81"/>
  <c r="Q175" i="81"/>
  <c r="P175" i="81"/>
  <c r="O175" i="81"/>
  <c r="N175" i="81"/>
  <c r="M175" i="81"/>
  <c r="L175" i="81"/>
  <c r="K175" i="81"/>
  <c r="I175" i="81"/>
  <c r="H174" i="81"/>
  <c r="J174" i="81" s="1"/>
  <c r="J173" i="81"/>
  <c r="H173" i="81"/>
  <c r="H172" i="81"/>
  <c r="J172" i="81" s="1"/>
  <c r="H171" i="81"/>
  <c r="J171" i="81" s="1"/>
  <c r="H170" i="81"/>
  <c r="J170" i="81" s="1"/>
  <c r="H169" i="81"/>
  <c r="J169" i="81" s="1"/>
  <c r="H168" i="81"/>
  <c r="H167" i="81"/>
  <c r="J167" i="81" s="1"/>
  <c r="H166" i="81"/>
  <c r="J166" i="81" s="1"/>
  <c r="J165" i="81"/>
  <c r="H165" i="81"/>
  <c r="V164" i="81"/>
  <c r="U164" i="81"/>
  <c r="T164" i="81"/>
  <c r="S164" i="81"/>
  <c r="R164" i="81"/>
  <c r="Q164" i="81"/>
  <c r="P164" i="81"/>
  <c r="O164" i="81"/>
  <c r="N164" i="81"/>
  <c r="M164" i="81"/>
  <c r="L164" i="81"/>
  <c r="K164" i="81"/>
  <c r="I164" i="81"/>
  <c r="H163" i="81"/>
  <c r="J163" i="81" s="1"/>
  <c r="H161" i="81"/>
  <c r="J161" i="81" s="1"/>
  <c r="J160" i="81"/>
  <c r="H160" i="81"/>
  <c r="H159" i="81"/>
  <c r="J159" i="81" s="1"/>
  <c r="H158" i="81"/>
  <c r="V157" i="81"/>
  <c r="U157" i="81"/>
  <c r="T157" i="81"/>
  <c r="S157" i="81"/>
  <c r="R157" i="81"/>
  <c r="Q157" i="81"/>
  <c r="P157" i="81"/>
  <c r="O157" i="81"/>
  <c r="N157" i="81"/>
  <c r="M157" i="81"/>
  <c r="L157" i="81"/>
  <c r="K157" i="81"/>
  <c r="I157" i="81"/>
  <c r="H156" i="81"/>
  <c r="J156" i="81" s="1"/>
  <c r="H155" i="81"/>
  <c r="J155" i="81" s="1"/>
  <c r="H154" i="81"/>
  <c r="J154" i="81" s="1"/>
  <c r="H153" i="81"/>
  <c r="J153" i="81" s="1"/>
  <c r="H152" i="81"/>
  <c r="J152" i="81" s="1"/>
  <c r="H151" i="81"/>
  <c r="J150" i="81"/>
  <c r="H150" i="81"/>
  <c r="V149" i="81"/>
  <c r="V147" i="81" s="1"/>
  <c r="U149" i="81"/>
  <c r="U147" i="81" s="1"/>
  <c r="T149" i="81"/>
  <c r="T147" i="81" s="1"/>
  <c r="S149" i="81"/>
  <c r="R149" i="81"/>
  <c r="R147" i="81" s="1"/>
  <c r="Q149" i="81"/>
  <c r="Q147" i="81" s="1"/>
  <c r="P149" i="81"/>
  <c r="P147" i="81" s="1"/>
  <c r="O149" i="81"/>
  <c r="N149" i="81"/>
  <c r="N147" i="81" s="1"/>
  <c r="M149" i="81"/>
  <c r="M147" i="81" s="1"/>
  <c r="L149" i="81"/>
  <c r="L147" i="81" s="1"/>
  <c r="K149" i="81"/>
  <c r="I149" i="81"/>
  <c r="I147" i="81" s="1"/>
  <c r="H148" i="81"/>
  <c r="S147" i="81"/>
  <c r="O147" i="81"/>
  <c r="K147" i="81"/>
  <c r="H146" i="81"/>
  <c r="J146" i="81" s="1"/>
  <c r="H145" i="81"/>
  <c r="J145" i="81" s="1"/>
  <c r="H144" i="81"/>
  <c r="J144" i="81" s="1"/>
  <c r="J143" i="81"/>
  <c r="H143" i="81"/>
  <c r="H142" i="81"/>
  <c r="J142" i="81" s="1"/>
  <c r="H141" i="81"/>
  <c r="J141" i="81" s="1"/>
  <c r="H140" i="81"/>
  <c r="J140" i="81" s="1"/>
  <c r="H139" i="81"/>
  <c r="J139" i="81" s="1"/>
  <c r="H138" i="81"/>
  <c r="J138" i="81" s="1"/>
  <c r="H137" i="81"/>
  <c r="J137" i="81" s="1"/>
  <c r="H136" i="81"/>
  <c r="J136" i="81" s="1"/>
  <c r="V135" i="81"/>
  <c r="U135" i="81"/>
  <c r="T135" i="81"/>
  <c r="S135" i="81"/>
  <c r="R135" i="81"/>
  <c r="Q135" i="81"/>
  <c r="P135" i="81"/>
  <c r="O135" i="81"/>
  <c r="N135" i="81"/>
  <c r="M135" i="81"/>
  <c r="L135" i="81"/>
  <c r="K135" i="81"/>
  <c r="I135" i="81"/>
  <c r="H134" i="81"/>
  <c r="J134" i="81" s="1"/>
  <c r="H133" i="81"/>
  <c r="J133" i="81" s="1"/>
  <c r="H132" i="81"/>
  <c r="J132" i="81" s="1"/>
  <c r="H131" i="81"/>
  <c r="J131" i="81" s="1"/>
  <c r="J130" i="81"/>
  <c r="H130" i="81"/>
  <c r="H129" i="81"/>
  <c r="J129" i="81" s="1"/>
  <c r="H128" i="81"/>
  <c r="J128" i="81" s="1"/>
  <c r="H127" i="81"/>
  <c r="J127" i="81" s="1"/>
  <c r="H126" i="81"/>
  <c r="J126" i="81" s="1"/>
  <c r="H125" i="81"/>
  <c r="J125" i="81" s="1"/>
  <c r="H124" i="81"/>
  <c r="J124" i="81" s="1"/>
  <c r="H123" i="81"/>
  <c r="J123" i="81" s="1"/>
  <c r="J122" i="81"/>
  <c r="H122" i="81"/>
  <c r="H121" i="81"/>
  <c r="V120" i="81"/>
  <c r="U120" i="81"/>
  <c r="T120" i="81"/>
  <c r="S120" i="81"/>
  <c r="R120" i="81"/>
  <c r="Q120" i="81"/>
  <c r="P120" i="81"/>
  <c r="O120" i="81"/>
  <c r="N120" i="81"/>
  <c r="M120" i="81"/>
  <c r="L120" i="81"/>
  <c r="K120" i="81"/>
  <c r="I120" i="81"/>
  <c r="J119" i="81"/>
  <c r="H119" i="81"/>
  <c r="H118" i="81"/>
  <c r="J118" i="81" s="1"/>
  <c r="V117" i="81"/>
  <c r="U117" i="81"/>
  <c r="T117" i="81"/>
  <c r="S117" i="81"/>
  <c r="R117" i="81"/>
  <c r="Q117" i="81"/>
  <c r="P117" i="81"/>
  <c r="O117" i="81"/>
  <c r="N117" i="81"/>
  <c r="M117" i="81"/>
  <c r="L117" i="81"/>
  <c r="K117" i="81"/>
  <c r="I117" i="81"/>
  <c r="H116" i="81"/>
  <c r="J116" i="81" s="1"/>
  <c r="J115" i="81"/>
  <c r="H115" i="81"/>
  <c r="H114" i="81"/>
  <c r="J114" i="81" s="1"/>
  <c r="H113" i="81"/>
  <c r="J113" i="81" s="1"/>
  <c r="H112" i="81"/>
  <c r="J112" i="81" s="1"/>
  <c r="H111" i="81"/>
  <c r="J111" i="81" s="1"/>
  <c r="H110" i="81"/>
  <c r="J109" i="81"/>
  <c r="H109" i="81"/>
  <c r="H108" i="81"/>
  <c r="J108" i="81" s="1"/>
  <c r="H107" i="81"/>
  <c r="J107" i="81" s="1"/>
  <c r="V106" i="81"/>
  <c r="U106" i="81"/>
  <c r="T106" i="81"/>
  <c r="S106" i="81"/>
  <c r="R106" i="81"/>
  <c r="Q106" i="81"/>
  <c r="P106" i="81"/>
  <c r="O106" i="81"/>
  <c r="N106" i="81"/>
  <c r="M106" i="81"/>
  <c r="L106" i="81"/>
  <c r="K106" i="81"/>
  <c r="I106" i="81"/>
  <c r="H105" i="81"/>
  <c r="J105" i="81" s="1"/>
  <c r="H104" i="81"/>
  <c r="J104" i="81" s="1"/>
  <c r="H103" i="81"/>
  <c r="J103" i="81" s="1"/>
  <c r="H102" i="81"/>
  <c r="J102" i="81" s="1"/>
  <c r="J101" i="81"/>
  <c r="H101" i="81"/>
  <c r="H100" i="81"/>
  <c r="J100" i="81" s="1"/>
  <c r="J99" i="81"/>
  <c r="H99" i="81"/>
  <c r="H98" i="81"/>
  <c r="J98" i="81" s="1"/>
  <c r="H97" i="81"/>
  <c r="J97" i="81" s="1"/>
  <c r="H96" i="81"/>
  <c r="V95" i="81"/>
  <c r="U95" i="81"/>
  <c r="T95" i="81"/>
  <c r="S95" i="81"/>
  <c r="R95" i="81"/>
  <c r="Q95" i="81"/>
  <c r="P95" i="81"/>
  <c r="O95" i="81"/>
  <c r="O75" i="81" s="1"/>
  <c r="N95" i="81"/>
  <c r="M95" i="81"/>
  <c r="L95" i="81"/>
  <c r="K95" i="81"/>
  <c r="I95" i="81"/>
  <c r="H94" i="81"/>
  <c r="J94" i="81" s="1"/>
  <c r="H93" i="81"/>
  <c r="J93" i="81" s="1"/>
  <c r="H92" i="81"/>
  <c r="J92" i="81" s="1"/>
  <c r="H91" i="81"/>
  <c r="J91" i="81" s="1"/>
  <c r="H90" i="81"/>
  <c r="J90" i="81" s="1"/>
  <c r="H89" i="81"/>
  <c r="J89" i="81" s="1"/>
  <c r="J88" i="81"/>
  <c r="H88" i="81"/>
  <c r="H87" i="81"/>
  <c r="J87" i="81" s="1"/>
  <c r="J86" i="81"/>
  <c r="H86" i="81"/>
  <c r="H85" i="81"/>
  <c r="V84" i="81"/>
  <c r="U84" i="81"/>
  <c r="T84" i="81"/>
  <c r="S84" i="81"/>
  <c r="R84" i="81"/>
  <c r="Q84" i="81"/>
  <c r="P84" i="81"/>
  <c r="O84" i="81"/>
  <c r="N84" i="81"/>
  <c r="M84" i="81"/>
  <c r="L84" i="81"/>
  <c r="K84" i="81"/>
  <c r="I84" i="81"/>
  <c r="H83" i="81"/>
  <c r="J83" i="81" s="1"/>
  <c r="J82" i="81"/>
  <c r="H82" i="81"/>
  <c r="H81" i="81"/>
  <c r="J80" i="81"/>
  <c r="H80" i="81"/>
  <c r="V79" i="81"/>
  <c r="U79" i="81"/>
  <c r="T79" i="81"/>
  <c r="S79" i="81"/>
  <c r="R79" i="81"/>
  <c r="Q79" i="81"/>
  <c r="P79" i="81"/>
  <c r="O79" i="81"/>
  <c r="N79" i="81"/>
  <c r="M79" i="81"/>
  <c r="L79" i="81"/>
  <c r="K79" i="81"/>
  <c r="I79" i="81"/>
  <c r="H78" i="81"/>
  <c r="J78" i="81" s="1"/>
  <c r="J77" i="81"/>
  <c r="H77" i="81"/>
  <c r="H76" i="81" s="1"/>
  <c r="V76" i="81"/>
  <c r="U76" i="81"/>
  <c r="T76" i="81"/>
  <c r="S76" i="81"/>
  <c r="R76" i="81"/>
  <c r="Q76" i="81"/>
  <c r="P76" i="81"/>
  <c r="P75" i="81" s="1"/>
  <c r="O76" i="81"/>
  <c r="N76" i="81"/>
  <c r="M76" i="81"/>
  <c r="L76" i="81"/>
  <c r="K76" i="81"/>
  <c r="I76" i="81"/>
  <c r="H74" i="81"/>
  <c r="J74" i="81" s="1"/>
  <c r="H73" i="81"/>
  <c r="J73" i="81" s="1"/>
  <c r="J72" i="81"/>
  <c r="H72" i="81"/>
  <c r="H71" i="81"/>
  <c r="V70" i="81"/>
  <c r="V59" i="81" s="1"/>
  <c r="U70" i="81"/>
  <c r="T70" i="81"/>
  <c r="S70" i="81"/>
  <c r="R70" i="81"/>
  <c r="Q70" i="81"/>
  <c r="P70" i="81"/>
  <c r="O70" i="81"/>
  <c r="O59" i="81" s="1"/>
  <c r="N70" i="81"/>
  <c r="N59" i="81" s="1"/>
  <c r="M70" i="81"/>
  <c r="M59" i="81" s="1"/>
  <c r="L70" i="81"/>
  <c r="K70" i="81"/>
  <c r="I70" i="81"/>
  <c r="J69" i="81"/>
  <c r="H69" i="81"/>
  <c r="H68" i="81"/>
  <c r="J68" i="81" s="1"/>
  <c r="J67" i="81"/>
  <c r="H67" i="81"/>
  <c r="V66" i="81"/>
  <c r="U66" i="81"/>
  <c r="T66" i="81"/>
  <c r="T59" i="81" s="1"/>
  <c r="S66" i="81"/>
  <c r="R66" i="81"/>
  <c r="Q66" i="81"/>
  <c r="P66" i="81"/>
  <c r="P59" i="81" s="1"/>
  <c r="O66" i="81"/>
  <c r="N66" i="81"/>
  <c r="M66" i="81"/>
  <c r="L66" i="81"/>
  <c r="L59" i="81" s="1"/>
  <c r="K66" i="81"/>
  <c r="I66" i="81"/>
  <c r="I59" i="81" s="1"/>
  <c r="H66" i="81"/>
  <c r="J66" i="81" s="1"/>
  <c r="J65" i="81"/>
  <c r="H65" i="81"/>
  <c r="H64" i="81"/>
  <c r="J64" i="81" s="1"/>
  <c r="J63" i="81"/>
  <c r="H63" i="81"/>
  <c r="H62" i="81"/>
  <c r="J62" i="81" s="1"/>
  <c r="H61" i="81"/>
  <c r="J61" i="81" s="1"/>
  <c r="H60" i="81"/>
  <c r="S59" i="81"/>
  <c r="R59" i="81"/>
  <c r="Q59" i="81"/>
  <c r="K59" i="81"/>
  <c r="H58" i="81"/>
  <c r="J58" i="81" s="1"/>
  <c r="J57" i="81"/>
  <c r="H57" i="81"/>
  <c r="H56" i="81"/>
  <c r="J56" i="81" s="1"/>
  <c r="J55" i="81"/>
  <c r="H55" i="81"/>
  <c r="H54" i="81"/>
  <c r="V53" i="81"/>
  <c r="U53" i="81"/>
  <c r="T53" i="81"/>
  <c r="S53" i="81"/>
  <c r="R53" i="81"/>
  <c r="Q53" i="81"/>
  <c r="P53" i="81"/>
  <c r="O53" i="81"/>
  <c r="N53" i="81"/>
  <c r="M53" i="81"/>
  <c r="L53" i="81"/>
  <c r="K53" i="81"/>
  <c r="I53" i="81"/>
  <c r="F53" i="81"/>
  <c r="H52" i="81"/>
  <c r="H51" i="81"/>
  <c r="J51" i="81" s="1"/>
  <c r="V50" i="81"/>
  <c r="U50" i="81"/>
  <c r="T50" i="81"/>
  <c r="S50" i="81"/>
  <c r="R50" i="81"/>
  <c r="Q50" i="81"/>
  <c r="P50" i="81"/>
  <c r="O50" i="81"/>
  <c r="N50" i="81"/>
  <c r="M50" i="81"/>
  <c r="L50" i="81"/>
  <c r="K50" i="81"/>
  <c r="I50" i="81"/>
  <c r="H49" i="81"/>
  <c r="J49" i="81" s="1"/>
  <c r="H48" i="81"/>
  <c r="J48" i="81" s="1"/>
  <c r="H47" i="81"/>
  <c r="J47" i="81" s="1"/>
  <c r="H46" i="81"/>
  <c r="J46" i="81" s="1"/>
  <c r="V45" i="81"/>
  <c r="V40" i="81" s="1"/>
  <c r="U45" i="81"/>
  <c r="U40" i="81" s="1"/>
  <c r="T45" i="81"/>
  <c r="T40" i="81" s="1"/>
  <c r="S45" i="81"/>
  <c r="R45" i="81"/>
  <c r="Q45" i="81"/>
  <c r="Q40" i="81" s="1"/>
  <c r="P45" i="81"/>
  <c r="P40" i="81" s="1"/>
  <c r="O45" i="81"/>
  <c r="O40" i="81" s="1"/>
  <c r="N45" i="81"/>
  <c r="N40" i="81" s="1"/>
  <c r="M45" i="81"/>
  <c r="M40" i="81" s="1"/>
  <c r="L45" i="81"/>
  <c r="L40" i="81" s="1"/>
  <c r="K45" i="81"/>
  <c r="I45" i="81"/>
  <c r="I40" i="81" s="1"/>
  <c r="H45" i="81"/>
  <c r="J45" i="81" s="1"/>
  <c r="H44" i="81"/>
  <c r="J44" i="81" s="1"/>
  <c r="H43" i="81"/>
  <c r="J43" i="81" s="1"/>
  <c r="H42" i="81"/>
  <c r="J42" i="81" s="1"/>
  <c r="H41" i="81"/>
  <c r="S40" i="81"/>
  <c r="R40" i="81"/>
  <c r="K40" i="81"/>
  <c r="F40" i="81"/>
  <c r="H39" i="81"/>
  <c r="J38" i="81"/>
  <c r="H38" i="81"/>
  <c r="V37" i="81"/>
  <c r="U37" i="81"/>
  <c r="T37" i="81"/>
  <c r="S37" i="81"/>
  <c r="R37" i="81"/>
  <c r="Q37" i="81"/>
  <c r="P37" i="81"/>
  <c r="O37" i="81"/>
  <c r="N37" i="81"/>
  <c r="M37" i="81"/>
  <c r="L37" i="81"/>
  <c r="K37" i="81"/>
  <c r="I37" i="81"/>
  <c r="H36" i="81"/>
  <c r="H35" i="81"/>
  <c r="J35" i="81" s="1"/>
  <c r="J34" i="81"/>
  <c r="H34" i="81"/>
  <c r="V33" i="81"/>
  <c r="U33" i="81"/>
  <c r="T33" i="81"/>
  <c r="S33" i="81"/>
  <c r="R33" i="81"/>
  <c r="R32" i="81" s="1"/>
  <c r="Q33" i="81"/>
  <c r="P33" i="81"/>
  <c r="O33" i="81"/>
  <c r="N33" i="81"/>
  <c r="M33" i="81"/>
  <c r="L33" i="81"/>
  <c r="K33" i="81"/>
  <c r="I33" i="81"/>
  <c r="F33" i="81"/>
  <c r="F32" i="81" s="1"/>
  <c r="F255" i="81" s="1"/>
  <c r="H31" i="81"/>
  <c r="J31" i="81" s="1"/>
  <c r="J30" i="81"/>
  <c r="H30" i="81"/>
  <c r="H29" i="81"/>
  <c r="J29" i="81" s="1"/>
  <c r="H28" i="81"/>
  <c r="J28" i="81" s="1"/>
  <c r="H27" i="81"/>
  <c r="J27" i="81" s="1"/>
  <c r="H26" i="81"/>
  <c r="J26" i="81" s="1"/>
  <c r="H25" i="81"/>
  <c r="V24" i="81"/>
  <c r="U24" i="81"/>
  <c r="T24" i="81"/>
  <c r="S24" i="81"/>
  <c r="R24" i="81"/>
  <c r="Q24" i="81"/>
  <c r="P24" i="81"/>
  <c r="O24" i="81"/>
  <c r="N24" i="81"/>
  <c r="M24" i="81"/>
  <c r="L24" i="81"/>
  <c r="K24" i="81"/>
  <c r="I24" i="81"/>
  <c r="H23" i="81"/>
  <c r="J23" i="81" s="1"/>
  <c r="J22" i="81"/>
  <c r="H22" i="81"/>
  <c r="H21" i="81"/>
  <c r="V20" i="81"/>
  <c r="U20" i="81"/>
  <c r="T20" i="81"/>
  <c r="S20" i="81"/>
  <c r="R20" i="81"/>
  <c r="Q20" i="81"/>
  <c r="P20" i="81"/>
  <c r="O20" i="81"/>
  <c r="N20" i="81"/>
  <c r="M20" i="81"/>
  <c r="L20" i="81"/>
  <c r="K20" i="81"/>
  <c r="I20" i="81"/>
  <c r="J19" i="81"/>
  <c r="H19" i="81"/>
  <c r="H18" i="81"/>
  <c r="J18" i="81" s="1"/>
  <c r="H17" i="81"/>
  <c r="J17" i="81" s="1"/>
  <c r="H16" i="81"/>
  <c r="J16" i="81" s="1"/>
  <c r="H15" i="81"/>
  <c r="J15" i="81" s="1"/>
  <c r="H14" i="81"/>
  <c r="J14" i="81" s="1"/>
  <c r="J13" i="81"/>
  <c r="H13" i="81"/>
  <c r="H12" i="81"/>
  <c r="J12" i="81" s="1"/>
  <c r="H11" i="81"/>
  <c r="J11" i="81" s="1"/>
  <c r="H10" i="81"/>
  <c r="J10" i="81" s="1"/>
  <c r="H9" i="81"/>
  <c r="J9" i="81" s="1"/>
  <c r="H8" i="81"/>
  <c r="J8" i="81" s="1"/>
  <c r="H7" i="81"/>
  <c r="J7" i="81" s="1"/>
  <c r="V6" i="81"/>
  <c r="V5" i="81" s="1"/>
  <c r="U6" i="81"/>
  <c r="T6" i="81"/>
  <c r="S6" i="81"/>
  <c r="R6" i="81"/>
  <c r="R5" i="81" s="1"/>
  <c r="Q6" i="81"/>
  <c r="P6" i="81"/>
  <c r="O6" i="81"/>
  <c r="N6" i="81"/>
  <c r="N5" i="81" s="1"/>
  <c r="M6" i="81"/>
  <c r="L6" i="81"/>
  <c r="K6" i="81"/>
  <c r="I6" i="81"/>
  <c r="I5" i="81" s="1"/>
  <c r="L5" i="81"/>
  <c r="K5" i="81"/>
  <c r="H254" i="84"/>
  <c r="J254" i="84" s="1"/>
  <c r="H253" i="84"/>
  <c r="J253" i="84" s="1"/>
  <c r="H252" i="84"/>
  <c r="J252" i="84" s="1"/>
  <c r="H251" i="84"/>
  <c r="J251" i="84" s="1"/>
  <c r="J250" i="84"/>
  <c r="H250" i="84"/>
  <c r="H249" i="84"/>
  <c r="J249" i="84" s="1"/>
  <c r="J248" i="84"/>
  <c r="H248" i="84"/>
  <c r="V247" i="84"/>
  <c r="U247" i="84"/>
  <c r="T247" i="84"/>
  <c r="S247" i="84"/>
  <c r="R247" i="84"/>
  <c r="Q247" i="84"/>
  <c r="P247" i="84"/>
  <c r="O247" i="84"/>
  <c r="N247" i="84"/>
  <c r="M247" i="84"/>
  <c r="L247" i="84"/>
  <c r="K247" i="84"/>
  <c r="I247" i="84"/>
  <c r="H246" i="84"/>
  <c r="J246" i="84" s="1"/>
  <c r="H245" i="84"/>
  <c r="V244" i="84"/>
  <c r="U244" i="84"/>
  <c r="U226" i="84" s="1"/>
  <c r="T244" i="84"/>
  <c r="S244" i="84"/>
  <c r="R244" i="84"/>
  <c r="Q244" i="84"/>
  <c r="Q226" i="84" s="1"/>
  <c r="P244" i="84"/>
  <c r="O244" i="84"/>
  <c r="N244" i="84"/>
  <c r="M244" i="84"/>
  <c r="M226" i="84" s="1"/>
  <c r="L244" i="84"/>
  <c r="K244" i="84"/>
  <c r="I244" i="84"/>
  <c r="H243" i="84"/>
  <c r="J243" i="84" s="1"/>
  <c r="H242" i="84"/>
  <c r="J242" i="84" s="1"/>
  <c r="H241" i="84"/>
  <c r="J241" i="84" s="1"/>
  <c r="H240" i="84"/>
  <c r="J240" i="84" s="1"/>
  <c r="H239" i="84"/>
  <c r="J239" i="84" s="1"/>
  <c r="H238" i="84"/>
  <c r="J238" i="84" s="1"/>
  <c r="J237" i="84"/>
  <c r="H237" i="84"/>
  <c r="H236" i="84"/>
  <c r="J236" i="84" s="1"/>
  <c r="J235" i="84"/>
  <c r="H235" i="84"/>
  <c r="H234" i="84"/>
  <c r="J234" i="84" s="1"/>
  <c r="H233" i="84"/>
  <c r="J233" i="84" s="1"/>
  <c r="H232" i="84"/>
  <c r="V231" i="84"/>
  <c r="U231" i="84"/>
  <c r="T231" i="84"/>
  <c r="T231" i="66" s="1"/>
  <c r="S231" i="84"/>
  <c r="R231" i="84"/>
  <c r="Q231" i="84"/>
  <c r="P231" i="84"/>
  <c r="P231" i="66" s="1"/>
  <c r="O231" i="84"/>
  <c r="N231" i="84"/>
  <c r="M231" i="84"/>
  <c r="L231" i="84"/>
  <c r="K231" i="84"/>
  <c r="I231" i="84"/>
  <c r="H230" i="84"/>
  <c r="J230" i="84" s="1"/>
  <c r="J229" i="84"/>
  <c r="H229" i="84"/>
  <c r="H228" i="84"/>
  <c r="V227" i="84"/>
  <c r="V226" i="84" s="1"/>
  <c r="V225" i="84" s="1"/>
  <c r="U227" i="84"/>
  <c r="T227" i="84"/>
  <c r="S227" i="84"/>
  <c r="R227" i="84"/>
  <c r="Q227" i="84"/>
  <c r="P227" i="84"/>
  <c r="O227" i="84"/>
  <c r="N227" i="84"/>
  <c r="N226" i="84" s="1"/>
  <c r="N225" i="84" s="1"/>
  <c r="M227" i="84"/>
  <c r="L227" i="84"/>
  <c r="K227" i="84"/>
  <c r="I227" i="84"/>
  <c r="R226" i="84"/>
  <c r="R225" i="84" s="1"/>
  <c r="I226" i="84"/>
  <c r="H224" i="84"/>
  <c r="J224" i="84" s="1"/>
  <c r="J223" i="84"/>
  <c r="H223" i="84"/>
  <c r="H222" i="84"/>
  <c r="J222" i="84" s="1"/>
  <c r="J221" i="84"/>
  <c r="H221" i="84"/>
  <c r="H220" i="84"/>
  <c r="J220" i="84" s="1"/>
  <c r="H219" i="84"/>
  <c r="J219" i="84" s="1"/>
  <c r="H218" i="84"/>
  <c r="H217" i="84"/>
  <c r="J217" i="84" s="1"/>
  <c r="H216" i="84"/>
  <c r="J216" i="84" s="1"/>
  <c r="J215" i="84"/>
  <c r="H215" i="84"/>
  <c r="V214" i="84"/>
  <c r="U214" i="84"/>
  <c r="T214" i="84"/>
  <c r="S214" i="84"/>
  <c r="R214" i="84"/>
  <c r="Q214" i="84"/>
  <c r="P214" i="84"/>
  <c r="O214" i="84"/>
  <c r="N214" i="84"/>
  <c r="M214" i="84"/>
  <c r="L214" i="84"/>
  <c r="K214" i="84"/>
  <c r="I214" i="84"/>
  <c r="H213" i="84"/>
  <c r="J213" i="84" s="1"/>
  <c r="H212" i="84"/>
  <c r="J212" i="84" s="1"/>
  <c r="H211" i="84"/>
  <c r="J211" i="84" s="1"/>
  <c r="H210" i="84"/>
  <c r="J210" i="84" s="1"/>
  <c r="H209" i="84"/>
  <c r="J209" i="84" s="1"/>
  <c r="H208" i="84"/>
  <c r="J208" i="84" s="1"/>
  <c r="J207" i="84"/>
  <c r="H207" i="84"/>
  <c r="H206" i="84"/>
  <c r="J206" i="84" s="1"/>
  <c r="J205" i="84"/>
  <c r="H205" i="84"/>
  <c r="H204" i="84"/>
  <c r="J204" i="84" s="1"/>
  <c r="H203" i="84"/>
  <c r="J203" i="84" s="1"/>
  <c r="H202" i="84"/>
  <c r="H200" i="84" s="1"/>
  <c r="J200" i="84" s="1"/>
  <c r="H201" i="84"/>
  <c r="J201" i="84" s="1"/>
  <c r="V200" i="84"/>
  <c r="U200" i="84"/>
  <c r="T200" i="84"/>
  <c r="S200" i="84"/>
  <c r="R200" i="84"/>
  <c r="Q200" i="84"/>
  <c r="P200" i="84"/>
  <c r="O200" i="84"/>
  <c r="N200" i="84"/>
  <c r="M200" i="84"/>
  <c r="L200" i="84"/>
  <c r="K200" i="84"/>
  <c r="I200" i="84"/>
  <c r="H199" i="84"/>
  <c r="J199" i="84" s="1"/>
  <c r="H198" i="84"/>
  <c r="J198" i="84" s="1"/>
  <c r="V197" i="84"/>
  <c r="U197" i="84"/>
  <c r="T197" i="84"/>
  <c r="S197" i="84"/>
  <c r="R197" i="84"/>
  <c r="Q197" i="84"/>
  <c r="P197" i="84"/>
  <c r="O197" i="84"/>
  <c r="N197" i="84"/>
  <c r="M197" i="84"/>
  <c r="L197" i="84"/>
  <c r="K197" i="84"/>
  <c r="I197" i="84"/>
  <c r="H196" i="84"/>
  <c r="J196" i="84" s="1"/>
  <c r="H195" i="84"/>
  <c r="J195" i="84" s="1"/>
  <c r="J194" i="84"/>
  <c r="H194" i="84"/>
  <c r="H193" i="84"/>
  <c r="J193" i="84" s="1"/>
  <c r="J192" i="84"/>
  <c r="H192" i="84"/>
  <c r="H191" i="84"/>
  <c r="J191" i="84" s="1"/>
  <c r="H190" i="84"/>
  <c r="J190" i="84" s="1"/>
  <c r="H189" i="84"/>
  <c r="J189" i="84" s="1"/>
  <c r="H188" i="84"/>
  <c r="J188" i="84" s="1"/>
  <c r="H187" i="84"/>
  <c r="V186" i="84"/>
  <c r="U186" i="84"/>
  <c r="T186" i="84"/>
  <c r="S186" i="84"/>
  <c r="R186" i="84"/>
  <c r="Q186" i="84"/>
  <c r="P186" i="84"/>
  <c r="O186" i="84"/>
  <c r="N186" i="84"/>
  <c r="M186" i="84"/>
  <c r="L186" i="84"/>
  <c r="K186" i="84"/>
  <c r="I186" i="84"/>
  <c r="H185" i="84"/>
  <c r="J185" i="84" s="1"/>
  <c r="H184" i="84"/>
  <c r="J184" i="84" s="1"/>
  <c r="J183" i="84"/>
  <c r="H183" i="84"/>
  <c r="H182" i="84"/>
  <c r="J182" i="84" s="1"/>
  <c r="J181" i="84"/>
  <c r="H181" i="84"/>
  <c r="H180" i="84"/>
  <c r="J180" i="84" s="1"/>
  <c r="H179" i="84"/>
  <c r="J179" i="84" s="1"/>
  <c r="H178" i="84"/>
  <c r="J178" i="84" s="1"/>
  <c r="H177" i="84"/>
  <c r="J177" i="84" s="1"/>
  <c r="H176" i="84"/>
  <c r="V175" i="84"/>
  <c r="U175" i="84"/>
  <c r="T175" i="84"/>
  <c r="S175" i="84"/>
  <c r="R175" i="84"/>
  <c r="R162" i="84" s="1"/>
  <c r="Q175" i="84"/>
  <c r="P175" i="84"/>
  <c r="O175" i="84"/>
  <c r="N175" i="84"/>
  <c r="M175" i="84"/>
  <c r="L175" i="84"/>
  <c r="K175" i="84"/>
  <c r="I175" i="84"/>
  <c r="I175" i="66" s="1"/>
  <c r="H174" i="84"/>
  <c r="J174" i="84" s="1"/>
  <c r="H173" i="84"/>
  <c r="J173" i="84" s="1"/>
  <c r="H172" i="84"/>
  <c r="J172" i="84" s="1"/>
  <c r="J171" i="84"/>
  <c r="H171" i="84"/>
  <c r="H170" i="84"/>
  <c r="J170" i="84" s="1"/>
  <c r="J169" i="84"/>
  <c r="H169" i="84"/>
  <c r="H168" i="84"/>
  <c r="J168" i="84" s="1"/>
  <c r="H167" i="84"/>
  <c r="J167" i="84" s="1"/>
  <c r="H166" i="84"/>
  <c r="H165" i="84"/>
  <c r="J165" i="84" s="1"/>
  <c r="V164" i="84"/>
  <c r="U164" i="84"/>
  <c r="T164" i="84"/>
  <c r="S164" i="84"/>
  <c r="S162" i="84" s="1"/>
  <c r="R164" i="84"/>
  <c r="Q164" i="84"/>
  <c r="P164" i="84"/>
  <c r="O164" i="84"/>
  <c r="N164" i="84"/>
  <c r="M164" i="84"/>
  <c r="L164" i="84"/>
  <c r="K164" i="84"/>
  <c r="I164" i="84"/>
  <c r="H163" i="84"/>
  <c r="H161" i="84"/>
  <c r="J161" i="84" s="1"/>
  <c r="J160" i="84"/>
  <c r="H160" i="84"/>
  <c r="H159" i="84"/>
  <c r="H158" i="84"/>
  <c r="J158" i="84" s="1"/>
  <c r="V157" i="84"/>
  <c r="U157" i="84"/>
  <c r="T157" i="84"/>
  <c r="S157" i="84"/>
  <c r="R157" i="84"/>
  <c r="Q157" i="84"/>
  <c r="P157" i="84"/>
  <c r="O157" i="84"/>
  <c r="N157" i="84"/>
  <c r="M157" i="84"/>
  <c r="L157" i="84"/>
  <c r="K157" i="84"/>
  <c r="I157" i="84"/>
  <c r="H156" i="84"/>
  <c r="J156" i="84" s="1"/>
  <c r="H155" i="84"/>
  <c r="J155" i="84" s="1"/>
  <c r="H154" i="84"/>
  <c r="J154" i="84" s="1"/>
  <c r="H153" i="84"/>
  <c r="J153" i="84" s="1"/>
  <c r="H152" i="84"/>
  <c r="J152" i="84" s="1"/>
  <c r="J151" i="84"/>
  <c r="H151" i="84"/>
  <c r="H150" i="84"/>
  <c r="V149" i="84"/>
  <c r="V147" i="84" s="1"/>
  <c r="U149" i="84"/>
  <c r="U147" i="84" s="1"/>
  <c r="T149" i="84"/>
  <c r="S149" i="84"/>
  <c r="S147" i="84" s="1"/>
  <c r="R149" i="84"/>
  <c r="R147" i="84" s="1"/>
  <c r="Q149" i="84"/>
  <c r="Q147" i="84" s="1"/>
  <c r="P149" i="84"/>
  <c r="O149" i="84"/>
  <c r="O147" i="84" s="1"/>
  <c r="N149" i="84"/>
  <c r="N147" i="84" s="1"/>
  <c r="M149" i="84"/>
  <c r="M147" i="84" s="1"/>
  <c r="L149" i="84"/>
  <c r="K149" i="84"/>
  <c r="K147" i="84" s="1"/>
  <c r="I149" i="84"/>
  <c r="I147" i="84" s="1"/>
  <c r="H148" i="84"/>
  <c r="J148" i="84" s="1"/>
  <c r="T147" i="84"/>
  <c r="P147" i="84"/>
  <c r="L147" i="84"/>
  <c r="H146" i="84"/>
  <c r="J146" i="84" s="1"/>
  <c r="H145" i="84"/>
  <c r="J145" i="84" s="1"/>
  <c r="H144" i="84"/>
  <c r="J144" i="84" s="1"/>
  <c r="H143" i="84"/>
  <c r="J143" i="84" s="1"/>
  <c r="J142" i="84"/>
  <c r="H142" i="84"/>
  <c r="H141" i="84"/>
  <c r="J141" i="84" s="1"/>
  <c r="J140" i="84"/>
  <c r="H140" i="84"/>
  <c r="H139" i="84"/>
  <c r="J139" i="84" s="1"/>
  <c r="H138" i="84"/>
  <c r="J138" i="84" s="1"/>
  <c r="H137" i="84"/>
  <c r="J137" i="84" s="1"/>
  <c r="H136" i="84"/>
  <c r="V135" i="84"/>
  <c r="U135" i="84"/>
  <c r="T135" i="84"/>
  <c r="S135" i="84"/>
  <c r="R135" i="84"/>
  <c r="Q135" i="84"/>
  <c r="P135" i="84"/>
  <c r="O135" i="84"/>
  <c r="N135" i="84"/>
  <c r="M135" i="84"/>
  <c r="L135" i="84"/>
  <c r="K135" i="84"/>
  <c r="I135" i="84"/>
  <c r="H134" i="84"/>
  <c r="J134" i="84" s="1"/>
  <c r="H133" i="84"/>
  <c r="J133" i="84" s="1"/>
  <c r="H132" i="84"/>
  <c r="J132" i="84" s="1"/>
  <c r="H131" i="84"/>
  <c r="J131" i="84" s="1"/>
  <c r="J130" i="84"/>
  <c r="H130" i="84"/>
  <c r="H129" i="84"/>
  <c r="J129" i="84" s="1"/>
  <c r="H128" i="84"/>
  <c r="J128" i="84" s="1"/>
  <c r="H127" i="84"/>
  <c r="J127" i="84" s="1"/>
  <c r="J126" i="84"/>
  <c r="H126" i="84"/>
  <c r="H125" i="84"/>
  <c r="J125" i="84" s="1"/>
  <c r="H124" i="84"/>
  <c r="J124" i="84" s="1"/>
  <c r="H123" i="84"/>
  <c r="J123" i="84" s="1"/>
  <c r="J122" i="84"/>
  <c r="H122" i="84"/>
  <c r="H121" i="84"/>
  <c r="V120" i="84"/>
  <c r="U120" i="84"/>
  <c r="T120" i="84"/>
  <c r="S120" i="84"/>
  <c r="R120" i="84"/>
  <c r="Q120" i="84"/>
  <c r="P120" i="84"/>
  <c r="O120" i="84"/>
  <c r="N120" i="84"/>
  <c r="M120" i="84"/>
  <c r="L120" i="84"/>
  <c r="K120" i="84"/>
  <c r="I120" i="84"/>
  <c r="H119" i="84"/>
  <c r="H118" i="84"/>
  <c r="J118" i="84" s="1"/>
  <c r="V117" i="84"/>
  <c r="U117" i="84"/>
  <c r="T117" i="84"/>
  <c r="S117" i="84"/>
  <c r="R117" i="84"/>
  <c r="Q117" i="84"/>
  <c r="P117" i="84"/>
  <c r="O117" i="84"/>
  <c r="N117" i="84"/>
  <c r="M117" i="84"/>
  <c r="L117" i="84"/>
  <c r="K117" i="84"/>
  <c r="I117" i="84"/>
  <c r="H116" i="84"/>
  <c r="J116" i="84" s="1"/>
  <c r="H115" i="84"/>
  <c r="J115" i="84" s="1"/>
  <c r="H114" i="84"/>
  <c r="J114" i="84" s="1"/>
  <c r="J113" i="84"/>
  <c r="H113" i="84"/>
  <c r="H112" i="84"/>
  <c r="J112" i="84" s="1"/>
  <c r="H111" i="84"/>
  <c r="J111" i="84" s="1"/>
  <c r="H110" i="84"/>
  <c r="J110" i="84" s="1"/>
  <c r="J109" i="84"/>
  <c r="H109" i="84"/>
  <c r="H108" i="84"/>
  <c r="J108" i="84" s="1"/>
  <c r="H107" i="84"/>
  <c r="J107" i="84" s="1"/>
  <c r="V106" i="84"/>
  <c r="U106" i="84"/>
  <c r="T106" i="84"/>
  <c r="S106" i="84"/>
  <c r="R106" i="84"/>
  <c r="Q106" i="84"/>
  <c r="P106" i="84"/>
  <c r="O106" i="84"/>
  <c r="N106" i="84"/>
  <c r="M106" i="84"/>
  <c r="L106" i="84"/>
  <c r="K106" i="84"/>
  <c r="I106" i="84"/>
  <c r="J105" i="84"/>
  <c r="H105" i="84"/>
  <c r="J104" i="84"/>
  <c r="H104" i="84"/>
  <c r="J103" i="84"/>
  <c r="H103" i="84"/>
  <c r="J102" i="84"/>
  <c r="H102" i="84"/>
  <c r="J101" i="84"/>
  <c r="H101" i="84"/>
  <c r="J100" i="84"/>
  <c r="H100" i="84"/>
  <c r="J99" i="84"/>
  <c r="H99" i="84"/>
  <c r="J98" i="84"/>
  <c r="H98" i="84"/>
  <c r="J97" i="84"/>
  <c r="H97" i="84"/>
  <c r="J96" i="84"/>
  <c r="H96" i="84"/>
  <c r="H95" i="84" s="1"/>
  <c r="J95" i="84" s="1"/>
  <c r="V95" i="84"/>
  <c r="U95" i="84"/>
  <c r="T95" i="84"/>
  <c r="S95" i="84"/>
  <c r="R95" i="84"/>
  <c r="Q95" i="84"/>
  <c r="P95" i="84"/>
  <c r="O95" i="84"/>
  <c r="N95" i="84"/>
  <c r="M95" i="84"/>
  <c r="L95" i="84"/>
  <c r="K95" i="84"/>
  <c r="I95" i="84"/>
  <c r="H94" i="84"/>
  <c r="J94" i="84" s="1"/>
  <c r="H93" i="84"/>
  <c r="J93" i="84" s="1"/>
  <c r="J92" i="84"/>
  <c r="H92" i="84"/>
  <c r="H91" i="84"/>
  <c r="J91" i="84" s="1"/>
  <c r="J90" i="84"/>
  <c r="H90" i="84"/>
  <c r="H89" i="84"/>
  <c r="J89" i="84" s="1"/>
  <c r="H88" i="84"/>
  <c r="J88" i="84" s="1"/>
  <c r="H87" i="84"/>
  <c r="J87" i="84" s="1"/>
  <c r="H86" i="84"/>
  <c r="J86" i="84" s="1"/>
  <c r="H85" i="84"/>
  <c r="V84" i="84"/>
  <c r="U84" i="84"/>
  <c r="T84" i="84"/>
  <c r="S84" i="84"/>
  <c r="R84" i="84"/>
  <c r="Q84" i="84"/>
  <c r="P84" i="84"/>
  <c r="O84" i="84"/>
  <c r="N84" i="84"/>
  <c r="M84" i="84"/>
  <c r="L84" i="84"/>
  <c r="K84" i="84"/>
  <c r="I84" i="84"/>
  <c r="H83" i="84"/>
  <c r="J83" i="84" s="1"/>
  <c r="H82" i="84"/>
  <c r="J82" i="84" s="1"/>
  <c r="H81" i="84"/>
  <c r="J80" i="84"/>
  <c r="H80" i="84"/>
  <c r="V79" i="84"/>
  <c r="U79" i="84"/>
  <c r="T79" i="84"/>
  <c r="S79" i="84"/>
  <c r="R79" i="84"/>
  <c r="Q79" i="84"/>
  <c r="P79" i="84"/>
  <c r="O79" i="84"/>
  <c r="N79" i="84"/>
  <c r="M79" i="84"/>
  <c r="L79" i="84"/>
  <c r="K79" i="84"/>
  <c r="I79" i="84"/>
  <c r="H78" i="84"/>
  <c r="J78" i="84" s="1"/>
  <c r="J77" i="84"/>
  <c r="H77" i="84"/>
  <c r="V76" i="84"/>
  <c r="U76" i="84"/>
  <c r="T76" i="84"/>
  <c r="S76" i="84"/>
  <c r="R76" i="84"/>
  <c r="Q76" i="84"/>
  <c r="P76" i="84"/>
  <c r="O76" i="84"/>
  <c r="N76" i="84"/>
  <c r="M76" i="84"/>
  <c r="L76" i="84"/>
  <c r="K76" i="84"/>
  <c r="I76" i="84"/>
  <c r="H76" i="84"/>
  <c r="F75" i="84"/>
  <c r="F255" i="84" s="1"/>
  <c r="H74" i="84"/>
  <c r="J74" i="84" s="1"/>
  <c r="H73" i="84"/>
  <c r="J73" i="84" s="1"/>
  <c r="H72" i="84"/>
  <c r="J72" i="84" s="1"/>
  <c r="H71" i="84"/>
  <c r="V70" i="84"/>
  <c r="V59" i="84" s="1"/>
  <c r="U70" i="84"/>
  <c r="T70" i="84"/>
  <c r="S70" i="84"/>
  <c r="R70" i="84"/>
  <c r="R59" i="84" s="1"/>
  <c r="Q70" i="84"/>
  <c r="P70" i="84"/>
  <c r="O70" i="84"/>
  <c r="N70" i="84"/>
  <c r="N59" i="84" s="1"/>
  <c r="M70" i="84"/>
  <c r="L70" i="84"/>
  <c r="K70" i="84"/>
  <c r="I70" i="84"/>
  <c r="I59" i="84" s="1"/>
  <c r="H69" i="84"/>
  <c r="J69" i="84" s="1"/>
  <c r="H68" i="84"/>
  <c r="J68" i="84" s="1"/>
  <c r="H67" i="84"/>
  <c r="V66" i="84"/>
  <c r="U66" i="84"/>
  <c r="T66" i="84"/>
  <c r="T59" i="84" s="1"/>
  <c r="S66" i="84"/>
  <c r="S59" i="84" s="1"/>
  <c r="R66" i="84"/>
  <c r="Q66" i="84"/>
  <c r="Q59" i="84" s="1"/>
  <c r="P66" i="84"/>
  <c r="P59" i="84" s="1"/>
  <c r="O66" i="84"/>
  <c r="O59" i="84" s="1"/>
  <c r="N66" i="84"/>
  <c r="M66" i="84"/>
  <c r="L66" i="84"/>
  <c r="L59" i="84" s="1"/>
  <c r="K66" i="84"/>
  <c r="K59" i="84" s="1"/>
  <c r="I66" i="84"/>
  <c r="H65" i="84"/>
  <c r="J65" i="84" s="1"/>
  <c r="H64" i="84"/>
  <c r="J64" i="84" s="1"/>
  <c r="H63" i="84"/>
  <c r="J63" i="84" s="1"/>
  <c r="H62" i="84"/>
  <c r="J62" i="84" s="1"/>
  <c r="J61" i="84"/>
  <c r="H61" i="84"/>
  <c r="H60" i="84"/>
  <c r="U59" i="84"/>
  <c r="M59" i="84"/>
  <c r="H58" i="84"/>
  <c r="J58" i="84" s="1"/>
  <c r="J57" i="84"/>
  <c r="H57" i="84"/>
  <c r="H56" i="84"/>
  <c r="J56" i="84" s="1"/>
  <c r="H55" i="84"/>
  <c r="J55" i="84" s="1"/>
  <c r="H54" i="84"/>
  <c r="V53" i="84"/>
  <c r="U53" i="84"/>
  <c r="T53" i="84"/>
  <c r="S53" i="84"/>
  <c r="R53" i="84"/>
  <c r="Q53" i="84"/>
  <c r="P53" i="84"/>
  <c r="O53" i="84"/>
  <c r="N53" i="84"/>
  <c r="M53" i="84"/>
  <c r="L53" i="84"/>
  <c r="K53" i="84"/>
  <c r="I53" i="84"/>
  <c r="H52" i="84"/>
  <c r="J52" i="84" s="1"/>
  <c r="H51" i="84"/>
  <c r="V50" i="84"/>
  <c r="U50" i="84"/>
  <c r="T50" i="84"/>
  <c r="S50" i="84"/>
  <c r="R50" i="84"/>
  <c r="Q50" i="84"/>
  <c r="P50" i="84"/>
  <c r="O50" i="84"/>
  <c r="N50" i="84"/>
  <c r="M50" i="84"/>
  <c r="L50" i="84"/>
  <c r="K50" i="84"/>
  <c r="I50" i="84"/>
  <c r="H49" i="84"/>
  <c r="J49" i="84" s="1"/>
  <c r="H48" i="84"/>
  <c r="J48" i="84" s="1"/>
  <c r="H47" i="84"/>
  <c r="H45" i="84" s="1"/>
  <c r="J45" i="84" s="1"/>
  <c r="H46" i="84"/>
  <c r="J46" i="84" s="1"/>
  <c r="V45" i="84"/>
  <c r="V40" i="84" s="1"/>
  <c r="U45" i="84"/>
  <c r="U40" i="84" s="1"/>
  <c r="T45" i="84"/>
  <c r="S45" i="84"/>
  <c r="R45" i="84"/>
  <c r="R40" i="84" s="1"/>
  <c r="Q45" i="84"/>
  <c r="Q40" i="84" s="1"/>
  <c r="P45" i="84"/>
  <c r="O45" i="84"/>
  <c r="O40" i="84" s="1"/>
  <c r="N45" i="84"/>
  <c r="N40" i="84" s="1"/>
  <c r="M45" i="84"/>
  <c r="M40" i="84" s="1"/>
  <c r="L45" i="84"/>
  <c r="K45" i="84"/>
  <c r="I45" i="84"/>
  <c r="I40" i="84" s="1"/>
  <c r="H44" i="84"/>
  <c r="J44" i="84" s="1"/>
  <c r="H43" i="84"/>
  <c r="J43" i="84" s="1"/>
  <c r="H42" i="84"/>
  <c r="J41" i="84"/>
  <c r="H41" i="84"/>
  <c r="T40" i="84"/>
  <c r="S40" i="84"/>
  <c r="P40" i="84"/>
  <c r="L40" i="84"/>
  <c r="K40" i="84"/>
  <c r="J39" i="84"/>
  <c r="H39" i="84"/>
  <c r="H38" i="84"/>
  <c r="V37" i="84"/>
  <c r="U37" i="84"/>
  <c r="T37" i="84"/>
  <c r="S37" i="84"/>
  <c r="R37" i="84"/>
  <c r="Q37" i="84"/>
  <c r="P37" i="84"/>
  <c r="O37" i="84"/>
  <c r="N37" i="84"/>
  <c r="M37" i="84"/>
  <c r="L37" i="84"/>
  <c r="K37" i="84"/>
  <c r="I37" i="84"/>
  <c r="H36" i="84"/>
  <c r="J36" i="84" s="1"/>
  <c r="H35" i="84"/>
  <c r="H34" i="84"/>
  <c r="J34" i="84" s="1"/>
  <c r="V33" i="84"/>
  <c r="U33" i="84"/>
  <c r="T33" i="84"/>
  <c r="S33" i="84"/>
  <c r="R33" i="84"/>
  <c r="Q33" i="84"/>
  <c r="P33" i="84"/>
  <c r="O33" i="84"/>
  <c r="N33" i="84"/>
  <c r="M33" i="84"/>
  <c r="L33" i="84"/>
  <c r="K33" i="84"/>
  <c r="I33" i="84"/>
  <c r="H31" i="84"/>
  <c r="J31" i="84" s="1"/>
  <c r="H30" i="84"/>
  <c r="J30" i="84" s="1"/>
  <c r="J29" i="84"/>
  <c r="H29" i="84"/>
  <c r="H28" i="84"/>
  <c r="H27" i="84"/>
  <c r="J27" i="84" s="1"/>
  <c r="H26" i="84"/>
  <c r="J26" i="84" s="1"/>
  <c r="J25" i="84"/>
  <c r="H25" i="84"/>
  <c r="V24" i="84"/>
  <c r="U24" i="84"/>
  <c r="T24" i="84"/>
  <c r="S24" i="84"/>
  <c r="R24" i="84"/>
  <c r="Q24" i="84"/>
  <c r="P24" i="84"/>
  <c r="O24" i="84"/>
  <c r="N24" i="84"/>
  <c r="M24" i="84"/>
  <c r="L24" i="84"/>
  <c r="K24" i="84"/>
  <c r="I24" i="84"/>
  <c r="H23" i="84"/>
  <c r="J23" i="84" s="1"/>
  <c r="H22" i="84"/>
  <c r="J21" i="84"/>
  <c r="H21" i="84"/>
  <c r="V20" i="84"/>
  <c r="U20" i="84"/>
  <c r="U5" i="84" s="1"/>
  <c r="T20" i="84"/>
  <c r="S20" i="84"/>
  <c r="R20" i="84"/>
  <c r="Q20" i="84"/>
  <c r="P20" i="84"/>
  <c r="O20" i="84"/>
  <c r="N20" i="84"/>
  <c r="M20" i="84"/>
  <c r="L20" i="84"/>
  <c r="K20" i="84"/>
  <c r="I20" i="84"/>
  <c r="H19" i="84"/>
  <c r="J19" i="84" s="1"/>
  <c r="J18" i="84"/>
  <c r="H18" i="84"/>
  <c r="H17" i="84"/>
  <c r="J17" i="84" s="1"/>
  <c r="J16" i="84"/>
  <c r="H16" i="84"/>
  <c r="H15" i="84"/>
  <c r="J15" i="84" s="1"/>
  <c r="H14" i="84"/>
  <c r="J14" i="84" s="1"/>
  <c r="H13" i="84"/>
  <c r="J13" i="84" s="1"/>
  <c r="H12" i="84"/>
  <c r="J12" i="84" s="1"/>
  <c r="H11" i="84"/>
  <c r="J11" i="84" s="1"/>
  <c r="J10" i="84"/>
  <c r="H10" i="84"/>
  <c r="H9" i="84"/>
  <c r="J9" i="84" s="1"/>
  <c r="H8" i="84"/>
  <c r="J8" i="84" s="1"/>
  <c r="H7" i="84"/>
  <c r="V6" i="84"/>
  <c r="U6" i="84"/>
  <c r="T6" i="84"/>
  <c r="T5" i="84" s="1"/>
  <c r="S6" i="84"/>
  <c r="S5" i="84" s="1"/>
  <c r="R6" i="84"/>
  <c r="Q6" i="84"/>
  <c r="P6" i="84"/>
  <c r="P5" i="84" s="1"/>
  <c r="O6" i="84"/>
  <c r="O5" i="84" s="1"/>
  <c r="N6" i="84"/>
  <c r="M6" i="84"/>
  <c r="L6" i="84"/>
  <c r="L5" i="84" s="1"/>
  <c r="K6" i="84"/>
  <c r="K5" i="84" s="1"/>
  <c r="I6" i="84"/>
  <c r="I5" i="84" s="1"/>
  <c r="V5" i="84"/>
  <c r="N5" i="84"/>
  <c r="J267" i="83"/>
  <c r="H267" i="83"/>
  <c r="J266" i="83"/>
  <c r="H266" i="83"/>
  <c r="J265" i="83"/>
  <c r="H265" i="83"/>
  <c r="J264" i="83"/>
  <c r="H264" i="83"/>
  <c r="J263" i="83"/>
  <c r="H263" i="83"/>
  <c r="J262" i="83"/>
  <c r="H262" i="83"/>
  <c r="J261" i="83"/>
  <c r="H261" i="83"/>
  <c r="Y260" i="83"/>
  <c r="X260" i="83"/>
  <c r="W260" i="83"/>
  <c r="V260" i="83"/>
  <c r="U260" i="83"/>
  <c r="T260" i="83"/>
  <c r="S260" i="83"/>
  <c r="R260" i="83"/>
  <c r="Q260" i="83"/>
  <c r="P260" i="83"/>
  <c r="O260" i="83"/>
  <c r="N260" i="83"/>
  <c r="M260" i="83"/>
  <c r="L260" i="83"/>
  <c r="K260" i="83"/>
  <c r="I260" i="83"/>
  <c r="H259" i="83"/>
  <c r="J258" i="83"/>
  <c r="H258" i="83"/>
  <c r="Y257" i="83"/>
  <c r="X257" i="83"/>
  <c r="X239" i="83" s="1"/>
  <c r="X238" i="83" s="1"/>
  <c r="W257" i="83"/>
  <c r="V257" i="83"/>
  <c r="U257" i="83"/>
  <c r="T257" i="83"/>
  <c r="T239" i="83" s="1"/>
  <c r="T238" i="83" s="1"/>
  <c r="S257" i="83"/>
  <c r="R257" i="83"/>
  <c r="Q257" i="83"/>
  <c r="P257" i="83"/>
  <c r="O257" i="83"/>
  <c r="N257" i="83"/>
  <c r="M257" i="83"/>
  <c r="L257" i="83"/>
  <c r="L239" i="83" s="1"/>
  <c r="L238" i="83" s="1"/>
  <c r="K257" i="83"/>
  <c r="I257" i="83"/>
  <c r="H256" i="83"/>
  <c r="J256" i="83" s="1"/>
  <c r="H255" i="83"/>
  <c r="J255" i="83" s="1"/>
  <c r="H254" i="83"/>
  <c r="J254" i="83" s="1"/>
  <c r="H253" i="83"/>
  <c r="J253" i="83" s="1"/>
  <c r="J252" i="83"/>
  <c r="H252" i="83"/>
  <c r="H251" i="83"/>
  <c r="J251" i="83" s="1"/>
  <c r="H250" i="83"/>
  <c r="J250" i="83" s="1"/>
  <c r="H249" i="83"/>
  <c r="J249" i="83" s="1"/>
  <c r="H248" i="83"/>
  <c r="J248" i="83" s="1"/>
  <c r="H247" i="83"/>
  <c r="J247" i="83" s="1"/>
  <c r="H246" i="83"/>
  <c r="J246" i="83" s="1"/>
  <c r="H245" i="83"/>
  <c r="Y244" i="83"/>
  <c r="X244" i="83"/>
  <c r="W244" i="83"/>
  <c r="V244" i="83"/>
  <c r="U244" i="83"/>
  <c r="T244" i="83"/>
  <c r="S244" i="83"/>
  <c r="R244" i="83"/>
  <c r="Q244" i="83"/>
  <c r="P244" i="83"/>
  <c r="O244" i="83"/>
  <c r="N244" i="83"/>
  <c r="M244" i="83"/>
  <c r="L244" i="83"/>
  <c r="K244" i="83"/>
  <c r="I244" i="83"/>
  <c r="H243" i="83"/>
  <c r="J243" i="83" s="1"/>
  <c r="H242" i="83"/>
  <c r="J242" i="83" s="1"/>
  <c r="H241" i="83"/>
  <c r="Y240" i="83"/>
  <c r="Y239" i="83" s="1"/>
  <c r="Y238" i="83" s="1"/>
  <c r="X240" i="83"/>
  <c r="W240" i="83"/>
  <c r="V240" i="83"/>
  <c r="U240" i="83"/>
  <c r="R227" i="66" s="1"/>
  <c r="T240" i="83"/>
  <c r="S240" i="83"/>
  <c r="R240" i="83"/>
  <c r="Q240" i="83"/>
  <c r="Q239" i="83" s="1"/>
  <c r="Q238" i="83" s="1"/>
  <c r="P240" i="83"/>
  <c r="O240" i="83"/>
  <c r="N240" i="83"/>
  <c r="M240" i="83"/>
  <c r="L240" i="83"/>
  <c r="K240" i="83"/>
  <c r="I240" i="83"/>
  <c r="I239" i="83" s="1"/>
  <c r="I238" i="83" s="1"/>
  <c r="H237" i="83"/>
  <c r="J237" i="83" s="1"/>
  <c r="H236" i="83"/>
  <c r="J236" i="83" s="1"/>
  <c r="H235" i="83"/>
  <c r="J235" i="83" s="1"/>
  <c r="H234" i="83"/>
  <c r="J234" i="83" s="1"/>
  <c r="H233" i="83"/>
  <c r="J233" i="83" s="1"/>
  <c r="J232" i="83"/>
  <c r="H232" i="83"/>
  <c r="H231" i="83"/>
  <c r="J231" i="83" s="1"/>
  <c r="H230" i="83"/>
  <c r="J230" i="83" s="1"/>
  <c r="H229" i="83"/>
  <c r="J229" i="83" s="1"/>
  <c r="H228" i="83"/>
  <c r="J228" i="83" s="1"/>
  <c r="Y227" i="83"/>
  <c r="X227" i="83"/>
  <c r="W227" i="83"/>
  <c r="V227" i="83"/>
  <c r="U227" i="83"/>
  <c r="T227" i="83"/>
  <c r="S227" i="83"/>
  <c r="R227" i="83"/>
  <c r="Q227" i="83"/>
  <c r="P227" i="83"/>
  <c r="O227" i="83"/>
  <c r="N227" i="83"/>
  <c r="M227" i="83"/>
  <c r="L227" i="83"/>
  <c r="K227" i="83"/>
  <c r="I227" i="83"/>
  <c r="J226" i="83"/>
  <c r="H226" i="83"/>
  <c r="H225" i="83"/>
  <c r="J225" i="83" s="1"/>
  <c r="J224" i="83"/>
  <c r="H224" i="83"/>
  <c r="H223" i="83"/>
  <c r="J223" i="83" s="1"/>
  <c r="J222" i="83"/>
  <c r="H222" i="83"/>
  <c r="H221" i="83"/>
  <c r="J221" i="83" s="1"/>
  <c r="J220" i="83"/>
  <c r="H220" i="83"/>
  <c r="H219" i="83"/>
  <c r="J219" i="83" s="1"/>
  <c r="J218" i="83"/>
  <c r="H218" i="83"/>
  <c r="H217" i="83"/>
  <c r="J217" i="83" s="1"/>
  <c r="J216" i="83"/>
  <c r="H216" i="83"/>
  <c r="H215" i="83"/>
  <c r="J215" i="83" s="1"/>
  <c r="J214" i="83"/>
  <c r="H214" i="83"/>
  <c r="Y213" i="83"/>
  <c r="X213" i="83"/>
  <c r="W213" i="83"/>
  <c r="V213" i="83"/>
  <c r="U213" i="83"/>
  <c r="T213" i="83"/>
  <c r="S213" i="83"/>
  <c r="R213" i="83"/>
  <c r="Q213" i="83"/>
  <c r="P213" i="83"/>
  <c r="O213" i="83"/>
  <c r="N213" i="83"/>
  <c r="M213" i="83"/>
  <c r="L213" i="83"/>
  <c r="K213" i="83"/>
  <c r="I213" i="83"/>
  <c r="H213" i="83"/>
  <c r="J213" i="83" s="1"/>
  <c r="H212" i="83"/>
  <c r="J212" i="83" s="1"/>
  <c r="H211" i="83"/>
  <c r="Y210" i="83"/>
  <c r="X210" i="83"/>
  <c r="W210" i="83"/>
  <c r="V210" i="83"/>
  <c r="U210" i="83"/>
  <c r="T210" i="83"/>
  <c r="S210" i="83"/>
  <c r="R210" i="83"/>
  <c r="Q210" i="83"/>
  <c r="P210" i="83"/>
  <c r="O210" i="83"/>
  <c r="N210" i="83"/>
  <c r="M210" i="83"/>
  <c r="L210" i="83"/>
  <c r="K210" i="83"/>
  <c r="I210" i="83"/>
  <c r="H209" i="83"/>
  <c r="J209" i="83" s="1"/>
  <c r="J208" i="83"/>
  <c r="H208" i="83"/>
  <c r="H207" i="83"/>
  <c r="J207" i="83" s="1"/>
  <c r="J206" i="83"/>
  <c r="H206" i="83"/>
  <c r="H205" i="83"/>
  <c r="J205" i="83" s="1"/>
  <c r="J204" i="83"/>
  <c r="H204" i="83"/>
  <c r="H203" i="83"/>
  <c r="J203" i="83" s="1"/>
  <c r="H202" i="83"/>
  <c r="J202" i="83" s="1"/>
  <c r="H201" i="83"/>
  <c r="J200" i="83"/>
  <c r="H200" i="83"/>
  <c r="Y199" i="83"/>
  <c r="X199" i="83"/>
  <c r="W199" i="83"/>
  <c r="V199" i="83"/>
  <c r="U199" i="83"/>
  <c r="T199" i="83"/>
  <c r="S199" i="83"/>
  <c r="R199" i="83"/>
  <c r="Q199" i="83"/>
  <c r="P199" i="83"/>
  <c r="P175" i="83" s="1"/>
  <c r="O199" i="83"/>
  <c r="N199" i="83"/>
  <c r="M199" i="83"/>
  <c r="L199" i="83"/>
  <c r="L175" i="83" s="1"/>
  <c r="K199" i="83"/>
  <c r="I199" i="83"/>
  <c r="H198" i="83"/>
  <c r="J198" i="83" s="1"/>
  <c r="H197" i="83"/>
  <c r="J197" i="83" s="1"/>
  <c r="H196" i="83"/>
  <c r="J196" i="83" s="1"/>
  <c r="H195" i="83"/>
  <c r="J195" i="83" s="1"/>
  <c r="J194" i="83"/>
  <c r="H194" i="83"/>
  <c r="H193" i="83"/>
  <c r="J193" i="83" s="1"/>
  <c r="H192" i="83"/>
  <c r="J192" i="83" s="1"/>
  <c r="H191" i="83"/>
  <c r="J191" i="83" s="1"/>
  <c r="H190" i="83"/>
  <c r="J190" i="83" s="1"/>
  <c r="H189" i="83"/>
  <c r="Y188" i="83"/>
  <c r="X188" i="83"/>
  <c r="W188" i="83"/>
  <c r="V188" i="83"/>
  <c r="U188" i="83"/>
  <c r="T188" i="83"/>
  <c r="S188" i="83"/>
  <c r="R188" i="83"/>
  <c r="Q188" i="83"/>
  <c r="P188" i="83"/>
  <c r="O188" i="83"/>
  <c r="N188" i="83"/>
  <c r="M188" i="83"/>
  <c r="L188" i="83"/>
  <c r="K188" i="83"/>
  <c r="I188" i="83"/>
  <c r="H187" i="83"/>
  <c r="J187" i="83" s="1"/>
  <c r="J186" i="83"/>
  <c r="H186" i="83"/>
  <c r="H185" i="83"/>
  <c r="J185" i="83" s="1"/>
  <c r="J184" i="83"/>
  <c r="H184" i="83"/>
  <c r="H183" i="83"/>
  <c r="J183" i="83" s="1"/>
  <c r="J182" i="83"/>
  <c r="H182" i="83"/>
  <c r="H181" i="83"/>
  <c r="J181" i="83" s="1"/>
  <c r="J180" i="83"/>
  <c r="H180" i="83"/>
  <c r="H179" i="83"/>
  <c r="J179" i="83" s="1"/>
  <c r="J178" i="83"/>
  <c r="H178" i="83"/>
  <c r="Y177" i="83"/>
  <c r="X177" i="83"/>
  <c r="W177" i="83"/>
  <c r="V177" i="83"/>
  <c r="U177" i="83"/>
  <c r="T177" i="83"/>
  <c r="S177" i="83"/>
  <c r="S175" i="83" s="1"/>
  <c r="R177" i="83"/>
  <c r="Q177" i="83"/>
  <c r="P177" i="83"/>
  <c r="O177" i="83"/>
  <c r="O175" i="83" s="1"/>
  <c r="N177" i="83"/>
  <c r="M177" i="83"/>
  <c r="L177" i="83"/>
  <c r="K177" i="83"/>
  <c r="I177" i="83"/>
  <c r="H176" i="83"/>
  <c r="J176" i="83" s="1"/>
  <c r="H174" i="83"/>
  <c r="J174" i="83" s="1"/>
  <c r="H173" i="83"/>
  <c r="J173" i="83" s="1"/>
  <c r="H172" i="83"/>
  <c r="J172" i="83" s="1"/>
  <c r="H171" i="83"/>
  <c r="Y170" i="83"/>
  <c r="X170" i="83"/>
  <c r="W170" i="83"/>
  <c r="V170" i="83"/>
  <c r="U170" i="83"/>
  <c r="T170" i="83"/>
  <c r="S170" i="83"/>
  <c r="R170" i="83"/>
  <c r="Q170" i="83"/>
  <c r="P170" i="83"/>
  <c r="O170" i="83"/>
  <c r="N170" i="83"/>
  <c r="M170" i="83"/>
  <c r="L170" i="83"/>
  <c r="K170" i="83"/>
  <c r="I170" i="83"/>
  <c r="H169" i="83"/>
  <c r="J169" i="83" s="1"/>
  <c r="M169" i="83" s="1"/>
  <c r="H168" i="83"/>
  <c r="J168" i="83" s="1"/>
  <c r="H167" i="83"/>
  <c r="J167" i="83" s="1"/>
  <c r="H166" i="83"/>
  <c r="J166" i="83" s="1"/>
  <c r="M166" i="83" s="1"/>
  <c r="J165" i="83"/>
  <c r="H165" i="83"/>
  <c r="H164" i="83"/>
  <c r="J164" i="83" s="1"/>
  <c r="J163" i="83"/>
  <c r="H163" i="83"/>
  <c r="Y162" i="83"/>
  <c r="Y160" i="83" s="1"/>
  <c r="X162" i="83"/>
  <c r="X160" i="83" s="1"/>
  <c r="W162" i="83"/>
  <c r="W160" i="83" s="1"/>
  <c r="V162" i="83"/>
  <c r="U162" i="83"/>
  <c r="U160" i="83" s="1"/>
  <c r="T162" i="83"/>
  <c r="S162" i="83"/>
  <c r="S160" i="83" s="1"/>
  <c r="R162" i="83"/>
  <c r="Q162" i="83"/>
  <c r="Q160" i="83" s="1"/>
  <c r="P162" i="83"/>
  <c r="P160" i="83" s="1"/>
  <c r="O162" i="83"/>
  <c r="O160" i="83" s="1"/>
  <c r="N162" i="83"/>
  <c r="M162" i="83"/>
  <c r="L162" i="83"/>
  <c r="K162" i="83"/>
  <c r="K160" i="83" s="1"/>
  <c r="I162" i="83"/>
  <c r="I160" i="83" s="1"/>
  <c r="H161" i="83"/>
  <c r="J161" i="83" s="1"/>
  <c r="V160" i="83"/>
  <c r="T160" i="83"/>
  <c r="R160" i="83"/>
  <c r="N160" i="83"/>
  <c r="L160" i="83"/>
  <c r="F160" i="83"/>
  <c r="H159" i="83"/>
  <c r="J159" i="83" s="1"/>
  <c r="H158" i="83"/>
  <c r="J158" i="83" s="1"/>
  <c r="H157" i="83"/>
  <c r="J157" i="83" s="1"/>
  <c r="H156" i="83"/>
  <c r="J156" i="83" s="1"/>
  <c r="H155" i="83"/>
  <c r="J155" i="83" s="1"/>
  <c r="H154" i="83"/>
  <c r="J154" i="83" s="1"/>
  <c r="H153" i="83"/>
  <c r="J153" i="83" s="1"/>
  <c r="H152" i="83"/>
  <c r="J152" i="83" s="1"/>
  <c r="H151" i="83"/>
  <c r="J151" i="83" s="1"/>
  <c r="H150" i="83"/>
  <c r="J150" i="83" s="1"/>
  <c r="H149" i="83"/>
  <c r="Y148" i="83"/>
  <c r="X148" i="83"/>
  <c r="W148" i="83"/>
  <c r="V148" i="83"/>
  <c r="U148" i="83"/>
  <c r="T148" i="83"/>
  <c r="S148" i="83"/>
  <c r="R148" i="83"/>
  <c r="Q148" i="83"/>
  <c r="P148" i="83"/>
  <c r="O148" i="83"/>
  <c r="N148" i="83"/>
  <c r="M148" i="83"/>
  <c r="L148" i="83"/>
  <c r="K148" i="83"/>
  <c r="I148" i="83"/>
  <c r="H147" i="83"/>
  <c r="J147" i="83" s="1"/>
  <c r="H146" i="83"/>
  <c r="J146" i="83" s="1"/>
  <c r="H145" i="83"/>
  <c r="J145" i="83" s="1"/>
  <c r="H144" i="83"/>
  <c r="J144" i="83" s="1"/>
  <c r="H143" i="83"/>
  <c r="J143" i="83" s="1"/>
  <c r="H142" i="83"/>
  <c r="J142" i="83" s="1"/>
  <c r="H141" i="83"/>
  <c r="J141" i="83" s="1"/>
  <c r="H140" i="83"/>
  <c r="J140" i="83" s="1"/>
  <c r="J139" i="83"/>
  <c r="H139" i="83"/>
  <c r="H138" i="83"/>
  <c r="J138" i="83" s="1"/>
  <c r="H137" i="83"/>
  <c r="J137" i="83" s="1"/>
  <c r="H136" i="83"/>
  <c r="J136" i="83" s="1"/>
  <c r="H135" i="83"/>
  <c r="J135" i="83" s="1"/>
  <c r="H134" i="83"/>
  <c r="Y133" i="83"/>
  <c r="X133" i="83"/>
  <c r="W133" i="83"/>
  <c r="V133" i="83"/>
  <c r="U133" i="83"/>
  <c r="T133" i="83"/>
  <c r="S133" i="83"/>
  <c r="R133" i="83"/>
  <c r="Q133" i="83"/>
  <c r="P133" i="83"/>
  <c r="O133" i="83"/>
  <c r="N133" i="83"/>
  <c r="M133" i="83"/>
  <c r="L133" i="83"/>
  <c r="K133" i="83"/>
  <c r="I133" i="83"/>
  <c r="H132" i="83"/>
  <c r="J132" i="83" s="1"/>
  <c r="H131" i="83"/>
  <c r="J131" i="83" s="1"/>
  <c r="Y130" i="83"/>
  <c r="X130" i="83"/>
  <c r="W130" i="83"/>
  <c r="V130" i="83"/>
  <c r="U130" i="83"/>
  <c r="T130" i="83"/>
  <c r="S130" i="83"/>
  <c r="R130" i="83"/>
  <c r="Q130" i="83"/>
  <c r="P130" i="83"/>
  <c r="O130" i="83"/>
  <c r="N130" i="83"/>
  <c r="M130" i="83"/>
  <c r="L130" i="83"/>
  <c r="K130" i="83"/>
  <c r="I130" i="83"/>
  <c r="J129" i="83"/>
  <c r="H129" i="83"/>
  <c r="H128" i="83"/>
  <c r="J128" i="83" s="1"/>
  <c r="H127" i="83"/>
  <c r="J127" i="83" s="1"/>
  <c r="H126" i="83"/>
  <c r="J126" i="83" s="1"/>
  <c r="H125" i="83"/>
  <c r="J125" i="83" s="1"/>
  <c r="H124" i="83"/>
  <c r="J124" i="83" s="1"/>
  <c r="H123" i="83"/>
  <c r="J123" i="83" s="1"/>
  <c r="H122" i="83"/>
  <c r="J122" i="83" s="1"/>
  <c r="J121" i="83"/>
  <c r="H121" i="83"/>
  <c r="H120" i="83"/>
  <c r="Y119" i="83"/>
  <c r="X119" i="83"/>
  <c r="W119" i="83"/>
  <c r="V119" i="83"/>
  <c r="U119" i="83"/>
  <c r="T119" i="83"/>
  <c r="S119" i="83"/>
  <c r="R119" i="83"/>
  <c r="Q119" i="83"/>
  <c r="P119" i="83"/>
  <c r="O119" i="83"/>
  <c r="N119" i="83"/>
  <c r="M119" i="83"/>
  <c r="L119" i="83"/>
  <c r="K119" i="83"/>
  <c r="I119" i="83"/>
  <c r="H118" i="83"/>
  <c r="J118" i="83" s="1"/>
  <c r="J117" i="83"/>
  <c r="H117" i="83"/>
  <c r="H116" i="83"/>
  <c r="J116" i="83" s="1"/>
  <c r="H115" i="83"/>
  <c r="J115" i="83" s="1"/>
  <c r="H114" i="83"/>
  <c r="J114" i="83" s="1"/>
  <c r="H113" i="83"/>
  <c r="J113" i="83" s="1"/>
  <c r="H112" i="83"/>
  <c r="J112" i="83" s="1"/>
  <c r="H111" i="83"/>
  <c r="J111" i="83" s="1"/>
  <c r="H110" i="83"/>
  <c r="J110" i="83" s="1"/>
  <c r="J109" i="83"/>
  <c r="H109" i="83"/>
  <c r="Y108" i="83"/>
  <c r="X108" i="83"/>
  <c r="W108" i="83"/>
  <c r="V108" i="83"/>
  <c r="U108" i="83"/>
  <c r="T108" i="83"/>
  <c r="S108" i="83"/>
  <c r="R108" i="83"/>
  <c r="Q108" i="83"/>
  <c r="P108" i="83"/>
  <c r="O108" i="83"/>
  <c r="N108" i="83"/>
  <c r="M108" i="83"/>
  <c r="L108" i="83"/>
  <c r="K108" i="83"/>
  <c r="I108" i="83"/>
  <c r="H107" i="83"/>
  <c r="J107" i="83" s="1"/>
  <c r="H106" i="83"/>
  <c r="J106" i="83" s="1"/>
  <c r="H105" i="83"/>
  <c r="J105" i="83" s="1"/>
  <c r="H104" i="83"/>
  <c r="J104" i="83" s="1"/>
  <c r="J103" i="83"/>
  <c r="H103" i="83"/>
  <c r="H102" i="83"/>
  <c r="J102" i="83" s="1"/>
  <c r="H101" i="83"/>
  <c r="J101" i="83" s="1"/>
  <c r="H100" i="83"/>
  <c r="J100" i="83" s="1"/>
  <c r="H99" i="83"/>
  <c r="J99" i="83" s="1"/>
  <c r="H98" i="83"/>
  <c r="Y97" i="83"/>
  <c r="X97" i="83"/>
  <c r="W97" i="83"/>
  <c r="V97" i="83"/>
  <c r="U97" i="83"/>
  <c r="T97" i="83"/>
  <c r="S97" i="83"/>
  <c r="R97" i="83"/>
  <c r="Q97" i="83"/>
  <c r="P97" i="83"/>
  <c r="O97" i="83"/>
  <c r="N97" i="83"/>
  <c r="M97" i="83"/>
  <c r="L97" i="83"/>
  <c r="K97" i="83"/>
  <c r="I97" i="83"/>
  <c r="H96" i="83"/>
  <c r="J96" i="83" s="1"/>
  <c r="H95" i="83"/>
  <c r="J95" i="83" s="1"/>
  <c r="H94" i="83"/>
  <c r="H93" i="83"/>
  <c r="J93" i="83" s="1"/>
  <c r="Y92" i="83"/>
  <c r="X92" i="83"/>
  <c r="W92" i="83"/>
  <c r="V92" i="83"/>
  <c r="U92" i="83"/>
  <c r="T92" i="83"/>
  <c r="S92" i="83"/>
  <c r="R92" i="83"/>
  <c r="Q92" i="83"/>
  <c r="P92" i="83"/>
  <c r="O92" i="83"/>
  <c r="N92" i="83"/>
  <c r="M92" i="83"/>
  <c r="L92" i="83"/>
  <c r="K92" i="83"/>
  <c r="I92" i="83"/>
  <c r="J91" i="83"/>
  <c r="H91" i="83"/>
  <c r="H90" i="83"/>
  <c r="Y89" i="83"/>
  <c r="X89" i="83"/>
  <c r="W89" i="83"/>
  <c r="V89" i="83"/>
  <c r="U89" i="83"/>
  <c r="T89" i="83"/>
  <c r="S89" i="83"/>
  <c r="R89" i="83"/>
  <c r="Q89" i="83"/>
  <c r="P89" i="83"/>
  <c r="O89" i="83"/>
  <c r="N89" i="83"/>
  <c r="M89" i="83"/>
  <c r="L89" i="83"/>
  <c r="L88" i="83" s="1"/>
  <c r="K89" i="83"/>
  <c r="I89" i="83"/>
  <c r="H87" i="83"/>
  <c r="J87" i="83" s="1"/>
  <c r="H86" i="83"/>
  <c r="J86" i="83" s="1"/>
  <c r="J85" i="83"/>
  <c r="H85" i="83"/>
  <c r="H84" i="83"/>
  <c r="Y83" i="83"/>
  <c r="X83" i="83"/>
  <c r="W83" i="83"/>
  <c r="V83" i="83"/>
  <c r="U83" i="83"/>
  <c r="T83" i="83"/>
  <c r="S83" i="83"/>
  <c r="R83" i="83"/>
  <c r="Q83" i="83"/>
  <c r="P83" i="83"/>
  <c r="O83" i="83"/>
  <c r="N83" i="83"/>
  <c r="M83" i="83"/>
  <c r="L83" i="83"/>
  <c r="K83" i="83"/>
  <c r="I83" i="83"/>
  <c r="H82" i="83"/>
  <c r="J82" i="83" s="1"/>
  <c r="J81" i="83"/>
  <c r="H81" i="83"/>
  <c r="H80" i="83"/>
  <c r="Y79" i="83"/>
  <c r="X79" i="83"/>
  <c r="X72" i="83" s="1"/>
  <c r="W79" i="83"/>
  <c r="V79" i="83"/>
  <c r="U79" i="83"/>
  <c r="T79" i="83"/>
  <c r="T72" i="83" s="1"/>
  <c r="S79" i="83"/>
  <c r="R79" i="83"/>
  <c r="Q79" i="83"/>
  <c r="P79" i="83"/>
  <c r="P72" i="83" s="1"/>
  <c r="O79" i="83"/>
  <c r="N79" i="83"/>
  <c r="M79" i="83"/>
  <c r="L79" i="83"/>
  <c r="L72" i="83" s="1"/>
  <c r="K79" i="83"/>
  <c r="I79" i="83"/>
  <c r="H78" i="83"/>
  <c r="J78" i="83" s="1"/>
  <c r="J77" i="83"/>
  <c r="H77" i="83"/>
  <c r="H76" i="83"/>
  <c r="J76" i="83" s="1"/>
  <c r="H75" i="83"/>
  <c r="J75" i="83" s="1"/>
  <c r="H74" i="83"/>
  <c r="J74" i="83" s="1"/>
  <c r="H73" i="83"/>
  <c r="J73" i="83" s="1"/>
  <c r="W72" i="83"/>
  <c r="S72" i="83"/>
  <c r="O72" i="83"/>
  <c r="K72" i="83"/>
  <c r="H71" i="83"/>
  <c r="J71" i="83" s="1"/>
  <c r="M71" i="83" s="1"/>
  <c r="H70" i="83"/>
  <c r="J70" i="83" s="1"/>
  <c r="H69" i="83"/>
  <c r="J69" i="83" s="1"/>
  <c r="H68" i="83"/>
  <c r="J68" i="83" s="1"/>
  <c r="Y67" i="83"/>
  <c r="Y64" i="83" s="1"/>
  <c r="Y63" i="83" s="1"/>
  <c r="X67" i="83"/>
  <c r="W67" i="83"/>
  <c r="W64" i="83" s="1"/>
  <c r="W63" i="83" s="1"/>
  <c r="H66" i="83"/>
  <c r="J66" i="83" s="1"/>
  <c r="L66" i="83" s="1"/>
  <c r="L64" i="83" s="1"/>
  <c r="L63" i="83" s="1"/>
  <c r="H65" i="83"/>
  <c r="V64" i="83"/>
  <c r="V63" i="83" s="1"/>
  <c r="U64" i="83"/>
  <c r="U63" i="83" s="1"/>
  <c r="T64" i="83"/>
  <c r="T63" i="83" s="1"/>
  <c r="S64" i="83"/>
  <c r="S63" i="83" s="1"/>
  <c r="R64" i="83"/>
  <c r="Q64" i="83"/>
  <c r="P64" i="83"/>
  <c r="P63" i="83" s="1"/>
  <c r="O64" i="83"/>
  <c r="O63" i="83" s="1"/>
  <c r="N64" i="83"/>
  <c r="I64" i="83"/>
  <c r="I63" i="83" s="1"/>
  <c r="F64" i="83"/>
  <c r="F63" i="83" s="1"/>
  <c r="Q63" i="83"/>
  <c r="H62" i="83"/>
  <c r="J62" i="83" s="1"/>
  <c r="H61" i="83"/>
  <c r="Y60" i="83"/>
  <c r="X60" i="83"/>
  <c r="W60" i="83"/>
  <c r="V60" i="83"/>
  <c r="U60" i="83"/>
  <c r="T60" i="83"/>
  <c r="S60" i="83"/>
  <c r="R60" i="83"/>
  <c r="Q60" i="83"/>
  <c r="P60" i="83"/>
  <c r="O60" i="83"/>
  <c r="N60" i="83"/>
  <c r="M60" i="83"/>
  <c r="L60" i="83"/>
  <c r="K60" i="83"/>
  <c r="I60" i="83"/>
  <c r="H59" i="83"/>
  <c r="J59" i="83" s="1"/>
  <c r="M59" i="83" s="1"/>
  <c r="M57" i="83" s="1"/>
  <c r="H58" i="83"/>
  <c r="Y57" i="83"/>
  <c r="X57" i="83"/>
  <c r="W57" i="83"/>
  <c r="V57" i="83"/>
  <c r="U57" i="83"/>
  <c r="T57" i="83"/>
  <c r="S57" i="83"/>
  <c r="R57" i="83"/>
  <c r="O49" i="66" s="1"/>
  <c r="Q57" i="83"/>
  <c r="P57" i="83"/>
  <c r="O57" i="83"/>
  <c r="N57" i="83"/>
  <c r="K49" i="66" s="1"/>
  <c r="L57" i="83"/>
  <c r="I57" i="83"/>
  <c r="F57" i="83"/>
  <c r="H56" i="83"/>
  <c r="J56" i="83" s="1"/>
  <c r="H55" i="83"/>
  <c r="J55" i="83" s="1"/>
  <c r="H54" i="83"/>
  <c r="Y53" i="83"/>
  <c r="X53" i="83"/>
  <c r="W53" i="83"/>
  <c r="V53" i="83"/>
  <c r="U53" i="83"/>
  <c r="T53" i="83"/>
  <c r="S53" i="83"/>
  <c r="R53" i="83"/>
  <c r="Q53" i="83"/>
  <c r="P53" i="83"/>
  <c r="O53" i="83"/>
  <c r="N53" i="83"/>
  <c r="M53" i="83"/>
  <c r="L53" i="83"/>
  <c r="K53" i="83"/>
  <c r="I53" i="83"/>
  <c r="H52" i="83"/>
  <c r="H51" i="83"/>
  <c r="J51" i="83" s="1"/>
  <c r="L51" i="83" s="1"/>
  <c r="L50" i="83" s="1"/>
  <c r="Y50" i="83"/>
  <c r="X50" i="83"/>
  <c r="W50" i="83"/>
  <c r="V50" i="83"/>
  <c r="U50" i="83"/>
  <c r="T50" i="83"/>
  <c r="S50" i="83"/>
  <c r="R50" i="83"/>
  <c r="O44" i="66" s="1"/>
  <c r="Q50" i="83"/>
  <c r="P50" i="83"/>
  <c r="O50" i="83"/>
  <c r="N50" i="83"/>
  <c r="K44" i="66" s="1"/>
  <c r="K50" i="83"/>
  <c r="I50" i="83"/>
  <c r="F50" i="83"/>
  <c r="P49" i="83"/>
  <c r="H49" i="83" s="1"/>
  <c r="J49" i="83" s="1"/>
  <c r="K49" i="83"/>
  <c r="J48" i="83"/>
  <c r="H48" i="83"/>
  <c r="H47" i="83"/>
  <c r="J47" i="83" s="1"/>
  <c r="K47" i="83" s="1"/>
  <c r="H46" i="83"/>
  <c r="J46" i="83" s="1"/>
  <c r="M46" i="83" s="1"/>
  <c r="M43" i="83" s="1"/>
  <c r="H45" i="83"/>
  <c r="H44" i="83"/>
  <c r="J44" i="83" s="1"/>
  <c r="K44" i="83" s="1"/>
  <c r="Y43" i="83"/>
  <c r="X43" i="83"/>
  <c r="W43" i="83"/>
  <c r="V43" i="83"/>
  <c r="U43" i="83"/>
  <c r="T43" i="83"/>
  <c r="S43" i="83"/>
  <c r="R43" i="83"/>
  <c r="Q43" i="83"/>
  <c r="P43" i="83"/>
  <c r="O43" i="83"/>
  <c r="N43" i="83"/>
  <c r="I43" i="83"/>
  <c r="I42" i="83" s="1"/>
  <c r="F43" i="83"/>
  <c r="H41" i="83"/>
  <c r="J41" i="83" s="1"/>
  <c r="J40" i="83"/>
  <c r="H40" i="83"/>
  <c r="Y39" i="83"/>
  <c r="X39" i="83"/>
  <c r="W39" i="83"/>
  <c r="V39" i="83"/>
  <c r="U39" i="83"/>
  <c r="T39" i="83"/>
  <c r="S39" i="83"/>
  <c r="R39" i="83"/>
  <c r="Q39" i="83"/>
  <c r="P39" i="83"/>
  <c r="O39" i="83"/>
  <c r="N39" i="83"/>
  <c r="M39" i="83"/>
  <c r="L39" i="83"/>
  <c r="K39" i="83"/>
  <c r="I39" i="83"/>
  <c r="H38" i="83"/>
  <c r="J38" i="83" s="1"/>
  <c r="H37" i="83"/>
  <c r="H36" i="83"/>
  <c r="J36" i="83" s="1"/>
  <c r="K36" i="83" s="1"/>
  <c r="K35" i="83" s="1"/>
  <c r="K33" i="83" s="1"/>
  <c r="Y35" i="83"/>
  <c r="Y33" i="83" s="1"/>
  <c r="X35" i="83"/>
  <c r="W35" i="83"/>
  <c r="W33" i="83" s="1"/>
  <c r="V35" i="83"/>
  <c r="V33" i="83" s="1"/>
  <c r="U35" i="83"/>
  <c r="U33" i="83" s="1"/>
  <c r="T35" i="83"/>
  <c r="T33" i="83" s="1"/>
  <c r="S35" i="83"/>
  <c r="R35" i="83"/>
  <c r="R33" i="83" s="1"/>
  <c r="Q35" i="83"/>
  <c r="P35" i="83"/>
  <c r="P33" i="83" s="1"/>
  <c r="O35" i="83"/>
  <c r="O33" i="83" s="1"/>
  <c r="N35" i="83"/>
  <c r="N33" i="83" s="1"/>
  <c r="L35" i="83"/>
  <c r="I35" i="83"/>
  <c r="I33" i="83" s="1"/>
  <c r="F35" i="83"/>
  <c r="F33" i="83" s="1"/>
  <c r="H34" i="83"/>
  <c r="S33" i="83"/>
  <c r="Q33" i="83"/>
  <c r="L33" i="83"/>
  <c r="X31" i="83"/>
  <c r="H31" i="83" s="1"/>
  <c r="J31" i="83" s="1"/>
  <c r="M31" i="83" s="1"/>
  <c r="H30" i="83"/>
  <c r="J30" i="83" s="1"/>
  <c r="J29" i="83"/>
  <c r="H29" i="83"/>
  <c r="X28" i="83"/>
  <c r="H28" i="83"/>
  <c r="J28" i="83" s="1"/>
  <c r="M28" i="83" s="1"/>
  <c r="H27" i="83"/>
  <c r="J27" i="83" s="1"/>
  <c r="H26" i="83"/>
  <c r="J26" i="83" s="1"/>
  <c r="Y25" i="83"/>
  <c r="Y24" i="83" s="1"/>
  <c r="X25" i="83"/>
  <c r="W25" i="83"/>
  <c r="W24" i="83" s="1"/>
  <c r="U25" i="83"/>
  <c r="U24" i="83" s="1"/>
  <c r="S25" i="83"/>
  <c r="S24" i="83" s="1"/>
  <c r="Q25" i="83"/>
  <c r="P25" i="83"/>
  <c r="O25" i="83"/>
  <c r="O24" i="83" s="1"/>
  <c r="Q24" i="83"/>
  <c r="P24" i="83"/>
  <c r="N24" i="83"/>
  <c r="L24" i="83"/>
  <c r="K24" i="83"/>
  <c r="I24" i="83"/>
  <c r="F24" i="83"/>
  <c r="H23" i="83"/>
  <c r="J23" i="83" s="1"/>
  <c r="H21" i="83"/>
  <c r="J21" i="83" s="1"/>
  <c r="Y20" i="83"/>
  <c r="X20" i="83"/>
  <c r="W20" i="83"/>
  <c r="V20" i="83"/>
  <c r="U20" i="83"/>
  <c r="T20" i="83"/>
  <c r="T25" i="83" s="1"/>
  <c r="T24" i="83" s="1"/>
  <c r="S20" i="83"/>
  <c r="R20" i="83"/>
  <c r="R25" i="83" s="1"/>
  <c r="R24" i="83" s="1"/>
  <c r="Q20" i="83"/>
  <c r="P20" i="83"/>
  <c r="O20" i="83"/>
  <c r="N20" i="83"/>
  <c r="L20" i="83"/>
  <c r="K20" i="83"/>
  <c r="I20" i="83"/>
  <c r="F20" i="83"/>
  <c r="H19" i="83"/>
  <c r="J19" i="83" s="1"/>
  <c r="M19" i="83" s="1"/>
  <c r="H18" i="83"/>
  <c r="J18" i="83" s="1"/>
  <c r="H17" i="83"/>
  <c r="J17" i="83" s="1"/>
  <c r="H16" i="83"/>
  <c r="J16" i="83" s="1"/>
  <c r="J15" i="83"/>
  <c r="H15" i="83"/>
  <c r="H14" i="83"/>
  <c r="J14" i="83" s="1"/>
  <c r="M14" i="83" s="1"/>
  <c r="H13" i="83"/>
  <c r="H12" i="83"/>
  <c r="J12" i="83" s="1"/>
  <c r="H11" i="83"/>
  <c r="J11" i="83" s="1"/>
  <c r="H10" i="83"/>
  <c r="J10" i="83" s="1"/>
  <c r="M10" i="83" s="1"/>
  <c r="H9" i="83"/>
  <c r="J9" i="83" s="1"/>
  <c r="H8" i="83"/>
  <c r="J8" i="83" s="1"/>
  <c r="M8" i="83" s="1"/>
  <c r="H7" i="83"/>
  <c r="Y6" i="83"/>
  <c r="Y5" i="83" s="1"/>
  <c r="X6" i="83"/>
  <c r="W6" i="83"/>
  <c r="W5" i="83" s="1"/>
  <c r="V6" i="83"/>
  <c r="U6" i="83"/>
  <c r="T6" i="83"/>
  <c r="T5" i="83" s="1"/>
  <c r="S6" i="83"/>
  <c r="R6" i="83"/>
  <c r="R5" i="83" s="1"/>
  <c r="Q6" i="83"/>
  <c r="Q5" i="83" s="1"/>
  <c r="P6" i="83"/>
  <c r="P5" i="83" s="1"/>
  <c r="O6" i="83"/>
  <c r="O5" i="83" s="1"/>
  <c r="N6" i="83"/>
  <c r="L6" i="83"/>
  <c r="K6" i="83"/>
  <c r="I6" i="83"/>
  <c r="I5" i="83" s="1"/>
  <c r="F6" i="83"/>
  <c r="X5" i="83"/>
  <c r="S5" i="83"/>
  <c r="J283" i="78"/>
  <c r="H283" i="78"/>
  <c r="H282" i="78"/>
  <c r="H281" i="78"/>
  <c r="J281" i="78" s="1"/>
  <c r="H280" i="78"/>
  <c r="J280" i="78" s="1"/>
  <c r="H279" i="78"/>
  <c r="J279" i="78" s="1"/>
  <c r="H278" i="78"/>
  <c r="H277" i="78"/>
  <c r="J277" i="78" s="1"/>
  <c r="W276" i="78"/>
  <c r="V276" i="78"/>
  <c r="U276" i="78"/>
  <c r="T276" i="78"/>
  <c r="S276" i="78"/>
  <c r="S247" i="66" s="1"/>
  <c r="R276" i="78"/>
  <c r="Q276" i="78"/>
  <c r="Q247" i="66" s="1"/>
  <c r="P276" i="78"/>
  <c r="O276" i="78"/>
  <c r="N276" i="78"/>
  <c r="M276" i="78"/>
  <c r="L276" i="78"/>
  <c r="K276" i="78"/>
  <c r="I276" i="78"/>
  <c r="H275" i="78"/>
  <c r="H274" i="78"/>
  <c r="J274" i="78" s="1"/>
  <c r="W273" i="78"/>
  <c r="V273" i="78"/>
  <c r="V244" i="66" s="1"/>
  <c r="U273" i="78"/>
  <c r="T273" i="78"/>
  <c r="S273" i="78"/>
  <c r="R273" i="78"/>
  <c r="R244" i="66" s="1"/>
  <c r="Q273" i="78"/>
  <c r="P273" i="78"/>
  <c r="O273" i="78"/>
  <c r="N273" i="78"/>
  <c r="N244" i="66" s="1"/>
  <c r="M273" i="78"/>
  <c r="L273" i="78"/>
  <c r="K273" i="78"/>
  <c r="I273" i="78"/>
  <c r="H272" i="78"/>
  <c r="J272" i="78" s="1"/>
  <c r="H271" i="78"/>
  <c r="J271" i="78" s="1"/>
  <c r="H270" i="78"/>
  <c r="J270" i="78" s="1"/>
  <c r="J241" i="66" s="1"/>
  <c r="H269" i="78"/>
  <c r="J269" i="78" s="1"/>
  <c r="J240" i="66" s="1"/>
  <c r="H268" i="78"/>
  <c r="J268" i="78" s="1"/>
  <c r="J267" i="78"/>
  <c r="H267" i="78"/>
  <c r="H266" i="78"/>
  <c r="J266" i="78" s="1"/>
  <c r="J265" i="78"/>
  <c r="H265" i="78"/>
  <c r="H264" i="78"/>
  <c r="J264" i="78" s="1"/>
  <c r="H263" i="78"/>
  <c r="J263" i="78" s="1"/>
  <c r="H262" i="78"/>
  <c r="H261" i="78"/>
  <c r="J261" i="78" s="1"/>
  <c r="W260" i="78"/>
  <c r="W255" i="78" s="1"/>
  <c r="W254" i="78" s="1"/>
  <c r="V260" i="78"/>
  <c r="U260" i="78"/>
  <c r="T260" i="78"/>
  <c r="S260" i="78"/>
  <c r="S255" i="78" s="1"/>
  <c r="S254" i="78" s="1"/>
  <c r="R260" i="78"/>
  <c r="Q260" i="78"/>
  <c r="P260" i="78"/>
  <c r="O260" i="78"/>
  <c r="O255" i="78" s="1"/>
  <c r="O254" i="78" s="1"/>
  <c r="N260" i="78"/>
  <c r="M260" i="78"/>
  <c r="L260" i="78"/>
  <c r="K260" i="78"/>
  <c r="K255" i="78" s="1"/>
  <c r="K254" i="78" s="1"/>
  <c r="I260" i="78"/>
  <c r="H259" i="78"/>
  <c r="J259" i="78" s="1"/>
  <c r="H258" i="78"/>
  <c r="J258" i="78" s="1"/>
  <c r="H257" i="78"/>
  <c r="J257" i="78" s="1"/>
  <c r="W256" i="78"/>
  <c r="V256" i="78"/>
  <c r="U256" i="78"/>
  <c r="T256" i="78"/>
  <c r="S256" i="78"/>
  <c r="R256" i="78"/>
  <c r="Q256" i="78"/>
  <c r="Q255" i="78" s="1"/>
  <c r="Q254" i="78" s="1"/>
  <c r="P256" i="78"/>
  <c r="O256" i="78"/>
  <c r="N256" i="78"/>
  <c r="M256" i="78"/>
  <c r="M227" i="66" s="1"/>
  <c r="L256" i="78"/>
  <c r="K256" i="78"/>
  <c r="I256" i="78"/>
  <c r="I255" i="78" s="1"/>
  <c r="I254" i="78" s="1"/>
  <c r="H256" i="78"/>
  <c r="J256" i="78" s="1"/>
  <c r="P255" i="78"/>
  <c r="P254" i="78" s="1"/>
  <c r="M255" i="78"/>
  <c r="M254" i="78"/>
  <c r="H253" i="78"/>
  <c r="J253" i="78" s="1"/>
  <c r="H252" i="78"/>
  <c r="J252" i="78" s="1"/>
  <c r="J251" i="78"/>
  <c r="H251" i="78"/>
  <c r="H250" i="78"/>
  <c r="J250" i="78" s="1"/>
  <c r="J249" i="78"/>
  <c r="H249" i="78"/>
  <c r="H248" i="78"/>
  <c r="H247" i="78"/>
  <c r="J247" i="78" s="1"/>
  <c r="H246" i="78"/>
  <c r="H245" i="78"/>
  <c r="J245" i="78" s="1"/>
  <c r="H244" i="78"/>
  <c r="J244" i="78" s="1"/>
  <c r="W243" i="78"/>
  <c r="V243" i="78"/>
  <c r="U243" i="78"/>
  <c r="U214" i="66" s="1"/>
  <c r="T243" i="78"/>
  <c r="T214" i="66" s="1"/>
  <c r="S243" i="78"/>
  <c r="R243" i="78"/>
  <c r="Q243" i="78"/>
  <c r="P243" i="78"/>
  <c r="P214" i="66" s="1"/>
  <c r="O243" i="78"/>
  <c r="N243" i="78"/>
  <c r="M243" i="78"/>
  <c r="L243" i="78"/>
  <c r="L214" i="66" s="1"/>
  <c r="K243" i="78"/>
  <c r="I243" i="78"/>
  <c r="H242" i="78"/>
  <c r="J242" i="78" s="1"/>
  <c r="H241" i="78"/>
  <c r="J241" i="78" s="1"/>
  <c r="H240" i="78"/>
  <c r="J240" i="78" s="1"/>
  <c r="H239" i="78"/>
  <c r="J239" i="78" s="1"/>
  <c r="J238" i="78"/>
  <c r="H238" i="78"/>
  <c r="H237" i="78"/>
  <c r="J236" i="78"/>
  <c r="H236" i="78"/>
  <c r="H235" i="78"/>
  <c r="J235" i="78" s="1"/>
  <c r="H234" i="78"/>
  <c r="J234" i="78" s="1"/>
  <c r="H233" i="78"/>
  <c r="J233" i="78" s="1"/>
  <c r="H232" i="78"/>
  <c r="J232" i="78" s="1"/>
  <c r="H231" i="78"/>
  <c r="H230" i="78"/>
  <c r="J230" i="78" s="1"/>
  <c r="W229" i="78"/>
  <c r="V229" i="78"/>
  <c r="U229" i="78"/>
  <c r="T229" i="78"/>
  <c r="S229" i="78"/>
  <c r="S200" i="66" s="1"/>
  <c r="R229" i="78"/>
  <c r="Q229" i="78"/>
  <c r="Q200" i="66" s="1"/>
  <c r="P229" i="78"/>
  <c r="O229" i="78"/>
  <c r="N229" i="78"/>
  <c r="M229" i="78"/>
  <c r="L229" i="78"/>
  <c r="K229" i="78"/>
  <c r="I229" i="78"/>
  <c r="H228" i="78"/>
  <c r="H227" i="78"/>
  <c r="J227" i="78" s="1"/>
  <c r="W226" i="78"/>
  <c r="V226" i="78"/>
  <c r="U226" i="78"/>
  <c r="T226" i="78"/>
  <c r="S226" i="78"/>
  <c r="S197" i="66" s="1"/>
  <c r="R226" i="78"/>
  <c r="Q226" i="78"/>
  <c r="P226" i="78"/>
  <c r="O226" i="78"/>
  <c r="O197" i="66" s="1"/>
  <c r="N226" i="78"/>
  <c r="M226" i="78"/>
  <c r="M197" i="66" s="1"/>
  <c r="L226" i="78"/>
  <c r="K226" i="78"/>
  <c r="I226" i="78"/>
  <c r="H225" i="78"/>
  <c r="J225" i="78" s="1"/>
  <c r="H224" i="78"/>
  <c r="J224" i="78" s="1"/>
  <c r="H223" i="78"/>
  <c r="H222" i="78"/>
  <c r="J222" i="78" s="1"/>
  <c r="H221" i="78"/>
  <c r="J221" i="78" s="1"/>
  <c r="H220" i="78"/>
  <c r="J220" i="78" s="1"/>
  <c r="H219" i="78"/>
  <c r="J218" i="78"/>
  <c r="H218" i="78"/>
  <c r="H217" i="78"/>
  <c r="H216" i="78"/>
  <c r="J216" i="78" s="1"/>
  <c r="W215" i="78"/>
  <c r="V215" i="78"/>
  <c r="V186" i="66" s="1"/>
  <c r="U215" i="78"/>
  <c r="T215" i="78"/>
  <c r="S215" i="78"/>
  <c r="S186" i="66" s="1"/>
  <c r="R215" i="78"/>
  <c r="R186" i="66" s="1"/>
  <c r="Q215" i="78"/>
  <c r="P215" i="78"/>
  <c r="O215" i="78"/>
  <c r="O186" i="66" s="1"/>
  <c r="N215" i="78"/>
  <c r="N186" i="66" s="1"/>
  <c r="M215" i="78"/>
  <c r="L215" i="78"/>
  <c r="K215" i="78"/>
  <c r="I215" i="78"/>
  <c r="H214" i="78"/>
  <c r="J213" i="78"/>
  <c r="H213" i="78"/>
  <c r="H212" i="78"/>
  <c r="J212" i="78" s="1"/>
  <c r="H211" i="78"/>
  <c r="J211" i="78" s="1"/>
  <c r="H210" i="78"/>
  <c r="J210" i="78" s="1"/>
  <c r="H209" i="78"/>
  <c r="J209" i="78" s="1"/>
  <c r="H208" i="78"/>
  <c r="J208" i="78" s="1"/>
  <c r="H207" i="78"/>
  <c r="J207" i="78" s="1"/>
  <c r="H206" i="78"/>
  <c r="J205" i="78"/>
  <c r="H205" i="78"/>
  <c r="W204" i="78"/>
  <c r="V204" i="78"/>
  <c r="U204" i="78"/>
  <c r="U191" i="78" s="1"/>
  <c r="T204" i="78"/>
  <c r="S204" i="78"/>
  <c r="R204" i="78"/>
  <c r="Q204" i="78"/>
  <c r="P204" i="78"/>
  <c r="O204" i="78"/>
  <c r="N204" i="78"/>
  <c r="M204" i="78"/>
  <c r="M191" i="78" s="1"/>
  <c r="L204" i="78"/>
  <c r="K204" i="78"/>
  <c r="I204" i="78"/>
  <c r="H203" i="78"/>
  <c r="J203" i="78" s="1"/>
  <c r="H202" i="78"/>
  <c r="J202" i="78" s="1"/>
  <c r="H201" i="78"/>
  <c r="J200" i="78"/>
  <c r="H200" i="78"/>
  <c r="H199" i="78"/>
  <c r="J199" i="78" s="1"/>
  <c r="H198" i="78"/>
  <c r="J198" i="78" s="1"/>
  <c r="H197" i="78"/>
  <c r="H196" i="78"/>
  <c r="J196" i="78" s="1"/>
  <c r="H195" i="78"/>
  <c r="H194" i="78"/>
  <c r="J194" i="78" s="1"/>
  <c r="W193" i="78"/>
  <c r="V193" i="78"/>
  <c r="V191" i="78" s="1"/>
  <c r="U193" i="78"/>
  <c r="T193" i="78"/>
  <c r="S193" i="78"/>
  <c r="R193" i="78"/>
  <c r="R191" i="78" s="1"/>
  <c r="Q193" i="78"/>
  <c r="P193" i="78"/>
  <c r="O193" i="78"/>
  <c r="N193" i="78"/>
  <c r="N191" i="78" s="1"/>
  <c r="M193" i="78"/>
  <c r="L193" i="78"/>
  <c r="K193" i="78"/>
  <c r="I193" i="78"/>
  <c r="H192" i="78"/>
  <c r="J192" i="78" s="1"/>
  <c r="Q191" i="78"/>
  <c r="I191" i="78"/>
  <c r="J190" i="78"/>
  <c r="H190" i="78"/>
  <c r="H189" i="78"/>
  <c r="J189" i="78" s="1"/>
  <c r="J188" i="78"/>
  <c r="H188" i="78"/>
  <c r="H187" i="78"/>
  <c r="W186" i="78"/>
  <c r="V186" i="78"/>
  <c r="U186" i="78"/>
  <c r="T186" i="78"/>
  <c r="S186" i="78"/>
  <c r="R186" i="78"/>
  <c r="Q186" i="78"/>
  <c r="P186" i="78"/>
  <c r="O186" i="78"/>
  <c r="N186" i="78"/>
  <c r="M186" i="78"/>
  <c r="L186" i="78"/>
  <c r="K186" i="78"/>
  <c r="I186" i="78"/>
  <c r="H185" i="78"/>
  <c r="J185" i="78" s="1"/>
  <c r="H184" i="78"/>
  <c r="J184" i="78" s="1"/>
  <c r="J183" i="78"/>
  <c r="H183" i="78"/>
  <c r="H182" i="78"/>
  <c r="J182" i="78" s="1"/>
  <c r="H181" i="78"/>
  <c r="J181" i="78" s="1"/>
  <c r="H180" i="78"/>
  <c r="J179" i="78"/>
  <c r="H179" i="78"/>
  <c r="W178" i="78"/>
  <c r="W176" i="78" s="1"/>
  <c r="V178" i="78"/>
  <c r="V176" i="78" s="1"/>
  <c r="U178" i="78"/>
  <c r="U176" i="78" s="1"/>
  <c r="T178" i="78"/>
  <c r="T176" i="78" s="1"/>
  <c r="S178" i="78"/>
  <c r="R178" i="78"/>
  <c r="Q178" i="78"/>
  <c r="Q176" i="78" s="1"/>
  <c r="P178" i="78"/>
  <c r="O178" i="78"/>
  <c r="O176" i="78" s="1"/>
  <c r="N178" i="78"/>
  <c r="M178" i="78"/>
  <c r="M176" i="78" s="1"/>
  <c r="L178" i="78"/>
  <c r="L176" i="78" s="1"/>
  <c r="K178" i="78"/>
  <c r="K176" i="78" s="1"/>
  <c r="I178" i="78"/>
  <c r="H177" i="78"/>
  <c r="P176" i="78"/>
  <c r="I176" i="78"/>
  <c r="V175" i="78"/>
  <c r="H175" i="78" s="1"/>
  <c r="J175" i="78" s="1"/>
  <c r="P174" i="78"/>
  <c r="P172" i="78" s="1"/>
  <c r="P146" i="66" s="1"/>
  <c r="H174" i="78"/>
  <c r="H173" i="78"/>
  <c r="J173" i="78" s="1"/>
  <c r="W172" i="78"/>
  <c r="V172" i="78"/>
  <c r="U172" i="78"/>
  <c r="U146" i="66" s="1"/>
  <c r="T172" i="78"/>
  <c r="S172" i="78"/>
  <c r="R172" i="78"/>
  <c r="R146" i="66" s="1"/>
  <c r="Q172" i="78"/>
  <c r="O172" i="78"/>
  <c r="N172" i="78"/>
  <c r="M172" i="78"/>
  <c r="M146" i="66" s="1"/>
  <c r="L172" i="78"/>
  <c r="K172" i="78"/>
  <c r="I172" i="78"/>
  <c r="F172" i="78"/>
  <c r="F101" i="78" s="1"/>
  <c r="H171" i="78"/>
  <c r="J171" i="78" s="1"/>
  <c r="H170" i="78"/>
  <c r="J170" i="78" s="1"/>
  <c r="H169" i="78"/>
  <c r="J169" i="78" s="1"/>
  <c r="H168" i="78"/>
  <c r="J168" i="78" s="1"/>
  <c r="H167" i="78"/>
  <c r="J167" i="78" s="1"/>
  <c r="H166" i="78"/>
  <c r="J166" i="78" s="1"/>
  <c r="H165" i="78"/>
  <c r="J165" i="78" s="1"/>
  <c r="H164" i="78"/>
  <c r="J164" i="78" s="1"/>
  <c r="H163" i="78"/>
  <c r="J163" i="78" s="1"/>
  <c r="H162" i="78"/>
  <c r="J162" i="78" s="1"/>
  <c r="W161" i="78"/>
  <c r="V161" i="78"/>
  <c r="U161" i="78"/>
  <c r="U135" i="66" s="1"/>
  <c r="T161" i="78"/>
  <c r="S161" i="78"/>
  <c r="R161" i="78"/>
  <c r="Q161" i="78"/>
  <c r="P161" i="78"/>
  <c r="O161" i="78"/>
  <c r="N161" i="78"/>
  <c r="M161" i="78"/>
  <c r="M135" i="66" s="1"/>
  <c r="L161" i="78"/>
  <c r="K161" i="78"/>
  <c r="I161" i="78"/>
  <c r="J160" i="78"/>
  <c r="H160" i="78"/>
  <c r="J159" i="78"/>
  <c r="H159" i="78"/>
  <c r="H133" i="66" s="1"/>
  <c r="J158" i="78"/>
  <c r="H158" i="78"/>
  <c r="J157" i="78"/>
  <c r="H157" i="78"/>
  <c r="J156" i="78"/>
  <c r="H156" i="78"/>
  <c r="J155" i="78"/>
  <c r="H155" i="78"/>
  <c r="J154" i="78"/>
  <c r="H154" i="78"/>
  <c r="J153" i="78"/>
  <c r="H153" i="78"/>
  <c r="J152" i="78"/>
  <c r="H152" i="78"/>
  <c r="J151" i="78"/>
  <c r="H151" i="78"/>
  <c r="H125" i="66" s="1"/>
  <c r="J150" i="78"/>
  <c r="H150" i="78"/>
  <c r="J149" i="78"/>
  <c r="H149" i="78"/>
  <c r="J148" i="78"/>
  <c r="H148" i="78"/>
  <c r="J147" i="78"/>
  <c r="H147" i="78"/>
  <c r="W146" i="78"/>
  <c r="V146" i="78"/>
  <c r="U146" i="78"/>
  <c r="U120" i="66" s="1"/>
  <c r="T146" i="78"/>
  <c r="S146" i="78"/>
  <c r="R146" i="78"/>
  <c r="Q146" i="78"/>
  <c r="P146" i="78"/>
  <c r="P120" i="66" s="1"/>
  <c r="O146" i="78"/>
  <c r="N146" i="78"/>
  <c r="M146" i="78"/>
  <c r="M120" i="66" s="1"/>
  <c r="L146" i="78"/>
  <c r="K146" i="78"/>
  <c r="I146" i="78"/>
  <c r="H146" i="78"/>
  <c r="J146" i="78" s="1"/>
  <c r="H145" i="78"/>
  <c r="H119" i="66" s="1"/>
  <c r="H144" i="78"/>
  <c r="J144" i="78" s="1"/>
  <c r="W143" i="78"/>
  <c r="V143" i="78"/>
  <c r="U143" i="78"/>
  <c r="T143" i="78"/>
  <c r="S143" i="78"/>
  <c r="R143" i="78"/>
  <c r="Q143" i="78"/>
  <c r="Q117" i="66" s="1"/>
  <c r="P143" i="78"/>
  <c r="O143" i="78"/>
  <c r="N143" i="78"/>
  <c r="M143" i="78"/>
  <c r="L143" i="78"/>
  <c r="K143" i="78"/>
  <c r="I143" i="78"/>
  <c r="J142" i="78"/>
  <c r="H142" i="78"/>
  <c r="H141" i="78"/>
  <c r="J141" i="78" s="1"/>
  <c r="H140" i="78"/>
  <c r="J140" i="78" s="1"/>
  <c r="J139" i="78"/>
  <c r="J138" i="78"/>
  <c r="H138" i="78"/>
  <c r="H137" i="78"/>
  <c r="J137" i="78" s="1"/>
  <c r="H136" i="78"/>
  <c r="J136" i="78" s="1"/>
  <c r="H135" i="78"/>
  <c r="J135" i="78" s="1"/>
  <c r="J134" i="78"/>
  <c r="H134" i="78"/>
  <c r="H133" i="78"/>
  <c r="W132" i="78"/>
  <c r="V132" i="78"/>
  <c r="U132" i="78"/>
  <c r="T132" i="78"/>
  <c r="T106" i="66" s="1"/>
  <c r="S132" i="78"/>
  <c r="R132" i="78"/>
  <c r="Q132" i="78"/>
  <c r="P132" i="78"/>
  <c r="O132" i="78"/>
  <c r="N132" i="78"/>
  <c r="M132" i="78"/>
  <c r="L132" i="78"/>
  <c r="L106" i="66" s="1"/>
  <c r="K132" i="78"/>
  <c r="I132" i="78"/>
  <c r="H131" i="78"/>
  <c r="J131" i="78" s="1"/>
  <c r="H130" i="78"/>
  <c r="J130" i="78" s="1"/>
  <c r="J129" i="78"/>
  <c r="H129" i="78"/>
  <c r="H128" i="78"/>
  <c r="H127" i="78"/>
  <c r="J127" i="78" s="1"/>
  <c r="H126" i="78"/>
  <c r="J126" i="78" s="1"/>
  <c r="J125" i="78"/>
  <c r="H125" i="78"/>
  <c r="H124" i="78"/>
  <c r="J124" i="78" s="1"/>
  <c r="H123" i="78"/>
  <c r="J123" i="78" s="1"/>
  <c r="H122" i="78"/>
  <c r="J122" i="78" s="1"/>
  <c r="W121" i="78"/>
  <c r="V121" i="78"/>
  <c r="U121" i="78"/>
  <c r="T121" i="78"/>
  <c r="S121" i="78"/>
  <c r="S95" i="66" s="1"/>
  <c r="R121" i="78"/>
  <c r="Q121" i="78"/>
  <c r="P121" i="78"/>
  <c r="O121" i="78"/>
  <c r="O95" i="66" s="1"/>
  <c r="N121" i="78"/>
  <c r="M121" i="78"/>
  <c r="L121" i="78"/>
  <c r="K121" i="78"/>
  <c r="K95" i="66" s="1"/>
  <c r="I121" i="78"/>
  <c r="H120" i="78"/>
  <c r="J120" i="78" s="1"/>
  <c r="H119" i="78"/>
  <c r="J119" i="78" s="1"/>
  <c r="J118" i="78"/>
  <c r="H118" i="78"/>
  <c r="H117" i="78"/>
  <c r="J117" i="78" s="1"/>
  <c r="H116" i="78"/>
  <c r="J116" i="78" s="1"/>
  <c r="H115" i="78"/>
  <c r="J115" i="78" s="1"/>
  <c r="J114" i="78"/>
  <c r="H114" i="78"/>
  <c r="H113" i="78"/>
  <c r="H112" i="78"/>
  <c r="J112" i="78" s="1"/>
  <c r="H111" i="78"/>
  <c r="J111" i="78" s="1"/>
  <c r="W110" i="78"/>
  <c r="V110" i="78"/>
  <c r="U110" i="78"/>
  <c r="U84" i="66" s="1"/>
  <c r="T110" i="78"/>
  <c r="T84" i="66" s="1"/>
  <c r="S110" i="78"/>
  <c r="S84" i="66" s="1"/>
  <c r="R110" i="78"/>
  <c r="Q110" i="78"/>
  <c r="P110" i="78"/>
  <c r="P84" i="66" s="1"/>
  <c r="O110" i="78"/>
  <c r="O84" i="66" s="1"/>
  <c r="N110" i="78"/>
  <c r="M110" i="78"/>
  <c r="M84" i="66" s="1"/>
  <c r="L110" i="78"/>
  <c r="L84" i="66" s="1"/>
  <c r="K110" i="78"/>
  <c r="K84" i="66" s="1"/>
  <c r="I110" i="78"/>
  <c r="J109" i="78"/>
  <c r="H109" i="78"/>
  <c r="H108" i="78"/>
  <c r="J108" i="78" s="1"/>
  <c r="H107" i="78"/>
  <c r="J107" i="78" s="1"/>
  <c r="H106" i="78"/>
  <c r="J106" i="78" s="1"/>
  <c r="W105" i="78"/>
  <c r="V105" i="78"/>
  <c r="U105" i="78"/>
  <c r="U79" i="66" s="1"/>
  <c r="T105" i="78"/>
  <c r="S105" i="78"/>
  <c r="S79" i="66" s="1"/>
  <c r="R105" i="78"/>
  <c r="Q105" i="78"/>
  <c r="Q79" i="66" s="1"/>
  <c r="P105" i="78"/>
  <c r="P79" i="66" s="1"/>
  <c r="O105" i="78"/>
  <c r="O79" i="66" s="1"/>
  <c r="N105" i="78"/>
  <c r="M105" i="78"/>
  <c r="L105" i="78"/>
  <c r="K105" i="78"/>
  <c r="K79" i="66" s="1"/>
  <c r="I105" i="78"/>
  <c r="J104" i="78"/>
  <c r="H104" i="78"/>
  <c r="H103" i="78"/>
  <c r="J103" i="78" s="1"/>
  <c r="W102" i="78"/>
  <c r="V102" i="78"/>
  <c r="V76" i="66" s="1"/>
  <c r="U102" i="78"/>
  <c r="T102" i="78"/>
  <c r="S102" i="78"/>
  <c r="R102" i="78"/>
  <c r="R101" i="78" s="1"/>
  <c r="Q102" i="78"/>
  <c r="P102" i="78"/>
  <c r="O102" i="78"/>
  <c r="N102" i="78"/>
  <c r="N76" i="66" s="1"/>
  <c r="M102" i="78"/>
  <c r="L102" i="78"/>
  <c r="K102" i="78"/>
  <c r="I102" i="78"/>
  <c r="I101" i="78" s="1"/>
  <c r="H100" i="78"/>
  <c r="J100" i="78" s="1"/>
  <c r="H99" i="78"/>
  <c r="J99" i="78" s="1"/>
  <c r="H98" i="78"/>
  <c r="J97" i="78"/>
  <c r="H97" i="78"/>
  <c r="W96" i="78"/>
  <c r="V96" i="78"/>
  <c r="V85" i="78" s="1"/>
  <c r="U96" i="78"/>
  <c r="T96" i="78"/>
  <c r="S96" i="78"/>
  <c r="R96" i="78"/>
  <c r="Q96" i="78"/>
  <c r="Q85" i="78" s="1"/>
  <c r="Q59" i="66" s="1"/>
  <c r="P96" i="78"/>
  <c r="O96" i="78"/>
  <c r="N96" i="78"/>
  <c r="M96" i="78"/>
  <c r="L96" i="78"/>
  <c r="K96" i="78"/>
  <c r="I96" i="78"/>
  <c r="I85" i="78" s="1"/>
  <c r="H95" i="78"/>
  <c r="J95" i="78" s="1"/>
  <c r="H94" i="78"/>
  <c r="J94" i="78" s="1"/>
  <c r="H93" i="78"/>
  <c r="J93" i="78" s="1"/>
  <c r="W92" i="78"/>
  <c r="V92" i="78"/>
  <c r="U92" i="78"/>
  <c r="T92" i="78"/>
  <c r="T85" i="78" s="1"/>
  <c r="S92" i="78"/>
  <c r="S85" i="78" s="1"/>
  <c r="R92" i="78"/>
  <c r="Q92" i="78"/>
  <c r="P92" i="78"/>
  <c r="O92" i="78"/>
  <c r="O66" i="66" s="1"/>
  <c r="N92" i="78"/>
  <c r="M92" i="78"/>
  <c r="L92" i="78"/>
  <c r="L85" i="78" s="1"/>
  <c r="K92" i="78"/>
  <c r="K66" i="66" s="1"/>
  <c r="I92" i="78"/>
  <c r="H91" i="78"/>
  <c r="J91" i="78" s="1"/>
  <c r="H90" i="78"/>
  <c r="J90" i="78" s="1"/>
  <c r="J89" i="78"/>
  <c r="H89" i="78"/>
  <c r="H88" i="78"/>
  <c r="J88" i="78" s="1"/>
  <c r="H87" i="78"/>
  <c r="J87" i="78" s="1"/>
  <c r="H86" i="78"/>
  <c r="J86" i="78" s="1"/>
  <c r="W85" i="78"/>
  <c r="P85" i="78"/>
  <c r="O85" i="78"/>
  <c r="H84" i="78"/>
  <c r="J84" i="78" s="1"/>
  <c r="J83" i="78"/>
  <c r="H83" i="78"/>
  <c r="J82" i="78"/>
  <c r="H82" i="78"/>
  <c r="J81" i="78"/>
  <c r="H81" i="78"/>
  <c r="H80" i="78"/>
  <c r="J80" i="78" s="1"/>
  <c r="W80" i="78" s="1"/>
  <c r="W78" i="78" s="1"/>
  <c r="W77" i="78" s="1"/>
  <c r="Q78" i="78"/>
  <c r="Q77" i="78" s="1"/>
  <c r="P78" i="78"/>
  <c r="O78" i="78"/>
  <c r="N78" i="78"/>
  <c r="N77" i="78" s="1"/>
  <c r="N53" i="66" s="1"/>
  <c r="M78" i="78"/>
  <c r="M77" i="78" s="1"/>
  <c r="L78" i="78"/>
  <c r="K78" i="78"/>
  <c r="I78" i="78"/>
  <c r="I77" i="78" s="1"/>
  <c r="F78" i="78"/>
  <c r="F77" i="78" s="1"/>
  <c r="O77" i="78"/>
  <c r="K77" i="78"/>
  <c r="H76" i="78"/>
  <c r="H75" i="78"/>
  <c r="J75" i="78" s="1"/>
  <c r="J74" i="78"/>
  <c r="H74" i="78"/>
  <c r="H73" i="78"/>
  <c r="J73" i="78" s="1"/>
  <c r="W72" i="78"/>
  <c r="W70" i="78" s="1"/>
  <c r="V72" i="78"/>
  <c r="U72" i="78"/>
  <c r="T72" i="78"/>
  <c r="T70" i="78" s="1"/>
  <c r="T50" i="66" s="1"/>
  <c r="S72" i="78"/>
  <c r="S70" i="78" s="1"/>
  <c r="S50" i="66" s="1"/>
  <c r="R72" i="78"/>
  <c r="R52" i="66" s="1"/>
  <c r="Q72" i="78"/>
  <c r="Q52" i="66" s="1"/>
  <c r="P72" i="78"/>
  <c r="P52" i="66" s="1"/>
  <c r="O72" i="78"/>
  <c r="N72" i="78"/>
  <c r="N70" i="78" s="1"/>
  <c r="N50" i="66" s="1"/>
  <c r="M72" i="78"/>
  <c r="M52" i="66" s="1"/>
  <c r="L72" i="78"/>
  <c r="L52" i="66" s="1"/>
  <c r="K72" i="78"/>
  <c r="I72" i="78"/>
  <c r="I70" i="78" s="1"/>
  <c r="I50" i="66" s="1"/>
  <c r="F72" i="78"/>
  <c r="J71" i="78"/>
  <c r="H71" i="78"/>
  <c r="V70" i="78"/>
  <c r="U70" i="78"/>
  <c r="U50" i="66" s="1"/>
  <c r="Q70" i="78"/>
  <c r="O70" i="78"/>
  <c r="M70" i="78"/>
  <c r="M50" i="66" s="1"/>
  <c r="K70" i="78"/>
  <c r="F70" i="78"/>
  <c r="H69" i="78"/>
  <c r="J69" i="78" s="1"/>
  <c r="H68" i="78"/>
  <c r="J68" i="78" s="1"/>
  <c r="H67" i="78"/>
  <c r="H66" i="78"/>
  <c r="J66" i="78" s="1"/>
  <c r="L65" i="78"/>
  <c r="H65" i="78" s="1"/>
  <c r="J65" i="78" s="1"/>
  <c r="W64" i="78"/>
  <c r="V64" i="78"/>
  <c r="V49" i="66" s="1"/>
  <c r="U64" i="78"/>
  <c r="U49" i="66" s="1"/>
  <c r="T64" i="78"/>
  <c r="S64" i="78"/>
  <c r="R64" i="78"/>
  <c r="R49" i="66" s="1"/>
  <c r="Q64" i="78"/>
  <c r="P64" i="78"/>
  <c r="O64" i="78"/>
  <c r="N64" i="78"/>
  <c r="N49" i="66" s="1"/>
  <c r="M64" i="78"/>
  <c r="K64" i="78"/>
  <c r="I64" i="78"/>
  <c r="F64" i="78"/>
  <c r="H63" i="78"/>
  <c r="J63" i="78" s="1"/>
  <c r="J62" i="78"/>
  <c r="H62" i="78"/>
  <c r="J61" i="78"/>
  <c r="H61" i="78"/>
  <c r="J60" i="78"/>
  <c r="H60" i="78"/>
  <c r="J59" i="78"/>
  <c r="H59" i="78"/>
  <c r="J58" i="78"/>
  <c r="H58" i="78"/>
  <c r="H56" i="78" s="1"/>
  <c r="J57" i="78"/>
  <c r="H57" i="78"/>
  <c r="W56" i="78"/>
  <c r="V56" i="78"/>
  <c r="V48" i="66" s="1"/>
  <c r="U56" i="78"/>
  <c r="U48" i="66" s="1"/>
  <c r="T56" i="78"/>
  <c r="S56" i="78"/>
  <c r="R56" i="78"/>
  <c r="R48" i="66" s="1"/>
  <c r="Q56" i="78"/>
  <c r="P56" i="78"/>
  <c r="O56" i="78"/>
  <c r="N56" i="78"/>
  <c r="N48" i="66" s="1"/>
  <c r="M56" i="78"/>
  <c r="M48" i="66" s="1"/>
  <c r="L56" i="78"/>
  <c r="K56" i="78"/>
  <c r="I56" i="78"/>
  <c r="I48" i="66" s="1"/>
  <c r="F56" i="78"/>
  <c r="H55" i="78"/>
  <c r="H54" i="78"/>
  <c r="J54" i="78" s="1"/>
  <c r="W53" i="78"/>
  <c r="V53" i="78"/>
  <c r="V45" i="66" s="1"/>
  <c r="U53" i="78"/>
  <c r="T53" i="78"/>
  <c r="T45" i="66" s="1"/>
  <c r="S53" i="78"/>
  <c r="S45" i="66" s="1"/>
  <c r="R53" i="78"/>
  <c r="Q53" i="78"/>
  <c r="P53" i="78"/>
  <c r="P45" i="66" s="1"/>
  <c r="O53" i="78"/>
  <c r="O45" i="66" s="1"/>
  <c r="N53" i="78"/>
  <c r="M53" i="78"/>
  <c r="L53" i="78"/>
  <c r="L45" i="66" s="1"/>
  <c r="K53" i="78"/>
  <c r="K45" i="66" s="1"/>
  <c r="I53" i="78"/>
  <c r="F53" i="78"/>
  <c r="F45" i="78" s="1"/>
  <c r="H52" i="78"/>
  <c r="J52" i="78" s="1"/>
  <c r="I51" i="78"/>
  <c r="J51" i="78" s="1"/>
  <c r="H50" i="78"/>
  <c r="H49" i="78"/>
  <c r="J49" i="78" s="1"/>
  <c r="P48" i="78"/>
  <c r="H48" i="78" s="1"/>
  <c r="J48" i="78" s="1"/>
  <c r="H47" i="78"/>
  <c r="J47" i="78" s="1"/>
  <c r="W46" i="78"/>
  <c r="V46" i="78"/>
  <c r="V79" i="78" s="1"/>
  <c r="V78" i="78" s="1"/>
  <c r="U46" i="78"/>
  <c r="T46" i="78"/>
  <c r="S46" i="78"/>
  <c r="S78" i="78" s="1"/>
  <c r="S77" i="78" s="1"/>
  <c r="R46" i="78"/>
  <c r="R41" i="66" s="1"/>
  <c r="Q46" i="78"/>
  <c r="P46" i="78"/>
  <c r="P45" i="78" s="1"/>
  <c r="O46" i="78"/>
  <c r="N46" i="78"/>
  <c r="N41" i="66" s="1"/>
  <c r="M46" i="78"/>
  <c r="L46" i="78"/>
  <c r="K46" i="78"/>
  <c r="I46" i="78"/>
  <c r="F46" i="78"/>
  <c r="O45" i="78"/>
  <c r="H44" i="78"/>
  <c r="J44" i="78" s="1"/>
  <c r="J43" i="78"/>
  <c r="H43" i="78"/>
  <c r="J42" i="78"/>
  <c r="H42" i="78"/>
  <c r="H41" i="78"/>
  <c r="J41" i="78" s="1"/>
  <c r="W40" i="78"/>
  <c r="W39" i="78" s="1"/>
  <c r="V40" i="78"/>
  <c r="V39" i="78" s="1"/>
  <c r="U40" i="78"/>
  <c r="T40" i="78"/>
  <c r="T39" i="78" s="1"/>
  <c r="T37" i="66" s="1"/>
  <c r="S40" i="78"/>
  <c r="S39" i="78" s="1"/>
  <c r="S37" i="66" s="1"/>
  <c r="R40" i="78"/>
  <c r="R39" i="78" s="1"/>
  <c r="Q40" i="78"/>
  <c r="P40" i="78"/>
  <c r="P39" i="78" s="1"/>
  <c r="P37" i="66" s="1"/>
  <c r="O40" i="78"/>
  <c r="O39" i="78" s="1"/>
  <c r="M40" i="78"/>
  <c r="M39" i="78" s="1"/>
  <c r="M37" i="66" s="1"/>
  <c r="L40" i="78"/>
  <c r="K40" i="78"/>
  <c r="K39" i="78" s="1"/>
  <c r="I40" i="78"/>
  <c r="F40" i="78"/>
  <c r="F39" i="78" s="1"/>
  <c r="U39" i="78"/>
  <c r="U37" i="66" s="1"/>
  <c r="Q39" i="78"/>
  <c r="Q37" i="66" s="1"/>
  <c r="N39" i="78"/>
  <c r="L39" i="78"/>
  <c r="L37" i="66" s="1"/>
  <c r="J38" i="78"/>
  <c r="H38" i="78"/>
  <c r="I37" i="78"/>
  <c r="J37" i="78" s="1"/>
  <c r="W37" i="78" s="1"/>
  <c r="W35" i="78" s="1"/>
  <c r="W33" i="78" s="1"/>
  <c r="H36" i="78"/>
  <c r="J36" i="78" s="1"/>
  <c r="V35" i="78"/>
  <c r="V33" i="78" s="1"/>
  <c r="U35" i="78"/>
  <c r="T35" i="78"/>
  <c r="T33" i="78" s="1"/>
  <c r="T33" i="66" s="1"/>
  <c r="S35" i="78"/>
  <c r="S33" i="78" s="1"/>
  <c r="R35" i="78"/>
  <c r="R33" i="78" s="1"/>
  <c r="R33" i="66" s="1"/>
  <c r="Q35" i="78"/>
  <c r="Q33" i="78" s="1"/>
  <c r="P35" i="78"/>
  <c r="O35" i="78"/>
  <c r="O35" i="66" s="1"/>
  <c r="N35" i="78"/>
  <c r="M35" i="78"/>
  <c r="M33" i="78" s="1"/>
  <c r="L35" i="78"/>
  <c r="K35" i="78"/>
  <c r="F35" i="78"/>
  <c r="F33" i="78" s="1"/>
  <c r="H34" i="78"/>
  <c r="J34" i="78" s="1"/>
  <c r="U33" i="78"/>
  <c r="P33" i="78"/>
  <c r="L33" i="78"/>
  <c r="K33" i="78"/>
  <c r="U31" i="78"/>
  <c r="R31" i="78"/>
  <c r="H30" i="78"/>
  <c r="H30" i="66" s="1"/>
  <c r="H29" i="78"/>
  <c r="V28" i="78"/>
  <c r="V28" i="66" s="1"/>
  <c r="U28" i="78"/>
  <c r="R28" i="66"/>
  <c r="K28" i="78"/>
  <c r="K28" i="66" s="1"/>
  <c r="J27" i="78"/>
  <c r="H27" i="78"/>
  <c r="H26" i="78"/>
  <c r="J26" i="78" s="1"/>
  <c r="W24" i="78"/>
  <c r="Q24" i="78"/>
  <c r="P24" i="78"/>
  <c r="O24" i="78"/>
  <c r="N24" i="78"/>
  <c r="M24" i="78"/>
  <c r="K24" i="78"/>
  <c r="I24" i="78"/>
  <c r="F24" i="78"/>
  <c r="H23" i="78"/>
  <c r="J23" i="78" s="1"/>
  <c r="P22" i="78"/>
  <c r="I22" i="78" s="1"/>
  <c r="J22" i="78" s="1"/>
  <c r="H21" i="78"/>
  <c r="W20" i="78"/>
  <c r="V20" i="78"/>
  <c r="U20" i="78"/>
  <c r="T20" i="78"/>
  <c r="S20" i="78"/>
  <c r="S24" i="78" s="1"/>
  <c r="R20" i="78"/>
  <c r="Q20" i="78"/>
  <c r="O20" i="78"/>
  <c r="N20" i="78"/>
  <c r="M20" i="78"/>
  <c r="L20" i="78"/>
  <c r="K20" i="78"/>
  <c r="F20" i="78"/>
  <c r="H19" i="78"/>
  <c r="J19" i="78" s="1"/>
  <c r="J19" i="66" s="1"/>
  <c r="H18" i="78"/>
  <c r="J18" i="78" s="1"/>
  <c r="H17" i="78"/>
  <c r="J17" i="78" s="1"/>
  <c r="H16" i="78"/>
  <c r="J16" i="78" s="1"/>
  <c r="H15" i="78"/>
  <c r="J15" i="78" s="1"/>
  <c r="H14" i="78"/>
  <c r="J14" i="78" s="1"/>
  <c r="J13" i="78"/>
  <c r="H13" i="78"/>
  <c r="H12" i="78"/>
  <c r="J12" i="78" s="1"/>
  <c r="H11" i="78"/>
  <c r="J11" i="78" s="1"/>
  <c r="H10" i="78"/>
  <c r="J10" i="78" s="1"/>
  <c r="J9" i="78"/>
  <c r="H9" i="78"/>
  <c r="U8" i="78"/>
  <c r="H8" i="78" s="1"/>
  <c r="J8" i="78" s="1"/>
  <c r="V7" i="78"/>
  <c r="V25" i="78" s="1"/>
  <c r="V24" i="78" s="1"/>
  <c r="U7" i="78"/>
  <c r="T7" i="78"/>
  <c r="S7" i="78"/>
  <c r="R7" i="78"/>
  <c r="Q7" i="78"/>
  <c r="P7" i="78"/>
  <c r="O7" i="78"/>
  <c r="O6" i="78" s="1"/>
  <c r="N7" i="78"/>
  <c r="N6" i="78" s="1"/>
  <c r="N5" i="78" s="1"/>
  <c r="M7" i="78"/>
  <c r="L7" i="78"/>
  <c r="K7" i="78"/>
  <c r="W6" i="78"/>
  <c r="W5" i="78" s="1"/>
  <c r="U6" i="78"/>
  <c r="S6" i="78"/>
  <c r="R6" i="78"/>
  <c r="Q6" i="78"/>
  <c r="M6" i="78"/>
  <c r="I6" i="78"/>
  <c r="F6" i="78"/>
  <c r="V254" i="66"/>
  <c r="U254" i="66"/>
  <c r="T254" i="66"/>
  <c r="S254" i="66"/>
  <c r="R254" i="66"/>
  <c r="Q254" i="66"/>
  <c r="P254" i="66"/>
  <c r="O254" i="66"/>
  <c r="N254" i="66"/>
  <c r="M254" i="66"/>
  <c r="L254" i="66"/>
  <c r="K254" i="66"/>
  <c r="J254" i="66"/>
  <c r="I254" i="66"/>
  <c r="H254" i="66"/>
  <c r="F254" i="66"/>
  <c r="V253" i="66"/>
  <c r="U253" i="66"/>
  <c r="T253" i="66"/>
  <c r="S253" i="66"/>
  <c r="R253" i="66"/>
  <c r="Q253" i="66"/>
  <c r="P253" i="66"/>
  <c r="O253" i="66"/>
  <c r="N253" i="66"/>
  <c r="M253" i="66"/>
  <c r="L253" i="66"/>
  <c r="K253" i="66"/>
  <c r="I253" i="66"/>
  <c r="F253" i="66"/>
  <c r="V252" i="66"/>
  <c r="U252" i="66"/>
  <c r="T252" i="66"/>
  <c r="S252" i="66"/>
  <c r="R252" i="66"/>
  <c r="Q252" i="66"/>
  <c r="P252" i="66"/>
  <c r="O252" i="66"/>
  <c r="N252" i="66"/>
  <c r="M252" i="66"/>
  <c r="L252" i="66"/>
  <c r="K252" i="66"/>
  <c r="I252" i="66"/>
  <c r="F252" i="66"/>
  <c r="V251" i="66"/>
  <c r="U251" i="66"/>
  <c r="T251" i="66"/>
  <c r="S251" i="66"/>
  <c r="R251" i="66"/>
  <c r="Q251" i="66"/>
  <c r="P251" i="66"/>
  <c r="O251" i="66"/>
  <c r="N251" i="66"/>
  <c r="M251" i="66"/>
  <c r="L251" i="66"/>
  <c r="K251" i="66"/>
  <c r="I251" i="66"/>
  <c r="H251" i="66"/>
  <c r="F251" i="66"/>
  <c r="V250" i="66"/>
  <c r="U250" i="66"/>
  <c r="T250" i="66"/>
  <c r="S250" i="66"/>
  <c r="R250" i="66"/>
  <c r="Q250" i="66"/>
  <c r="P250" i="66"/>
  <c r="O250" i="66"/>
  <c r="N250" i="66"/>
  <c r="M250" i="66"/>
  <c r="L250" i="66"/>
  <c r="K250" i="66"/>
  <c r="I250" i="66"/>
  <c r="F250" i="66"/>
  <c r="V249" i="66"/>
  <c r="U249" i="66"/>
  <c r="T249" i="66"/>
  <c r="S249" i="66"/>
  <c r="R249" i="66"/>
  <c r="Q249" i="66"/>
  <c r="P249" i="66"/>
  <c r="O249" i="66"/>
  <c r="N249" i="66"/>
  <c r="M249" i="66"/>
  <c r="L249" i="66"/>
  <c r="K249" i="66"/>
  <c r="I249" i="66"/>
  <c r="F249" i="66"/>
  <c r="V248" i="66"/>
  <c r="U248" i="66"/>
  <c r="T248" i="66"/>
  <c r="S248" i="66"/>
  <c r="R248" i="66"/>
  <c r="Q248" i="66"/>
  <c r="P248" i="66"/>
  <c r="O248" i="66"/>
  <c r="N248" i="66"/>
  <c r="M248" i="66"/>
  <c r="L248" i="66"/>
  <c r="K248" i="66"/>
  <c r="I248" i="66"/>
  <c r="H248" i="66"/>
  <c r="F248" i="66"/>
  <c r="U247" i="66"/>
  <c r="P247" i="66"/>
  <c r="O247" i="66"/>
  <c r="K247" i="66"/>
  <c r="I247" i="66"/>
  <c r="F247" i="66"/>
  <c r="V246" i="66"/>
  <c r="U246" i="66"/>
  <c r="T246" i="66"/>
  <c r="S246" i="66"/>
  <c r="R246" i="66"/>
  <c r="Q246" i="66"/>
  <c r="P246" i="66"/>
  <c r="O246" i="66"/>
  <c r="N246" i="66"/>
  <c r="M246" i="66"/>
  <c r="L246" i="66"/>
  <c r="K246" i="66"/>
  <c r="I246" i="66"/>
  <c r="F246" i="66"/>
  <c r="V245" i="66"/>
  <c r="U245" i="66"/>
  <c r="T245" i="66"/>
  <c r="S245" i="66"/>
  <c r="R245" i="66"/>
  <c r="Q245" i="66"/>
  <c r="P245" i="66"/>
  <c r="O245" i="66"/>
  <c r="N245" i="66"/>
  <c r="M245" i="66"/>
  <c r="L245" i="66"/>
  <c r="K245" i="66"/>
  <c r="I245" i="66"/>
  <c r="F245" i="66"/>
  <c r="U244" i="66"/>
  <c r="S244" i="66"/>
  <c r="I244" i="66"/>
  <c r="F244" i="66"/>
  <c r="V243" i="66"/>
  <c r="U243" i="66"/>
  <c r="T243" i="66"/>
  <c r="S243" i="66"/>
  <c r="R243" i="66"/>
  <c r="Q243" i="66"/>
  <c r="P243" i="66"/>
  <c r="O243" i="66"/>
  <c r="N243" i="66"/>
  <c r="M243" i="66"/>
  <c r="L243" i="66"/>
  <c r="K243" i="66"/>
  <c r="I243" i="66"/>
  <c r="F243" i="66"/>
  <c r="V242" i="66"/>
  <c r="U242" i="66"/>
  <c r="T242" i="66"/>
  <c r="S242" i="66"/>
  <c r="R242" i="66"/>
  <c r="Q242" i="66"/>
  <c r="P242" i="66"/>
  <c r="O242" i="66"/>
  <c r="N242" i="66"/>
  <c r="M242" i="66"/>
  <c r="L242" i="66"/>
  <c r="K242" i="66"/>
  <c r="I242" i="66"/>
  <c r="H242" i="66"/>
  <c r="F242" i="66"/>
  <c r="V241" i="66"/>
  <c r="U241" i="66"/>
  <c r="T241" i="66"/>
  <c r="S241" i="66"/>
  <c r="R241" i="66"/>
  <c r="Q241" i="66"/>
  <c r="P241" i="66"/>
  <c r="O241" i="66"/>
  <c r="N241" i="66"/>
  <c r="M241" i="66"/>
  <c r="L241" i="66"/>
  <c r="K241" i="66"/>
  <c r="I241" i="66"/>
  <c r="F241" i="66"/>
  <c r="V240" i="66"/>
  <c r="U240" i="66"/>
  <c r="T240" i="66"/>
  <c r="S240" i="66"/>
  <c r="R240" i="66"/>
  <c r="Q240" i="66"/>
  <c r="P240" i="66"/>
  <c r="O240" i="66"/>
  <c r="N240" i="66"/>
  <c r="M240" i="66"/>
  <c r="L240" i="66"/>
  <c r="K240" i="66"/>
  <c r="I240" i="66"/>
  <c r="H240" i="66"/>
  <c r="F240" i="66"/>
  <c r="V239" i="66"/>
  <c r="U239" i="66"/>
  <c r="T239" i="66"/>
  <c r="S239" i="66"/>
  <c r="R239" i="66"/>
  <c r="Q239" i="66"/>
  <c r="P239" i="66"/>
  <c r="O239" i="66"/>
  <c r="N239" i="66"/>
  <c r="M239" i="66"/>
  <c r="L239" i="66"/>
  <c r="K239" i="66"/>
  <c r="I239" i="66"/>
  <c r="V238" i="66"/>
  <c r="U238" i="66"/>
  <c r="T238" i="66"/>
  <c r="S238" i="66"/>
  <c r="R238" i="66"/>
  <c r="Q238" i="66"/>
  <c r="P238" i="66"/>
  <c r="O238" i="66"/>
  <c r="N238" i="66"/>
  <c r="M238" i="66"/>
  <c r="L238" i="66"/>
  <c r="K238" i="66"/>
  <c r="J238" i="66"/>
  <c r="I238" i="66"/>
  <c r="H238" i="66"/>
  <c r="F238" i="66"/>
  <c r="V237" i="66"/>
  <c r="U237" i="66"/>
  <c r="T237" i="66"/>
  <c r="S237" i="66"/>
  <c r="R237" i="66"/>
  <c r="Q237" i="66"/>
  <c r="P237" i="66"/>
  <c r="O237" i="66"/>
  <c r="N237" i="66"/>
  <c r="M237" i="66"/>
  <c r="L237" i="66"/>
  <c r="K237" i="66"/>
  <c r="I237" i="66"/>
  <c r="F237" i="66"/>
  <c r="V236" i="66"/>
  <c r="U236" i="66"/>
  <c r="T236" i="66"/>
  <c r="S236" i="66"/>
  <c r="R236" i="66"/>
  <c r="Q236" i="66"/>
  <c r="P236" i="66"/>
  <c r="O236" i="66"/>
  <c r="N236" i="66"/>
  <c r="M236" i="66"/>
  <c r="L236" i="66"/>
  <c r="K236" i="66"/>
  <c r="I236" i="66"/>
  <c r="H236" i="66"/>
  <c r="F236" i="66"/>
  <c r="V235" i="66"/>
  <c r="U235" i="66"/>
  <c r="T235" i="66"/>
  <c r="S235" i="66"/>
  <c r="R235" i="66"/>
  <c r="Q235" i="66"/>
  <c r="P235" i="66"/>
  <c r="O235" i="66"/>
  <c r="N235" i="66"/>
  <c r="M235" i="66"/>
  <c r="L235" i="66"/>
  <c r="K235" i="66"/>
  <c r="I235" i="66"/>
  <c r="H235" i="66"/>
  <c r="F235" i="66"/>
  <c r="V234" i="66"/>
  <c r="U234" i="66"/>
  <c r="T234" i="66"/>
  <c r="S234" i="66"/>
  <c r="R234" i="66"/>
  <c r="Q234" i="66"/>
  <c r="P234" i="66"/>
  <c r="O234" i="66"/>
  <c r="N234" i="66"/>
  <c r="M234" i="66"/>
  <c r="L234" i="66"/>
  <c r="K234" i="66"/>
  <c r="I234" i="66"/>
  <c r="H234" i="66"/>
  <c r="F234" i="66"/>
  <c r="V233" i="66"/>
  <c r="U233" i="66"/>
  <c r="T233" i="66"/>
  <c r="S233" i="66"/>
  <c r="R233" i="66"/>
  <c r="Q233" i="66"/>
  <c r="P233" i="66"/>
  <c r="O233" i="66"/>
  <c r="N233" i="66"/>
  <c r="M233" i="66"/>
  <c r="L233" i="66"/>
  <c r="K233" i="66"/>
  <c r="I233" i="66"/>
  <c r="F233" i="66"/>
  <c r="V232" i="66"/>
  <c r="U232" i="66"/>
  <c r="T232" i="66"/>
  <c r="S232" i="66"/>
  <c r="R232" i="66"/>
  <c r="Q232" i="66"/>
  <c r="P232" i="66"/>
  <c r="O232" i="66"/>
  <c r="N232" i="66"/>
  <c r="M232" i="66"/>
  <c r="L232" i="66"/>
  <c r="K232" i="66"/>
  <c r="I232" i="66"/>
  <c r="F232" i="66"/>
  <c r="U231" i="66"/>
  <c r="S231" i="66"/>
  <c r="Q231" i="66"/>
  <c r="O231" i="66"/>
  <c r="M231" i="66"/>
  <c r="L231" i="66"/>
  <c r="K231" i="66"/>
  <c r="I231" i="66"/>
  <c r="F231" i="66"/>
  <c r="V230" i="66"/>
  <c r="U230" i="66"/>
  <c r="T230" i="66"/>
  <c r="S230" i="66"/>
  <c r="R230" i="66"/>
  <c r="Q230" i="66"/>
  <c r="P230" i="66"/>
  <c r="O230" i="66"/>
  <c r="N230" i="66"/>
  <c r="M230" i="66"/>
  <c r="L230" i="66"/>
  <c r="K230" i="66"/>
  <c r="I230" i="66"/>
  <c r="H230" i="66"/>
  <c r="F230" i="66"/>
  <c r="V229" i="66"/>
  <c r="U229" i="66"/>
  <c r="T229" i="66"/>
  <c r="S229" i="66"/>
  <c r="R229" i="66"/>
  <c r="Q229" i="66"/>
  <c r="P229" i="66"/>
  <c r="O229" i="66"/>
  <c r="N229" i="66"/>
  <c r="M229" i="66"/>
  <c r="L229" i="66"/>
  <c r="K229" i="66"/>
  <c r="I229" i="66"/>
  <c r="H229" i="66"/>
  <c r="F229" i="66"/>
  <c r="V228" i="66"/>
  <c r="U228" i="66"/>
  <c r="T228" i="66"/>
  <c r="S228" i="66"/>
  <c r="R228" i="66"/>
  <c r="Q228" i="66"/>
  <c r="P228" i="66"/>
  <c r="O228" i="66"/>
  <c r="N228" i="66"/>
  <c r="M228" i="66"/>
  <c r="L228" i="66"/>
  <c r="K228" i="66"/>
  <c r="I228" i="66"/>
  <c r="F228" i="66"/>
  <c r="V227" i="66"/>
  <c r="Q227" i="66"/>
  <c r="I227" i="66"/>
  <c r="F227" i="66"/>
  <c r="V224" i="66"/>
  <c r="U224" i="66"/>
  <c r="T224" i="66"/>
  <c r="S224" i="66"/>
  <c r="R224" i="66"/>
  <c r="Q224" i="66"/>
  <c r="P224" i="66"/>
  <c r="O224" i="66"/>
  <c r="N224" i="66"/>
  <c r="M224" i="66"/>
  <c r="L224" i="66"/>
  <c r="K224" i="66"/>
  <c r="I224" i="66"/>
  <c r="H224" i="66"/>
  <c r="F224" i="66"/>
  <c r="V223" i="66"/>
  <c r="U223" i="66"/>
  <c r="T223" i="66"/>
  <c r="S223" i="66"/>
  <c r="R223" i="66"/>
  <c r="Q223" i="66"/>
  <c r="P223" i="66"/>
  <c r="O223" i="66"/>
  <c r="N223" i="66"/>
  <c r="M223" i="66"/>
  <c r="L223" i="66"/>
  <c r="K223" i="66"/>
  <c r="I223" i="66"/>
  <c r="F223" i="66"/>
  <c r="V222" i="66"/>
  <c r="U222" i="66"/>
  <c r="T222" i="66"/>
  <c r="S222" i="66"/>
  <c r="R222" i="66"/>
  <c r="Q222" i="66"/>
  <c r="P222" i="66"/>
  <c r="O222" i="66"/>
  <c r="N222" i="66"/>
  <c r="M222" i="66"/>
  <c r="L222" i="66"/>
  <c r="K222" i="66"/>
  <c r="I222" i="66"/>
  <c r="H222" i="66"/>
  <c r="F222" i="66"/>
  <c r="V221" i="66"/>
  <c r="U221" i="66"/>
  <c r="T221" i="66"/>
  <c r="S221" i="66"/>
  <c r="R221" i="66"/>
  <c r="Q221" i="66"/>
  <c r="P221" i="66"/>
  <c r="O221" i="66"/>
  <c r="N221" i="66"/>
  <c r="M221" i="66"/>
  <c r="L221" i="66"/>
  <c r="K221" i="66"/>
  <c r="I221" i="66"/>
  <c r="F221" i="66"/>
  <c r="V220" i="66"/>
  <c r="U220" i="66"/>
  <c r="T220" i="66"/>
  <c r="S220" i="66"/>
  <c r="R220" i="66"/>
  <c r="Q220" i="66"/>
  <c r="P220" i="66"/>
  <c r="O220" i="66"/>
  <c r="N220" i="66"/>
  <c r="M220" i="66"/>
  <c r="L220" i="66"/>
  <c r="K220" i="66"/>
  <c r="I220" i="66"/>
  <c r="H220" i="66"/>
  <c r="F220" i="66"/>
  <c r="V219" i="66"/>
  <c r="U219" i="66"/>
  <c r="T219" i="66"/>
  <c r="S219" i="66"/>
  <c r="R219" i="66"/>
  <c r="Q219" i="66"/>
  <c r="P219" i="66"/>
  <c r="O219" i="66"/>
  <c r="N219" i="66"/>
  <c r="M219" i="66"/>
  <c r="L219" i="66"/>
  <c r="K219" i="66"/>
  <c r="I219" i="66"/>
  <c r="F219" i="66"/>
  <c r="V218" i="66"/>
  <c r="U218" i="66"/>
  <c r="T218" i="66"/>
  <c r="S218" i="66"/>
  <c r="R218" i="66"/>
  <c r="Q218" i="66"/>
  <c r="P218" i="66"/>
  <c r="O218" i="66"/>
  <c r="N218" i="66"/>
  <c r="M218" i="66"/>
  <c r="L218" i="66"/>
  <c r="K218" i="66"/>
  <c r="I218" i="66"/>
  <c r="F218" i="66"/>
  <c r="V217" i="66"/>
  <c r="U217" i="66"/>
  <c r="T217" i="66"/>
  <c r="S217" i="66"/>
  <c r="R217" i="66"/>
  <c r="Q217" i="66"/>
  <c r="P217" i="66"/>
  <c r="O217" i="66"/>
  <c r="N217" i="66"/>
  <c r="M217" i="66"/>
  <c r="L217" i="66"/>
  <c r="K217" i="66"/>
  <c r="I217" i="66"/>
  <c r="F217" i="66"/>
  <c r="V216" i="66"/>
  <c r="U216" i="66"/>
  <c r="T216" i="66"/>
  <c r="S216" i="66"/>
  <c r="R216" i="66"/>
  <c r="Q216" i="66"/>
  <c r="P216" i="66"/>
  <c r="O216" i="66"/>
  <c r="N216" i="66"/>
  <c r="M216" i="66"/>
  <c r="L216" i="66"/>
  <c r="K216" i="66"/>
  <c r="I216" i="66"/>
  <c r="H216" i="66"/>
  <c r="F216" i="66"/>
  <c r="V215" i="66"/>
  <c r="U215" i="66"/>
  <c r="T215" i="66"/>
  <c r="S215" i="66"/>
  <c r="R215" i="66"/>
  <c r="Q215" i="66"/>
  <c r="P215" i="66"/>
  <c r="O215" i="66"/>
  <c r="N215" i="66"/>
  <c r="M215" i="66"/>
  <c r="L215" i="66"/>
  <c r="K215" i="66"/>
  <c r="I215" i="66"/>
  <c r="F215" i="66"/>
  <c r="V214" i="66"/>
  <c r="R214" i="66"/>
  <c r="Q214" i="66"/>
  <c r="N214" i="66"/>
  <c r="M214" i="66"/>
  <c r="F214" i="66"/>
  <c r="V213" i="66"/>
  <c r="U213" i="66"/>
  <c r="T213" i="66"/>
  <c r="S213" i="66"/>
  <c r="R213" i="66"/>
  <c r="Q213" i="66"/>
  <c r="P213" i="66"/>
  <c r="O213" i="66"/>
  <c r="N213" i="66"/>
  <c r="M213" i="66"/>
  <c r="L213" i="66"/>
  <c r="K213" i="66"/>
  <c r="I213" i="66"/>
  <c r="H213" i="66"/>
  <c r="F213" i="66"/>
  <c r="V212" i="66"/>
  <c r="U212" i="66"/>
  <c r="T212" i="66"/>
  <c r="S212" i="66"/>
  <c r="R212" i="66"/>
  <c r="Q212" i="66"/>
  <c r="P212" i="66"/>
  <c r="O212" i="66"/>
  <c r="N212" i="66"/>
  <c r="M212" i="66"/>
  <c r="L212" i="66"/>
  <c r="K212" i="66"/>
  <c r="I212" i="66"/>
  <c r="F212" i="66"/>
  <c r="V211" i="66"/>
  <c r="U211" i="66"/>
  <c r="T211" i="66"/>
  <c r="S211" i="66"/>
  <c r="R211" i="66"/>
  <c r="Q211" i="66"/>
  <c r="P211" i="66"/>
  <c r="O211" i="66"/>
  <c r="N211" i="66"/>
  <c r="M211" i="66"/>
  <c r="L211" i="66"/>
  <c r="K211" i="66"/>
  <c r="I211" i="66"/>
  <c r="H211" i="66"/>
  <c r="F211" i="66"/>
  <c r="V210" i="66"/>
  <c r="U210" i="66"/>
  <c r="T210" i="66"/>
  <c r="S210" i="66"/>
  <c r="R210" i="66"/>
  <c r="Q210" i="66"/>
  <c r="P210" i="66"/>
  <c r="O210" i="66"/>
  <c r="N210" i="66"/>
  <c r="M210" i="66"/>
  <c r="L210" i="66"/>
  <c r="K210" i="66"/>
  <c r="I210" i="66"/>
  <c r="F210" i="66"/>
  <c r="V209" i="66"/>
  <c r="U209" i="66"/>
  <c r="T209" i="66"/>
  <c r="S209" i="66"/>
  <c r="R209" i="66"/>
  <c r="Q209" i="66"/>
  <c r="P209" i="66"/>
  <c r="O209" i="66"/>
  <c r="N209" i="66"/>
  <c r="M209" i="66"/>
  <c r="L209" i="66"/>
  <c r="K209" i="66"/>
  <c r="I209" i="66"/>
  <c r="H209" i="66"/>
  <c r="F209" i="66"/>
  <c r="V208" i="66"/>
  <c r="U208" i="66"/>
  <c r="T208" i="66"/>
  <c r="S208" i="66"/>
  <c r="R208" i="66"/>
  <c r="Q208" i="66"/>
  <c r="P208" i="66"/>
  <c r="O208" i="66"/>
  <c r="N208" i="66"/>
  <c r="M208" i="66"/>
  <c r="L208" i="66"/>
  <c r="K208" i="66"/>
  <c r="I208" i="66"/>
  <c r="F208" i="66"/>
  <c r="V207" i="66"/>
  <c r="U207" i="66"/>
  <c r="T207" i="66"/>
  <c r="S207" i="66"/>
  <c r="R207" i="66"/>
  <c r="Q207" i="66"/>
  <c r="P207" i="66"/>
  <c r="O207" i="66"/>
  <c r="N207" i="66"/>
  <c r="M207" i="66"/>
  <c r="L207" i="66"/>
  <c r="K207" i="66"/>
  <c r="I207" i="66"/>
  <c r="H207" i="66"/>
  <c r="F207" i="66"/>
  <c r="V206" i="66"/>
  <c r="U206" i="66"/>
  <c r="T206" i="66"/>
  <c r="S206" i="66"/>
  <c r="R206" i="66"/>
  <c r="Q206" i="66"/>
  <c r="P206" i="66"/>
  <c r="O206" i="66"/>
  <c r="N206" i="66"/>
  <c r="M206" i="66"/>
  <c r="L206" i="66"/>
  <c r="K206" i="66"/>
  <c r="I206" i="66"/>
  <c r="F206" i="66"/>
  <c r="V205" i="66"/>
  <c r="U205" i="66"/>
  <c r="T205" i="66"/>
  <c r="S205" i="66"/>
  <c r="R205" i="66"/>
  <c r="Q205" i="66"/>
  <c r="P205" i="66"/>
  <c r="O205" i="66"/>
  <c r="N205" i="66"/>
  <c r="M205" i="66"/>
  <c r="L205" i="66"/>
  <c r="K205" i="66"/>
  <c r="I205" i="66"/>
  <c r="H205" i="66"/>
  <c r="F205" i="66"/>
  <c r="V204" i="66"/>
  <c r="U204" i="66"/>
  <c r="T204" i="66"/>
  <c r="S204" i="66"/>
  <c r="R204" i="66"/>
  <c r="Q204" i="66"/>
  <c r="P204" i="66"/>
  <c r="O204" i="66"/>
  <c r="N204" i="66"/>
  <c r="M204" i="66"/>
  <c r="L204" i="66"/>
  <c r="K204" i="66"/>
  <c r="I204" i="66"/>
  <c r="F204" i="66"/>
  <c r="V203" i="66"/>
  <c r="U203" i="66"/>
  <c r="T203" i="66"/>
  <c r="S203" i="66"/>
  <c r="R203" i="66"/>
  <c r="Q203" i="66"/>
  <c r="P203" i="66"/>
  <c r="O203" i="66"/>
  <c r="N203" i="66"/>
  <c r="M203" i="66"/>
  <c r="L203" i="66"/>
  <c r="K203" i="66"/>
  <c r="I203" i="66"/>
  <c r="H203" i="66"/>
  <c r="F203" i="66"/>
  <c r="V202" i="66"/>
  <c r="U202" i="66"/>
  <c r="T202" i="66"/>
  <c r="S202" i="66"/>
  <c r="R202" i="66"/>
  <c r="Q202" i="66"/>
  <c r="P202" i="66"/>
  <c r="O202" i="66"/>
  <c r="N202" i="66"/>
  <c r="M202" i="66"/>
  <c r="L202" i="66"/>
  <c r="K202" i="66"/>
  <c r="I202" i="66"/>
  <c r="F202" i="66"/>
  <c r="V201" i="66"/>
  <c r="U201" i="66"/>
  <c r="T201" i="66"/>
  <c r="S201" i="66"/>
  <c r="R201" i="66"/>
  <c r="Q201" i="66"/>
  <c r="P201" i="66"/>
  <c r="O201" i="66"/>
  <c r="N201" i="66"/>
  <c r="M201" i="66"/>
  <c r="L201" i="66"/>
  <c r="K201" i="66"/>
  <c r="I201" i="66"/>
  <c r="H201" i="66"/>
  <c r="F201" i="66"/>
  <c r="U200" i="66"/>
  <c r="T200" i="66"/>
  <c r="P200" i="66"/>
  <c r="O200" i="66"/>
  <c r="L200" i="66"/>
  <c r="K200" i="66"/>
  <c r="I200" i="66"/>
  <c r="F200" i="66"/>
  <c r="V199" i="66"/>
  <c r="U199" i="66"/>
  <c r="T199" i="66"/>
  <c r="S199" i="66"/>
  <c r="R199" i="66"/>
  <c r="Q199" i="66"/>
  <c r="P199" i="66"/>
  <c r="O199" i="66"/>
  <c r="N199" i="66"/>
  <c r="M199" i="66"/>
  <c r="L199" i="66"/>
  <c r="K199" i="66"/>
  <c r="I199" i="66"/>
  <c r="H199" i="66"/>
  <c r="F199" i="66"/>
  <c r="V198" i="66"/>
  <c r="U198" i="66"/>
  <c r="T198" i="66"/>
  <c r="S198" i="66"/>
  <c r="R198" i="66"/>
  <c r="Q198" i="66"/>
  <c r="P198" i="66"/>
  <c r="O198" i="66"/>
  <c r="N198" i="66"/>
  <c r="M198" i="66"/>
  <c r="L198" i="66"/>
  <c r="K198" i="66"/>
  <c r="I198" i="66"/>
  <c r="F198" i="66"/>
  <c r="U197" i="66"/>
  <c r="T197" i="66"/>
  <c r="Q197" i="66"/>
  <c r="P197" i="66"/>
  <c r="L197" i="66"/>
  <c r="K197" i="66"/>
  <c r="I197" i="66"/>
  <c r="F197" i="66"/>
  <c r="V196" i="66"/>
  <c r="U196" i="66"/>
  <c r="T196" i="66"/>
  <c r="S196" i="66"/>
  <c r="R196" i="66"/>
  <c r="Q196" i="66"/>
  <c r="P196" i="66"/>
  <c r="O196" i="66"/>
  <c r="N196" i="66"/>
  <c r="M196" i="66"/>
  <c r="L196" i="66"/>
  <c r="K196" i="66"/>
  <c r="I196" i="66"/>
  <c r="H196" i="66"/>
  <c r="F196" i="66"/>
  <c r="V195" i="66"/>
  <c r="U195" i="66"/>
  <c r="T195" i="66"/>
  <c r="S195" i="66"/>
  <c r="R195" i="66"/>
  <c r="Q195" i="66"/>
  <c r="P195" i="66"/>
  <c r="O195" i="66"/>
  <c r="N195" i="66"/>
  <c r="M195" i="66"/>
  <c r="L195" i="66"/>
  <c r="K195" i="66"/>
  <c r="I195" i="66"/>
  <c r="H195" i="66"/>
  <c r="F195" i="66"/>
  <c r="V194" i="66"/>
  <c r="U194" i="66"/>
  <c r="T194" i="66"/>
  <c r="S194" i="66"/>
  <c r="R194" i="66"/>
  <c r="Q194" i="66"/>
  <c r="P194" i="66"/>
  <c r="O194" i="66"/>
  <c r="N194" i="66"/>
  <c r="M194" i="66"/>
  <c r="L194" i="66"/>
  <c r="K194" i="66"/>
  <c r="I194" i="66"/>
  <c r="F194" i="66"/>
  <c r="V193" i="66"/>
  <c r="U193" i="66"/>
  <c r="T193" i="66"/>
  <c r="S193" i="66"/>
  <c r="R193" i="66"/>
  <c r="Q193" i="66"/>
  <c r="P193" i="66"/>
  <c r="O193" i="66"/>
  <c r="N193" i="66"/>
  <c r="M193" i="66"/>
  <c r="L193" i="66"/>
  <c r="K193" i="66"/>
  <c r="I193" i="66"/>
  <c r="F193" i="66"/>
  <c r="V192" i="66"/>
  <c r="U192" i="66"/>
  <c r="T192" i="66"/>
  <c r="S192" i="66"/>
  <c r="R192" i="66"/>
  <c r="Q192" i="66"/>
  <c r="P192" i="66"/>
  <c r="O192" i="66"/>
  <c r="N192" i="66"/>
  <c r="M192" i="66"/>
  <c r="L192" i="66"/>
  <c r="K192" i="66"/>
  <c r="I192" i="66"/>
  <c r="F192" i="66"/>
  <c r="V191" i="66"/>
  <c r="U191" i="66"/>
  <c r="T191" i="66"/>
  <c r="S191" i="66"/>
  <c r="R191" i="66"/>
  <c r="Q191" i="66"/>
  <c r="P191" i="66"/>
  <c r="O191" i="66"/>
  <c r="N191" i="66"/>
  <c r="M191" i="66"/>
  <c r="L191" i="66"/>
  <c r="K191" i="66"/>
  <c r="I191" i="66"/>
  <c r="H191" i="66"/>
  <c r="F191" i="66"/>
  <c r="V190" i="66"/>
  <c r="U190" i="66"/>
  <c r="T190" i="66"/>
  <c r="S190" i="66"/>
  <c r="R190" i="66"/>
  <c r="Q190" i="66"/>
  <c r="P190" i="66"/>
  <c r="O190" i="66"/>
  <c r="N190" i="66"/>
  <c r="M190" i="66"/>
  <c r="L190" i="66"/>
  <c r="K190" i="66"/>
  <c r="I190" i="66"/>
  <c r="F190" i="66"/>
  <c r="V189" i="66"/>
  <c r="U189" i="66"/>
  <c r="T189" i="66"/>
  <c r="S189" i="66"/>
  <c r="R189" i="66"/>
  <c r="Q189" i="66"/>
  <c r="P189" i="66"/>
  <c r="O189" i="66"/>
  <c r="N189" i="66"/>
  <c r="M189" i="66"/>
  <c r="L189" i="66"/>
  <c r="K189" i="66"/>
  <c r="I189" i="66"/>
  <c r="F189" i="66"/>
  <c r="V188" i="66"/>
  <c r="U188" i="66"/>
  <c r="T188" i="66"/>
  <c r="S188" i="66"/>
  <c r="R188" i="66"/>
  <c r="Q188" i="66"/>
  <c r="P188" i="66"/>
  <c r="O188" i="66"/>
  <c r="N188" i="66"/>
  <c r="M188" i="66"/>
  <c r="L188" i="66"/>
  <c r="K188" i="66"/>
  <c r="I188" i="66"/>
  <c r="F188" i="66"/>
  <c r="V187" i="66"/>
  <c r="U187" i="66"/>
  <c r="T187" i="66"/>
  <c r="S187" i="66"/>
  <c r="R187" i="66"/>
  <c r="Q187" i="66"/>
  <c r="P187" i="66"/>
  <c r="O187" i="66"/>
  <c r="N187" i="66"/>
  <c r="M187" i="66"/>
  <c r="L187" i="66"/>
  <c r="K187" i="66"/>
  <c r="I187" i="66"/>
  <c r="F187" i="66"/>
  <c r="K186" i="66"/>
  <c r="I186" i="66"/>
  <c r="F186" i="66"/>
  <c r="V185" i="66"/>
  <c r="U185" i="66"/>
  <c r="T185" i="66"/>
  <c r="S185" i="66"/>
  <c r="R185" i="66"/>
  <c r="Q185" i="66"/>
  <c r="P185" i="66"/>
  <c r="O185" i="66"/>
  <c r="N185" i="66"/>
  <c r="M185" i="66"/>
  <c r="L185" i="66"/>
  <c r="K185" i="66"/>
  <c r="I185" i="66"/>
  <c r="F185" i="66"/>
  <c r="V184" i="66"/>
  <c r="U184" i="66"/>
  <c r="T184" i="66"/>
  <c r="S184" i="66"/>
  <c r="R184" i="66"/>
  <c r="Q184" i="66"/>
  <c r="P184" i="66"/>
  <c r="O184" i="66"/>
  <c r="N184" i="66"/>
  <c r="M184" i="66"/>
  <c r="L184" i="66"/>
  <c r="K184" i="66"/>
  <c r="I184" i="66"/>
  <c r="H184" i="66"/>
  <c r="F184" i="66"/>
  <c r="V183" i="66"/>
  <c r="U183" i="66"/>
  <c r="T183" i="66"/>
  <c r="S183" i="66"/>
  <c r="R183" i="66"/>
  <c r="Q183" i="66"/>
  <c r="P183" i="66"/>
  <c r="O183" i="66"/>
  <c r="N183" i="66"/>
  <c r="M183" i="66"/>
  <c r="L183" i="66"/>
  <c r="K183" i="66"/>
  <c r="I183" i="66"/>
  <c r="H183" i="66"/>
  <c r="F183" i="66"/>
  <c r="V182" i="66"/>
  <c r="U182" i="66"/>
  <c r="T182" i="66"/>
  <c r="S182" i="66"/>
  <c r="R182" i="66"/>
  <c r="Q182" i="66"/>
  <c r="P182" i="66"/>
  <c r="O182" i="66"/>
  <c r="N182" i="66"/>
  <c r="M182" i="66"/>
  <c r="L182" i="66"/>
  <c r="K182" i="66"/>
  <c r="I182" i="66"/>
  <c r="H182" i="66"/>
  <c r="F182" i="66"/>
  <c r="V181" i="66"/>
  <c r="U181" i="66"/>
  <c r="T181" i="66"/>
  <c r="S181" i="66"/>
  <c r="R181" i="66"/>
  <c r="Q181" i="66"/>
  <c r="P181" i="66"/>
  <c r="O181" i="66"/>
  <c r="N181" i="66"/>
  <c r="M181" i="66"/>
  <c r="L181" i="66"/>
  <c r="K181" i="66"/>
  <c r="I181" i="66"/>
  <c r="F181" i="66"/>
  <c r="V180" i="66"/>
  <c r="U180" i="66"/>
  <c r="T180" i="66"/>
  <c r="S180" i="66"/>
  <c r="R180" i="66"/>
  <c r="Q180" i="66"/>
  <c r="P180" i="66"/>
  <c r="O180" i="66"/>
  <c r="N180" i="66"/>
  <c r="M180" i="66"/>
  <c r="L180" i="66"/>
  <c r="K180" i="66"/>
  <c r="I180" i="66"/>
  <c r="H180" i="66"/>
  <c r="F180" i="66"/>
  <c r="V179" i="66"/>
  <c r="U179" i="66"/>
  <c r="T179" i="66"/>
  <c r="S179" i="66"/>
  <c r="R179" i="66"/>
  <c r="Q179" i="66"/>
  <c r="P179" i="66"/>
  <c r="O179" i="66"/>
  <c r="N179" i="66"/>
  <c r="M179" i="66"/>
  <c r="L179" i="66"/>
  <c r="K179" i="66"/>
  <c r="I179" i="66"/>
  <c r="F179" i="66"/>
  <c r="V178" i="66"/>
  <c r="U178" i="66"/>
  <c r="T178" i="66"/>
  <c r="S178" i="66"/>
  <c r="R178" i="66"/>
  <c r="Q178" i="66"/>
  <c r="P178" i="66"/>
  <c r="O178" i="66"/>
  <c r="N178" i="66"/>
  <c r="M178" i="66"/>
  <c r="L178" i="66"/>
  <c r="K178" i="66"/>
  <c r="I178" i="66"/>
  <c r="H178" i="66"/>
  <c r="F178" i="66"/>
  <c r="V177" i="66"/>
  <c r="U177" i="66"/>
  <c r="T177" i="66"/>
  <c r="S177" i="66"/>
  <c r="R177" i="66"/>
  <c r="Q177" i="66"/>
  <c r="P177" i="66"/>
  <c r="O177" i="66"/>
  <c r="N177" i="66"/>
  <c r="M177" i="66"/>
  <c r="L177" i="66"/>
  <c r="K177" i="66"/>
  <c r="I177" i="66"/>
  <c r="H177" i="66"/>
  <c r="F177" i="66"/>
  <c r="V176" i="66"/>
  <c r="U176" i="66"/>
  <c r="T176" i="66"/>
  <c r="S176" i="66"/>
  <c r="R176" i="66"/>
  <c r="Q176" i="66"/>
  <c r="P176" i="66"/>
  <c r="O176" i="66"/>
  <c r="N176" i="66"/>
  <c r="M176" i="66"/>
  <c r="L176" i="66"/>
  <c r="K176" i="66"/>
  <c r="I176" i="66"/>
  <c r="H176" i="66"/>
  <c r="F176" i="66"/>
  <c r="U175" i="66"/>
  <c r="T175" i="66"/>
  <c r="S175" i="66"/>
  <c r="Q175" i="66"/>
  <c r="P175" i="66"/>
  <c r="O175" i="66"/>
  <c r="M175" i="66"/>
  <c r="L175" i="66"/>
  <c r="K175" i="66"/>
  <c r="F175" i="66"/>
  <c r="V174" i="66"/>
  <c r="U174" i="66"/>
  <c r="T174" i="66"/>
  <c r="S174" i="66"/>
  <c r="R174" i="66"/>
  <c r="Q174" i="66"/>
  <c r="P174" i="66"/>
  <c r="O174" i="66"/>
  <c r="N174" i="66"/>
  <c r="M174" i="66"/>
  <c r="L174" i="66"/>
  <c r="K174" i="66"/>
  <c r="I174" i="66"/>
  <c r="F174" i="66"/>
  <c r="V173" i="66"/>
  <c r="U173" i="66"/>
  <c r="T173" i="66"/>
  <c r="S173" i="66"/>
  <c r="R173" i="66"/>
  <c r="Q173" i="66"/>
  <c r="P173" i="66"/>
  <c r="O173" i="66"/>
  <c r="N173" i="66"/>
  <c r="M173" i="66"/>
  <c r="L173" i="66"/>
  <c r="K173" i="66"/>
  <c r="I173" i="66"/>
  <c r="H173" i="66"/>
  <c r="F173" i="66"/>
  <c r="V172" i="66"/>
  <c r="U172" i="66"/>
  <c r="T172" i="66"/>
  <c r="S172" i="66"/>
  <c r="R172" i="66"/>
  <c r="Q172" i="66"/>
  <c r="P172" i="66"/>
  <c r="O172" i="66"/>
  <c r="N172" i="66"/>
  <c r="M172" i="66"/>
  <c r="L172" i="66"/>
  <c r="K172" i="66"/>
  <c r="I172" i="66"/>
  <c r="F172" i="66"/>
  <c r="V171" i="66"/>
  <c r="U171" i="66"/>
  <c r="T171" i="66"/>
  <c r="S171" i="66"/>
  <c r="R171" i="66"/>
  <c r="Q171" i="66"/>
  <c r="P171" i="66"/>
  <c r="O171" i="66"/>
  <c r="N171" i="66"/>
  <c r="M171" i="66"/>
  <c r="L171" i="66"/>
  <c r="K171" i="66"/>
  <c r="I171" i="66"/>
  <c r="H171" i="66"/>
  <c r="F171" i="66"/>
  <c r="V170" i="66"/>
  <c r="U170" i="66"/>
  <c r="T170" i="66"/>
  <c r="S170" i="66"/>
  <c r="R170" i="66"/>
  <c r="Q170" i="66"/>
  <c r="P170" i="66"/>
  <c r="O170" i="66"/>
  <c r="N170" i="66"/>
  <c r="M170" i="66"/>
  <c r="L170" i="66"/>
  <c r="K170" i="66"/>
  <c r="I170" i="66"/>
  <c r="F170" i="66"/>
  <c r="V169" i="66"/>
  <c r="U169" i="66"/>
  <c r="T169" i="66"/>
  <c r="S169" i="66"/>
  <c r="R169" i="66"/>
  <c r="Q169" i="66"/>
  <c r="P169" i="66"/>
  <c r="O169" i="66"/>
  <c r="N169" i="66"/>
  <c r="M169" i="66"/>
  <c r="L169" i="66"/>
  <c r="K169" i="66"/>
  <c r="I169" i="66"/>
  <c r="H169" i="66"/>
  <c r="F169" i="66"/>
  <c r="V168" i="66"/>
  <c r="U168" i="66"/>
  <c r="T168" i="66"/>
  <c r="S168" i="66"/>
  <c r="R168" i="66"/>
  <c r="Q168" i="66"/>
  <c r="P168" i="66"/>
  <c r="O168" i="66"/>
  <c r="N168" i="66"/>
  <c r="M168" i="66"/>
  <c r="L168" i="66"/>
  <c r="K168" i="66"/>
  <c r="I168" i="66"/>
  <c r="F168" i="66"/>
  <c r="V167" i="66"/>
  <c r="U167" i="66"/>
  <c r="T167" i="66"/>
  <c r="S167" i="66"/>
  <c r="R167" i="66"/>
  <c r="Q167" i="66"/>
  <c r="P167" i="66"/>
  <c r="O167" i="66"/>
  <c r="N167" i="66"/>
  <c r="M167" i="66"/>
  <c r="L167" i="66"/>
  <c r="K167" i="66"/>
  <c r="I167" i="66"/>
  <c r="F167" i="66"/>
  <c r="V166" i="66"/>
  <c r="U166" i="66"/>
  <c r="T166" i="66"/>
  <c r="S166" i="66"/>
  <c r="R166" i="66"/>
  <c r="Q166" i="66"/>
  <c r="P166" i="66"/>
  <c r="O166" i="66"/>
  <c r="N166" i="66"/>
  <c r="M166" i="66"/>
  <c r="L166" i="66"/>
  <c r="K166" i="66"/>
  <c r="I166" i="66"/>
  <c r="F166" i="66"/>
  <c r="V165" i="66"/>
  <c r="U165" i="66"/>
  <c r="T165" i="66"/>
  <c r="S165" i="66"/>
  <c r="R165" i="66"/>
  <c r="Q165" i="66"/>
  <c r="P165" i="66"/>
  <c r="O165" i="66"/>
  <c r="N165" i="66"/>
  <c r="M165" i="66"/>
  <c r="L165" i="66"/>
  <c r="K165" i="66"/>
  <c r="I165" i="66"/>
  <c r="H165" i="66"/>
  <c r="F165" i="66"/>
  <c r="U164" i="66"/>
  <c r="Q164" i="66"/>
  <c r="M164" i="66"/>
  <c r="I164" i="66"/>
  <c r="F164" i="66"/>
  <c r="V163" i="66"/>
  <c r="U163" i="66"/>
  <c r="T163" i="66"/>
  <c r="S163" i="66"/>
  <c r="R163" i="66"/>
  <c r="Q163" i="66"/>
  <c r="P163" i="66"/>
  <c r="O163" i="66"/>
  <c r="N163" i="66"/>
  <c r="M163" i="66"/>
  <c r="L163" i="66"/>
  <c r="K163" i="66"/>
  <c r="I163" i="66"/>
  <c r="F163" i="66"/>
  <c r="F162" i="66"/>
  <c r="V161" i="66"/>
  <c r="U161" i="66"/>
  <c r="T161" i="66"/>
  <c r="S161" i="66"/>
  <c r="R161" i="66"/>
  <c r="Q161" i="66"/>
  <c r="P161" i="66"/>
  <c r="O161" i="66"/>
  <c r="N161" i="66"/>
  <c r="M161" i="66"/>
  <c r="L161" i="66"/>
  <c r="K161" i="66"/>
  <c r="I161" i="66"/>
  <c r="F161" i="66"/>
  <c r="V160" i="66"/>
  <c r="U160" i="66"/>
  <c r="T160" i="66"/>
  <c r="S160" i="66"/>
  <c r="R160" i="66"/>
  <c r="Q160" i="66"/>
  <c r="P160" i="66"/>
  <c r="O160" i="66"/>
  <c r="N160" i="66"/>
  <c r="M160" i="66"/>
  <c r="L160" i="66"/>
  <c r="K160" i="66"/>
  <c r="I160" i="66"/>
  <c r="F160" i="66"/>
  <c r="V159" i="66"/>
  <c r="U159" i="66"/>
  <c r="T159" i="66"/>
  <c r="S159" i="66"/>
  <c r="R159" i="66"/>
  <c r="Q159" i="66"/>
  <c r="P159" i="66"/>
  <c r="O159" i="66"/>
  <c r="N159" i="66"/>
  <c r="M159" i="66"/>
  <c r="L159" i="66"/>
  <c r="K159" i="66"/>
  <c r="I159" i="66"/>
  <c r="F159" i="66"/>
  <c r="V158" i="66"/>
  <c r="U158" i="66"/>
  <c r="T158" i="66"/>
  <c r="S158" i="66"/>
  <c r="R158" i="66"/>
  <c r="Q158" i="66"/>
  <c r="P158" i="66"/>
  <c r="O158" i="66"/>
  <c r="N158" i="66"/>
  <c r="M158" i="66"/>
  <c r="L158" i="66"/>
  <c r="K158" i="66"/>
  <c r="I158" i="66"/>
  <c r="F158" i="66"/>
  <c r="O157" i="66"/>
  <c r="K157" i="66"/>
  <c r="F157" i="66"/>
  <c r="C9" i="39" s="1"/>
  <c r="V156" i="66"/>
  <c r="U156" i="66"/>
  <c r="T156" i="66"/>
  <c r="S156" i="66"/>
  <c r="R156" i="66"/>
  <c r="Q156" i="66"/>
  <c r="P156" i="66"/>
  <c r="O156" i="66"/>
  <c r="N156" i="66"/>
  <c r="M156" i="66"/>
  <c r="L156" i="66"/>
  <c r="I156" i="66"/>
  <c r="V155" i="66"/>
  <c r="U155" i="66"/>
  <c r="T155" i="66"/>
  <c r="S155" i="66"/>
  <c r="R155" i="66"/>
  <c r="Q155" i="66"/>
  <c r="P155" i="66"/>
  <c r="O155" i="66"/>
  <c r="N155" i="66"/>
  <c r="M155" i="66"/>
  <c r="L155" i="66"/>
  <c r="K155" i="66"/>
  <c r="I155" i="66"/>
  <c r="F155" i="66"/>
  <c r="V154" i="66"/>
  <c r="U154" i="66"/>
  <c r="T154" i="66"/>
  <c r="S154" i="66"/>
  <c r="R154" i="66"/>
  <c r="Q154" i="66"/>
  <c r="P154" i="66"/>
  <c r="O154" i="66"/>
  <c r="N154" i="66"/>
  <c r="M154" i="66"/>
  <c r="L154" i="66"/>
  <c r="K154" i="66"/>
  <c r="I154" i="66"/>
  <c r="F154" i="66"/>
  <c r="V153" i="66"/>
  <c r="U153" i="66"/>
  <c r="T153" i="66"/>
  <c r="S153" i="66"/>
  <c r="R153" i="66"/>
  <c r="Q153" i="66"/>
  <c r="P153" i="66"/>
  <c r="O153" i="66"/>
  <c r="M153" i="66"/>
  <c r="L153" i="66"/>
  <c r="I153" i="66"/>
  <c r="V152" i="66"/>
  <c r="U152" i="66"/>
  <c r="T152" i="66"/>
  <c r="S152" i="66"/>
  <c r="R152" i="66"/>
  <c r="Q152" i="66"/>
  <c r="P152" i="66"/>
  <c r="O152" i="66"/>
  <c r="N152" i="66"/>
  <c r="M152" i="66"/>
  <c r="L152" i="66"/>
  <c r="K152" i="66"/>
  <c r="I152" i="66"/>
  <c r="F152" i="66"/>
  <c r="V151" i="66"/>
  <c r="U151" i="66"/>
  <c r="T151" i="66"/>
  <c r="S151" i="66"/>
  <c r="R151" i="66"/>
  <c r="Q151" i="66"/>
  <c r="P151" i="66"/>
  <c r="O151" i="66"/>
  <c r="N151" i="66"/>
  <c r="M151" i="66"/>
  <c r="L151" i="66"/>
  <c r="K151" i="66"/>
  <c r="I151" i="66"/>
  <c r="F151" i="66"/>
  <c r="V150" i="66"/>
  <c r="U150" i="66"/>
  <c r="T150" i="66"/>
  <c r="S150" i="66"/>
  <c r="R150" i="66"/>
  <c r="Q150" i="66"/>
  <c r="P150" i="66"/>
  <c r="O150" i="66"/>
  <c r="N150" i="66"/>
  <c r="M150" i="66"/>
  <c r="L150" i="66"/>
  <c r="K150" i="66"/>
  <c r="I150" i="66"/>
  <c r="F150" i="66"/>
  <c r="T149" i="66"/>
  <c r="P149" i="66"/>
  <c r="L149" i="66"/>
  <c r="K149" i="66"/>
  <c r="F149" i="66"/>
  <c r="V148" i="66"/>
  <c r="U148" i="66"/>
  <c r="T148" i="66"/>
  <c r="S148" i="66"/>
  <c r="R148" i="66"/>
  <c r="Q148" i="66"/>
  <c r="P148" i="66"/>
  <c r="O148" i="66"/>
  <c r="N148" i="66"/>
  <c r="M148" i="66"/>
  <c r="L148" i="66"/>
  <c r="K148" i="66"/>
  <c r="I148" i="66"/>
  <c r="F148" i="66"/>
  <c r="V147" i="66"/>
  <c r="T146" i="66"/>
  <c r="Q146" i="66"/>
  <c r="O146" i="66"/>
  <c r="N146" i="66"/>
  <c r="L146" i="66"/>
  <c r="K146" i="66"/>
  <c r="I146" i="66"/>
  <c r="V145" i="66"/>
  <c r="U145" i="66"/>
  <c r="T145" i="66"/>
  <c r="S145" i="66"/>
  <c r="R145" i="66"/>
  <c r="Q145" i="66"/>
  <c r="P145" i="66"/>
  <c r="O145" i="66"/>
  <c r="N145" i="66"/>
  <c r="M145" i="66"/>
  <c r="L145" i="66"/>
  <c r="K145" i="66"/>
  <c r="I145" i="66"/>
  <c r="H145" i="66"/>
  <c r="F145" i="66"/>
  <c r="V144" i="66"/>
  <c r="U144" i="66"/>
  <c r="T144" i="66"/>
  <c r="S144" i="66"/>
  <c r="R144" i="66"/>
  <c r="Q144" i="66"/>
  <c r="P144" i="66"/>
  <c r="O144" i="66"/>
  <c r="N144" i="66"/>
  <c r="M144" i="66"/>
  <c r="L144" i="66"/>
  <c r="K144" i="66"/>
  <c r="I144" i="66"/>
  <c r="F144" i="66"/>
  <c r="V143" i="66"/>
  <c r="U143" i="66"/>
  <c r="T143" i="66"/>
  <c r="S143" i="66"/>
  <c r="R143" i="66"/>
  <c r="Q143" i="66"/>
  <c r="P143" i="66"/>
  <c r="O143" i="66"/>
  <c r="N143" i="66"/>
  <c r="M143" i="66"/>
  <c r="L143" i="66"/>
  <c r="K143" i="66"/>
  <c r="I143" i="66"/>
  <c r="F143" i="66"/>
  <c r="V142" i="66"/>
  <c r="U142" i="66"/>
  <c r="T142" i="66"/>
  <c r="S142" i="66"/>
  <c r="R142" i="66"/>
  <c r="Q142" i="66"/>
  <c r="P142" i="66"/>
  <c r="O142" i="66"/>
  <c r="N142" i="66"/>
  <c r="M142" i="66"/>
  <c r="L142" i="66"/>
  <c r="K142" i="66"/>
  <c r="I142" i="66"/>
  <c r="F142" i="66"/>
  <c r="V141" i="66"/>
  <c r="U141" i="66"/>
  <c r="T141" i="66"/>
  <c r="S141" i="66"/>
  <c r="R141" i="66"/>
  <c r="Q141" i="66"/>
  <c r="P141" i="66"/>
  <c r="O141" i="66"/>
  <c r="N141" i="66"/>
  <c r="M141" i="66"/>
  <c r="L141" i="66"/>
  <c r="K141" i="66"/>
  <c r="I141" i="66"/>
  <c r="F141" i="66"/>
  <c r="V140" i="66"/>
  <c r="U140" i="66"/>
  <c r="T140" i="66"/>
  <c r="S140" i="66"/>
  <c r="R140" i="66"/>
  <c r="Q140" i="66"/>
  <c r="P140" i="66"/>
  <c r="O140" i="66"/>
  <c r="N140" i="66"/>
  <c r="M140" i="66"/>
  <c r="L140" i="66"/>
  <c r="K140" i="66"/>
  <c r="I140" i="66"/>
  <c r="F140" i="66"/>
  <c r="V139" i="66"/>
  <c r="U139" i="66"/>
  <c r="T139" i="66"/>
  <c r="S139" i="66"/>
  <c r="R139" i="66"/>
  <c r="Q139" i="66"/>
  <c r="P139" i="66"/>
  <c r="O139" i="66"/>
  <c r="N139" i="66"/>
  <c r="M139" i="66"/>
  <c r="L139" i="66"/>
  <c r="K139" i="66"/>
  <c r="I139" i="66"/>
  <c r="F139" i="66"/>
  <c r="V138" i="66"/>
  <c r="U138" i="66"/>
  <c r="T138" i="66"/>
  <c r="S138" i="66"/>
  <c r="R138" i="66"/>
  <c r="Q138" i="66"/>
  <c r="P138" i="66"/>
  <c r="O138" i="66"/>
  <c r="N138" i="66"/>
  <c r="M138" i="66"/>
  <c r="L138" i="66"/>
  <c r="K138" i="66"/>
  <c r="I138" i="66"/>
  <c r="V137" i="66"/>
  <c r="U137" i="66"/>
  <c r="T137" i="66"/>
  <c r="S137" i="66"/>
  <c r="R137" i="66"/>
  <c r="Q137" i="66"/>
  <c r="P137" i="66"/>
  <c r="O137" i="66"/>
  <c r="N137" i="66"/>
  <c r="M137" i="66"/>
  <c r="L137" i="66"/>
  <c r="K137" i="66"/>
  <c r="I137" i="66"/>
  <c r="F137" i="66"/>
  <c r="V136" i="66"/>
  <c r="U136" i="66"/>
  <c r="T136" i="66"/>
  <c r="S136" i="66"/>
  <c r="R136" i="66"/>
  <c r="Q136" i="66"/>
  <c r="P136" i="66"/>
  <c r="O136" i="66"/>
  <c r="N136" i="66"/>
  <c r="M136" i="66"/>
  <c r="L136" i="66"/>
  <c r="K136" i="66"/>
  <c r="I136" i="66"/>
  <c r="F136" i="66"/>
  <c r="V135" i="66"/>
  <c r="R135" i="66"/>
  <c r="Q135" i="66"/>
  <c r="N135" i="66"/>
  <c r="V134" i="66"/>
  <c r="U134" i="66"/>
  <c r="T134" i="66"/>
  <c r="S134" i="66"/>
  <c r="R134" i="66"/>
  <c r="Q134" i="66"/>
  <c r="P134" i="66"/>
  <c r="O134" i="66"/>
  <c r="N134" i="66"/>
  <c r="M134" i="66"/>
  <c r="L134" i="66"/>
  <c r="K134" i="66"/>
  <c r="I134" i="66"/>
  <c r="F134" i="66"/>
  <c r="V133" i="66"/>
  <c r="U133" i="66"/>
  <c r="T133" i="66"/>
  <c r="S133" i="66"/>
  <c r="R133" i="66"/>
  <c r="Q133" i="66"/>
  <c r="P133" i="66"/>
  <c r="O133" i="66"/>
  <c r="N133" i="66"/>
  <c r="M133" i="66"/>
  <c r="L133" i="66"/>
  <c r="K133" i="66"/>
  <c r="I133" i="66"/>
  <c r="F133" i="66"/>
  <c r="V132" i="66"/>
  <c r="U132" i="66"/>
  <c r="T132" i="66"/>
  <c r="S132" i="66"/>
  <c r="R132" i="66"/>
  <c r="Q132" i="66"/>
  <c r="P132" i="66"/>
  <c r="O132" i="66"/>
  <c r="N132" i="66"/>
  <c r="M132" i="66"/>
  <c r="L132" i="66"/>
  <c r="K132" i="66"/>
  <c r="I132" i="66"/>
  <c r="F132" i="66"/>
  <c r="V131" i="66"/>
  <c r="U131" i="66"/>
  <c r="T131" i="66"/>
  <c r="S131" i="66"/>
  <c r="R131" i="66"/>
  <c r="Q131" i="66"/>
  <c r="P131" i="66"/>
  <c r="O131" i="66"/>
  <c r="N131" i="66"/>
  <c r="M131" i="66"/>
  <c r="L131" i="66"/>
  <c r="K131" i="66"/>
  <c r="I131" i="66"/>
  <c r="F131" i="66"/>
  <c r="V130" i="66"/>
  <c r="U130" i="66"/>
  <c r="T130" i="66"/>
  <c r="S130" i="66"/>
  <c r="R130" i="66"/>
  <c r="Q130" i="66"/>
  <c r="P130" i="66"/>
  <c r="O130" i="66"/>
  <c r="N130" i="66"/>
  <c r="M130" i="66"/>
  <c r="L130" i="66"/>
  <c r="K130" i="66"/>
  <c r="I130" i="66"/>
  <c r="F130" i="66"/>
  <c r="V129" i="66"/>
  <c r="U129" i="66"/>
  <c r="T129" i="66"/>
  <c r="S129" i="66"/>
  <c r="R129" i="66"/>
  <c r="Q129" i="66"/>
  <c r="P129" i="66"/>
  <c r="O129" i="66"/>
  <c r="N129" i="66"/>
  <c r="M129" i="66"/>
  <c r="L129" i="66"/>
  <c r="K129" i="66"/>
  <c r="I129" i="66"/>
  <c r="F129" i="66"/>
  <c r="V128" i="66"/>
  <c r="U128" i="66"/>
  <c r="T128" i="66"/>
  <c r="S128" i="66"/>
  <c r="R128" i="66"/>
  <c r="Q128" i="66"/>
  <c r="P128" i="66"/>
  <c r="O128" i="66"/>
  <c r="N128" i="66"/>
  <c r="M128" i="66"/>
  <c r="L128" i="66"/>
  <c r="K128" i="66"/>
  <c r="I128" i="66"/>
  <c r="F128" i="66"/>
  <c r="V127" i="66"/>
  <c r="U127" i="66"/>
  <c r="T127" i="66"/>
  <c r="S127" i="66"/>
  <c r="R127" i="66"/>
  <c r="Q127" i="66"/>
  <c r="P127" i="66"/>
  <c r="O127" i="66"/>
  <c r="N127" i="66"/>
  <c r="M127" i="66"/>
  <c r="L127" i="66"/>
  <c r="K127" i="66"/>
  <c r="I127" i="66"/>
  <c r="F127" i="66"/>
  <c r="V126" i="66"/>
  <c r="U126" i="66"/>
  <c r="T126" i="66"/>
  <c r="S126" i="66"/>
  <c r="R126" i="66"/>
  <c r="Q126" i="66"/>
  <c r="P126" i="66"/>
  <c r="O126" i="66"/>
  <c r="N126" i="66"/>
  <c r="M126" i="66"/>
  <c r="L126" i="66"/>
  <c r="K126" i="66"/>
  <c r="I126" i="66"/>
  <c r="F126" i="66"/>
  <c r="V125" i="66"/>
  <c r="U125" i="66"/>
  <c r="T125" i="66"/>
  <c r="S125" i="66"/>
  <c r="R125" i="66"/>
  <c r="Q125" i="66"/>
  <c r="P125" i="66"/>
  <c r="O125" i="66"/>
  <c r="N125" i="66"/>
  <c r="M125" i="66"/>
  <c r="L125" i="66"/>
  <c r="K125" i="66"/>
  <c r="I125" i="66"/>
  <c r="F125" i="66"/>
  <c r="V124" i="66"/>
  <c r="U124" i="66"/>
  <c r="T124" i="66"/>
  <c r="S124" i="66"/>
  <c r="R124" i="66"/>
  <c r="Q124" i="66"/>
  <c r="P124" i="66"/>
  <c r="O124" i="66"/>
  <c r="N124" i="66"/>
  <c r="M124" i="66"/>
  <c r="L124" i="66"/>
  <c r="K124" i="66"/>
  <c r="I124" i="66"/>
  <c r="F124" i="66"/>
  <c r="V123" i="66"/>
  <c r="U123" i="66"/>
  <c r="T123" i="66"/>
  <c r="S123" i="66"/>
  <c r="R123" i="66"/>
  <c r="Q123" i="66"/>
  <c r="P123" i="66"/>
  <c r="O123" i="66"/>
  <c r="N123" i="66"/>
  <c r="M123" i="66"/>
  <c r="L123" i="66"/>
  <c r="K123" i="66"/>
  <c r="I123" i="66"/>
  <c r="F123" i="66"/>
  <c r="V122" i="66"/>
  <c r="U122" i="66"/>
  <c r="T122" i="66"/>
  <c r="S122" i="66"/>
  <c r="R122" i="66"/>
  <c r="Q122" i="66"/>
  <c r="P122" i="66"/>
  <c r="O122" i="66"/>
  <c r="N122" i="66"/>
  <c r="M122" i="66"/>
  <c r="L122" i="66"/>
  <c r="K122" i="66"/>
  <c r="I122" i="66"/>
  <c r="H122" i="66"/>
  <c r="F122" i="66"/>
  <c r="V121" i="66"/>
  <c r="U121" i="66"/>
  <c r="T121" i="66"/>
  <c r="S121" i="66"/>
  <c r="R121" i="66"/>
  <c r="Q121" i="66"/>
  <c r="P121" i="66"/>
  <c r="O121" i="66"/>
  <c r="N121" i="66"/>
  <c r="M121" i="66"/>
  <c r="L121" i="66"/>
  <c r="K121" i="66"/>
  <c r="I121" i="66"/>
  <c r="F121" i="66"/>
  <c r="R120" i="66"/>
  <c r="Q120" i="66"/>
  <c r="L120" i="66"/>
  <c r="F120" i="66"/>
  <c r="V119" i="66"/>
  <c r="U119" i="66"/>
  <c r="T119" i="66"/>
  <c r="S119" i="66"/>
  <c r="R119" i="66"/>
  <c r="Q119" i="66"/>
  <c r="P119" i="66"/>
  <c r="O119" i="66"/>
  <c r="N119" i="66"/>
  <c r="M119" i="66"/>
  <c r="L119" i="66"/>
  <c r="K119" i="66"/>
  <c r="I119" i="66"/>
  <c r="F119" i="66"/>
  <c r="V118" i="66"/>
  <c r="U118" i="66"/>
  <c r="T118" i="66"/>
  <c r="S118" i="66"/>
  <c r="R118" i="66"/>
  <c r="Q118" i="66"/>
  <c r="P118" i="66"/>
  <c r="O118" i="66"/>
  <c r="N118" i="66"/>
  <c r="M118" i="66"/>
  <c r="L118" i="66"/>
  <c r="K118" i="66"/>
  <c r="I118" i="66"/>
  <c r="F118" i="66"/>
  <c r="V117" i="66"/>
  <c r="S117" i="66"/>
  <c r="O117" i="66"/>
  <c r="K117" i="66"/>
  <c r="I117" i="66"/>
  <c r="F117" i="66"/>
  <c r="V116" i="66"/>
  <c r="U116" i="66"/>
  <c r="T116" i="66"/>
  <c r="S116" i="66"/>
  <c r="R116" i="66"/>
  <c r="Q116" i="66"/>
  <c r="P116" i="66"/>
  <c r="O116" i="66"/>
  <c r="N116" i="66"/>
  <c r="M116" i="66"/>
  <c r="L116" i="66"/>
  <c r="K116" i="66"/>
  <c r="I116" i="66"/>
  <c r="H116" i="66"/>
  <c r="F116" i="66"/>
  <c r="V115" i="66"/>
  <c r="U115" i="66"/>
  <c r="T115" i="66"/>
  <c r="S115" i="66"/>
  <c r="R115" i="66"/>
  <c r="Q115" i="66"/>
  <c r="P115" i="66"/>
  <c r="O115" i="66"/>
  <c r="N115" i="66"/>
  <c r="M115" i="66"/>
  <c r="L115" i="66"/>
  <c r="K115" i="66"/>
  <c r="I115" i="66"/>
  <c r="F115" i="66"/>
  <c r="V114" i="66"/>
  <c r="U114" i="66"/>
  <c r="T114" i="66"/>
  <c r="S114" i="66"/>
  <c r="R114" i="66"/>
  <c r="Q114" i="66"/>
  <c r="P114" i="66"/>
  <c r="O114" i="66"/>
  <c r="N114" i="66"/>
  <c r="L114" i="66"/>
  <c r="K114" i="66"/>
  <c r="I114" i="66"/>
  <c r="V113" i="66"/>
  <c r="U113" i="66"/>
  <c r="T113" i="66"/>
  <c r="S113" i="66"/>
  <c r="R113" i="66"/>
  <c r="Q113" i="66"/>
  <c r="P113" i="66"/>
  <c r="O113" i="66"/>
  <c r="N113" i="66"/>
  <c r="M113" i="66"/>
  <c r="L113" i="66"/>
  <c r="K113" i="66"/>
  <c r="I113" i="66"/>
  <c r="V112" i="66"/>
  <c r="U112" i="66"/>
  <c r="T112" i="66"/>
  <c r="S112" i="66"/>
  <c r="R112" i="66"/>
  <c r="Q112" i="66"/>
  <c r="P112" i="66"/>
  <c r="O112" i="66"/>
  <c r="N112" i="66"/>
  <c r="M112" i="66"/>
  <c r="L112" i="66"/>
  <c r="K112" i="66"/>
  <c r="I112" i="66"/>
  <c r="F112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I111" i="66"/>
  <c r="F111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I110" i="66"/>
  <c r="H110" i="66"/>
  <c r="F110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I109" i="66"/>
  <c r="F109" i="66"/>
  <c r="V108" i="66"/>
  <c r="U108" i="66"/>
  <c r="T108" i="66"/>
  <c r="S108" i="66"/>
  <c r="R108" i="66"/>
  <c r="Q108" i="66"/>
  <c r="P108" i="66"/>
  <c r="O108" i="66"/>
  <c r="N108" i="66"/>
  <c r="M108" i="66"/>
  <c r="L108" i="66"/>
  <c r="K108" i="66"/>
  <c r="I108" i="66"/>
  <c r="F108" i="66"/>
  <c r="V107" i="66"/>
  <c r="U107" i="66"/>
  <c r="T107" i="66"/>
  <c r="S107" i="66"/>
  <c r="R107" i="66"/>
  <c r="Q107" i="66"/>
  <c r="P107" i="66"/>
  <c r="O107" i="66"/>
  <c r="N107" i="66"/>
  <c r="M107" i="66"/>
  <c r="L107" i="66"/>
  <c r="K107" i="66"/>
  <c r="I107" i="66"/>
  <c r="F107" i="66"/>
  <c r="P106" i="66"/>
  <c r="I106" i="66"/>
  <c r="V105" i="66"/>
  <c r="U105" i="66"/>
  <c r="T105" i="66"/>
  <c r="S105" i="66"/>
  <c r="R105" i="66"/>
  <c r="Q105" i="66"/>
  <c r="P105" i="66"/>
  <c r="O105" i="66"/>
  <c r="N105" i="66"/>
  <c r="M105" i="66"/>
  <c r="L105" i="66"/>
  <c r="K105" i="66"/>
  <c r="I105" i="66"/>
  <c r="F105" i="66"/>
  <c r="V104" i="66"/>
  <c r="U104" i="66"/>
  <c r="T104" i="66"/>
  <c r="S104" i="66"/>
  <c r="R104" i="66"/>
  <c r="Q104" i="66"/>
  <c r="P104" i="66"/>
  <c r="O104" i="66"/>
  <c r="N104" i="66"/>
  <c r="M104" i="66"/>
  <c r="L104" i="66"/>
  <c r="K104" i="66"/>
  <c r="I104" i="66"/>
  <c r="F104" i="66"/>
  <c r="V103" i="66"/>
  <c r="U103" i="66"/>
  <c r="T103" i="66"/>
  <c r="S103" i="66"/>
  <c r="R103" i="66"/>
  <c r="Q103" i="66"/>
  <c r="P103" i="66"/>
  <c r="O103" i="66"/>
  <c r="N103" i="66"/>
  <c r="M103" i="66"/>
  <c r="L103" i="66"/>
  <c r="K103" i="66"/>
  <c r="I103" i="66"/>
  <c r="F103" i="66"/>
  <c r="V102" i="66"/>
  <c r="U102" i="66"/>
  <c r="T102" i="66"/>
  <c r="S102" i="66"/>
  <c r="R102" i="66"/>
  <c r="Q102" i="66"/>
  <c r="P102" i="66"/>
  <c r="O102" i="66"/>
  <c r="N102" i="66"/>
  <c r="M102" i="66"/>
  <c r="L102" i="66"/>
  <c r="K102" i="66"/>
  <c r="I102" i="66"/>
  <c r="F102" i="66"/>
  <c r="V101" i="66"/>
  <c r="U101" i="66"/>
  <c r="T101" i="66"/>
  <c r="S101" i="66"/>
  <c r="R101" i="66"/>
  <c r="Q101" i="66"/>
  <c r="P101" i="66"/>
  <c r="O101" i="66"/>
  <c r="N101" i="66"/>
  <c r="M101" i="66"/>
  <c r="L101" i="66"/>
  <c r="K101" i="66"/>
  <c r="I101" i="66"/>
  <c r="F101" i="66"/>
  <c r="V100" i="66"/>
  <c r="U100" i="66"/>
  <c r="T100" i="66"/>
  <c r="S100" i="66"/>
  <c r="R100" i="66"/>
  <c r="Q100" i="66"/>
  <c r="P100" i="66"/>
  <c r="O100" i="66"/>
  <c r="N100" i="66"/>
  <c r="M100" i="66"/>
  <c r="L100" i="66"/>
  <c r="K100" i="66"/>
  <c r="I100" i="66"/>
  <c r="F100" i="66"/>
  <c r="V99" i="66"/>
  <c r="U99" i="66"/>
  <c r="T99" i="66"/>
  <c r="S99" i="66"/>
  <c r="R99" i="66"/>
  <c r="Q99" i="66"/>
  <c r="P99" i="66"/>
  <c r="O99" i="66"/>
  <c r="N99" i="66"/>
  <c r="M99" i="66"/>
  <c r="L99" i="66"/>
  <c r="K99" i="66"/>
  <c r="I99" i="66"/>
  <c r="F99" i="66"/>
  <c r="V98" i="66"/>
  <c r="U98" i="66"/>
  <c r="T98" i="66"/>
  <c r="S98" i="66"/>
  <c r="R98" i="66"/>
  <c r="Q98" i="66"/>
  <c r="P98" i="66"/>
  <c r="O98" i="66"/>
  <c r="N98" i="66"/>
  <c r="M98" i="66"/>
  <c r="L98" i="66"/>
  <c r="K98" i="66"/>
  <c r="I98" i="66"/>
  <c r="F98" i="66"/>
  <c r="V97" i="66"/>
  <c r="U97" i="66"/>
  <c r="T97" i="66"/>
  <c r="S97" i="66"/>
  <c r="R97" i="66"/>
  <c r="Q97" i="66"/>
  <c r="P97" i="66"/>
  <c r="O97" i="66"/>
  <c r="N97" i="66"/>
  <c r="M97" i="66"/>
  <c r="L97" i="66"/>
  <c r="K97" i="66"/>
  <c r="I97" i="66"/>
  <c r="F97" i="66"/>
  <c r="V96" i="66"/>
  <c r="U96" i="66"/>
  <c r="T96" i="66"/>
  <c r="S96" i="66"/>
  <c r="R96" i="66"/>
  <c r="Q96" i="66"/>
  <c r="P96" i="66"/>
  <c r="O96" i="66"/>
  <c r="N96" i="66"/>
  <c r="M96" i="66"/>
  <c r="L96" i="66"/>
  <c r="K96" i="66"/>
  <c r="I96" i="66"/>
  <c r="H96" i="66"/>
  <c r="F96" i="66"/>
  <c r="Q95" i="66"/>
  <c r="M95" i="66"/>
  <c r="I95" i="66"/>
  <c r="F95" i="66"/>
  <c r="V94" i="66"/>
  <c r="U94" i="66"/>
  <c r="T94" i="66"/>
  <c r="S94" i="66"/>
  <c r="R94" i="66"/>
  <c r="Q94" i="66"/>
  <c r="P94" i="66"/>
  <c r="O94" i="66"/>
  <c r="N94" i="66"/>
  <c r="M94" i="66"/>
  <c r="L94" i="66"/>
  <c r="K94" i="66"/>
  <c r="I94" i="66"/>
  <c r="F94" i="66"/>
  <c r="V93" i="66"/>
  <c r="U93" i="66"/>
  <c r="T93" i="66"/>
  <c r="S93" i="66"/>
  <c r="R93" i="66"/>
  <c r="Q93" i="66"/>
  <c r="P93" i="66"/>
  <c r="O93" i="66"/>
  <c r="N93" i="66"/>
  <c r="M93" i="66"/>
  <c r="L93" i="66"/>
  <c r="K93" i="66"/>
  <c r="I93" i="66"/>
  <c r="F93" i="66"/>
  <c r="V92" i="66"/>
  <c r="U92" i="66"/>
  <c r="T92" i="66"/>
  <c r="S92" i="66"/>
  <c r="R92" i="66"/>
  <c r="Q92" i="66"/>
  <c r="P92" i="66"/>
  <c r="O92" i="66"/>
  <c r="N92" i="66"/>
  <c r="M92" i="66"/>
  <c r="L92" i="66"/>
  <c r="K92" i="66"/>
  <c r="I92" i="66"/>
  <c r="H92" i="66"/>
  <c r="F92" i="66"/>
  <c r="V91" i="66"/>
  <c r="U91" i="66"/>
  <c r="T91" i="66"/>
  <c r="S91" i="66"/>
  <c r="R91" i="66"/>
  <c r="Q91" i="66"/>
  <c r="P91" i="66"/>
  <c r="O91" i="66"/>
  <c r="N91" i="66"/>
  <c r="M91" i="66"/>
  <c r="L91" i="66"/>
  <c r="K91" i="66"/>
  <c r="I91" i="66"/>
  <c r="F91" i="66"/>
  <c r="V90" i="66"/>
  <c r="U90" i="66"/>
  <c r="T90" i="66"/>
  <c r="S90" i="66"/>
  <c r="R90" i="66"/>
  <c r="Q90" i="66"/>
  <c r="P90" i="66"/>
  <c r="O90" i="66"/>
  <c r="N90" i="66"/>
  <c r="M90" i="66"/>
  <c r="L90" i="66"/>
  <c r="K90" i="66"/>
  <c r="I90" i="66"/>
  <c r="H90" i="66"/>
  <c r="F90" i="66"/>
  <c r="V89" i="66"/>
  <c r="U89" i="66"/>
  <c r="T89" i="66"/>
  <c r="S89" i="66"/>
  <c r="R89" i="66"/>
  <c r="Q89" i="66"/>
  <c r="P89" i="66"/>
  <c r="O89" i="66"/>
  <c r="N89" i="66"/>
  <c r="M89" i="66"/>
  <c r="L89" i="66"/>
  <c r="K89" i="66"/>
  <c r="I89" i="66"/>
  <c r="F89" i="66"/>
  <c r="V88" i="66"/>
  <c r="U88" i="66"/>
  <c r="T88" i="66"/>
  <c r="S88" i="66"/>
  <c r="R88" i="66"/>
  <c r="Q88" i="66"/>
  <c r="P88" i="66"/>
  <c r="O88" i="66"/>
  <c r="N88" i="66"/>
  <c r="M88" i="66"/>
  <c r="L88" i="66"/>
  <c r="K88" i="66"/>
  <c r="I88" i="66"/>
  <c r="F88" i="66"/>
  <c r="V87" i="66"/>
  <c r="U87" i="66"/>
  <c r="T87" i="66"/>
  <c r="S87" i="66"/>
  <c r="R87" i="66"/>
  <c r="Q87" i="66"/>
  <c r="P87" i="66"/>
  <c r="O87" i="66"/>
  <c r="N87" i="66"/>
  <c r="M87" i="66"/>
  <c r="L87" i="66"/>
  <c r="K87" i="66"/>
  <c r="I87" i="66"/>
  <c r="F87" i="66"/>
  <c r="V86" i="66"/>
  <c r="U86" i="66"/>
  <c r="T86" i="66"/>
  <c r="S86" i="66"/>
  <c r="R86" i="66"/>
  <c r="Q86" i="66"/>
  <c r="P86" i="66"/>
  <c r="O86" i="66"/>
  <c r="N86" i="66"/>
  <c r="M86" i="66"/>
  <c r="L86" i="66"/>
  <c r="K86" i="66"/>
  <c r="I86" i="66"/>
  <c r="F86" i="66"/>
  <c r="V85" i="66"/>
  <c r="U85" i="66"/>
  <c r="T85" i="66"/>
  <c r="S85" i="66"/>
  <c r="R85" i="66"/>
  <c r="Q85" i="66"/>
  <c r="P85" i="66"/>
  <c r="O85" i="66"/>
  <c r="N85" i="66"/>
  <c r="M85" i="66"/>
  <c r="L85" i="66"/>
  <c r="K85" i="66"/>
  <c r="I85" i="66"/>
  <c r="F85" i="66"/>
  <c r="V84" i="66"/>
  <c r="R84" i="66"/>
  <c r="Q84" i="66"/>
  <c r="N84" i="66"/>
  <c r="I84" i="66"/>
  <c r="F84" i="66"/>
  <c r="V83" i="66"/>
  <c r="U83" i="66"/>
  <c r="T83" i="66"/>
  <c r="S83" i="66"/>
  <c r="R83" i="66"/>
  <c r="Q83" i="66"/>
  <c r="P83" i="66"/>
  <c r="O83" i="66"/>
  <c r="N83" i="66"/>
  <c r="M83" i="66"/>
  <c r="L83" i="66"/>
  <c r="K83" i="66"/>
  <c r="I83" i="66"/>
  <c r="F83" i="66"/>
  <c r="V82" i="66"/>
  <c r="U82" i="66"/>
  <c r="T82" i="66"/>
  <c r="S82" i="66"/>
  <c r="R82" i="66"/>
  <c r="Q82" i="66"/>
  <c r="P82" i="66"/>
  <c r="O82" i="66"/>
  <c r="N82" i="66"/>
  <c r="M82" i="66"/>
  <c r="L82" i="66"/>
  <c r="K82" i="66"/>
  <c r="I82" i="66"/>
  <c r="F82" i="66"/>
  <c r="V81" i="66"/>
  <c r="U81" i="66"/>
  <c r="T81" i="66"/>
  <c r="S81" i="66"/>
  <c r="R81" i="66"/>
  <c r="Q81" i="66"/>
  <c r="P81" i="66"/>
  <c r="O81" i="66"/>
  <c r="N81" i="66"/>
  <c r="M81" i="66"/>
  <c r="L81" i="66"/>
  <c r="K81" i="66"/>
  <c r="I81" i="66"/>
  <c r="F81" i="66"/>
  <c r="V80" i="66"/>
  <c r="U80" i="66"/>
  <c r="T80" i="66"/>
  <c r="S80" i="66"/>
  <c r="R80" i="66"/>
  <c r="Q80" i="66"/>
  <c r="P80" i="66"/>
  <c r="O80" i="66"/>
  <c r="N80" i="66"/>
  <c r="M80" i="66"/>
  <c r="L80" i="66"/>
  <c r="K80" i="66"/>
  <c r="I80" i="66"/>
  <c r="F80" i="66"/>
  <c r="T79" i="66"/>
  <c r="M79" i="66"/>
  <c r="L79" i="66"/>
  <c r="I79" i="66"/>
  <c r="F79" i="66"/>
  <c r="V78" i="66"/>
  <c r="U78" i="66"/>
  <c r="T78" i="66"/>
  <c r="S78" i="66"/>
  <c r="R78" i="66"/>
  <c r="Q78" i="66"/>
  <c r="P78" i="66"/>
  <c r="O78" i="66"/>
  <c r="N78" i="66"/>
  <c r="M78" i="66"/>
  <c r="L78" i="66"/>
  <c r="K78" i="66"/>
  <c r="I78" i="66"/>
  <c r="F78" i="66"/>
  <c r="V77" i="66"/>
  <c r="U77" i="66"/>
  <c r="T77" i="66"/>
  <c r="S77" i="66"/>
  <c r="R77" i="66"/>
  <c r="Q77" i="66"/>
  <c r="P77" i="66"/>
  <c r="O77" i="66"/>
  <c r="N77" i="66"/>
  <c r="M77" i="66"/>
  <c r="L77" i="66"/>
  <c r="K77" i="66"/>
  <c r="I77" i="66"/>
  <c r="H77" i="66"/>
  <c r="F77" i="66"/>
  <c r="U76" i="66"/>
  <c r="T76" i="66"/>
  <c r="R76" i="66"/>
  <c r="Q76" i="66"/>
  <c r="M76" i="66"/>
  <c r="F76" i="66"/>
  <c r="V74" i="66"/>
  <c r="U74" i="66"/>
  <c r="T74" i="66"/>
  <c r="S74" i="66"/>
  <c r="R74" i="66"/>
  <c r="Q74" i="66"/>
  <c r="P74" i="66"/>
  <c r="O74" i="66"/>
  <c r="N74" i="66"/>
  <c r="M74" i="66"/>
  <c r="L74" i="66"/>
  <c r="K74" i="66"/>
  <c r="I74" i="66"/>
  <c r="V73" i="66"/>
  <c r="U73" i="66"/>
  <c r="T73" i="66"/>
  <c r="S73" i="66"/>
  <c r="R73" i="66"/>
  <c r="Q73" i="66"/>
  <c r="P73" i="66"/>
  <c r="O73" i="66"/>
  <c r="N73" i="66"/>
  <c r="M73" i="66"/>
  <c r="L73" i="66"/>
  <c r="K73" i="66"/>
  <c r="I73" i="66"/>
  <c r="V72" i="66"/>
  <c r="U72" i="66"/>
  <c r="T72" i="66"/>
  <c r="S72" i="66"/>
  <c r="R72" i="66"/>
  <c r="Q72" i="66"/>
  <c r="P72" i="66"/>
  <c r="O72" i="66"/>
  <c r="N72" i="66"/>
  <c r="M72" i="66"/>
  <c r="L72" i="66"/>
  <c r="K72" i="66"/>
  <c r="I72" i="66"/>
  <c r="U71" i="66"/>
  <c r="T71" i="66"/>
  <c r="S71" i="66"/>
  <c r="R71" i="66"/>
  <c r="Q71" i="66"/>
  <c r="P71" i="66"/>
  <c r="O71" i="66"/>
  <c r="N71" i="66"/>
  <c r="M71" i="66"/>
  <c r="L71" i="66"/>
  <c r="K71" i="66"/>
  <c r="I71" i="66"/>
  <c r="P70" i="66"/>
  <c r="L70" i="66"/>
  <c r="F70" i="66"/>
  <c r="F59" i="66" s="1"/>
  <c r="V69" i="66"/>
  <c r="U69" i="66"/>
  <c r="T69" i="66"/>
  <c r="S69" i="66"/>
  <c r="R69" i="66"/>
  <c r="Q69" i="66"/>
  <c r="P69" i="66"/>
  <c r="O69" i="66"/>
  <c r="N69" i="66"/>
  <c r="M69" i="66"/>
  <c r="L69" i="66"/>
  <c r="K69" i="66"/>
  <c r="I69" i="66"/>
  <c r="F69" i="66"/>
  <c r="V68" i="66"/>
  <c r="U68" i="66"/>
  <c r="T68" i="66"/>
  <c r="S68" i="66"/>
  <c r="R68" i="66"/>
  <c r="Q68" i="66"/>
  <c r="P68" i="66"/>
  <c r="O68" i="66"/>
  <c r="N68" i="66"/>
  <c r="M68" i="66"/>
  <c r="L68" i="66"/>
  <c r="K68" i="66"/>
  <c r="I68" i="66"/>
  <c r="V67" i="66"/>
  <c r="U67" i="66"/>
  <c r="T67" i="66"/>
  <c r="S67" i="66"/>
  <c r="R67" i="66"/>
  <c r="Q67" i="66"/>
  <c r="P67" i="66"/>
  <c r="O67" i="66"/>
  <c r="N67" i="66"/>
  <c r="M67" i="66"/>
  <c r="L67" i="66"/>
  <c r="K67" i="66"/>
  <c r="I67" i="66"/>
  <c r="F67" i="66"/>
  <c r="V66" i="66"/>
  <c r="S66" i="66"/>
  <c r="R66" i="66"/>
  <c r="N66" i="66"/>
  <c r="V65" i="66"/>
  <c r="U65" i="66"/>
  <c r="T65" i="66"/>
  <c r="S65" i="66"/>
  <c r="R65" i="66"/>
  <c r="Q65" i="66"/>
  <c r="P65" i="66"/>
  <c r="O65" i="66"/>
  <c r="N65" i="66"/>
  <c r="M65" i="66"/>
  <c r="L65" i="66"/>
  <c r="K65" i="66"/>
  <c r="I65" i="66"/>
  <c r="V64" i="66"/>
  <c r="U64" i="66"/>
  <c r="T64" i="66"/>
  <c r="S64" i="66"/>
  <c r="R64" i="66"/>
  <c r="Q64" i="66"/>
  <c r="P64" i="66"/>
  <c r="O64" i="66"/>
  <c r="N64" i="66"/>
  <c r="M64" i="66"/>
  <c r="L64" i="66"/>
  <c r="K64" i="66"/>
  <c r="I64" i="66"/>
  <c r="F64" i="66"/>
  <c r="V63" i="66"/>
  <c r="U63" i="66"/>
  <c r="T63" i="66"/>
  <c r="S63" i="66"/>
  <c r="R63" i="66"/>
  <c r="Q63" i="66"/>
  <c r="P63" i="66"/>
  <c r="O63" i="66"/>
  <c r="N63" i="66"/>
  <c r="M63" i="66"/>
  <c r="L63" i="66"/>
  <c r="K63" i="66"/>
  <c r="I63" i="66"/>
  <c r="H63" i="66"/>
  <c r="F63" i="66"/>
  <c r="V62" i="66"/>
  <c r="U62" i="66"/>
  <c r="T62" i="66"/>
  <c r="S62" i="66"/>
  <c r="R62" i="66"/>
  <c r="Q62" i="66"/>
  <c r="P62" i="66"/>
  <c r="O62" i="66"/>
  <c r="N62" i="66"/>
  <c r="M62" i="66"/>
  <c r="L62" i="66"/>
  <c r="K62" i="66"/>
  <c r="I62" i="66"/>
  <c r="F62" i="66"/>
  <c r="V61" i="66"/>
  <c r="U61" i="66"/>
  <c r="T61" i="66"/>
  <c r="S61" i="66"/>
  <c r="R61" i="66"/>
  <c r="Q61" i="66"/>
  <c r="P61" i="66"/>
  <c r="O61" i="66"/>
  <c r="N61" i="66"/>
  <c r="M61" i="66"/>
  <c r="L61" i="66"/>
  <c r="K61" i="66"/>
  <c r="I61" i="66"/>
  <c r="F61" i="66"/>
  <c r="V60" i="66"/>
  <c r="U60" i="66"/>
  <c r="T60" i="66"/>
  <c r="S60" i="66"/>
  <c r="R60" i="66"/>
  <c r="Q60" i="66"/>
  <c r="P60" i="66"/>
  <c r="O60" i="66"/>
  <c r="N60" i="66"/>
  <c r="M60" i="66"/>
  <c r="L60" i="66"/>
  <c r="K60" i="66"/>
  <c r="I60" i="66"/>
  <c r="F60" i="66"/>
  <c r="V58" i="66"/>
  <c r="S58" i="66"/>
  <c r="R58" i="66"/>
  <c r="Q58" i="66"/>
  <c r="O58" i="66"/>
  <c r="N58" i="66"/>
  <c r="M58" i="66"/>
  <c r="K58" i="66"/>
  <c r="I58" i="66"/>
  <c r="V57" i="66"/>
  <c r="U57" i="66"/>
  <c r="T57" i="66"/>
  <c r="S57" i="66"/>
  <c r="R57" i="66"/>
  <c r="Q57" i="66"/>
  <c r="P57" i="66"/>
  <c r="O57" i="66"/>
  <c r="N57" i="66"/>
  <c r="M57" i="66"/>
  <c r="L57" i="66"/>
  <c r="K57" i="66"/>
  <c r="I57" i="66"/>
  <c r="H57" i="66"/>
  <c r="F57" i="66"/>
  <c r="V56" i="66"/>
  <c r="U56" i="66"/>
  <c r="T56" i="66"/>
  <c r="S56" i="66"/>
  <c r="R56" i="66"/>
  <c r="Q56" i="66"/>
  <c r="P56" i="66"/>
  <c r="O56" i="66"/>
  <c r="N56" i="66"/>
  <c r="M56" i="66"/>
  <c r="L56" i="66"/>
  <c r="K56" i="66"/>
  <c r="I56" i="66"/>
  <c r="F56" i="66"/>
  <c r="V55" i="66"/>
  <c r="U55" i="66"/>
  <c r="T55" i="66"/>
  <c r="S55" i="66"/>
  <c r="R55" i="66"/>
  <c r="Q55" i="66"/>
  <c r="P55" i="66"/>
  <c r="O55" i="66"/>
  <c r="N55" i="66"/>
  <c r="M55" i="66"/>
  <c r="L55" i="66"/>
  <c r="K55" i="66"/>
  <c r="I55" i="66"/>
  <c r="H55" i="66"/>
  <c r="F55" i="66"/>
  <c r="N54" i="66"/>
  <c r="M54" i="66"/>
  <c r="I54" i="66"/>
  <c r="V52" i="66"/>
  <c r="S52" i="66"/>
  <c r="O52" i="66"/>
  <c r="N52" i="66"/>
  <c r="K52" i="66"/>
  <c r="I52" i="66"/>
  <c r="V51" i="66"/>
  <c r="U51" i="66"/>
  <c r="T51" i="66"/>
  <c r="S51" i="66"/>
  <c r="R51" i="66"/>
  <c r="Q51" i="66"/>
  <c r="P51" i="66"/>
  <c r="O51" i="66"/>
  <c r="N51" i="66"/>
  <c r="M51" i="66"/>
  <c r="L51" i="66"/>
  <c r="K51" i="66"/>
  <c r="I51" i="66"/>
  <c r="F51" i="66"/>
  <c r="V50" i="66"/>
  <c r="Q50" i="66"/>
  <c r="Q49" i="66"/>
  <c r="M49" i="66"/>
  <c r="I49" i="66"/>
  <c r="T48" i="66"/>
  <c r="S48" i="66"/>
  <c r="Q48" i="66"/>
  <c r="P48" i="66"/>
  <c r="O48" i="66"/>
  <c r="L48" i="66"/>
  <c r="K48" i="66"/>
  <c r="V47" i="66"/>
  <c r="U47" i="66"/>
  <c r="T47" i="66"/>
  <c r="S47" i="66"/>
  <c r="R47" i="66"/>
  <c r="Q47" i="66"/>
  <c r="P47" i="66"/>
  <c r="O47" i="66"/>
  <c r="N47" i="66"/>
  <c r="M47" i="66"/>
  <c r="L47" i="66"/>
  <c r="K47" i="66"/>
  <c r="I47" i="66"/>
  <c r="F47" i="66"/>
  <c r="V46" i="66"/>
  <c r="U46" i="66"/>
  <c r="T46" i="66"/>
  <c r="S46" i="66"/>
  <c r="R46" i="66"/>
  <c r="Q46" i="66"/>
  <c r="P46" i="66"/>
  <c r="O46" i="66"/>
  <c r="N46" i="66"/>
  <c r="M46" i="66"/>
  <c r="L46" i="66"/>
  <c r="K46" i="66"/>
  <c r="I46" i="66"/>
  <c r="U44" i="66"/>
  <c r="Q44" i="66"/>
  <c r="P44" i="66"/>
  <c r="M44" i="66"/>
  <c r="L44" i="66"/>
  <c r="I44" i="66"/>
  <c r="V43" i="66"/>
  <c r="U43" i="66"/>
  <c r="T43" i="66"/>
  <c r="S43" i="66"/>
  <c r="R43" i="66"/>
  <c r="Q43" i="66"/>
  <c r="P43" i="66"/>
  <c r="O43" i="66"/>
  <c r="N43" i="66"/>
  <c r="M43" i="66"/>
  <c r="L43" i="66"/>
  <c r="K43" i="66"/>
  <c r="I43" i="66"/>
  <c r="H43" i="66"/>
  <c r="V42" i="66"/>
  <c r="U42" i="66"/>
  <c r="T42" i="66"/>
  <c r="S42" i="66"/>
  <c r="R42" i="66"/>
  <c r="Q42" i="66"/>
  <c r="P42" i="66"/>
  <c r="O42" i="66"/>
  <c r="N42" i="66"/>
  <c r="M42" i="66"/>
  <c r="L42" i="66"/>
  <c r="K42" i="66"/>
  <c r="I42" i="66"/>
  <c r="F42" i="66"/>
  <c r="U41" i="66"/>
  <c r="Q41" i="66"/>
  <c r="M41" i="66"/>
  <c r="K41" i="66"/>
  <c r="V39" i="66"/>
  <c r="U39" i="66"/>
  <c r="T39" i="66"/>
  <c r="S39" i="66"/>
  <c r="R39" i="66"/>
  <c r="Q39" i="66"/>
  <c r="P39" i="66"/>
  <c r="O39" i="66"/>
  <c r="N39" i="66"/>
  <c r="M39" i="66"/>
  <c r="L39" i="66"/>
  <c r="K39" i="66"/>
  <c r="I39" i="66"/>
  <c r="U38" i="66"/>
  <c r="R38" i="66"/>
  <c r="Q38" i="66"/>
  <c r="P38" i="66"/>
  <c r="O38" i="66"/>
  <c r="N38" i="66"/>
  <c r="L38" i="66"/>
  <c r="O37" i="66"/>
  <c r="V36" i="66"/>
  <c r="U36" i="66"/>
  <c r="T36" i="66"/>
  <c r="S36" i="66"/>
  <c r="R36" i="66"/>
  <c r="Q36" i="66"/>
  <c r="P36" i="66"/>
  <c r="O36" i="66"/>
  <c r="N36" i="66"/>
  <c r="M36" i="66"/>
  <c r="L36" i="66"/>
  <c r="K36" i="66"/>
  <c r="I36" i="66"/>
  <c r="H36" i="66"/>
  <c r="F36" i="66"/>
  <c r="T35" i="66"/>
  <c r="K35" i="66"/>
  <c r="V34" i="66"/>
  <c r="U34" i="66"/>
  <c r="T34" i="66"/>
  <c r="S34" i="66"/>
  <c r="R34" i="66"/>
  <c r="Q34" i="66"/>
  <c r="P34" i="66"/>
  <c r="O34" i="66"/>
  <c r="N34" i="66"/>
  <c r="M34" i="66"/>
  <c r="L34" i="66"/>
  <c r="K34" i="66"/>
  <c r="I34" i="66"/>
  <c r="K33" i="66"/>
  <c r="V31" i="66"/>
  <c r="T31" i="66"/>
  <c r="Q31" i="66"/>
  <c r="P31" i="66"/>
  <c r="N31" i="66"/>
  <c r="M31" i="66"/>
  <c r="L31" i="66"/>
  <c r="I31" i="66"/>
  <c r="V30" i="66"/>
  <c r="U30" i="66"/>
  <c r="T30" i="66"/>
  <c r="S30" i="66"/>
  <c r="R30" i="66"/>
  <c r="Q30" i="66"/>
  <c r="P30" i="66"/>
  <c r="O30" i="66"/>
  <c r="N30" i="66"/>
  <c r="M30" i="66"/>
  <c r="L30" i="66"/>
  <c r="K30" i="66"/>
  <c r="I30" i="66"/>
  <c r="F30" i="66"/>
  <c r="V29" i="66"/>
  <c r="U29" i="66"/>
  <c r="T29" i="66"/>
  <c r="S29" i="66"/>
  <c r="R29" i="66"/>
  <c r="Q29" i="66"/>
  <c r="P29" i="66"/>
  <c r="O29" i="66"/>
  <c r="N29" i="66"/>
  <c r="M29" i="66"/>
  <c r="L29" i="66"/>
  <c r="K29" i="66"/>
  <c r="I29" i="66"/>
  <c r="F29" i="66"/>
  <c r="S28" i="66"/>
  <c r="Q28" i="66"/>
  <c r="O28" i="66"/>
  <c r="N28" i="66"/>
  <c r="M28" i="66"/>
  <c r="I28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I27" i="66"/>
  <c r="F27" i="66"/>
  <c r="V26" i="66"/>
  <c r="U26" i="66"/>
  <c r="T26" i="66"/>
  <c r="S26" i="66"/>
  <c r="R26" i="66"/>
  <c r="Q26" i="66"/>
  <c r="P26" i="66"/>
  <c r="O26" i="66"/>
  <c r="N26" i="66"/>
  <c r="M26" i="66"/>
  <c r="L26" i="66"/>
  <c r="K26" i="66"/>
  <c r="I26" i="66"/>
  <c r="F26" i="66"/>
  <c r="K25" i="66"/>
  <c r="I25" i="66"/>
  <c r="F24" i="66"/>
  <c r="V23" i="66"/>
  <c r="U23" i="66"/>
  <c r="T23" i="66"/>
  <c r="S23" i="66"/>
  <c r="R23" i="66"/>
  <c r="Q23" i="66"/>
  <c r="P23" i="66"/>
  <c r="O23" i="66"/>
  <c r="N23" i="66"/>
  <c r="M23" i="66"/>
  <c r="L23" i="66"/>
  <c r="K23" i="66"/>
  <c r="I23" i="66"/>
  <c r="F23" i="66"/>
  <c r="V22" i="66"/>
  <c r="U22" i="66"/>
  <c r="T22" i="66"/>
  <c r="S22" i="66"/>
  <c r="R22" i="66"/>
  <c r="Q22" i="66"/>
  <c r="O22" i="66"/>
  <c r="N22" i="66"/>
  <c r="M22" i="66"/>
  <c r="L22" i="66"/>
  <c r="K22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I21" i="66"/>
  <c r="F20" i="66"/>
  <c r="V20" i="66"/>
  <c r="V19" i="66"/>
  <c r="U19" i="66"/>
  <c r="T19" i="66"/>
  <c r="S19" i="66"/>
  <c r="R19" i="66"/>
  <c r="Q19" i="66"/>
  <c r="P19" i="66"/>
  <c r="O19" i="66"/>
  <c r="N19" i="66"/>
  <c r="M19" i="66"/>
  <c r="L19" i="66"/>
  <c r="K19" i="66"/>
  <c r="I19" i="66"/>
  <c r="V18" i="66"/>
  <c r="U18" i="66"/>
  <c r="T18" i="66"/>
  <c r="S18" i="66"/>
  <c r="R18" i="66"/>
  <c r="Q18" i="66"/>
  <c r="P18" i="66"/>
  <c r="O18" i="66"/>
  <c r="N18" i="66"/>
  <c r="M18" i="66"/>
  <c r="L18" i="66"/>
  <c r="K18" i="66"/>
  <c r="I18" i="66"/>
  <c r="F18" i="66"/>
  <c r="V17" i="66"/>
  <c r="U17" i="66"/>
  <c r="T17" i="66"/>
  <c r="S17" i="66"/>
  <c r="R17" i="66"/>
  <c r="Q17" i="66"/>
  <c r="P17" i="66"/>
  <c r="O17" i="66"/>
  <c r="N17" i="66"/>
  <c r="M17" i="66"/>
  <c r="L17" i="66"/>
  <c r="K17" i="66"/>
  <c r="I17" i="66"/>
  <c r="F17" i="66"/>
  <c r="V16" i="66"/>
  <c r="U16" i="66"/>
  <c r="T16" i="66"/>
  <c r="S16" i="66"/>
  <c r="R16" i="66"/>
  <c r="Q16" i="66"/>
  <c r="P16" i="66"/>
  <c r="O16" i="66"/>
  <c r="N16" i="66"/>
  <c r="M16" i="66"/>
  <c r="L16" i="66"/>
  <c r="K16" i="66"/>
  <c r="I16" i="66"/>
  <c r="F16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I15" i="66"/>
  <c r="F15" i="66"/>
  <c r="V14" i="66"/>
  <c r="V13" i="66"/>
  <c r="T13" i="66"/>
  <c r="S13" i="66"/>
  <c r="R13" i="66"/>
  <c r="P13" i="66"/>
  <c r="O13" i="66"/>
  <c r="N13" i="66"/>
  <c r="L13" i="66"/>
  <c r="K13" i="66"/>
  <c r="I13" i="66"/>
  <c r="V12" i="66"/>
  <c r="U12" i="66"/>
  <c r="T12" i="66"/>
  <c r="S12" i="66"/>
  <c r="R12" i="66"/>
  <c r="Q12" i="66"/>
  <c r="P12" i="66"/>
  <c r="O12" i="66"/>
  <c r="N12" i="66"/>
  <c r="M12" i="66"/>
  <c r="L12" i="66"/>
  <c r="K12" i="66"/>
  <c r="I12" i="66"/>
  <c r="F12" i="66"/>
  <c r="V11" i="66"/>
  <c r="U11" i="66"/>
  <c r="T11" i="66"/>
  <c r="S11" i="66"/>
  <c r="R11" i="66"/>
  <c r="Q11" i="66"/>
  <c r="P11" i="66"/>
  <c r="O11" i="66"/>
  <c r="N11" i="66"/>
  <c r="M11" i="66"/>
  <c r="L11" i="66"/>
  <c r="K11" i="66"/>
  <c r="I11" i="66"/>
  <c r="F11" i="66"/>
  <c r="V10" i="66"/>
  <c r="U10" i="66"/>
  <c r="T10" i="66"/>
  <c r="S10" i="66"/>
  <c r="Q10" i="66"/>
  <c r="P10" i="66"/>
  <c r="O10" i="66"/>
  <c r="N10" i="66"/>
  <c r="M10" i="66"/>
  <c r="L10" i="66"/>
  <c r="K10" i="66"/>
  <c r="I10" i="66"/>
  <c r="V9" i="66"/>
  <c r="U9" i="66"/>
  <c r="T9" i="66"/>
  <c r="S9" i="66"/>
  <c r="R9" i="66"/>
  <c r="Q9" i="66"/>
  <c r="P9" i="66"/>
  <c r="O9" i="66"/>
  <c r="N9" i="66"/>
  <c r="M9" i="66"/>
  <c r="L9" i="66"/>
  <c r="K9" i="66"/>
  <c r="I9" i="66"/>
  <c r="F9" i="66"/>
  <c r="V8" i="66"/>
  <c r="T8" i="66"/>
  <c r="S8" i="66"/>
  <c r="R8" i="66"/>
  <c r="Q8" i="66"/>
  <c r="P8" i="66"/>
  <c r="O8" i="66"/>
  <c r="N8" i="66"/>
  <c r="M8" i="66"/>
  <c r="L8" i="66"/>
  <c r="K8" i="66"/>
  <c r="I8" i="66"/>
  <c r="U7" i="66"/>
  <c r="Q7" i="66"/>
  <c r="M7" i="66"/>
  <c r="I7" i="66"/>
  <c r="H267" i="68"/>
  <c r="H266" i="68"/>
  <c r="H265" i="68"/>
  <c r="H264" i="68"/>
  <c r="H263" i="68"/>
  <c r="H262" i="68"/>
  <c r="H261" i="68"/>
  <c r="AA260" i="68"/>
  <c r="Z260" i="68"/>
  <c r="Y260" i="68"/>
  <c r="X260" i="68"/>
  <c r="W260" i="68"/>
  <c r="V260" i="68"/>
  <c r="U260" i="68"/>
  <c r="T260" i="68"/>
  <c r="S260" i="68"/>
  <c r="R260" i="68"/>
  <c r="Q260" i="68"/>
  <c r="P260" i="68"/>
  <c r="H260" i="68" s="1"/>
  <c r="O260" i="68"/>
  <c r="M260" i="68"/>
  <c r="L260" i="68"/>
  <c r="K260" i="68"/>
  <c r="J260" i="68"/>
  <c r="I260" i="68"/>
  <c r="H259" i="68"/>
  <c r="H258" i="68"/>
  <c r="AA257" i="68"/>
  <c r="Z257" i="68"/>
  <c r="Y257" i="68"/>
  <c r="X257" i="68"/>
  <c r="W257" i="68"/>
  <c r="V257" i="68"/>
  <c r="U257" i="68"/>
  <c r="T257" i="68"/>
  <c r="S257" i="68"/>
  <c r="R257" i="68"/>
  <c r="Q257" i="68"/>
  <c r="P257" i="68"/>
  <c r="O257" i="68"/>
  <c r="M257" i="68"/>
  <c r="L257" i="68"/>
  <c r="K257" i="68"/>
  <c r="J257" i="68"/>
  <c r="I257" i="68"/>
  <c r="H256" i="68"/>
  <c r="H255" i="68"/>
  <c r="H254" i="68"/>
  <c r="H253" i="68"/>
  <c r="H252" i="68"/>
  <c r="H251" i="68"/>
  <c r="H250" i="68"/>
  <c r="M250" i="68" s="1"/>
  <c r="M249" i="68" s="1"/>
  <c r="J5" i="39" s="1"/>
  <c r="AA249" i="68"/>
  <c r="Z249" i="68"/>
  <c r="Y249" i="68"/>
  <c r="X249" i="68"/>
  <c r="W249" i="68"/>
  <c r="V249" i="68"/>
  <c r="U249" i="68"/>
  <c r="T249" i="68"/>
  <c r="S249" i="68"/>
  <c r="R249" i="68"/>
  <c r="Q249" i="68"/>
  <c r="P249" i="68"/>
  <c r="O249" i="68"/>
  <c r="U5" i="39" s="1"/>
  <c r="L249" i="68"/>
  <c r="K249" i="68"/>
  <c r="H5" i="39" s="1"/>
  <c r="J249" i="68"/>
  <c r="G5" i="39" s="1"/>
  <c r="I249" i="68"/>
  <c r="F249" i="68"/>
  <c r="F236" i="68" s="1"/>
  <c r="F235" i="68" s="1"/>
  <c r="C6" i="39" s="1"/>
  <c r="H248" i="68"/>
  <c r="H247" i="68"/>
  <c r="H246" i="68"/>
  <c r="H245" i="68"/>
  <c r="H244" i="68"/>
  <c r="H243" i="68"/>
  <c r="AA242" i="68"/>
  <c r="AA241" i="68" s="1"/>
  <c r="Z242" i="68"/>
  <c r="Z241" i="68" s="1"/>
  <c r="Y242" i="68"/>
  <c r="X242" i="68"/>
  <c r="W242" i="68"/>
  <c r="W241" i="68" s="1"/>
  <c r="W236" i="68" s="1"/>
  <c r="W235" i="68" s="1"/>
  <c r="V242" i="68"/>
  <c r="U242" i="68"/>
  <c r="U241" i="68" s="1"/>
  <c r="T242" i="68"/>
  <c r="T241" i="68" s="1"/>
  <c r="S242" i="68"/>
  <c r="S241" i="68" s="1"/>
  <c r="R242" i="68"/>
  <c r="Q242" i="68"/>
  <c r="P242" i="68"/>
  <c r="O242" i="68"/>
  <c r="O241" i="68" s="1"/>
  <c r="O236" i="68" s="1"/>
  <c r="O235" i="68" s="1"/>
  <c r="U6" i="39" s="1"/>
  <c r="M242" i="68"/>
  <c r="M241" i="68" s="1"/>
  <c r="L242" i="68"/>
  <c r="L241" i="68" s="1"/>
  <c r="K242" i="68"/>
  <c r="K241" i="68" s="1"/>
  <c r="J242" i="68"/>
  <c r="J241" i="68" s="1"/>
  <c r="J236" i="68" s="1"/>
  <c r="J235" i="68" s="1"/>
  <c r="G6" i="39" s="1"/>
  <c r="I242" i="68"/>
  <c r="I241" i="68" s="1"/>
  <c r="Y241" i="68"/>
  <c r="X241" i="68"/>
  <c r="V241" i="68"/>
  <c r="V236" i="68" s="1"/>
  <c r="V235" i="68" s="1"/>
  <c r="Q241" i="68"/>
  <c r="P241" i="68"/>
  <c r="H240" i="68"/>
  <c r="H239" i="68"/>
  <c r="H238" i="68"/>
  <c r="AA237" i="68"/>
  <c r="Z237" i="68"/>
  <c r="Y237" i="68"/>
  <c r="X237" i="68"/>
  <c r="W237" i="68"/>
  <c r="V237" i="68"/>
  <c r="U237" i="68"/>
  <c r="T237" i="68"/>
  <c r="S237" i="68"/>
  <c r="S236" i="68" s="1"/>
  <c r="S235" i="68" s="1"/>
  <c r="R237" i="68"/>
  <c r="Q237" i="68"/>
  <c r="P237" i="68"/>
  <c r="O237" i="68"/>
  <c r="M237" i="68"/>
  <c r="L237" i="68"/>
  <c r="K237" i="68"/>
  <c r="J237" i="68"/>
  <c r="I237" i="68"/>
  <c r="AA236" i="68"/>
  <c r="AA235" i="68" s="1"/>
  <c r="H234" i="68"/>
  <c r="H233" i="68"/>
  <c r="H232" i="68"/>
  <c r="H231" i="68"/>
  <c r="H230" i="68"/>
  <c r="H229" i="68"/>
  <c r="H228" i="68"/>
  <c r="H227" i="68"/>
  <c r="N227" i="68" s="1"/>
  <c r="H226" i="68"/>
  <c r="H225" i="68"/>
  <c r="H224" i="68"/>
  <c r="AA223" i="68"/>
  <c r="Z223" i="68"/>
  <c r="Y223" i="68"/>
  <c r="X223" i="68"/>
  <c r="W223" i="68"/>
  <c r="V223" i="68"/>
  <c r="U223" i="68"/>
  <c r="T223" i="68"/>
  <c r="S223" i="68"/>
  <c r="R223" i="68"/>
  <c r="Q223" i="68"/>
  <c r="P223" i="68"/>
  <c r="O223" i="68"/>
  <c r="N223" i="68"/>
  <c r="N173" i="68" s="1"/>
  <c r="M223" i="68"/>
  <c r="M209" i="68" s="1"/>
  <c r="L223" i="68"/>
  <c r="K223" i="68"/>
  <c r="J223" i="68"/>
  <c r="I223" i="68"/>
  <c r="H222" i="68"/>
  <c r="H221" i="68"/>
  <c r="H220" i="68"/>
  <c r="H219" i="68"/>
  <c r="H218" i="68"/>
  <c r="H217" i="68"/>
  <c r="H216" i="68"/>
  <c r="H215" i="68"/>
  <c r="H214" i="68"/>
  <c r="AA213" i="68"/>
  <c r="AA209" i="68" s="1"/>
  <c r="Z213" i="68"/>
  <c r="Y213" i="68"/>
  <c r="X213" i="68"/>
  <c r="X209" i="68" s="1"/>
  <c r="W213" i="68"/>
  <c r="W209" i="68" s="1"/>
  <c r="V213" i="68"/>
  <c r="U213" i="68"/>
  <c r="U209" i="68" s="1"/>
  <c r="T213" i="68"/>
  <c r="T209" i="68" s="1"/>
  <c r="S213" i="68"/>
  <c r="S209" i="68" s="1"/>
  <c r="R213" i="68"/>
  <c r="R209" i="68" s="1"/>
  <c r="Q213" i="68"/>
  <c r="Q209" i="68" s="1"/>
  <c r="P213" i="68"/>
  <c r="O213" i="68"/>
  <c r="O209" i="68" s="1"/>
  <c r="M213" i="68"/>
  <c r="L213" i="68"/>
  <c r="L209" i="68" s="1"/>
  <c r="K213" i="68"/>
  <c r="J213" i="68"/>
  <c r="I213" i="68"/>
  <c r="I209" i="68" s="1"/>
  <c r="H212" i="68"/>
  <c r="H211" i="68"/>
  <c r="H210" i="68"/>
  <c r="Z209" i="68"/>
  <c r="Y209" i="68"/>
  <c r="H208" i="68"/>
  <c r="H207" i="68"/>
  <c r="H206" i="68"/>
  <c r="H205" i="68"/>
  <c r="H204" i="68"/>
  <c r="H203" i="68"/>
  <c r="H202" i="68"/>
  <c r="H201" i="68"/>
  <c r="H200" i="68"/>
  <c r="H199" i="68"/>
  <c r="H198" i="68"/>
  <c r="AA197" i="68"/>
  <c r="Z197" i="68"/>
  <c r="Z183" i="68" s="1"/>
  <c r="Y197" i="68"/>
  <c r="Y183" i="68" s="1"/>
  <c r="X197" i="68"/>
  <c r="W197" i="68"/>
  <c r="V197" i="68"/>
  <c r="U197" i="68"/>
  <c r="T197" i="68"/>
  <c r="S197" i="68"/>
  <c r="R197" i="68"/>
  <c r="R183" i="68" s="1"/>
  <c r="Q197" i="68"/>
  <c r="Q183" i="68" s="1"/>
  <c r="P197" i="68"/>
  <c r="O197" i="68"/>
  <c r="M197" i="68"/>
  <c r="L197" i="68"/>
  <c r="K197" i="68"/>
  <c r="J197" i="68"/>
  <c r="I197" i="68"/>
  <c r="I183" i="68" s="1"/>
  <c r="H196" i="68"/>
  <c r="H195" i="68"/>
  <c r="H194" i="68"/>
  <c r="H193" i="68"/>
  <c r="H192" i="68"/>
  <c r="H191" i="68"/>
  <c r="H190" i="68"/>
  <c r="H189" i="68"/>
  <c r="H188" i="68"/>
  <c r="AA187" i="68"/>
  <c r="Z187" i="68"/>
  <c r="Y187" i="68"/>
  <c r="X187" i="68"/>
  <c r="W187" i="68"/>
  <c r="V187" i="68"/>
  <c r="U187" i="68"/>
  <c r="T187" i="68"/>
  <c r="S187" i="68"/>
  <c r="R187" i="68"/>
  <c r="Q187" i="68"/>
  <c r="P187" i="68"/>
  <c r="O187" i="68"/>
  <c r="M187" i="68"/>
  <c r="L187" i="68"/>
  <c r="K187" i="68"/>
  <c r="J187" i="68"/>
  <c r="I187" i="68"/>
  <c r="H186" i="68"/>
  <c r="H185" i="68"/>
  <c r="H184" i="68"/>
  <c r="V183" i="68"/>
  <c r="M183" i="68"/>
  <c r="H182" i="68"/>
  <c r="H181" i="68"/>
  <c r="H180" i="68"/>
  <c r="AA179" i="68"/>
  <c r="Z179" i="68"/>
  <c r="Y179" i="68"/>
  <c r="X179" i="68"/>
  <c r="W179" i="68"/>
  <c r="V179" i="68"/>
  <c r="U179" i="68"/>
  <c r="U173" i="68" s="1"/>
  <c r="T179" i="68"/>
  <c r="S179" i="68"/>
  <c r="R179" i="68"/>
  <c r="Q179" i="68"/>
  <c r="P179" i="68"/>
  <c r="O179" i="68"/>
  <c r="M179" i="68"/>
  <c r="L179" i="68"/>
  <c r="K179" i="68"/>
  <c r="J179" i="68"/>
  <c r="I179" i="68"/>
  <c r="H178" i="68"/>
  <c r="H177" i="68"/>
  <c r="H176" i="68"/>
  <c r="K176" i="68" s="1"/>
  <c r="K175" i="68" s="1"/>
  <c r="AA175" i="68"/>
  <c r="Z175" i="68"/>
  <c r="Z173" i="68" s="1"/>
  <c r="Y175" i="68"/>
  <c r="X175" i="68"/>
  <c r="W175" i="68"/>
  <c r="W173" i="68" s="1"/>
  <c r="V175" i="68"/>
  <c r="V173" i="68" s="1"/>
  <c r="U175" i="68"/>
  <c r="T175" i="68"/>
  <c r="S175" i="68"/>
  <c r="R175" i="68"/>
  <c r="R173" i="68" s="1"/>
  <c r="Q175" i="68"/>
  <c r="P175" i="68"/>
  <c r="O175" i="68"/>
  <c r="M175" i="68"/>
  <c r="M173" i="68" s="1"/>
  <c r="L175" i="68"/>
  <c r="J175" i="68"/>
  <c r="J173" i="68" s="1"/>
  <c r="I175" i="68"/>
  <c r="I173" i="68" s="1"/>
  <c r="H175" i="68"/>
  <c r="H174" i="68"/>
  <c r="O173" i="68"/>
  <c r="H167" i="68"/>
  <c r="AA166" i="68"/>
  <c r="Z166" i="68"/>
  <c r="Y166" i="68"/>
  <c r="X166" i="68"/>
  <c r="W166" i="68"/>
  <c r="V166" i="68"/>
  <c r="U166" i="68"/>
  <c r="T166" i="68"/>
  <c r="S166" i="68"/>
  <c r="R166" i="68"/>
  <c r="Q166" i="68"/>
  <c r="P166" i="68"/>
  <c r="O166" i="68"/>
  <c r="L166" i="68"/>
  <c r="K166" i="68"/>
  <c r="J166" i="68"/>
  <c r="F166" i="68"/>
  <c r="H165" i="68"/>
  <c r="H164" i="68"/>
  <c r="H163" i="68"/>
  <c r="AA162" i="68"/>
  <c r="Z162" i="68"/>
  <c r="Y162" i="68"/>
  <c r="X162" i="68"/>
  <c r="W162" i="68"/>
  <c r="V162" i="68"/>
  <c r="U162" i="68"/>
  <c r="T162" i="68"/>
  <c r="S162" i="68"/>
  <c r="R162" i="68"/>
  <c r="Q162" i="68"/>
  <c r="P162" i="68"/>
  <c r="O162" i="68"/>
  <c r="M162" i="68"/>
  <c r="L162" i="68"/>
  <c r="K162" i="68"/>
  <c r="J162" i="68"/>
  <c r="I162" i="68"/>
  <c r="H161" i="68"/>
  <c r="I161" i="68" s="1"/>
  <c r="I158" i="68" s="1"/>
  <c r="I156" i="68" s="1"/>
  <c r="H160" i="68"/>
  <c r="H159" i="68"/>
  <c r="AA158" i="68"/>
  <c r="Z158" i="68"/>
  <c r="Z156" i="68" s="1"/>
  <c r="Y158" i="68"/>
  <c r="Y156" i="68" s="1"/>
  <c r="X158" i="68"/>
  <c r="X156" i="68" s="1"/>
  <c r="W158" i="68"/>
  <c r="W156" i="68" s="1"/>
  <c r="V158" i="68"/>
  <c r="U158" i="68"/>
  <c r="T158" i="68"/>
  <c r="T156" i="68" s="1"/>
  <c r="S158" i="68"/>
  <c r="S156" i="68" s="1"/>
  <c r="R158" i="68"/>
  <c r="Q158" i="68"/>
  <c r="Q156" i="68" s="1"/>
  <c r="P158" i="68"/>
  <c r="P156" i="68" s="1"/>
  <c r="O158" i="68"/>
  <c r="O156" i="68" s="1"/>
  <c r="M158" i="68"/>
  <c r="M156" i="68" s="1"/>
  <c r="L158" i="68"/>
  <c r="L156" i="68" s="1"/>
  <c r="K158" i="68"/>
  <c r="K156" i="68" s="1"/>
  <c r="J158" i="68"/>
  <c r="J156" i="68" s="1"/>
  <c r="F158" i="68"/>
  <c r="H157" i="68"/>
  <c r="AA156" i="68"/>
  <c r="V156" i="68"/>
  <c r="U156" i="68"/>
  <c r="R156" i="68"/>
  <c r="F156" i="68"/>
  <c r="H155" i="68"/>
  <c r="H154" i="68"/>
  <c r="H153" i="68"/>
  <c r="H152" i="68"/>
  <c r="H151" i="68"/>
  <c r="H150" i="68"/>
  <c r="H149" i="68"/>
  <c r="H148" i="68"/>
  <c r="K148" i="68" s="1"/>
  <c r="H147" i="68"/>
  <c r="K147" i="68" s="1"/>
  <c r="H146" i="68"/>
  <c r="AA145" i="68"/>
  <c r="Z145" i="68"/>
  <c r="Y145" i="68"/>
  <c r="X145" i="68"/>
  <c r="W145" i="68"/>
  <c r="V145" i="68"/>
  <c r="U145" i="68"/>
  <c r="T145" i="68"/>
  <c r="S145" i="68"/>
  <c r="R145" i="68"/>
  <c r="Q145" i="68"/>
  <c r="P145" i="68"/>
  <c r="O145" i="68"/>
  <c r="M145" i="68"/>
  <c r="L145" i="68"/>
  <c r="J145" i="68"/>
  <c r="I145" i="68"/>
  <c r="F145" i="68"/>
  <c r="H144" i="68"/>
  <c r="I144" i="68" s="1"/>
  <c r="H143" i="68"/>
  <c r="I143" i="68" s="1"/>
  <c r="I141" i="68" s="1"/>
  <c r="H142" i="68"/>
  <c r="J142" i="68" s="1"/>
  <c r="J141" i="68" s="1"/>
  <c r="AA141" i="68"/>
  <c r="AA137" i="68" s="1"/>
  <c r="Z141" i="68"/>
  <c r="Y141" i="68"/>
  <c r="X141" i="68"/>
  <c r="W141" i="68"/>
  <c r="W137" i="68" s="1"/>
  <c r="V141" i="68"/>
  <c r="U141" i="68"/>
  <c r="T141" i="68"/>
  <c r="S141" i="68"/>
  <c r="S137" i="68" s="1"/>
  <c r="R141" i="68"/>
  <c r="H141" i="68" s="1"/>
  <c r="Q141" i="68"/>
  <c r="P141" i="68"/>
  <c r="O141" i="68"/>
  <c r="O137" i="68" s="1"/>
  <c r="M141" i="68"/>
  <c r="L141" i="68"/>
  <c r="K141" i="68"/>
  <c r="H140" i="68"/>
  <c r="I140" i="68" s="1"/>
  <c r="H139" i="68"/>
  <c r="I139" i="68" s="1"/>
  <c r="AA138" i="68"/>
  <c r="Z138" i="68"/>
  <c r="Y138" i="68"/>
  <c r="Y137" i="68" s="1"/>
  <c r="X138" i="68"/>
  <c r="W138" i="68"/>
  <c r="V138" i="68"/>
  <c r="U138" i="68"/>
  <c r="U137" i="68" s="1"/>
  <c r="T138" i="68"/>
  <c r="S138" i="68"/>
  <c r="R138" i="68"/>
  <c r="Q138" i="68"/>
  <c r="P138" i="68"/>
  <c r="O138" i="68"/>
  <c r="M138" i="68"/>
  <c r="L138" i="68"/>
  <c r="L137" i="68" s="1"/>
  <c r="K138" i="68"/>
  <c r="J138" i="68"/>
  <c r="F138" i="68"/>
  <c r="F137" i="68" s="1"/>
  <c r="F128" i="68" s="1"/>
  <c r="X137" i="68"/>
  <c r="T137" i="68"/>
  <c r="P137" i="68"/>
  <c r="K137" i="68"/>
  <c r="H136" i="68"/>
  <c r="I136" i="68" s="1"/>
  <c r="H135" i="68"/>
  <c r="I135" i="68" s="1"/>
  <c r="H134" i="68"/>
  <c r="I134" i="68" s="1"/>
  <c r="AA133" i="68"/>
  <c r="AA130" i="68" s="1"/>
  <c r="Z133" i="68"/>
  <c r="Y133" i="68"/>
  <c r="Y130" i="68" s="1"/>
  <c r="X133" i="68"/>
  <c r="X130" i="68" s="1"/>
  <c r="W133" i="68"/>
  <c r="W130" i="68" s="1"/>
  <c r="V133" i="68"/>
  <c r="U133" i="68"/>
  <c r="U130" i="68" s="1"/>
  <c r="T133" i="68"/>
  <c r="S133" i="68"/>
  <c r="S130" i="68" s="1"/>
  <c r="R133" i="68"/>
  <c r="Q133" i="68"/>
  <c r="Q130" i="68" s="1"/>
  <c r="P133" i="68"/>
  <c r="P130" i="68" s="1"/>
  <c r="O133" i="68"/>
  <c r="O130" i="68" s="1"/>
  <c r="O128" i="68" s="1"/>
  <c r="M133" i="68"/>
  <c r="L133" i="68"/>
  <c r="L130" i="68" s="1"/>
  <c r="K133" i="68"/>
  <c r="K130" i="68" s="1"/>
  <c r="J133" i="68"/>
  <c r="J130" i="68" s="1"/>
  <c r="F133" i="68"/>
  <c r="F130" i="68" s="1"/>
  <c r="H132" i="68"/>
  <c r="H131" i="68"/>
  <c r="Z130" i="68"/>
  <c r="V130" i="68"/>
  <c r="T130" i="68"/>
  <c r="R130" i="68"/>
  <c r="M130" i="68"/>
  <c r="H129" i="68"/>
  <c r="H127" i="68"/>
  <c r="O127" i="68" s="1"/>
  <c r="V126" i="68"/>
  <c r="V115" i="68" s="1"/>
  <c r="U126" i="68"/>
  <c r="U115" i="68" s="1"/>
  <c r="T126" i="68"/>
  <c r="T115" i="68" s="1"/>
  <c r="S126" i="68"/>
  <c r="R126" i="68"/>
  <c r="Q126" i="68"/>
  <c r="Q115" i="68" s="1"/>
  <c r="H126" i="68"/>
  <c r="O126" i="68" s="1"/>
  <c r="H125" i="68"/>
  <c r="O125" i="68" s="1"/>
  <c r="AD124" i="68"/>
  <c r="H124" i="68"/>
  <c r="O124" i="68" s="1"/>
  <c r="AD123" i="68"/>
  <c r="H123" i="68"/>
  <c r="O123" i="68" s="1"/>
  <c r="AD122" i="68"/>
  <c r="H122" i="68"/>
  <c r="O122" i="68" s="1"/>
  <c r="AD121" i="68"/>
  <c r="H121" i="68"/>
  <c r="O121" i="68" s="1"/>
  <c r="AD120" i="68"/>
  <c r="H120" i="68"/>
  <c r="O120" i="68" s="1"/>
  <c r="AD119" i="68"/>
  <c r="H119" i="68"/>
  <c r="O119" i="68" s="1"/>
  <c r="AD118" i="68"/>
  <c r="H118" i="68"/>
  <c r="O118" i="68" s="1"/>
  <c r="AD117" i="68"/>
  <c r="H117" i="68"/>
  <c r="O117" i="68" s="1"/>
  <c r="AD116" i="68"/>
  <c r="H116" i="68"/>
  <c r="O116" i="68" s="1"/>
  <c r="AA115" i="68"/>
  <c r="Z115" i="68"/>
  <c r="Y115" i="68"/>
  <c r="X115" i="68"/>
  <c r="W115" i="68"/>
  <c r="S115" i="68"/>
  <c r="R115" i="68"/>
  <c r="P115" i="68"/>
  <c r="M115" i="68"/>
  <c r="L115" i="68"/>
  <c r="K115" i="68"/>
  <c r="J115" i="68"/>
  <c r="I115" i="68"/>
  <c r="F115" i="68"/>
  <c r="H114" i="68"/>
  <c r="O114" i="68" s="1"/>
  <c r="H113" i="68"/>
  <c r="O113" i="68" s="1"/>
  <c r="H112" i="68"/>
  <c r="O112" i="68" s="1"/>
  <c r="AA111" i="68"/>
  <c r="Z111" i="68"/>
  <c r="Y111" i="68"/>
  <c r="X111" i="68"/>
  <c r="W111" i="68"/>
  <c r="V111" i="68"/>
  <c r="U111" i="68"/>
  <c r="U104" i="68" s="1"/>
  <c r="T111" i="68"/>
  <c r="S111" i="68"/>
  <c r="R111" i="68"/>
  <c r="Q111" i="68"/>
  <c r="P111" i="68"/>
  <c r="M111" i="68"/>
  <c r="L111" i="68"/>
  <c r="K111" i="68"/>
  <c r="K104" i="68" s="1"/>
  <c r="J111" i="68"/>
  <c r="I111" i="68"/>
  <c r="F111" i="68"/>
  <c r="H110" i="68"/>
  <c r="O110" i="68" s="1"/>
  <c r="H109" i="68"/>
  <c r="O109" i="68" s="1"/>
  <c r="H108" i="68"/>
  <c r="O108" i="68" s="1"/>
  <c r="H107" i="68"/>
  <c r="O107" i="68" s="1"/>
  <c r="O106" i="68"/>
  <c r="AA105" i="68"/>
  <c r="Z105" i="68"/>
  <c r="Y105" i="68"/>
  <c r="X105" i="68"/>
  <c r="W105" i="68"/>
  <c r="V105" i="68"/>
  <c r="U105" i="68"/>
  <c r="T105" i="68"/>
  <c r="T104" i="68" s="1"/>
  <c r="S105" i="68"/>
  <c r="R105" i="68"/>
  <c r="Q105" i="68"/>
  <c r="Q104" i="68" s="1"/>
  <c r="P105" i="68"/>
  <c r="P104" i="68" s="1"/>
  <c r="P93" i="68" s="1"/>
  <c r="M105" i="68"/>
  <c r="L105" i="68"/>
  <c r="K105" i="68"/>
  <c r="J105" i="68"/>
  <c r="J104" i="68" s="1"/>
  <c r="J93" i="68" s="1"/>
  <c r="I105" i="68"/>
  <c r="F105" i="68"/>
  <c r="Z104" i="68"/>
  <c r="X104" i="68"/>
  <c r="H103" i="68"/>
  <c r="O103" i="68" s="1"/>
  <c r="H102" i="68"/>
  <c r="O102" i="68" s="1"/>
  <c r="H101" i="68"/>
  <c r="O101" i="68" s="1"/>
  <c r="H100" i="68"/>
  <c r="O100" i="68" s="1"/>
  <c r="AA99" i="68"/>
  <c r="Z99" i="68"/>
  <c r="Y99" i="68"/>
  <c r="X99" i="68"/>
  <c r="W99" i="68"/>
  <c r="V99" i="68"/>
  <c r="U99" i="68"/>
  <c r="T99" i="68"/>
  <c r="S99" i="68"/>
  <c r="R99" i="68"/>
  <c r="Q99" i="68"/>
  <c r="P99" i="68"/>
  <c r="M99" i="68"/>
  <c r="L99" i="68"/>
  <c r="K99" i="68"/>
  <c r="J99" i="68"/>
  <c r="I99" i="68"/>
  <c r="F99" i="68"/>
  <c r="H98" i="68"/>
  <c r="O98" i="68" s="1"/>
  <c r="H97" i="68"/>
  <c r="O97" i="68" s="1"/>
  <c r="H96" i="68"/>
  <c r="O96" i="68" s="1"/>
  <c r="H95" i="68"/>
  <c r="O95" i="68" s="1"/>
  <c r="AA94" i="68"/>
  <c r="Z94" i="68"/>
  <c r="Y94" i="68"/>
  <c r="X94" i="68"/>
  <c r="W94" i="68"/>
  <c r="V94" i="68"/>
  <c r="U94" i="68"/>
  <c r="T94" i="68"/>
  <c r="S94" i="68"/>
  <c r="R94" i="68"/>
  <c r="Q94" i="68"/>
  <c r="P94" i="68"/>
  <c r="M94" i="68"/>
  <c r="L94" i="68"/>
  <c r="K94" i="68"/>
  <c r="J94" i="68"/>
  <c r="I94" i="68"/>
  <c r="H92" i="68"/>
  <c r="H91" i="68"/>
  <c r="H90" i="68"/>
  <c r="H89" i="68"/>
  <c r="H88" i="68"/>
  <c r="H87" i="68"/>
  <c r="H86" i="68"/>
  <c r="H85" i="68"/>
  <c r="H84" i="68"/>
  <c r="H83" i="68"/>
  <c r="AA82" i="68"/>
  <c r="Z82" i="68"/>
  <c r="Y82" i="68"/>
  <c r="X82" i="68"/>
  <c r="W82" i="68"/>
  <c r="V82" i="68"/>
  <c r="U82" i="68"/>
  <c r="T82" i="68"/>
  <c r="S82" i="68"/>
  <c r="R82" i="68"/>
  <c r="Q82" i="68"/>
  <c r="P82" i="68"/>
  <c r="O82" i="68"/>
  <c r="M82" i="68"/>
  <c r="L82" i="68"/>
  <c r="K82" i="68"/>
  <c r="J82" i="68"/>
  <c r="I82" i="68"/>
  <c r="H81" i="68"/>
  <c r="H80" i="68"/>
  <c r="H79" i="68"/>
  <c r="H78" i="68"/>
  <c r="H77" i="68"/>
  <c r="H76" i="68"/>
  <c r="H75" i="68"/>
  <c r="H74" i="68"/>
  <c r="H73" i="68"/>
  <c r="H72" i="68"/>
  <c r="AA71" i="68"/>
  <c r="Z71" i="68"/>
  <c r="Y71" i="68"/>
  <c r="X71" i="68"/>
  <c r="W71" i="68"/>
  <c r="V71" i="68"/>
  <c r="U71" i="68"/>
  <c r="T71" i="68"/>
  <c r="S71" i="68"/>
  <c r="R71" i="68"/>
  <c r="Q71" i="68"/>
  <c r="P71" i="68"/>
  <c r="O71" i="68"/>
  <c r="M71" i="68"/>
  <c r="L71" i="68"/>
  <c r="K71" i="68"/>
  <c r="J71" i="68"/>
  <c r="I71" i="68"/>
  <c r="H70" i="68"/>
  <c r="H69" i="68"/>
  <c r="H68" i="68"/>
  <c r="H67" i="68"/>
  <c r="H66" i="68"/>
  <c r="H65" i="68"/>
  <c r="H64" i="68"/>
  <c r="H63" i="68"/>
  <c r="H62" i="68"/>
  <c r="H61" i="68"/>
  <c r="AA60" i="68"/>
  <c r="AA57" i="68" s="1"/>
  <c r="Z60" i="68"/>
  <c r="Y60" i="68"/>
  <c r="Y57" i="68" s="1"/>
  <c r="X60" i="68"/>
  <c r="W60" i="68"/>
  <c r="W57" i="68" s="1"/>
  <c r="V60" i="68"/>
  <c r="V57" i="68" s="1"/>
  <c r="U60" i="68"/>
  <c r="U57" i="68" s="1"/>
  <c r="T60" i="68"/>
  <c r="S60" i="68"/>
  <c r="S57" i="68" s="1"/>
  <c r="R60" i="68"/>
  <c r="Q60" i="68"/>
  <c r="Q57" i="68" s="1"/>
  <c r="P60" i="68"/>
  <c r="H60" i="68" s="1"/>
  <c r="O60" i="68"/>
  <c r="O57" i="68" s="1"/>
  <c r="M60" i="68"/>
  <c r="M57" i="68" s="1"/>
  <c r="L60" i="68"/>
  <c r="L57" i="68" s="1"/>
  <c r="K60" i="68"/>
  <c r="J60" i="68"/>
  <c r="J57" i="68" s="1"/>
  <c r="I60" i="68"/>
  <c r="H59" i="68"/>
  <c r="H58" i="68"/>
  <c r="Z57" i="68"/>
  <c r="R57" i="68"/>
  <c r="I57" i="68"/>
  <c r="H56" i="68"/>
  <c r="H55" i="68"/>
  <c r="H54" i="68"/>
  <c r="H53" i="68"/>
  <c r="H52" i="68"/>
  <c r="H51" i="68"/>
  <c r="H50" i="68"/>
  <c r="H49" i="68"/>
  <c r="H48" i="68"/>
  <c r="H47" i="68"/>
  <c r="AA46" i="68"/>
  <c r="Z46" i="68"/>
  <c r="Y46" i="68"/>
  <c r="X46" i="68"/>
  <c r="W46" i="68"/>
  <c r="V46" i="68"/>
  <c r="U46" i="68"/>
  <c r="T46" i="68"/>
  <c r="S46" i="68"/>
  <c r="R46" i="68"/>
  <c r="Q46" i="68"/>
  <c r="P46" i="68"/>
  <c r="O46" i="68"/>
  <c r="M46" i="68"/>
  <c r="L46" i="68"/>
  <c r="K46" i="68"/>
  <c r="J46" i="68"/>
  <c r="I46" i="68"/>
  <c r="H45" i="68"/>
  <c r="H44" i="68"/>
  <c r="H43" i="68"/>
  <c r="H42" i="68"/>
  <c r="H41" i="68"/>
  <c r="H40" i="68"/>
  <c r="H39" i="68"/>
  <c r="H38" i="68"/>
  <c r="H37" i="68"/>
  <c r="H36" i="68"/>
  <c r="AA35" i="68"/>
  <c r="Z35" i="68"/>
  <c r="Y35" i="68"/>
  <c r="X35" i="68"/>
  <c r="W35" i="68"/>
  <c r="V35" i="68"/>
  <c r="V5" i="68" s="1"/>
  <c r="U35" i="68"/>
  <c r="T35" i="68"/>
  <c r="S35" i="68"/>
  <c r="R35" i="68"/>
  <c r="Q35" i="68"/>
  <c r="P35" i="68"/>
  <c r="O35" i="68"/>
  <c r="M35" i="68"/>
  <c r="L35" i="68"/>
  <c r="K35" i="68"/>
  <c r="J35" i="68"/>
  <c r="I35" i="68"/>
  <c r="I5" i="68" s="1"/>
  <c r="H34" i="68"/>
  <c r="H33" i="68"/>
  <c r="H32" i="68"/>
  <c r="H31" i="68"/>
  <c r="H30" i="68"/>
  <c r="H29" i="68"/>
  <c r="H28" i="68"/>
  <c r="H27" i="68"/>
  <c r="H26" i="68"/>
  <c r="H25" i="68"/>
  <c r="AA24" i="68"/>
  <c r="Z24" i="68"/>
  <c r="Y24" i="68"/>
  <c r="X24" i="68"/>
  <c r="W24" i="68"/>
  <c r="V24" i="68"/>
  <c r="U24" i="68"/>
  <c r="T24" i="68"/>
  <c r="S24" i="68"/>
  <c r="S5" i="68" s="1"/>
  <c r="R24" i="68"/>
  <c r="Q24" i="68"/>
  <c r="P24" i="68"/>
  <c r="O24" i="68"/>
  <c r="M24" i="68"/>
  <c r="L24" i="68"/>
  <c r="K24" i="68"/>
  <c r="J24" i="68"/>
  <c r="I24" i="68"/>
  <c r="H23" i="68"/>
  <c r="H22" i="68"/>
  <c r="H21" i="68"/>
  <c r="Y20" i="68"/>
  <c r="W20" i="68"/>
  <c r="U20" i="68"/>
  <c r="H20" i="68"/>
  <c r="L20" i="68" s="1"/>
  <c r="H19" i="68"/>
  <c r="L19" i="68" s="1"/>
  <c r="H18" i="68"/>
  <c r="L18" i="68" s="1"/>
  <c r="H17" i="68"/>
  <c r="H16" i="68"/>
  <c r="L16" i="68" s="1"/>
  <c r="H15" i="68"/>
  <c r="L15" i="68" s="1"/>
  <c r="H14" i="68"/>
  <c r="L14" i="68" s="1"/>
  <c r="L13" i="68"/>
  <c r="H13" i="68"/>
  <c r="P12" i="68"/>
  <c r="H12" i="68"/>
  <c r="L12" i="68" s="1"/>
  <c r="L11" i="68"/>
  <c r="H11" i="68"/>
  <c r="H10" i="68"/>
  <c r="L10" i="68" s="1"/>
  <c r="H9" i="68"/>
  <c r="L9" i="68" s="1"/>
  <c r="L8" i="68"/>
  <c r="H8" i="68"/>
  <c r="AA7" i="68"/>
  <c r="Z7" i="68"/>
  <c r="Z6" i="68" s="1"/>
  <c r="Y7" i="68"/>
  <c r="Y6" i="68" s="1"/>
  <c r="Y5" i="68" s="1"/>
  <c r="X7" i="68"/>
  <c r="X6" i="68" s="1"/>
  <c r="W7" i="68"/>
  <c r="U7" i="68"/>
  <c r="U6" i="68" s="1"/>
  <c r="U5" i="68" s="1"/>
  <c r="T7" i="68"/>
  <c r="T6" i="68" s="1"/>
  <c r="T5" i="68" s="1"/>
  <c r="S7" i="68"/>
  <c r="S6" i="68" s="1"/>
  <c r="R7" i="68"/>
  <c r="R6" i="68" s="1"/>
  <c r="R5" i="68" s="1"/>
  <c r="Q7" i="68"/>
  <c r="Q6" i="68" s="1"/>
  <c r="Q5" i="68" s="1"/>
  <c r="P7" i="68"/>
  <c r="O7" i="68"/>
  <c r="O6" i="68" s="1"/>
  <c r="M7" i="68"/>
  <c r="K7" i="68"/>
  <c r="K6" i="68" s="1"/>
  <c r="K5" i="68" s="1"/>
  <c r="J7" i="68"/>
  <c r="J6" i="68" s="1"/>
  <c r="I7" i="68"/>
  <c r="I6" i="68" s="1"/>
  <c r="F7" i="68"/>
  <c r="AA6" i="68"/>
  <c r="V6" i="68"/>
  <c r="M6" i="68"/>
  <c r="M5" i="68" s="1"/>
  <c r="F6" i="68"/>
  <c r="F5" i="68" s="1"/>
  <c r="U11" i="39"/>
  <c r="Q10" i="39"/>
  <c r="L10" i="39"/>
  <c r="C10" i="39"/>
  <c r="L9" i="39"/>
  <c r="T7" i="39"/>
  <c r="S7" i="39"/>
  <c r="R7" i="39"/>
  <c r="Q7" i="39"/>
  <c r="O7" i="39"/>
  <c r="N7" i="39"/>
  <c r="M7" i="39"/>
  <c r="L7" i="39"/>
  <c r="K7" i="39"/>
  <c r="I5" i="39"/>
  <c r="F5" i="39"/>
  <c r="C4" i="39"/>
  <c r="M21" i="69"/>
  <c r="G21" i="69"/>
  <c r="F21" i="69"/>
  <c r="O19" i="69"/>
  <c r="G17" i="69"/>
  <c r="F17" i="69"/>
  <c r="J14" i="69"/>
  <c r="M13" i="69"/>
  <c r="G13" i="69"/>
  <c r="F13" i="69"/>
  <c r="M12" i="69"/>
  <c r="G12" i="69"/>
  <c r="F12" i="69"/>
  <c r="M11" i="69"/>
  <c r="M14" i="69" s="1"/>
  <c r="G11" i="69"/>
  <c r="G14" i="69" s="1"/>
  <c r="F11" i="69"/>
  <c r="F14" i="69" s="1"/>
  <c r="J10" i="69"/>
  <c r="J15" i="69" s="1"/>
  <c r="J18" i="69" s="1"/>
  <c r="J23" i="69" s="1"/>
  <c r="C10" i="69"/>
  <c r="C15" i="69" s="1"/>
  <c r="M9" i="69"/>
  <c r="G9" i="69"/>
  <c r="F9" i="69"/>
  <c r="M8" i="69"/>
  <c r="M7" i="69"/>
  <c r="G7" i="69"/>
  <c r="F7" i="69"/>
  <c r="M6" i="69"/>
  <c r="G6" i="69"/>
  <c r="F6" i="69"/>
  <c r="M5" i="69"/>
  <c r="M10" i="69" s="1"/>
  <c r="G5" i="69"/>
  <c r="G10" i="69" s="1"/>
  <c r="F5" i="69"/>
  <c r="F10" i="69" s="1"/>
  <c r="H35" i="68" l="1"/>
  <c r="L183" i="68"/>
  <c r="U183" i="68"/>
  <c r="M93" i="68"/>
  <c r="M268" i="68" s="1"/>
  <c r="F4" i="39"/>
  <c r="Q137" i="68"/>
  <c r="H137" i="68" s="1"/>
  <c r="H138" i="68"/>
  <c r="L236" i="68"/>
  <c r="V101" i="78"/>
  <c r="J58" i="83"/>
  <c r="K58" i="83" s="1"/>
  <c r="K57" i="83" s="1"/>
  <c r="H57" i="83"/>
  <c r="J57" i="83" s="1"/>
  <c r="H71" i="68"/>
  <c r="Z137" i="68"/>
  <c r="H166" i="68"/>
  <c r="V209" i="68"/>
  <c r="V35" i="66"/>
  <c r="U66" i="66"/>
  <c r="H163" i="66"/>
  <c r="S164" i="66"/>
  <c r="H167" i="66"/>
  <c r="M186" i="66"/>
  <c r="H189" i="66"/>
  <c r="H192" i="66"/>
  <c r="N227" i="66"/>
  <c r="H243" i="66"/>
  <c r="M5" i="78"/>
  <c r="H7" i="78"/>
  <c r="J7" i="78" s="1"/>
  <c r="O5" i="78"/>
  <c r="J30" i="78"/>
  <c r="M45" i="78"/>
  <c r="M32" i="78" s="1"/>
  <c r="M284" i="78" s="1"/>
  <c r="Q45" i="78"/>
  <c r="O101" i="78"/>
  <c r="W101" i="78"/>
  <c r="J145" i="78"/>
  <c r="H161" i="78"/>
  <c r="N101" i="78"/>
  <c r="K191" i="78"/>
  <c r="O191" i="78"/>
  <c r="S191" i="78"/>
  <c r="W191" i="78"/>
  <c r="H188" i="83"/>
  <c r="J188" i="83" s="1"/>
  <c r="Q5" i="84"/>
  <c r="J96" i="81"/>
  <c r="H95" i="81"/>
  <c r="J95" i="81" s="1"/>
  <c r="J152" i="82"/>
  <c r="H151" i="82"/>
  <c r="J151" i="82" s="1"/>
  <c r="J35" i="84"/>
  <c r="H33" i="84"/>
  <c r="J33" i="84" s="1"/>
  <c r="AA5" i="68"/>
  <c r="H82" i="68"/>
  <c r="R137" i="68"/>
  <c r="R104" i="68"/>
  <c r="L128" i="68"/>
  <c r="H249" i="68"/>
  <c r="E17" i="69" s="1"/>
  <c r="O17" i="69" s="1"/>
  <c r="Q186" i="66"/>
  <c r="U5" i="78"/>
  <c r="W32" i="78"/>
  <c r="W284" i="78" s="1"/>
  <c r="U45" i="78"/>
  <c r="H53" i="78"/>
  <c r="J53" i="78" s="1"/>
  <c r="K85" i="78"/>
  <c r="H92" i="78"/>
  <c r="J92" i="78" s="1"/>
  <c r="H121" i="78"/>
  <c r="J121" i="78" s="1"/>
  <c r="H148" i="66"/>
  <c r="J187" i="78"/>
  <c r="H186" i="78"/>
  <c r="T191" i="78"/>
  <c r="N175" i="66"/>
  <c r="R175" i="66"/>
  <c r="V175" i="66"/>
  <c r="L191" i="78"/>
  <c r="F5" i="83"/>
  <c r="N5" i="83"/>
  <c r="H6" i="83"/>
  <c r="I32" i="83"/>
  <c r="T88" i="83"/>
  <c r="J234" i="66"/>
  <c r="H20" i="84"/>
  <c r="J20" i="84" s="1"/>
  <c r="H22" i="66"/>
  <c r="H79" i="84"/>
  <c r="J79" i="84" s="1"/>
  <c r="J81" i="84"/>
  <c r="S75" i="84"/>
  <c r="U32" i="81"/>
  <c r="H157" i="81"/>
  <c r="J157" i="81" s="1"/>
  <c r="J158" i="81"/>
  <c r="F32" i="78"/>
  <c r="J94" i="83"/>
  <c r="H92" i="83"/>
  <c r="J92" i="83" s="1"/>
  <c r="Z5" i="68"/>
  <c r="O5" i="68"/>
  <c r="M137" i="68"/>
  <c r="M128" i="68" s="1"/>
  <c r="V137" i="68"/>
  <c r="V128" i="68" s="1"/>
  <c r="Q236" i="68"/>
  <c r="Q235" i="68" s="1"/>
  <c r="H257" i="68"/>
  <c r="H26" i="66"/>
  <c r="W6" i="68"/>
  <c r="W5" i="68" s="1"/>
  <c r="F104" i="68"/>
  <c r="L104" i="68"/>
  <c r="V104" i="68"/>
  <c r="H104" i="68" s="1"/>
  <c r="S173" i="68"/>
  <c r="AA173" i="68"/>
  <c r="V38" i="66"/>
  <c r="Q66" i="66"/>
  <c r="H74" i="66"/>
  <c r="H24" i="68"/>
  <c r="J4" i="39"/>
  <c r="Q93" i="68"/>
  <c r="I93" i="68"/>
  <c r="AA93" i="68"/>
  <c r="I104" i="68"/>
  <c r="M104" i="68"/>
  <c r="S104" i="68"/>
  <c r="S93" i="68" s="1"/>
  <c r="S268" i="68" s="1"/>
  <c r="W104" i="68"/>
  <c r="W93" i="68" s="1"/>
  <c r="AA104" i="68"/>
  <c r="L173" i="68"/>
  <c r="I4" i="39" s="1"/>
  <c r="Q173" i="68"/>
  <c r="Y173" i="68"/>
  <c r="H179" i="68"/>
  <c r="J183" i="68"/>
  <c r="O183" i="68"/>
  <c r="S183" i="68"/>
  <c r="W183" i="68"/>
  <c r="AA183" i="68"/>
  <c r="H197" i="68"/>
  <c r="T236" i="68"/>
  <c r="T235" i="68" s="1"/>
  <c r="X236" i="68"/>
  <c r="X235" i="68" s="1"/>
  <c r="I236" i="68"/>
  <c r="I235" i="68" s="1"/>
  <c r="F6" i="39" s="1"/>
  <c r="M236" i="68"/>
  <c r="M235" i="68" s="1"/>
  <c r="J6" i="39" s="1"/>
  <c r="H242" i="68"/>
  <c r="Z236" i="68"/>
  <c r="Z235" i="68" s="1"/>
  <c r="M38" i="66"/>
  <c r="M66" i="66"/>
  <c r="Q70" i="66"/>
  <c r="U186" i="66"/>
  <c r="F5" i="78"/>
  <c r="Q5" i="78"/>
  <c r="V6" i="78"/>
  <c r="V5" i="78" s="1"/>
  <c r="U25" i="78"/>
  <c r="P20" i="78"/>
  <c r="O33" i="78"/>
  <c r="O32" i="78" s="1"/>
  <c r="Q32" i="78"/>
  <c r="Q284" i="78" s="1"/>
  <c r="W45" i="78"/>
  <c r="J55" i="78"/>
  <c r="L70" i="78"/>
  <c r="L50" i="66" s="1"/>
  <c r="P70" i="78"/>
  <c r="P50" i="66" s="1"/>
  <c r="H102" i="78"/>
  <c r="J102" i="78" s="1"/>
  <c r="T101" i="78"/>
  <c r="U227" i="66"/>
  <c r="U255" i="78"/>
  <c r="U254" i="78" s="1"/>
  <c r="U225" i="66" s="1"/>
  <c r="J229" i="66"/>
  <c r="F42" i="83"/>
  <c r="F32" i="83" s="1"/>
  <c r="T42" i="83"/>
  <c r="T32" i="83" s="1"/>
  <c r="T268" i="83" s="1"/>
  <c r="O88" i="83"/>
  <c r="W88" i="83"/>
  <c r="H170" i="83"/>
  <c r="J170" i="83" s="1"/>
  <c r="J171" i="83"/>
  <c r="T175" i="83"/>
  <c r="Q162" i="66" s="1"/>
  <c r="X175" i="83"/>
  <c r="M244" i="66"/>
  <c r="P239" i="83"/>
  <c r="P238" i="83" s="1"/>
  <c r="H37" i="84"/>
  <c r="J37" i="84" s="1"/>
  <c r="J38" i="84"/>
  <c r="N120" i="66"/>
  <c r="V120" i="66"/>
  <c r="I162" i="84"/>
  <c r="J57" i="82"/>
  <c r="H55" i="82"/>
  <c r="U42" i="83"/>
  <c r="U32" i="83" s="1"/>
  <c r="P49" i="66"/>
  <c r="M88" i="83"/>
  <c r="Q88" i="83"/>
  <c r="U88" i="83"/>
  <c r="Y88" i="83"/>
  <c r="P88" i="83"/>
  <c r="U95" i="66"/>
  <c r="K175" i="83"/>
  <c r="G9" i="39" s="1"/>
  <c r="W175" i="83"/>
  <c r="H240" i="83"/>
  <c r="J240" i="83" s="1"/>
  <c r="J241" i="83"/>
  <c r="M239" i="83"/>
  <c r="M238" i="83" s="1"/>
  <c r="M10" i="39" s="1"/>
  <c r="U239" i="83"/>
  <c r="U238" i="83" s="1"/>
  <c r="M5" i="84"/>
  <c r="T32" i="84"/>
  <c r="K32" i="84"/>
  <c r="K255" i="84" s="1"/>
  <c r="O32" i="84"/>
  <c r="S32" i="84"/>
  <c r="K75" i="84"/>
  <c r="H135" i="84"/>
  <c r="J135" i="84" s="1"/>
  <c r="K162" i="84"/>
  <c r="O162" i="84"/>
  <c r="J202" i="81"/>
  <c r="H200" i="81"/>
  <c r="J200" i="81" s="1"/>
  <c r="L226" i="81"/>
  <c r="L225" i="81" s="1"/>
  <c r="I40" i="82"/>
  <c r="J41" i="82"/>
  <c r="J248" i="82"/>
  <c r="H246" i="82"/>
  <c r="H178" i="78"/>
  <c r="J183" i="66"/>
  <c r="J230" i="66"/>
  <c r="J235" i="66"/>
  <c r="J243" i="66"/>
  <c r="Q244" i="66"/>
  <c r="K5" i="83"/>
  <c r="H39" i="83"/>
  <c r="J39" i="83" s="1"/>
  <c r="O41" i="66"/>
  <c r="I88" i="83"/>
  <c r="H162" i="83"/>
  <c r="M160" i="83"/>
  <c r="H177" i="83"/>
  <c r="M175" i="83"/>
  <c r="Q175" i="83"/>
  <c r="U175" i="83"/>
  <c r="Y175" i="83"/>
  <c r="H244" i="83"/>
  <c r="J244" i="83" s="1"/>
  <c r="R5" i="84"/>
  <c r="N32" i="84"/>
  <c r="R32" i="84"/>
  <c r="V32" i="84"/>
  <c r="T75" i="84"/>
  <c r="J136" i="84"/>
  <c r="H197" i="84"/>
  <c r="J197" i="84" s="1"/>
  <c r="O226" i="84"/>
  <c r="O225" i="84" s="1"/>
  <c r="H227" i="84"/>
  <c r="J228" i="84"/>
  <c r="M5" i="81"/>
  <c r="Q5" i="81"/>
  <c r="U5" i="81"/>
  <c r="L75" i="81"/>
  <c r="T75" i="81"/>
  <c r="R162" i="81"/>
  <c r="J180" i="78"/>
  <c r="L255" i="78"/>
  <c r="L254" i="78" s="1"/>
  <c r="T255" i="78"/>
  <c r="T254" i="78" s="1"/>
  <c r="N255" i="78"/>
  <c r="R255" i="78"/>
  <c r="V255" i="78"/>
  <c r="L5" i="83"/>
  <c r="X24" i="83"/>
  <c r="O42" i="83"/>
  <c r="O32" i="83" s="1"/>
  <c r="S42" i="83"/>
  <c r="S32" i="83" s="1"/>
  <c r="W42" i="83"/>
  <c r="K50" i="66"/>
  <c r="O50" i="66"/>
  <c r="L75" i="84"/>
  <c r="H247" i="84"/>
  <c r="J247" i="84" s="1"/>
  <c r="L32" i="81"/>
  <c r="P32" i="81"/>
  <c r="U59" i="81"/>
  <c r="N117" i="66"/>
  <c r="R117" i="66"/>
  <c r="M162" i="81"/>
  <c r="Q162" i="81"/>
  <c r="U162" i="81"/>
  <c r="I61" i="82"/>
  <c r="P164" i="82"/>
  <c r="H164" i="84"/>
  <c r="J164" i="84" s="1"/>
  <c r="Q225" i="84"/>
  <c r="U225" i="84"/>
  <c r="N32" i="81"/>
  <c r="V32" i="81"/>
  <c r="K32" i="81"/>
  <c r="O32" i="81"/>
  <c r="M75" i="81"/>
  <c r="Q75" i="81"/>
  <c r="U75" i="81"/>
  <c r="U255" i="81" s="1"/>
  <c r="H175" i="81"/>
  <c r="J175" i="81" s="1"/>
  <c r="K32" i="82"/>
  <c r="F32" i="82"/>
  <c r="F257" i="82" s="1"/>
  <c r="L40" i="82"/>
  <c r="L32" i="82" s="1"/>
  <c r="L257" i="82" s="1"/>
  <c r="P40" i="82"/>
  <c r="T40" i="82"/>
  <c r="J53" i="82"/>
  <c r="H81" i="82"/>
  <c r="J81" i="82" s="1"/>
  <c r="H210" i="83"/>
  <c r="J210" i="83" s="1"/>
  <c r="K239" i="83"/>
  <c r="K238" i="83" s="1"/>
  <c r="G10" i="39" s="1"/>
  <c r="O239" i="83"/>
  <c r="S239" i="83"/>
  <c r="S238" i="83" s="1"/>
  <c r="W239" i="83"/>
  <c r="H260" i="83"/>
  <c r="J260" i="83" s="1"/>
  <c r="L32" i="84"/>
  <c r="H157" i="84"/>
  <c r="J157" i="84" s="1"/>
  <c r="N162" i="84"/>
  <c r="V162" i="84"/>
  <c r="J166" i="84"/>
  <c r="K226" i="84"/>
  <c r="K225" i="84" s="1"/>
  <c r="I225" i="84"/>
  <c r="P5" i="81"/>
  <c r="T5" i="81"/>
  <c r="O5" i="81"/>
  <c r="S5" i="81"/>
  <c r="H50" i="81"/>
  <c r="J50" i="81" s="1"/>
  <c r="I75" i="81"/>
  <c r="K75" i="81"/>
  <c r="S75" i="81"/>
  <c r="H117" i="81"/>
  <c r="J117" i="81" s="1"/>
  <c r="H135" i="81"/>
  <c r="J135" i="81" s="1"/>
  <c r="N162" i="81"/>
  <c r="V162" i="81"/>
  <c r="J177" i="81"/>
  <c r="H197" i="81"/>
  <c r="J197" i="81" s="1"/>
  <c r="O244" i="66"/>
  <c r="J248" i="81"/>
  <c r="H247" i="81"/>
  <c r="J247" i="81" s="1"/>
  <c r="T5" i="82"/>
  <c r="M32" i="82"/>
  <c r="O32" i="82"/>
  <c r="M40" i="82"/>
  <c r="Q40" i="82"/>
  <c r="Q32" i="82" s="1"/>
  <c r="Q257" i="82" s="1"/>
  <c r="U40" i="82"/>
  <c r="N40" i="82"/>
  <c r="N32" i="82" s="1"/>
  <c r="J49" i="82"/>
  <c r="U61" i="82"/>
  <c r="L77" i="82"/>
  <c r="P77" i="82"/>
  <c r="T77" i="82"/>
  <c r="J82" i="82"/>
  <c r="J80" i="66" s="1"/>
  <c r="K164" i="82"/>
  <c r="O164" i="82"/>
  <c r="M228" i="82"/>
  <c r="M227" i="82" s="1"/>
  <c r="Q228" i="82"/>
  <c r="Q227" i="82" s="1"/>
  <c r="U228" i="82"/>
  <c r="U227" i="82" s="1"/>
  <c r="R38" i="80"/>
  <c r="R37" i="80" s="1"/>
  <c r="R60" i="80"/>
  <c r="X60" i="80"/>
  <c r="X50" i="80" s="1"/>
  <c r="N60" i="80"/>
  <c r="V60" i="80"/>
  <c r="O60" i="80"/>
  <c r="S60" i="80"/>
  <c r="H73" i="80"/>
  <c r="J114" i="80"/>
  <c r="H113" i="80"/>
  <c r="J113" i="80" s="1"/>
  <c r="K115" i="79"/>
  <c r="K108" i="79" s="1"/>
  <c r="K77" i="79" s="1"/>
  <c r="K269" i="79" s="1"/>
  <c r="H171" i="79"/>
  <c r="J171" i="79" s="1"/>
  <c r="J173" i="79"/>
  <c r="I228" i="82"/>
  <c r="I227" i="82" s="1"/>
  <c r="R227" i="82"/>
  <c r="V227" i="82"/>
  <c r="J251" i="82"/>
  <c r="J249" i="66" s="1"/>
  <c r="V7" i="80"/>
  <c r="T7" i="66" s="1"/>
  <c r="K207" i="80"/>
  <c r="T32" i="79"/>
  <c r="AB32" i="79"/>
  <c r="M226" i="81"/>
  <c r="M225" i="81" s="1"/>
  <c r="Q226" i="81"/>
  <c r="Q225" i="81" s="1"/>
  <c r="H33" i="82"/>
  <c r="J33" i="82" s="1"/>
  <c r="N77" i="82"/>
  <c r="V77" i="82"/>
  <c r="H97" i="82"/>
  <c r="J97" i="82" s="1"/>
  <c r="Q77" i="82"/>
  <c r="H199" i="82"/>
  <c r="J199" i="82" s="1"/>
  <c r="I36" i="80"/>
  <c r="O86" i="80"/>
  <c r="S86" i="80"/>
  <c r="Q53" i="66" s="1"/>
  <c r="X96" i="80"/>
  <c r="H20" i="79"/>
  <c r="J20" i="79" s="1"/>
  <c r="J21" i="79"/>
  <c r="M32" i="79"/>
  <c r="Q32" i="79"/>
  <c r="U32" i="79"/>
  <c r="Y32" i="79"/>
  <c r="AC32" i="79"/>
  <c r="M59" i="79"/>
  <c r="S239" i="79"/>
  <c r="AA239" i="79"/>
  <c r="J248" i="66"/>
  <c r="I86" i="80"/>
  <c r="I53" i="66" s="1"/>
  <c r="T86" i="80"/>
  <c r="X86" i="80"/>
  <c r="N96" i="80"/>
  <c r="R96" i="80"/>
  <c r="P59" i="66" s="1"/>
  <c r="V96" i="80"/>
  <c r="M96" i="80"/>
  <c r="Q96" i="80"/>
  <c r="U96" i="80"/>
  <c r="F113" i="80"/>
  <c r="K112" i="80"/>
  <c r="O112" i="80"/>
  <c r="S112" i="80"/>
  <c r="W112" i="80"/>
  <c r="L271" i="80"/>
  <c r="T271" i="80"/>
  <c r="T270" i="80" s="1"/>
  <c r="M5" i="79"/>
  <c r="Q5" i="79"/>
  <c r="U5" i="79"/>
  <c r="Y5" i="79"/>
  <c r="AC5" i="79"/>
  <c r="O5" i="79"/>
  <c r="W5" i="79"/>
  <c r="H33" i="79"/>
  <c r="J33" i="79" s="1"/>
  <c r="H53" i="79"/>
  <c r="J53" i="79" s="1"/>
  <c r="N32" i="79"/>
  <c r="H72" i="79"/>
  <c r="H71" i="79" s="1"/>
  <c r="AA70" i="79"/>
  <c r="AA59" i="79" s="1"/>
  <c r="T59" i="66" s="1"/>
  <c r="P108" i="79"/>
  <c r="T120" i="79"/>
  <c r="X108" i="79"/>
  <c r="AB108" i="79"/>
  <c r="U106" i="66" s="1"/>
  <c r="Q176" i="79"/>
  <c r="T9" i="39" s="1"/>
  <c r="U176" i="79"/>
  <c r="Y176" i="79"/>
  <c r="O271" i="80"/>
  <c r="O270" i="80" s="1"/>
  <c r="N5" i="79"/>
  <c r="R5" i="79"/>
  <c r="V5" i="79"/>
  <c r="Z5" i="79"/>
  <c r="H6" i="79"/>
  <c r="H5" i="79" s="1"/>
  <c r="P5" i="79"/>
  <c r="X5" i="79"/>
  <c r="H97" i="79"/>
  <c r="J97" i="79" s="1"/>
  <c r="H149" i="79"/>
  <c r="J149" i="79" s="1"/>
  <c r="J138" i="66" s="1"/>
  <c r="Q184" i="80"/>
  <c r="I271" i="80"/>
  <c r="P271" i="80"/>
  <c r="J37" i="79"/>
  <c r="V59" i="79"/>
  <c r="H66" i="79"/>
  <c r="L70" i="79"/>
  <c r="L59" i="79" s="1"/>
  <c r="Y70" i="79"/>
  <c r="R70" i="66" s="1"/>
  <c r="J81" i="79"/>
  <c r="J98" i="79"/>
  <c r="Q108" i="79"/>
  <c r="U108" i="79"/>
  <c r="U77" i="79" s="1"/>
  <c r="U269" i="79" s="1"/>
  <c r="Y108" i="79"/>
  <c r="R106" i="66" s="1"/>
  <c r="AC108" i="79"/>
  <c r="V106" i="66" s="1"/>
  <c r="H120" i="79"/>
  <c r="J150" i="79"/>
  <c r="N150" i="79" s="1"/>
  <c r="H163" i="79"/>
  <c r="M240" i="79"/>
  <c r="M239" i="79" s="1"/>
  <c r="J10" i="39" s="1"/>
  <c r="Q240" i="79"/>
  <c r="Q239" i="79" s="1"/>
  <c r="T10" i="39" s="1"/>
  <c r="U240" i="79"/>
  <c r="U239" i="79" s="1"/>
  <c r="Y240" i="79"/>
  <c r="Y239" i="79" s="1"/>
  <c r="AC240" i="79"/>
  <c r="AC239" i="79" s="1"/>
  <c r="H245" i="79"/>
  <c r="J245" i="79" s="1"/>
  <c r="L240" i="79"/>
  <c r="L239" i="79" s="1"/>
  <c r="I10" i="39" s="1"/>
  <c r="P240" i="79"/>
  <c r="T240" i="79"/>
  <c r="T239" i="79" s="1"/>
  <c r="M225" i="66" s="1"/>
  <c r="X240" i="79"/>
  <c r="AB240" i="79"/>
  <c r="AB239" i="79" s="1"/>
  <c r="J199" i="80"/>
  <c r="Z93" i="68"/>
  <c r="V77" i="78"/>
  <c r="V53" i="66" s="1"/>
  <c r="V54" i="66"/>
  <c r="F6" i="66"/>
  <c r="F5" i="66" s="1"/>
  <c r="F255" i="66" s="1"/>
  <c r="N268" i="68"/>
  <c r="P4" i="39"/>
  <c r="P7" i="39" s="1"/>
  <c r="P32" i="78"/>
  <c r="Q128" i="68"/>
  <c r="Q268" i="68" s="1"/>
  <c r="T93" i="68"/>
  <c r="K32" i="78"/>
  <c r="M33" i="66"/>
  <c r="L54" i="66"/>
  <c r="L77" i="78"/>
  <c r="H87" i="66"/>
  <c r="J113" i="78"/>
  <c r="H193" i="78"/>
  <c r="J195" i="78"/>
  <c r="H217" i="66"/>
  <c r="J246" i="78"/>
  <c r="J217" i="66" s="1"/>
  <c r="V254" i="78"/>
  <c r="J262" i="78"/>
  <c r="H260" i="78"/>
  <c r="H233" i="66"/>
  <c r="H53" i="83"/>
  <c r="J53" i="83" s="1"/>
  <c r="J54" i="83"/>
  <c r="H60" i="83"/>
  <c r="J60" i="83" s="1"/>
  <c r="J61" i="83"/>
  <c r="J51" i="66" s="1"/>
  <c r="H51" i="66"/>
  <c r="J149" i="83"/>
  <c r="H148" i="83"/>
  <c r="J148" i="83" s="1"/>
  <c r="J162" i="83"/>
  <c r="H160" i="83"/>
  <c r="J160" i="83" s="1"/>
  <c r="N75" i="84"/>
  <c r="N79" i="66"/>
  <c r="V75" i="84"/>
  <c r="V255" i="84" s="1"/>
  <c r="V79" i="66"/>
  <c r="P162" i="81"/>
  <c r="P164" i="66"/>
  <c r="K183" i="68"/>
  <c r="T183" i="68"/>
  <c r="L235" i="68"/>
  <c r="I6" i="39" s="1"/>
  <c r="Q33" i="66"/>
  <c r="V149" i="66"/>
  <c r="N231" i="66"/>
  <c r="V231" i="66"/>
  <c r="L25" i="78"/>
  <c r="L24" i="78" s="1"/>
  <c r="L6" i="78"/>
  <c r="L5" i="78" s="1"/>
  <c r="V37" i="66"/>
  <c r="H105" i="78"/>
  <c r="J105" i="78" s="1"/>
  <c r="J133" i="78"/>
  <c r="H107" i="66"/>
  <c r="H143" i="78"/>
  <c r="J143" i="78" s="1"/>
  <c r="M101" i="78"/>
  <c r="M117" i="66"/>
  <c r="U101" i="78"/>
  <c r="J177" i="78"/>
  <c r="J275" i="78"/>
  <c r="H273" i="78"/>
  <c r="J282" i="78"/>
  <c r="J253" i="66" s="1"/>
  <c r="H253" i="66"/>
  <c r="J34" i="83"/>
  <c r="J34" i="66" s="1"/>
  <c r="H34" i="66"/>
  <c r="N42" i="83"/>
  <c r="K40" i="66" s="1"/>
  <c r="H83" i="83"/>
  <c r="J83" i="83" s="1"/>
  <c r="J84" i="83"/>
  <c r="J177" i="83"/>
  <c r="H175" i="83"/>
  <c r="J28" i="84"/>
  <c r="H24" i="84"/>
  <c r="J24" i="84" s="1"/>
  <c r="J51" i="84"/>
  <c r="H50" i="84"/>
  <c r="J50" i="84" s="1"/>
  <c r="H53" i="84"/>
  <c r="J53" i="84" s="1"/>
  <c r="J54" i="84"/>
  <c r="J150" i="84"/>
  <c r="H149" i="84"/>
  <c r="H149" i="81"/>
  <c r="J149" i="81" s="1"/>
  <c r="J151" i="81"/>
  <c r="J245" i="81"/>
  <c r="H244" i="81"/>
  <c r="J244" i="81" s="1"/>
  <c r="J236" i="66"/>
  <c r="J66" i="79"/>
  <c r="I59" i="79"/>
  <c r="C5" i="39"/>
  <c r="H46" i="68"/>
  <c r="K145" i="68"/>
  <c r="K128" i="68" s="1"/>
  <c r="H162" i="68"/>
  <c r="R128" i="68"/>
  <c r="Z128" i="68"/>
  <c r="K209" i="68"/>
  <c r="P209" i="68"/>
  <c r="H209" i="68" s="1"/>
  <c r="E13" i="69" s="1"/>
  <c r="H213" i="68"/>
  <c r="Y236" i="68"/>
  <c r="Y235" i="68" s="1"/>
  <c r="P22" i="66"/>
  <c r="Q35" i="66"/>
  <c r="K37" i="66"/>
  <c r="L95" i="66"/>
  <c r="U117" i="66"/>
  <c r="O149" i="66"/>
  <c r="R164" i="66"/>
  <c r="H166" i="66"/>
  <c r="H246" i="66"/>
  <c r="K6" i="78"/>
  <c r="K5" i="78" s="1"/>
  <c r="K284" i="78" s="1"/>
  <c r="R37" i="66"/>
  <c r="K45" i="78"/>
  <c r="J50" i="78"/>
  <c r="H42" i="66"/>
  <c r="J56" i="78"/>
  <c r="U79" i="78"/>
  <c r="U78" i="78" s="1"/>
  <c r="U52" i="66"/>
  <c r="L76" i="66"/>
  <c r="L101" i="78"/>
  <c r="P101" i="78"/>
  <c r="P76" i="66"/>
  <c r="H110" i="78"/>
  <c r="J110" i="78" s="1"/>
  <c r="H132" i="78"/>
  <c r="J132" i="78" s="1"/>
  <c r="P191" i="78"/>
  <c r="J206" i="78"/>
  <c r="H204" i="78"/>
  <c r="J204" i="78" s="1"/>
  <c r="H185" i="66"/>
  <c r="J214" i="78"/>
  <c r="J185" i="66" s="1"/>
  <c r="J228" i="78"/>
  <c r="H226" i="78"/>
  <c r="J226" i="78" s="1"/>
  <c r="H243" i="78"/>
  <c r="J243" i="78" s="1"/>
  <c r="J242" i="66"/>
  <c r="K244" i="66"/>
  <c r="J251" i="66"/>
  <c r="R42" i="83"/>
  <c r="N88" i="83"/>
  <c r="R88" i="83"/>
  <c r="V88" i="83"/>
  <c r="H89" i="83"/>
  <c r="J90" i="83"/>
  <c r="I175" i="83"/>
  <c r="I268" i="83" s="1"/>
  <c r="M225" i="84"/>
  <c r="M247" i="66"/>
  <c r="I32" i="81"/>
  <c r="I24" i="66"/>
  <c r="K93" i="68"/>
  <c r="U93" i="68"/>
  <c r="H20" i="78"/>
  <c r="J21" i="78"/>
  <c r="P54" i="66"/>
  <c r="P77" i="78"/>
  <c r="N85" i="78"/>
  <c r="N70" i="66"/>
  <c r="R85" i="78"/>
  <c r="H96" i="78"/>
  <c r="J96" i="78" s="1"/>
  <c r="J98" i="78"/>
  <c r="J72" i="66" s="1"/>
  <c r="J128" i="78"/>
  <c r="J102" i="66" s="1"/>
  <c r="H102" i="66"/>
  <c r="S176" i="78"/>
  <c r="S147" i="66" s="1"/>
  <c r="S149" i="66"/>
  <c r="H215" i="78"/>
  <c r="J215" i="78" s="1"/>
  <c r="J217" i="78"/>
  <c r="H229" i="78"/>
  <c r="J229" i="78" s="1"/>
  <c r="H202" i="66"/>
  <c r="J231" i="78"/>
  <c r="R254" i="78"/>
  <c r="J6" i="83"/>
  <c r="J13" i="83"/>
  <c r="M13" i="83" s="1"/>
  <c r="X33" i="83"/>
  <c r="U35" i="66"/>
  <c r="Q42" i="83"/>
  <c r="Q32" i="83" s="1"/>
  <c r="Q268" i="83" s="1"/>
  <c r="N44" i="66"/>
  <c r="R75" i="84"/>
  <c r="R255" i="84" s="1"/>
  <c r="R79" i="66"/>
  <c r="L162" i="81"/>
  <c r="L255" i="81" s="1"/>
  <c r="L164" i="66"/>
  <c r="T162" i="81"/>
  <c r="T164" i="66"/>
  <c r="J168" i="81"/>
  <c r="J168" i="66" s="1"/>
  <c r="H164" i="81"/>
  <c r="P183" i="68"/>
  <c r="H187" i="68"/>
  <c r="X183" i="68"/>
  <c r="J209" i="68"/>
  <c r="G4" i="39" s="1"/>
  <c r="R241" i="68"/>
  <c r="R236" i="68" s="1"/>
  <c r="R235" i="68" s="1"/>
  <c r="M35" i="66"/>
  <c r="V164" i="66"/>
  <c r="R231" i="66"/>
  <c r="T247" i="66"/>
  <c r="P7" i="66"/>
  <c r="P6" i="78"/>
  <c r="P5" i="78" s="1"/>
  <c r="P284" i="78" s="1"/>
  <c r="T25" i="78"/>
  <c r="T24" i="78" s="1"/>
  <c r="T24" i="66" s="1"/>
  <c r="T6" i="78"/>
  <c r="T5" i="78" s="1"/>
  <c r="J29" i="78"/>
  <c r="H29" i="66"/>
  <c r="N33" i="78"/>
  <c r="N35" i="66"/>
  <c r="K101" i="78"/>
  <c r="Q101" i="78"/>
  <c r="J201" i="78"/>
  <c r="H172" i="66"/>
  <c r="J223" i="78"/>
  <c r="H194" i="66"/>
  <c r="J237" i="78"/>
  <c r="J208" i="66" s="1"/>
  <c r="H208" i="66"/>
  <c r="C18" i="69"/>
  <c r="C23" i="69" s="1"/>
  <c r="J5" i="68"/>
  <c r="G3" i="39" s="1"/>
  <c r="G7" i="39" s="1"/>
  <c r="H7" i="68"/>
  <c r="P6" i="68"/>
  <c r="P5" i="68" s="1"/>
  <c r="U4" i="39"/>
  <c r="K57" i="68"/>
  <c r="P57" i="68"/>
  <c r="T57" i="68"/>
  <c r="X57" i="68"/>
  <c r="H94" i="68"/>
  <c r="F93" i="68"/>
  <c r="L93" i="68"/>
  <c r="R93" i="68"/>
  <c r="V93" i="68"/>
  <c r="V268" i="68" s="1"/>
  <c r="H111" i="68"/>
  <c r="H133" i="68"/>
  <c r="S128" i="68"/>
  <c r="H223" i="68"/>
  <c r="K236" i="68"/>
  <c r="K235" i="68" s="1"/>
  <c r="H6" i="39" s="1"/>
  <c r="E6" i="39" s="1"/>
  <c r="H237" i="68"/>
  <c r="P236" i="68"/>
  <c r="U236" i="68"/>
  <c r="U235" i="68" s="1"/>
  <c r="L7" i="66"/>
  <c r="R35" i="66"/>
  <c r="N37" i="66"/>
  <c r="K38" i="66"/>
  <c r="T38" i="66"/>
  <c r="T52" i="66"/>
  <c r="Q54" i="66"/>
  <c r="N164" i="66"/>
  <c r="H174" i="66"/>
  <c r="H188" i="66"/>
  <c r="H210" i="66"/>
  <c r="H241" i="66"/>
  <c r="H245" i="66"/>
  <c r="U33" i="66"/>
  <c r="I38" i="66"/>
  <c r="I39" i="78"/>
  <c r="I37" i="66" s="1"/>
  <c r="T79" i="78"/>
  <c r="T41" i="66"/>
  <c r="N45" i="78"/>
  <c r="N45" i="66"/>
  <c r="R45" i="78"/>
  <c r="R45" i="66"/>
  <c r="H85" i="78"/>
  <c r="J85" i="78" s="1"/>
  <c r="M85" i="78"/>
  <c r="M59" i="66" s="1"/>
  <c r="M70" i="66"/>
  <c r="U70" i="66"/>
  <c r="U85" i="78"/>
  <c r="U59" i="66" s="1"/>
  <c r="P95" i="66"/>
  <c r="T95" i="66"/>
  <c r="J161" i="78"/>
  <c r="N149" i="66"/>
  <c r="N176" i="78"/>
  <c r="R176" i="78"/>
  <c r="R149" i="66"/>
  <c r="J186" i="78"/>
  <c r="H168" i="66"/>
  <c r="J197" i="78"/>
  <c r="H190" i="66"/>
  <c r="J219" i="78"/>
  <c r="J190" i="66" s="1"/>
  <c r="I214" i="66"/>
  <c r="J248" i="78"/>
  <c r="H219" i="66"/>
  <c r="H249" i="66"/>
  <c r="J278" i="78"/>
  <c r="H276" i="78"/>
  <c r="J276" i="78" s="1"/>
  <c r="U5" i="83"/>
  <c r="N63" i="83"/>
  <c r="K53" i="66" s="1"/>
  <c r="K54" i="66"/>
  <c r="R63" i="83"/>
  <c r="O53" i="66" s="1"/>
  <c r="O54" i="66"/>
  <c r="K88" i="83"/>
  <c r="S88" i="83"/>
  <c r="L247" i="66"/>
  <c r="J218" i="84"/>
  <c r="H214" i="84"/>
  <c r="J214" i="84" s="1"/>
  <c r="H218" i="66"/>
  <c r="H244" i="84"/>
  <c r="J244" i="84" s="1"/>
  <c r="J245" i="84"/>
  <c r="P255" i="81"/>
  <c r="J85" i="81"/>
  <c r="H84" i="81"/>
  <c r="J84" i="81" s="1"/>
  <c r="H214" i="81"/>
  <c r="J214" i="81" s="1"/>
  <c r="J215" i="81"/>
  <c r="J6" i="82"/>
  <c r="J37" i="83"/>
  <c r="M37" i="83" s="1"/>
  <c r="M35" i="83" s="1"/>
  <c r="M33" i="83" s="1"/>
  <c r="H35" i="83"/>
  <c r="J35" i="83" s="1"/>
  <c r="W32" i="83"/>
  <c r="H67" i="83"/>
  <c r="J67" i="83" s="1"/>
  <c r="M67" i="83" s="1"/>
  <c r="M64" i="83" s="1"/>
  <c r="X64" i="83"/>
  <c r="X63" i="83" s="1"/>
  <c r="J259" i="83"/>
  <c r="H257" i="83"/>
  <c r="P32" i="84"/>
  <c r="J42" i="84"/>
  <c r="H40" i="84"/>
  <c r="J40" i="84" s="1"/>
  <c r="H66" i="84"/>
  <c r="J66" i="84" s="1"/>
  <c r="J67" i="84"/>
  <c r="P75" i="84"/>
  <c r="J121" i="84"/>
  <c r="H120" i="84"/>
  <c r="J120" i="84" s="1"/>
  <c r="J176" i="84"/>
  <c r="H175" i="84"/>
  <c r="J175" i="84" s="1"/>
  <c r="H186" i="84"/>
  <c r="J186" i="84" s="1"/>
  <c r="J187" i="84"/>
  <c r="J187" i="66" s="1"/>
  <c r="J232" i="84"/>
  <c r="H231" i="84"/>
  <c r="J231" i="84" s="1"/>
  <c r="H20" i="81"/>
  <c r="J20" i="81" s="1"/>
  <c r="J21" i="81"/>
  <c r="J54" i="81"/>
  <c r="H53" i="81"/>
  <c r="J53" i="81" s="1"/>
  <c r="P257" i="82"/>
  <c r="J25" i="82"/>
  <c r="H24" i="82"/>
  <c r="J24" i="82" s="1"/>
  <c r="H177" i="82"/>
  <c r="J177" i="82" s="1"/>
  <c r="J178" i="82"/>
  <c r="J263" i="79"/>
  <c r="H261" i="79"/>
  <c r="J261" i="79" s="1"/>
  <c r="H199" i="80"/>
  <c r="U198" i="80"/>
  <c r="S157" i="66" s="1"/>
  <c r="G15" i="69"/>
  <c r="G18" i="69" s="1"/>
  <c r="G23" i="69" s="1"/>
  <c r="J137" i="68"/>
  <c r="J128" i="68" s="1"/>
  <c r="P128" i="68"/>
  <c r="T128" i="68"/>
  <c r="T268" i="68" s="1"/>
  <c r="M45" i="66"/>
  <c r="Q45" i="66"/>
  <c r="U45" i="66"/>
  <c r="H83" i="66"/>
  <c r="H112" i="66"/>
  <c r="H187" i="66"/>
  <c r="H198" i="66"/>
  <c r="H232" i="66"/>
  <c r="L64" i="78"/>
  <c r="T49" i="66"/>
  <c r="H72" i="78"/>
  <c r="H52" i="66" s="1"/>
  <c r="S101" i="78"/>
  <c r="J7" i="83"/>
  <c r="M7" i="83" s="1"/>
  <c r="P42" i="83"/>
  <c r="P32" i="83" s="1"/>
  <c r="P268" i="83" s="1"/>
  <c r="J65" i="83"/>
  <c r="K65" i="83" s="1"/>
  <c r="K64" i="83" s="1"/>
  <c r="K63" i="83" s="1"/>
  <c r="H64" i="83"/>
  <c r="J64" i="83" s="1"/>
  <c r="I72" i="83"/>
  <c r="M72" i="83"/>
  <c r="Q72" i="83"/>
  <c r="U72" i="83"/>
  <c r="Y72" i="83"/>
  <c r="X88" i="83"/>
  <c r="H108" i="83"/>
  <c r="J108" i="83" s="1"/>
  <c r="H130" i="83"/>
  <c r="J130" i="83" s="1"/>
  <c r="J211" i="83"/>
  <c r="J47" i="84"/>
  <c r="J47" i="66" s="1"/>
  <c r="O75" i="84"/>
  <c r="H106" i="84"/>
  <c r="J106" i="84" s="1"/>
  <c r="H117" i="84"/>
  <c r="J117" i="84" s="1"/>
  <c r="J119" i="84"/>
  <c r="M162" i="84"/>
  <c r="Q162" i="84"/>
  <c r="U162" i="84"/>
  <c r="S226" i="84"/>
  <c r="S225" i="84" s="1"/>
  <c r="S255" i="84" s="1"/>
  <c r="J227" i="84"/>
  <c r="H226" i="84"/>
  <c r="H6" i="81"/>
  <c r="J52" i="81"/>
  <c r="J76" i="81"/>
  <c r="H79" i="81"/>
  <c r="J81" i="81"/>
  <c r="J81" i="66" s="1"/>
  <c r="J110" i="81"/>
  <c r="J110" i="66" s="1"/>
  <c r="H106" i="81"/>
  <c r="J106" i="81" s="1"/>
  <c r="J198" i="81"/>
  <c r="R226" i="81"/>
  <c r="R225" i="81" s="1"/>
  <c r="V226" i="81"/>
  <c r="V225" i="81" s="1"/>
  <c r="H231" i="81"/>
  <c r="J231" i="81" s="1"/>
  <c r="J233" i="81"/>
  <c r="J180" i="66"/>
  <c r="J113" i="66"/>
  <c r="J116" i="79"/>
  <c r="M116" i="79" s="1"/>
  <c r="M115" i="79" s="1"/>
  <c r="V5" i="83"/>
  <c r="M15" i="69"/>
  <c r="M18" i="69" s="1"/>
  <c r="M23" i="69" s="1"/>
  <c r="X5" i="68"/>
  <c r="H145" i="68"/>
  <c r="U128" i="68"/>
  <c r="P173" i="68"/>
  <c r="T173" i="68"/>
  <c r="X173" i="68"/>
  <c r="K173" i="68"/>
  <c r="H4" i="39" s="1"/>
  <c r="I45" i="66"/>
  <c r="M200" i="66"/>
  <c r="F284" i="78"/>
  <c r="R24" i="78"/>
  <c r="N72" i="83"/>
  <c r="R72" i="83"/>
  <c r="O59" i="66" s="1"/>
  <c r="V72" i="83"/>
  <c r="H79" i="83"/>
  <c r="J80" i="83"/>
  <c r="H97" i="83"/>
  <c r="J97" i="83" s="1"/>
  <c r="J98" i="83"/>
  <c r="H119" i="83"/>
  <c r="J119" i="83" s="1"/>
  <c r="J120" i="83"/>
  <c r="H133" i="83"/>
  <c r="J133" i="83" s="1"/>
  <c r="J134" i="83"/>
  <c r="J201" i="83"/>
  <c r="H199" i="83"/>
  <c r="J199" i="83" s="1"/>
  <c r="O238" i="83"/>
  <c r="W238" i="83"/>
  <c r="J71" i="84"/>
  <c r="H70" i="84"/>
  <c r="J70" i="84" s="1"/>
  <c r="L226" i="84"/>
  <c r="L225" i="84" s="1"/>
  <c r="P226" i="84"/>
  <c r="P225" i="84" s="1"/>
  <c r="T226" i="84"/>
  <c r="T225" i="84" s="1"/>
  <c r="J25" i="81"/>
  <c r="H24" i="81"/>
  <c r="J24" i="81" s="1"/>
  <c r="J36" i="81"/>
  <c r="H33" i="81"/>
  <c r="J33" i="81" s="1"/>
  <c r="H37" i="81"/>
  <c r="J37" i="81" s="1"/>
  <c r="J39" i="81"/>
  <c r="J60" i="81"/>
  <c r="K162" i="81"/>
  <c r="O162" i="81"/>
  <c r="S162" i="81"/>
  <c r="K226" i="81"/>
  <c r="K225" i="81" s="1"/>
  <c r="O226" i="81"/>
  <c r="O225" i="81" s="1"/>
  <c r="S226" i="81"/>
  <c r="S225" i="81" s="1"/>
  <c r="J228" i="81"/>
  <c r="J228" i="66" s="1"/>
  <c r="H227" i="81"/>
  <c r="H68" i="82"/>
  <c r="J68" i="82" s="1"/>
  <c r="J70" i="82"/>
  <c r="H137" i="82"/>
  <c r="J137" i="82" s="1"/>
  <c r="H11" i="66"/>
  <c r="H19" i="80"/>
  <c r="J19" i="80" s="1"/>
  <c r="J20" i="80"/>
  <c r="K20" i="80" s="1"/>
  <c r="K19" i="80" s="1"/>
  <c r="J36" i="66"/>
  <c r="P40" i="66"/>
  <c r="I66" i="66"/>
  <c r="L59" i="66"/>
  <c r="J69" i="66"/>
  <c r="H82" i="66"/>
  <c r="F121" i="80"/>
  <c r="N95" i="66"/>
  <c r="R95" i="66"/>
  <c r="V95" i="66"/>
  <c r="H97" i="66"/>
  <c r="J99" i="66"/>
  <c r="J101" i="66"/>
  <c r="J103" i="66"/>
  <c r="J105" i="66"/>
  <c r="J178" i="66"/>
  <c r="R225" i="66"/>
  <c r="X42" i="83"/>
  <c r="H50" i="83"/>
  <c r="J50" i="83" s="1"/>
  <c r="N175" i="83"/>
  <c r="R175" i="83"/>
  <c r="V175" i="83"/>
  <c r="N255" i="84"/>
  <c r="M32" i="84"/>
  <c r="M255" i="84" s="1"/>
  <c r="Q32" i="84"/>
  <c r="U32" i="84"/>
  <c r="J60" i="84"/>
  <c r="J76" i="84"/>
  <c r="M75" i="84"/>
  <c r="Q75" i="84"/>
  <c r="U75" i="84"/>
  <c r="I255" i="81"/>
  <c r="N75" i="81"/>
  <c r="R75" i="81"/>
  <c r="R255" i="81" s="1"/>
  <c r="V75" i="81"/>
  <c r="V255" i="81" s="1"/>
  <c r="I32" i="82"/>
  <c r="J126" i="82"/>
  <c r="H122" i="82"/>
  <c r="J122" i="82" s="1"/>
  <c r="H149" i="82"/>
  <c r="J229" i="82"/>
  <c r="H233" i="82"/>
  <c r="J233" i="82" s="1"/>
  <c r="J234" i="82"/>
  <c r="H10" i="80"/>
  <c r="J10" i="80" s="1"/>
  <c r="J8" i="66" s="1"/>
  <c r="J11" i="80"/>
  <c r="K11" i="80" s="1"/>
  <c r="K10" i="80" s="1"/>
  <c r="J26" i="66"/>
  <c r="J29" i="66"/>
  <c r="J57" i="66"/>
  <c r="L53" i="66"/>
  <c r="P53" i="66"/>
  <c r="H60" i="66"/>
  <c r="J62" i="66"/>
  <c r="J64" i="66"/>
  <c r="I70" i="66"/>
  <c r="I76" i="66"/>
  <c r="I112" i="80"/>
  <c r="J188" i="66"/>
  <c r="J198" i="66"/>
  <c r="Y42" i="83"/>
  <c r="Y32" i="83" s="1"/>
  <c r="Y268" i="83" s="1"/>
  <c r="H43" i="83"/>
  <c r="K43" i="83"/>
  <c r="V42" i="83"/>
  <c r="J189" i="83"/>
  <c r="H227" i="83"/>
  <c r="J227" i="83" s="1"/>
  <c r="N239" i="83"/>
  <c r="N238" i="83" s="1"/>
  <c r="R239" i="83"/>
  <c r="R238" i="83" s="1"/>
  <c r="V239" i="83"/>
  <c r="V238" i="83" s="1"/>
  <c r="J245" i="83"/>
  <c r="O255" i="84"/>
  <c r="J7" i="84"/>
  <c r="H6" i="84"/>
  <c r="J22" i="84"/>
  <c r="H32" i="84"/>
  <c r="I32" i="84"/>
  <c r="I75" i="84"/>
  <c r="J85" i="84"/>
  <c r="H84" i="84"/>
  <c r="J84" i="84" s="1"/>
  <c r="J159" i="84"/>
  <c r="J163" i="84"/>
  <c r="J163" i="66" s="1"/>
  <c r="L162" i="84"/>
  <c r="P162" i="84"/>
  <c r="T162" i="84"/>
  <c r="J202" i="84"/>
  <c r="M32" i="81"/>
  <c r="M255" i="81" s="1"/>
  <c r="Q32" i="81"/>
  <c r="Q255" i="81" s="1"/>
  <c r="H40" i="81"/>
  <c r="J40" i="81" s="1"/>
  <c r="J41" i="81"/>
  <c r="J71" i="81"/>
  <c r="H70" i="81"/>
  <c r="J70" i="81" s="1"/>
  <c r="J121" i="81"/>
  <c r="H120" i="81"/>
  <c r="J120" i="81" s="1"/>
  <c r="J148" i="81"/>
  <c r="H147" i="81"/>
  <c r="J147" i="81" s="1"/>
  <c r="J187" i="81"/>
  <c r="H186" i="81"/>
  <c r="J186" i="81" s="1"/>
  <c r="H20" i="82"/>
  <c r="J20" i="82" s="1"/>
  <c r="J21" i="82"/>
  <c r="H86" i="82"/>
  <c r="J86" i="82" s="1"/>
  <c r="M77" i="82"/>
  <c r="U77" i="82"/>
  <c r="H216" i="82"/>
  <c r="J216" i="82" s="1"/>
  <c r="J218" i="82"/>
  <c r="M20" i="66"/>
  <c r="Q20" i="66"/>
  <c r="U20" i="66"/>
  <c r="H259" i="80"/>
  <c r="S32" i="81"/>
  <c r="S255" i="81" s="1"/>
  <c r="P32" i="82"/>
  <c r="T32" i="82"/>
  <c r="T257" i="82" s="1"/>
  <c r="H61" i="82"/>
  <c r="J61" i="82" s="1"/>
  <c r="K77" i="82"/>
  <c r="K257" i="82" s="1"/>
  <c r="O77" i="82"/>
  <c r="O257" i="82" s="1"/>
  <c r="S77" i="82"/>
  <c r="J79" i="82"/>
  <c r="J77" i="66" s="1"/>
  <c r="H78" i="82"/>
  <c r="J109" i="82"/>
  <c r="H108" i="82"/>
  <c r="J108" i="82" s="1"/>
  <c r="J160" i="82"/>
  <c r="J158" i="66" s="1"/>
  <c r="H159" i="82"/>
  <c r="J159" i="82" s="1"/>
  <c r="N164" i="82"/>
  <c r="R164" i="82"/>
  <c r="R257" i="82" s="1"/>
  <c r="V164" i="82"/>
  <c r="I164" i="82"/>
  <c r="J203" i="82"/>
  <c r="J201" i="66" s="1"/>
  <c r="H202" i="82"/>
  <c r="J202" i="82" s="1"/>
  <c r="W38" i="80"/>
  <c r="W39" i="80"/>
  <c r="J9" i="66"/>
  <c r="J12" i="66"/>
  <c r="S38" i="80"/>
  <c r="H57" i="80"/>
  <c r="J57" i="80" s="1"/>
  <c r="H56" i="66"/>
  <c r="M53" i="66"/>
  <c r="S50" i="80"/>
  <c r="J185" i="80"/>
  <c r="O147" i="66"/>
  <c r="N157" i="66"/>
  <c r="R157" i="66"/>
  <c r="J244" i="80"/>
  <c r="H242" i="80"/>
  <c r="S32" i="79"/>
  <c r="S269" i="79" s="1"/>
  <c r="AA32" i="79"/>
  <c r="H50" i="79"/>
  <c r="J50" i="79" s="1"/>
  <c r="J51" i="79"/>
  <c r="H78" i="79"/>
  <c r="J80" i="79"/>
  <c r="W239" i="79"/>
  <c r="J37" i="82"/>
  <c r="U32" i="82"/>
  <c r="U257" i="82" s="1"/>
  <c r="H40" i="82"/>
  <c r="J44" i="82"/>
  <c r="J167" i="82"/>
  <c r="J165" i="66" s="1"/>
  <c r="H166" i="82"/>
  <c r="J246" i="82"/>
  <c r="W10" i="80"/>
  <c r="U8" i="66" s="1"/>
  <c r="L20" i="66"/>
  <c r="P20" i="66"/>
  <c r="T20" i="66"/>
  <c r="W60" i="80"/>
  <c r="W50" i="80" s="1"/>
  <c r="M60" i="80"/>
  <c r="M50" i="80" s="1"/>
  <c r="T44" i="66"/>
  <c r="L147" i="66"/>
  <c r="P147" i="66"/>
  <c r="T147" i="66"/>
  <c r="J152" i="66"/>
  <c r="H160" i="66"/>
  <c r="L186" i="66"/>
  <c r="P186" i="66"/>
  <c r="T186" i="66"/>
  <c r="V207" i="80"/>
  <c r="H245" i="80"/>
  <c r="J245" i="80" s="1"/>
  <c r="J247" i="80"/>
  <c r="P32" i="79"/>
  <c r="X32" i="79"/>
  <c r="R32" i="79"/>
  <c r="Z32" i="79"/>
  <c r="J60" i="79"/>
  <c r="L176" i="79"/>
  <c r="I9" i="39" s="1"/>
  <c r="P176" i="79"/>
  <c r="S9" i="39" s="1"/>
  <c r="T176" i="79"/>
  <c r="M162" i="66" s="1"/>
  <c r="X176" i="79"/>
  <c r="AB176" i="79"/>
  <c r="J181" i="79"/>
  <c r="H178" i="79"/>
  <c r="J178" i="79" s="1"/>
  <c r="I176" i="79"/>
  <c r="O176" i="79"/>
  <c r="R9" i="39" s="1"/>
  <c r="S176" i="79"/>
  <c r="W176" i="79"/>
  <c r="J207" i="66"/>
  <c r="J211" i="66"/>
  <c r="V40" i="82"/>
  <c r="Q7" i="80"/>
  <c r="O7" i="66" s="1"/>
  <c r="U7" i="80"/>
  <c r="S7" i="66" s="1"/>
  <c r="N20" i="66"/>
  <c r="F36" i="80"/>
  <c r="I60" i="80"/>
  <c r="I50" i="80" s="1"/>
  <c r="R44" i="66"/>
  <c r="V44" i="66"/>
  <c r="F86" i="80"/>
  <c r="J68" i="66"/>
  <c r="N112" i="80"/>
  <c r="P117" i="66"/>
  <c r="V112" i="80"/>
  <c r="I120" i="66"/>
  <c r="T120" i="66"/>
  <c r="I135" i="66"/>
  <c r="L135" i="66"/>
  <c r="P135" i="66"/>
  <c r="T135" i="66"/>
  <c r="H140" i="66"/>
  <c r="J144" i="66"/>
  <c r="U157" i="66"/>
  <c r="S207" i="80"/>
  <c r="J184" i="66"/>
  <c r="H206" i="66"/>
  <c r="J251" i="80"/>
  <c r="I270" i="80"/>
  <c r="T227" i="66"/>
  <c r="V271" i="80"/>
  <c r="V270" i="80" s="1"/>
  <c r="T225" i="66" s="1"/>
  <c r="V32" i="79"/>
  <c r="R59" i="79"/>
  <c r="K59" i="66" s="1"/>
  <c r="H70" i="79"/>
  <c r="H59" i="79" s="1"/>
  <c r="H75" i="79"/>
  <c r="J75" i="79" s="1"/>
  <c r="R70" i="79"/>
  <c r="K70" i="66" s="1"/>
  <c r="I77" i="79"/>
  <c r="N149" i="79"/>
  <c r="N146" i="79" s="1"/>
  <c r="J163" i="79"/>
  <c r="H161" i="79"/>
  <c r="J161" i="79" s="1"/>
  <c r="J241" i="79"/>
  <c r="P239" i="79"/>
  <c r="S10" i="39" s="1"/>
  <c r="X239" i="79"/>
  <c r="H258" i="79"/>
  <c r="J258" i="79" s="1"/>
  <c r="J260" i="79"/>
  <c r="O20" i="66"/>
  <c r="J27" i="66"/>
  <c r="W42" i="80"/>
  <c r="U28" i="66" s="1"/>
  <c r="J30" i="66"/>
  <c r="N50" i="80"/>
  <c r="R50" i="80"/>
  <c r="F57" i="80"/>
  <c r="S44" i="66"/>
  <c r="F76" i="80"/>
  <c r="F60" i="80" s="1"/>
  <c r="H83" i="80"/>
  <c r="J83" i="80" s="1"/>
  <c r="J55" i="66"/>
  <c r="J61" i="66"/>
  <c r="J63" i="66"/>
  <c r="J65" i="66"/>
  <c r="J74" i="66"/>
  <c r="J87" i="66"/>
  <c r="J89" i="66"/>
  <c r="J91" i="66"/>
  <c r="H93" i="66"/>
  <c r="J108" i="66"/>
  <c r="J112" i="66"/>
  <c r="I157" i="66"/>
  <c r="M157" i="66"/>
  <c r="Q157" i="66"/>
  <c r="V157" i="66"/>
  <c r="J7" i="79"/>
  <c r="L32" i="79"/>
  <c r="H46" i="79"/>
  <c r="H45" i="79" s="1"/>
  <c r="J45" i="79" s="1"/>
  <c r="J67" i="79"/>
  <c r="AC71" i="79"/>
  <c r="W77" i="79"/>
  <c r="W269" i="79" s="1"/>
  <c r="AA77" i="79"/>
  <c r="J147" i="79"/>
  <c r="J136" i="66" s="1"/>
  <c r="O239" i="79"/>
  <c r="R10" i="39" s="1"/>
  <c r="I240" i="79"/>
  <c r="I239" i="79" s="1"/>
  <c r="J246" i="79"/>
  <c r="J88" i="66"/>
  <c r="J90" i="66"/>
  <c r="J92" i="66"/>
  <c r="J94" i="66"/>
  <c r="J107" i="66"/>
  <c r="J109" i="66"/>
  <c r="J111" i="66"/>
  <c r="J115" i="66"/>
  <c r="J137" i="66"/>
  <c r="J139" i="66"/>
  <c r="H141" i="66"/>
  <c r="J143" i="66"/>
  <c r="J145" i="66"/>
  <c r="F186" i="80"/>
  <c r="F184" i="80"/>
  <c r="H192" i="80"/>
  <c r="H190" i="80" s="1"/>
  <c r="J190" i="80" s="1"/>
  <c r="J153" i="66" s="1"/>
  <c r="J155" i="66"/>
  <c r="M195" i="80"/>
  <c r="K156" i="66" s="1"/>
  <c r="H197" i="80"/>
  <c r="N200" i="66"/>
  <c r="R200" i="66"/>
  <c r="V200" i="66"/>
  <c r="W271" i="80"/>
  <c r="W270" i="80" s="1"/>
  <c r="H289" i="80"/>
  <c r="J289" i="80" s="1"/>
  <c r="Y77" i="79"/>
  <c r="J88" i="79"/>
  <c r="J86" i="66" s="1"/>
  <c r="H86" i="79"/>
  <c r="J86" i="79" s="1"/>
  <c r="J121" i="79"/>
  <c r="M121" i="79" s="1"/>
  <c r="AA176" i="79"/>
  <c r="J230" i="79"/>
  <c r="H228" i="79"/>
  <c r="J228" i="79" s="1"/>
  <c r="J220" i="66"/>
  <c r="J224" i="66"/>
  <c r="H73" i="66"/>
  <c r="J83" i="66"/>
  <c r="J96" i="66"/>
  <c r="J98" i="66"/>
  <c r="J100" i="66"/>
  <c r="J104" i="66"/>
  <c r="K120" i="66"/>
  <c r="O120" i="66"/>
  <c r="S120" i="66"/>
  <c r="H134" i="66"/>
  <c r="K135" i="66"/>
  <c r="O135" i="66"/>
  <c r="S135" i="66"/>
  <c r="R147" i="66"/>
  <c r="J151" i="66"/>
  <c r="L157" i="66"/>
  <c r="P157" i="66"/>
  <c r="T157" i="66"/>
  <c r="O207" i="80"/>
  <c r="W207" i="80"/>
  <c r="H170" i="66"/>
  <c r="J182" i="66"/>
  <c r="H193" i="66"/>
  <c r="N197" i="66"/>
  <c r="R197" i="66"/>
  <c r="V197" i="66"/>
  <c r="K214" i="66"/>
  <c r="O214" i="66"/>
  <c r="S214" i="66"/>
  <c r="L244" i="66"/>
  <c r="P244" i="66"/>
  <c r="T244" i="66"/>
  <c r="L270" i="80"/>
  <c r="P10" i="39" s="1"/>
  <c r="P270" i="80"/>
  <c r="R247" i="66"/>
  <c r="X270" i="80"/>
  <c r="F77" i="79"/>
  <c r="F269" i="79" s="1"/>
  <c r="P77" i="79"/>
  <c r="M176" i="79"/>
  <c r="J9" i="39" s="1"/>
  <c r="N108" i="79"/>
  <c r="R108" i="79"/>
  <c r="R77" i="79" s="1"/>
  <c r="V108" i="79"/>
  <c r="V77" i="79" s="1"/>
  <c r="Z108" i="79"/>
  <c r="Z77" i="79" s="1"/>
  <c r="N176" i="79"/>
  <c r="Q9" i="39" s="1"/>
  <c r="R176" i="79"/>
  <c r="V176" i="79"/>
  <c r="Z176" i="79"/>
  <c r="J205" i="66"/>
  <c r="J209" i="66"/>
  <c r="J213" i="66"/>
  <c r="J218" i="66"/>
  <c r="J222" i="66"/>
  <c r="O77" i="79"/>
  <c r="J206" i="66"/>
  <c r="J210" i="66"/>
  <c r="J219" i="66"/>
  <c r="R268" i="68"/>
  <c r="Z268" i="68"/>
  <c r="AA128" i="68"/>
  <c r="H130" i="68"/>
  <c r="Y128" i="68"/>
  <c r="K42" i="83"/>
  <c r="J161" i="66"/>
  <c r="J75" i="80"/>
  <c r="L75" i="80" s="1"/>
  <c r="L73" i="80" s="1"/>
  <c r="U162" i="66"/>
  <c r="H189" i="79"/>
  <c r="J189" i="79" s="1"/>
  <c r="H200" i="79"/>
  <c r="J200" i="79" s="1"/>
  <c r="H211" i="79"/>
  <c r="H214" i="79"/>
  <c r="J214" i="79" s="1"/>
  <c r="J167" i="66"/>
  <c r="V269" i="79"/>
  <c r="J166" i="66"/>
  <c r="J173" i="66"/>
  <c r="J174" i="66"/>
  <c r="J189" i="66"/>
  <c r="J191" i="66"/>
  <c r="J196" i="66"/>
  <c r="J169" i="66"/>
  <c r="J171" i="66"/>
  <c r="J172" i="66"/>
  <c r="J192" i="66"/>
  <c r="J194" i="66"/>
  <c r="J195" i="66"/>
  <c r="J199" i="66"/>
  <c r="J203" i="66"/>
  <c r="L77" i="79"/>
  <c r="I8" i="39" s="1"/>
  <c r="J40" i="82"/>
  <c r="J116" i="66"/>
  <c r="J122" i="66"/>
  <c r="J123" i="66"/>
  <c r="J124" i="66"/>
  <c r="J125" i="66"/>
  <c r="J126" i="66"/>
  <c r="J127" i="66"/>
  <c r="J128" i="66"/>
  <c r="J129" i="66"/>
  <c r="J130" i="66"/>
  <c r="J131" i="66"/>
  <c r="J132" i="66"/>
  <c r="J133" i="66"/>
  <c r="P269" i="79"/>
  <c r="S8" i="39"/>
  <c r="X77" i="79"/>
  <c r="Q75" i="66" s="1"/>
  <c r="Q106" i="66"/>
  <c r="O106" i="66"/>
  <c r="S106" i="66"/>
  <c r="J119" i="66"/>
  <c r="H128" i="79"/>
  <c r="V33" i="66"/>
  <c r="T32" i="81"/>
  <c r="T255" i="81" s="1"/>
  <c r="H32" i="81"/>
  <c r="J32" i="81" s="1"/>
  <c r="H172" i="78"/>
  <c r="Y104" i="68"/>
  <c r="H115" i="68"/>
  <c r="H99" i="68"/>
  <c r="X93" i="68"/>
  <c r="Y93" i="68"/>
  <c r="H105" i="68"/>
  <c r="O105" i="68"/>
  <c r="H5" i="68"/>
  <c r="E5" i="69" s="1"/>
  <c r="L7" i="68"/>
  <c r="L6" i="68" s="1"/>
  <c r="L5" i="68" s="1"/>
  <c r="H6" i="68"/>
  <c r="H156" i="68"/>
  <c r="X128" i="68"/>
  <c r="H158" i="68"/>
  <c r="W128" i="68"/>
  <c r="I138" i="68"/>
  <c r="I137" i="68" s="1"/>
  <c r="O111" i="68"/>
  <c r="E5" i="39"/>
  <c r="O94" i="68"/>
  <c r="I133" i="68"/>
  <c r="I130" i="68" s="1"/>
  <c r="I128" i="68" s="1"/>
  <c r="I268" i="68" s="1"/>
  <c r="F15" i="69"/>
  <c r="F18" i="69" s="1"/>
  <c r="F23" i="69" s="1"/>
  <c r="O99" i="68"/>
  <c r="O115" i="68"/>
  <c r="S146" i="66"/>
  <c r="J172" i="78"/>
  <c r="J174" i="78"/>
  <c r="J72" i="78"/>
  <c r="H70" i="78"/>
  <c r="J70" i="78" s="1"/>
  <c r="J50" i="66" s="1"/>
  <c r="J76" i="78"/>
  <c r="R78" i="78"/>
  <c r="R54" i="66" s="1"/>
  <c r="R70" i="78"/>
  <c r="R50" i="66" s="1"/>
  <c r="T45" i="78"/>
  <c r="T40" i="66" s="1"/>
  <c r="V45" i="78"/>
  <c r="V32" i="78" s="1"/>
  <c r="H64" i="78"/>
  <c r="J64" i="78" s="1"/>
  <c r="J67" i="78"/>
  <c r="J48" i="66"/>
  <c r="I45" i="78"/>
  <c r="J43" i="66"/>
  <c r="H46" i="78"/>
  <c r="S45" i="78"/>
  <c r="S32" i="78" s="1"/>
  <c r="H40" i="78"/>
  <c r="S38" i="66"/>
  <c r="H39" i="66"/>
  <c r="J39" i="66"/>
  <c r="J40" i="78"/>
  <c r="J38" i="66" s="1"/>
  <c r="I35" i="78"/>
  <c r="S33" i="66"/>
  <c r="H35" i="78"/>
  <c r="H33" i="78"/>
  <c r="U77" i="78"/>
  <c r="U32" i="78" s="1"/>
  <c r="I20" i="78"/>
  <c r="I5" i="78" s="1"/>
  <c r="I22" i="66"/>
  <c r="R5" i="78"/>
  <c r="S5" i="78"/>
  <c r="H23" i="66"/>
  <c r="H17" i="66"/>
  <c r="U24" i="78"/>
  <c r="J13" i="66"/>
  <c r="H31" i="78"/>
  <c r="J31" i="78" s="1"/>
  <c r="H6" i="78"/>
  <c r="J6" i="78" s="1"/>
  <c r="R31" i="66"/>
  <c r="J18" i="66"/>
  <c r="H28" i="78"/>
  <c r="J28" i="78" s="1"/>
  <c r="J15" i="66"/>
  <c r="J16" i="66"/>
  <c r="M63" i="83"/>
  <c r="S49" i="66"/>
  <c r="J52" i="83"/>
  <c r="M52" i="83" s="1"/>
  <c r="M50" i="83" s="1"/>
  <c r="M42" i="83" s="1"/>
  <c r="V25" i="83"/>
  <c r="S20" i="66"/>
  <c r="R20" i="66"/>
  <c r="H20" i="83"/>
  <c r="J22" i="83"/>
  <c r="M22" i="83" s="1"/>
  <c r="M20" i="83" s="1"/>
  <c r="V32" i="83"/>
  <c r="S54" i="66"/>
  <c r="J43" i="83"/>
  <c r="J45" i="83"/>
  <c r="L45" i="83" s="1"/>
  <c r="L43" i="83" s="1"/>
  <c r="L42" i="83" s="1"/>
  <c r="L32" i="83" s="1"/>
  <c r="K32" i="83"/>
  <c r="K268" i="83" s="1"/>
  <c r="H161" i="66"/>
  <c r="H158" i="66"/>
  <c r="O33" i="66"/>
  <c r="J259" i="80"/>
  <c r="X37" i="80"/>
  <c r="X36" i="80" s="1"/>
  <c r="V24" i="66" s="1"/>
  <c r="L24" i="80"/>
  <c r="L22" i="80" s="1"/>
  <c r="S37" i="80"/>
  <c r="S36" i="80" s="1"/>
  <c r="Q24" i="66" s="1"/>
  <c r="M112" i="80"/>
  <c r="K76" i="66"/>
  <c r="U112" i="80"/>
  <c r="S76" i="66"/>
  <c r="J115" i="80"/>
  <c r="J78" i="66" s="1"/>
  <c r="H78" i="66"/>
  <c r="H212" i="66"/>
  <c r="J257" i="80"/>
  <c r="J212" i="66" s="1"/>
  <c r="J297" i="80"/>
  <c r="J252" i="66" s="1"/>
  <c r="H252" i="66"/>
  <c r="L33" i="66"/>
  <c r="P35" i="66"/>
  <c r="P41" i="66"/>
  <c r="M226" i="66"/>
  <c r="M7" i="80"/>
  <c r="H9" i="80"/>
  <c r="J9" i="80" s="1"/>
  <c r="L9" i="80" s="1"/>
  <c r="L7" i="80" s="1"/>
  <c r="K20" i="66"/>
  <c r="H32" i="80"/>
  <c r="H51" i="80"/>
  <c r="J51" i="80" s="1"/>
  <c r="J53" i="80"/>
  <c r="J91" i="80"/>
  <c r="J56" i="66" s="1"/>
  <c r="I96" i="80"/>
  <c r="I59" i="66" s="1"/>
  <c r="J179" i="80"/>
  <c r="J142" i="66" s="1"/>
  <c r="H142" i="66"/>
  <c r="H204" i="66"/>
  <c r="J249" i="80"/>
  <c r="J204" i="66" s="1"/>
  <c r="H27" i="66"/>
  <c r="V41" i="66"/>
  <c r="H8" i="80"/>
  <c r="O38" i="80"/>
  <c r="O50" i="80"/>
  <c r="R112" i="80"/>
  <c r="I184" i="80"/>
  <c r="I147" i="66" s="1"/>
  <c r="I149" i="66"/>
  <c r="P184" i="80"/>
  <c r="N153" i="66"/>
  <c r="J196" i="80"/>
  <c r="K196" i="80" s="1"/>
  <c r="K195" i="80" s="1"/>
  <c r="N207" i="80"/>
  <c r="L207" i="80"/>
  <c r="P207" i="80"/>
  <c r="N162" i="66" s="1"/>
  <c r="T207" i="80"/>
  <c r="X207" i="80"/>
  <c r="J215" i="80"/>
  <c r="J170" i="66" s="1"/>
  <c r="R207" i="80"/>
  <c r="J224" i="80"/>
  <c r="J179" i="66" s="1"/>
  <c r="H179" i="66"/>
  <c r="J260" i="80"/>
  <c r="J215" i="66" s="1"/>
  <c r="H215" i="66"/>
  <c r="J268" i="80"/>
  <c r="J223" i="66" s="1"/>
  <c r="H223" i="66"/>
  <c r="M271" i="80"/>
  <c r="K227" i="66"/>
  <c r="Q271" i="80"/>
  <c r="O227" i="66"/>
  <c r="U271" i="80"/>
  <c r="S227" i="66"/>
  <c r="H272" i="80"/>
  <c r="H228" i="66"/>
  <c r="J282" i="80"/>
  <c r="J237" i="66" s="1"/>
  <c r="H237" i="66"/>
  <c r="H16" i="80"/>
  <c r="T14" i="80"/>
  <c r="R10" i="66" s="1"/>
  <c r="Q112" i="80"/>
  <c r="O76" i="66"/>
  <c r="P33" i="66"/>
  <c r="L35" i="66"/>
  <c r="L41" i="66"/>
  <c r="N37" i="80"/>
  <c r="J155" i="80"/>
  <c r="J118" i="66" s="1"/>
  <c r="J226" i="80"/>
  <c r="J181" i="66" s="1"/>
  <c r="H181" i="66"/>
  <c r="J238" i="80"/>
  <c r="J193" i="66" s="1"/>
  <c r="J284" i="80"/>
  <c r="J239" i="66" s="1"/>
  <c r="H239" i="66"/>
  <c r="J295" i="80"/>
  <c r="J250" i="66" s="1"/>
  <c r="H250" i="66"/>
  <c r="H292" i="80"/>
  <c r="I41" i="66"/>
  <c r="L58" i="66"/>
  <c r="P58" i="66"/>
  <c r="H62" i="66"/>
  <c r="L66" i="66"/>
  <c r="P66" i="66"/>
  <c r="T66" i="66"/>
  <c r="H67" i="66"/>
  <c r="O70" i="66"/>
  <c r="L117" i="66"/>
  <c r="T117" i="66"/>
  <c r="H118" i="66"/>
  <c r="H136" i="66"/>
  <c r="N247" i="66"/>
  <c r="V247" i="66"/>
  <c r="P38" i="80"/>
  <c r="P37" i="80" s="1"/>
  <c r="P7" i="80"/>
  <c r="N7" i="66" s="1"/>
  <c r="T38" i="80"/>
  <c r="T37" i="80" s="1"/>
  <c r="T7" i="80"/>
  <c r="X7" i="80"/>
  <c r="V7" i="66" s="1"/>
  <c r="H22" i="80"/>
  <c r="J22" i="80" s="1"/>
  <c r="J14" i="66" s="1"/>
  <c r="J23" i="80"/>
  <c r="K23" i="80" s="1"/>
  <c r="K22" i="80" s="1"/>
  <c r="U36" i="80"/>
  <c r="R36" i="80"/>
  <c r="P24" i="66" s="1"/>
  <c r="Q39" i="80"/>
  <c r="Q37" i="80" s="1"/>
  <c r="T60" i="80"/>
  <c r="T50" i="80" s="1"/>
  <c r="P60" i="80"/>
  <c r="N40" i="66" s="1"/>
  <c r="Q60" i="80"/>
  <c r="O184" i="80"/>
  <c r="M147" i="66" s="1"/>
  <c r="M149" i="66"/>
  <c r="S184" i="80"/>
  <c r="Q147" i="66" s="1"/>
  <c r="Q149" i="66"/>
  <c r="W184" i="80"/>
  <c r="U147" i="66" s="1"/>
  <c r="U149" i="66"/>
  <c r="M190" i="80"/>
  <c r="H209" i="80"/>
  <c r="J266" i="80"/>
  <c r="J221" i="66" s="1"/>
  <c r="H221" i="66"/>
  <c r="N271" i="80"/>
  <c r="L227" i="66"/>
  <c r="P227" i="66"/>
  <c r="R271" i="80"/>
  <c r="W49" i="80"/>
  <c r="F51" i="80"/>
  <c r="J222" i="80"/>
  <c r="J177" i="66" s="1"/>
  <c r="H220" i="80"/>
  <c r="J242" i="80"/>
  <c r="O6" i="80"/>
  <c r="M6" i="66" s="1"/>
  <c r="S6" i="80"/>
  <c r="Q6" i="66" s="1"/>
  <c r="W6" i="80"/>
  <c r="W5" i="80" s="1"/>
  <c r="U5" i="66" s="1"/>
  <c r="M36" i="80"/>
  <c r="K24" i="66" s="1"/>
  <c r="J73" i="80"/>
  <c r="J44" i="66" s="1"/>
  <c r="H87" i="80"/>
  <c r="J87" i="80" s="1"/>
  <c r="J88" i="80"/>
  <c r="K88" i="80" s="1"/>
  <c r="K87" i="80" s="1"/>
  <c r="L112" i="80"/>
  <c r="P112" i="80"/>
  <c r="T112" i="80"/>
  <c r="X112" i="80"/>
  <c r="I207" i="80"/>
  <c r="M207" i="80"/>
  <c r="Q207" i="80"/>
  <c r="U207" i="80"/>
  <c r="H231" i="80"/>
  <c r="J278" i="80"/>
  <c r="H276" i="80"/>
  <c r="H47" i="66"/>
  <c r="H94" i="66"/>
  <c r="H99" i="66"/>
  <c r="H109" i="66"/>
  <c r="H128" i="66"/>
  <c r="H155" i="66"/>
  <c r="F143" i="80"/>
  <c r="K184" i="80"/>
  <c r="O9" i="39" s="1"/>
  <c r="H86" i="66"/>
  <c r="H72" i="66"/>
  <c r="H88" i="66"/>
  <c r="H101" i="66"/>
  <c r="F132" i="80"/>
  <c r="H98" i="66"/>
  <c r="H130" i="66"/>
  <c r="J119" i="80"/>
  <c r="J82" i="66" s="1"/>
  <c r="J178" i="80"/>
  <c r="J141" i="66" s="1"/>
  <c r="H80" i="66"/>
  <c r="H123" i="66"/>
  <c r="H126" i="66"/>
  <c r="H151" i="66"/>
  <c r="F172" i="80"/>
  <c r="H115" i="66"/>
  <c r="H61" i="66"/>
  <c r="H69" i="66"/>
  <c r="H89" i="66"/>
  <c r="H108" i="66"/>
  <c r="H139" i="66"/>
  <c r="H103" i="80"/>
  <c r="J103" i="80" s="1"/>
  <c r="H129" i="66"/>
  <c r="J97" i="80"/>
  <c r="J60" i="66" s="1"/>
  <c r="J130" i="80"/>
  <c r="J93" i="66" s="1"/>
  <c r="J134" i="80"/>
  <c r="J97" i="66" s="1"/>
  <c r="H157" i="80"/>
  <c r="H120" i="66" s="1"/>
  <c r="J171" i="80"/>
  <c r="J134" i="66" s="1"/>
  <c r="H64" i="66"/>
  <c r="H91" i="66"/>
  <c r="H113" i="66"/>
  <c r="H127" i="66"/>
  <c r="H131" i="66"/>
  <c r="H137" i="66"/>
  <c r="H65" i="80"/>
  <c r="J65" i="80" s="1"/>
  <c r="H76" i="80"/>
  <c r="J76" i="80" s="1"/>
  <c r="H105" i="66"/>
  <c r="J77" i="80"/>
  <c r="F157" i="80"/>
  <c r="H65" i="66"/>
  <c r="H68" i="66"/>
  <c r="H81" i="66"/>
  <c r="H85" i="66"/>
  <c r="H104" i="66"/>
  <c r="H121" i="66"/>
  <c r="H144" i="66"/>
  <c r="H152" i="66"/>
  <c r="F103" i="80"/>
  <c r="H186" i="80"/>
  <c r="J187" i="80"/>
  <c r="J150" i="66" s="1"/>
  <c r="H100" i="66"/>
  <c r="N14" i="66"/>
  <c r="P6" i="80"/>
  <c r="P5" i="80" s="1"/>
  <c r="N5" i="66" s="1"/>
  <c r="J110" i="80"/>
  <c r="J73" i="66" s="1"/>
  <c r="H9" i="66"/>
  <c r="P25" i="66"/>
  <c r="H48" i="66"/>
  <c r="H103" i="66"/>
  <c r="H111" i="66"/>
  <c r="H143" i="66"/>
  <c r="H68" i="80"/>
  <c r="J68" i="80" s="1"/>
  <c r="H107" i="80"/>
  <c r="F107" i="80"/>
  <c r="H12" i="66"/>
  <c r="J177" i="80"/>
  <c r="J140" i="66" s="1"/>
  <c r="H66" i="66"/>
  <c r="H124" i="66"/>
  <c r="H132" i="66"/>
  <c r="H150" i="66"/>
  <c r="O37" i="80"/>
  <c r="H116" i="80"/>
  <c r="F116" i="80"/>
  <c r="H121" i="80"/>
  <c r="H132" i="80"/>
  <c r="H143" i="80"/>
  <c r="J158" i="80"/>
  <c r="H172" i="80"/>
  <c r="H154" i="66"/>
  <c r="J193" i="80"/>
  <c r="J154" i="66" s="1"/>
  <c r="H159" i="66"/>
  <c r="J203" i="80"/>
  <c r="J160" i="66" s="1"/>
  <c r="H198" i="80"/>
  <c r="J198" i="80" s="1"/>
  <c r="H153" i="66"/>
  <c r="J192" i="80"/>
  <c r="L192" i="80" s="1"/>
  <c r="L190" i="80" s="1"/>
  <c r="H93" i="80"/>
  <c r="H58" i="66" s="1"/>
  <c r="L86" i="80"/>
  <c r="U86" i="80"/>
  <c r="S53" i="66" s="1"/>
  <c r="H80" i="80"/>
  <c r="J80" i="80" s="1"/>
  <c r="L61" i="80"/>
  <c r="L60" i="80" s="1"/>
  <c r="S35" i="66"/>
  <c r="V86" i="80"/>
  <c r="V50" i="80" s="1"/>
  <c r="H44" i="66"/>
  <c r="J66" i="80"/>
  <c r="K66" i="80" s="1"/>
  <c r="K65" i="80" s="1"/>
  <c r="K61" i="80" s="1"/>
  <c r="K60" i="80" s="1"/>
  <c r="U61" i="80"/>
  <c r="U60" i="80" s="1"/>
  <c r="H62" i="80"/>
  <c r="S25" i="66"/>
  <c r="H21" i="66"/>
  <c r="U14" i="66"/>
  <c r="J17" i="80"/>
  <c r="J11" i="66" s="1"/>
  <c r="F6" i="80"/>
  <c r="F5" i="80" s="1"/>
  <c r="N6" i="80"/>
  <c r="N5" i="80" s="1"/>
  <c r="R6" i="80"/>
  <c r="R5" i="80" s="1"/>
  <c r="V6" i="80"/>
  <c r="T6" i="66" s="1"/>
  <c r="H16" i="66"/>
  <c r="J35" i="80"/>
  <c r="J23" i="66" s="1"/>
  <c r="H19" i="66"/>
  <c r="T14" i="66"/>
  <c r="H15" i="66"/>
  <c r="H18" i="66"/>
  <c r="U6" i="66"/>
  <c r="P14" i="66"/>
  <c r="J27" i="80"/>
  <c r="J17" i="66" s="1"/>
  <c r="L14" i="66"/>
  <c r="Q14" i="66"/>
  <c r="M14" i="66"/>
  <c r="I6" i="80"/>
  <c r="I5" i="80" s="1"/>
  <c r="I14" i="66"/>
  <c r="H42" i="80"/>
  <c r="J34" i="80"/>
  <c r="J22" i="66" s="1"/>
  <c r="Q75" i="79"/>
  <c r="Z59" i="79"/>
  <c r="S59" i="66" s="1"/>
  <c r="S70" i="66"/>
  <c r="J71" i="79"/>
  <c r="H71" i="66"/>
  <c r="J72" i="79"/>
  <c r="Q72" i="79" s="1"/>
  <c r="Q71" i="79" s="1"/>
  <c r="Q70" i="79" s="1"/>
  <c r="Q59" i="79" s="1"/>
  <c r="J55" i="82"/>
  <c r="V32" i="82"/>
  <c r="J51" i="82"/>
  <c r="S257" i="82"/>
  <c r="K268" i="68" l="1"/>
  <c r="Y59" i="79"/>
  <c r="Y269" i="79" s="1"/>
  <c r="I20" i="66"/>
  <c r="J3" i="39"/>
  <c r="Y268" i="68"/>
  <c r="AB77" i="79"/>
  <c r="AB269" i="79" s="1"/>
  <c r="AA268" i="68"/>
  <c r="N77" i="79"/>
  <c r="Q8" i="39" s="1"/>
  <c r="R269" i="79"/>
  <c r="J200" i="66"/>
  <c r="M257" i="82"/>
  <c r="L255" i="84"/>
  <c r="T70" i="66"/>
  <c r="H59" i="84"/>
  <c r="J59" i="84" s="1"/>
  <c r="O255" i="81"/>
  <c r="H128" i="68"/>
  <c r="E7" i="69" s="1"/>
  <c r="S268" i="83"/>
  <c r="U268" i="68"/>
  <c r="J42" i="66"/>
  <c r="Q226" i="66"/>
  <c r="W268" i="68"/>
  <c r="H32" i="82"/>
  <c r="N8" i="39" s="1"/>
  <c r="H138" i="66"/>
  <c r="H146" i="79"/>
  <c r="J146" i="79" s="1"/>
  <c r="T162" i="66"/>
  <c r="N257" i="82"/>
  <c r="Q255" i="84"/>
  <c r="M40" i="66"/>
  <c r="K255" i="81"/>
  <c r="J52" i="66"/>
  <c r="R40" i="66"/>
  <c r="X32" i="83"/>
  <c r="X268" i="83" s="1"/>
  <c r="J202" i="66"/>
  <c r="H3" i="39"/>
  <c r="R32" i="83"/>
  <c r="T108" i="79"/>
  <c r="M114" i="66"/>
  <c r="M9" i="39"/>
  <c r="J178" i="78"/>
  <c r="H176" i="78"/>
  <c r="J176" i="78" s="1"/>
  <c r="F268" i="83"/>
  <c r="O284" i="78"/>
  <c r="N106" i="66"/>
  <c r="R268" i="83"/>
  <c r="O268" i="83"/>
  <c r="J175" i="83"/>
  <c r="Q6" i="80"/>
  <c r="Q5" i="80" s="1"/>
  <c r="O162" i="66"/>
  <c r="R75" i="66"/>
  <c r="H50" i="66"/>
  <c r="J268" i="68"/>
  <c r="J46" i="79"/>
  <c r="O46" i="79" s="1"/>
  <c r="O45" i="79" s="1"/>
  <c r="O40" i="79" s="1"/>
  <c r="O32" i="79" s="1"/>
  <c r="O269" i="79" s="1"/>
  <c r="AC160" i="79" s="1"/>
  <c r="M120" i="79"/>
  <c r="M108" i="79" s="1"/>
  <c r="M77" i="79" s="1"/>
  <c r="K162" i="66"/>
  <c r="U226" i="66"/>
  <c r="R162" i="66"/>
  <c r="X6" i="80"/>
  <c r="V6" i="66" s="1"/>
  <c r="K75" i="66"/>
  <c r="H214" i="66"/>
  <c r="I40" i="66"/>
  <c r="K106" i="66"/>
  <c r="S11" i="39"/>
  <c r="S12" i="39" s="1"/>
  <c r="U40" i="66"/>
  <c r="I225" i="66"/>
  <c r="T75" i="66"/>
  <c r="J6" i="79"/>
  <c r="Q225" i="66"/>
  <c r="L75" i="66"/>
  <c r="J148" i="66"/>
  <c r="H39" i="80"/>
  <c r="J39" i="80" s="1"/>
  <c r="L39" i="80" s="1"/>
  <c r="L37" i="80" s="1"/>
  <c r="T255" i="84"/>
  <c r="J159" i="66"/>
  <c r="I255" i="84"/>
  <c r="J176" i="66"/>
  <c r="I75" i="66"/>
  <c r="N255" i="81"/>
  <c r="U255" i="84"/>
  <c r="J85" i="66"/>
  <c r="H173" i="68"/>
  <c r="E12" i="69" s="1"/>
  <c r="E14" i="69" s="1"/>
  <c r="J67" i="66"/>
  <c r="P255" i="84"/>
  <c r="H5" i="82"/>
  <c r="J5" i="82" s="1"/>
  <c r="J245" i="66"/>
  <c r="C7" i="39"/>
  <c r="C12" i="39" s="1"/>
  <c r="H57" i="68"/>
  <c r="E11" i="69" s="1"/>
  <c r="J21" i="66"/>
  <c r="N254" i="78"/>
  <c r="N225" i="66" s="1"/>
  <c r="N226" i="66"/>
  <c r="Q40" i="66"/>
  <c r="C3" i="39"/>
  <c r="H7" i="39"/>
  <c r="Q11" i="39"/>
  <c r="Q12" i="39" s="1"/>
  <c r="E4" i="39"/>
  <c r="H146" i="66"/>
  <c r="C8" i="39"/>
  <c r="C11" i="39" s="1"/>
  <c r="J166" i="82"/>
  <c r="H164" i="82"/>
  <c r="J164" i="82" s="1"/>
  <c r="J78" i="79"/>
  <c r="H77" i="82"/>
  <c r="J77" i="82" s="1"/>
  <c r="J78" i="82"/>
  <c r="I257" i="82"/>
  <c r="H225" i="84"/>
  <c r="J225" i="84" s="1"/>
  <c r="H10" i="39" s="1"/>
  <c r="J226" i="84"/>
  <c r="H162" i="81"/>
  <c r="J162" i="81" s="1"/>
  <c r="K9" i="39" s="1"/>
  <c r="J164" i="81"/>
  <c r="H244" i="66"/>
  <c r="J273" i="78"/>
  <c r="J244" i="66" s="1"/>
  <c r="R8" i="39"/>
  <c r="R11" i="39" s="1"/>
  <c r="R12" i="39" s="1"/>
  <c r="J233" i="66"/>
  <c r="N75" i="66"/>
  <c r="P162" i="66"/>
  <c r="P75" i="66"/>
  <c r="J214" i="66"/>
  <c r="H101" i="78"/>
  <c r="J101" i="78" s="1"/>
  <c r="P268" i="68"/>
  <c r="H240" i="79"/>
  <c r="W37" i="80"/>
  <c r="U25" i="66" s="1"/>
  <c r="T78" i="78"/>
  <c r="H79" i="78"/>
  <c r="J79" i="78" s="1"/>
  <c r="H88" i="83"/>
  <c r="J88" i="83" s="1"/>
  <c r="J89" i="83"/>
  <c r="J149" i="84"/>
  <c r="H147" i="84"/>
  <c r="J147" i="84" s="1"/>
  <c r="J246" i="66"/>
  <c r="V225" i="66"/>
  <c r="F268" i="68"/>
  <c r="P32" i="66"/>
  <c r="J49" i="66"/>
  <c r="H40" i="79"/>
  <c r="H32" i="79" s="1"/>
  <c r="J71" i="66"/>
  <c r="S5" i="80"/>
  <c r="S300" i="80" s="1"/>
  <c r="Q255" i="66" s="1"/>
  <c r="J121" i="66"/>
  <c r="U6" i="80"/>
  <c r="I162" i="66"/>
  <c r="O40" i="66"/>
  <c r="O75" i="66"/>
  <c r="N147" i="66"/>
  <c r="H35" i="66"/>
  <c r="H200" i="66"/>
  <c r="S75" i="66"/>
  <c r="G8" i="39"/>
  <c r="G11" i="39" s="1"/>
  <c r="H63" i="83"/>
  <c r="J63" i="83" s="1"/>
  <c r="U54" i="66"/>
  <c r="V284" i="78"/>
  <c r="M25" i="69"/>
  <c r="X269" i="79"/>
  <c r="L269" i="79"/>
  <c r="AA269" i="79"/>
  <c r="H108" i="79"/>
  <c r="J108" i="79" s="1"/>
  <c r="AC70" i="79"/>
  <c r="V71" i="66"/>
  <c r="H162" i="84"/>
  <c r="J162" i="84" s="1"/>
  <c r="H228" i="82"/>
  <c r="H75" i="84"/>
  <c r="J79" i="81"/>
  <c r="H75" i="81"/>
  <c r="J75" i="81" s="1"/>
  <c r="U268" i="83"/>
  <c r="H13" i="66"/>
  <c r="R226" i="66"/>
  <c r="N59" i="66"/>
  <c r="H20" i="66"/>
  <c r="I226" i="66"/>
  <c r="V226" i="66"/>
  <c r="H38" i="80"/>
  <c r="J38" i="80" s="1"/>
  <c r="K38" i="80" s="1"/>
  <c r="K37" i="80" s="1"/>
  <c r="K36" i="80" s="1"/>
  <c r="J149" i="82"/>
  <c r="N9" i="39"/>
  <c r="H226" i="81"/>
  <c r="J227" i="81"/>
  <c r="H59" i="81"/>
  <c r="J59" i="81" s="1"/>
  <c r="K8" i="39" s="1"/>
  <c r="H236" i="68"/>
  <c r="P235" i="68"/>
  <c r="H235" i="68" s="1"/>
  <c r="E21" i="69" s="1"/>
  <c r="N32" i="78"/>
  <c r="N33" i="66"/>
  <c r="J46" i="66"/>
  <c r="H25" i="78"/>
  <c r="J25" i="78" s="1"/>
  <c r="U32" i="66"/>
  <c r="I11" i="39"/>
  <c r="I269" i="79"/>
  <c r="Q32" i="66"/>
  <c r="J32" i="84"/>
  <c r="N32" i="83"/>
  <c r="N268" i="83" s="1"/>
  <c r="H49" i="66"/>
  <c r="T25" i="66"/>
  <c r="J157" i="80"/>
  <c r="J120" i="66" s="1"/>
  <c r="Q25" i="66"/>
  <c r="S162" i="66"/>
  <c r="V40" i="66"/>
  <c r="H76" i="66"/>
  <c r="T226" i="66"/>
  <c r="V162" i="66"/>
  <c r="L162" i="66"/>
  <c r="M32" i="66"/>
  <c r="Q50" i="80"/>
  <c r="O32" i="66" s="1"/>
  <c r="H42" i="83"/>
  <c r="J42" i="83" s="1"/>
  <c r="M32" i="83"/>
  <c r="U53" i="66"/>
  <c r="J216" i="66"/>
  <c r="H195" i="80"/>
  <c r="H156" i="66" s="1"/>
  <c r="J197" i="80"/>
  <c r="L197" i="80" s="1"/>
  <c r="L195" i="80" s="1"/>
  <c r="L184" i="80" s="1"/>
  <c r="P9" i="39" s="1"/>
  <c r="J5" i="79"/>
  <c r="H46" i="66"/>
  <c r="H5" i="84"/>
  <c r="J5" i="84" s="1"/>
  <c r="J6" i="84"/>
  <c r="J232" i="66"/>
  <c r="J79" i="83"/>
  <c r="J66" i="66" s="1"/>
  <c r="H72" i="83"/>
  <c r="J72" i="83" s="1"/>
  <c r="J6" i="81"/>
  <c r="H5" i="81"/>
  <c r="J5" i="81" s="1"/>
  <c r="M6" i="83"/>
  <c r="M5" i="83" s="1"/>
  <c r="L49" i="66"/>
  <c r="L45" i="78"/>
  <c r="J257" i="83"/>
  <c r="H239" i="83"/>
  <c r="W268" i="83"/>
  <c r="H183" i="68"/>
  <c r="E9" i="69" s="1"/>
  <c r="H8" i="66"/>
  <c r="H241" i="68"/>
  <c r="H33" i="83"/>
  <c r="J33" i="83" s="1"/>
  <c r="J260" i="78"/>
  <c r="H255" i="78"/>
  <c r="H191" i="78"/>
  <c r="J191" i="78" s="1"/>
  <c r="F9" i="39" s="1"/>
  <c r="J193" i="78"/>
  <c r="J20" i="78"/>
  <c r="H14" i="66"/>
  <c r="J211" i="79"/>
  <c r="J197" i="66" s="1"/>
  <c r="H197" i="66"/>
  <c r="H176" i="79"/>
  <c r="J176" i="79" s="1"/>
  <c r="H117" i="66"/>
  <c r="J128" i="79"/>
  <c r="J117" i="66" s="1"/>
  <c r="H114" i="66"/>
  <c r="J120" i="79"/>
  <c r="J114" i="66" s="1"/>
  <c r="H93" i="68"/>
  <c r="E6" i="69" s="1"/>
  <c r="X268" i="68"/>
  <c r="O104" i="68"/>
  <c r="O93" i="68" s="1"/>
  <c r="L268" i="68"/>
  <c r="I3" i="39"/>
  <c r="I7" i="39" s="1"/>
  <c r="F3" i="39"/>
  <c r="G12" i="39"/>
  <c r="J7" i="39"/>
  <c r="R77" i="78"/>
  <c r="R53" i="66" s="1"/>
  <c r="H45" i="78"/>
  <c r="J45" i="78" s="1"/>
  <c r="J46" i="78"/>
  <c r="H39" i="78"/>
  <c r="H38" i="66"/>
  <c r="S284" i="78"/>
  <c r="J35" i="78"/>
  <c r="J35" i="66" s="1"/>
  <c r="I33" i="78"/>
  <c r="J33" i="78" s="1"/>
  <c r="J33" i="66" s="1"/>
  <c r="I35" i="66"/>
  <c r="U284" i="78"/>
  <c r="H5" i="78"/>
  <c r="J5" i="78" s="1"/>
  <c r="H25" i="83"/>
  <c r="V24" i="83"/>
  <c r="S24" i="66" s="1"/>
  <c r="J20" i="83"/>
  <c r="H5" i="83"/>
  <c r="J5" i="83" s="1"/>
  <c r="L8" i="39"/>
  <c r="L11" i="39" s="1"/>
  <c r="L12" i="39" s="1"/>
  <c r="L268" i="83"/>
  <c r="J93" i="80"/>
  <c r="J58" i="66" s="1"/>
  <c r="K86" i="80"/>
  <c r="K50" i="80" s="1"/>
  <c r="P36" i="80"/>
  <c r="N24" i="66" s="1"/>
  <c r="N25" i="66"/>
  <c r="Q36" i="80"/>
  <c r="O24" i="66" s="1"/>
  <c r="O25" i="66"/>
  <c r="R270" i="80"/>
  <c r="P225" i="66" s="1"/>
  <c r="P226" i="66"/>
  <c r="T6" i="80"/>
  <c r="R7" i="66"/>
  <c r="U270" i="80"/>
  <c r="S225" i="66" s="1"/>
  <c r="S226" i="66"/>
  <c r="T36" i="80"/>
  <c r="R24" i="66" s="1"/>
  <c r="R25" i="66"/>
  <c r="H7" i="80"/>
  <c r="J8" i="80"/>
  <c r="K8" i="80" s="1"/>
  <c r="K7" i="80" s="1"/>
  <c r="K6" i="80" s="1"/>
  <c r="K5" i="80" s="1"/>
  <c r="P50" i="80"/>
  <c r="N32" i="66" s="1"/>
  <c r="I300" i="80"/>
  <c r="O5" i="80"/>
  <c r="M5" i="66" s="1"/>
  <c r="V25" i="66"/>
  <c r="H175" i="66"/>
  <c r="J220" i="80"/>
  <c r="J175" i="66" s="1"/>
  <c r="N270" i="80"/>
  <c r="L225" i="66" s="1"/>
  <c r="L226" i="66"/>
  <c r="H231" i="66"/>
  <c r="J276" i="80"/>
  <c r="M184" i="80"/>
  <c r="K147" i="66" s="1"/>
  <c r="K153" i="66"/>
  <c r="J292" i="80"/>
  <c r="J247" i="66" s="1"/>
  <c r="H247" i="66"/>
  <c r="M270" i="80"/>
  <c r="K225" i="66" s="1"/>
  <c r="K226" i="66"/>
  <c r="H14" i="80"/>
  <c r="J16" i="80"/>
  <c r="L16" i="80" s="1"/>
  <c r="L14" i="80" s="1"/>
  <c r="L6" i="80" s="1"/>
  <c r="L5" i="80" s="1"/>
  <c r="F50" i="80"/>
  <c r="R300" i="80"/>
  <c r="P255" i="66" s="1"/>
  <c r="H86" i="80"/>
  <c r="J231" i="80"/>
  <c r="J186" i="66" s="1"/>
  <c r="H186" i="66"/>
  <c r="W47" i="80"/>
  <c r="H49" i="80"/>
  <c r="H207" i="80"/>
  <c r="J209" i="80"/>
  <c r="H164" i="66"/>
  <c r="N36" i="80"/>
  <c r="L24" i="66" s="1"/>
  <c r="L25" i="66"/>
  <c r="H271" i="80"/>
  <c r="H227" i="66"/>
  <c r="J272" i="80"/>
  <c r="Q270" i="80"/>
  <c r="O225" i="66" s="1"/>
  <c r="O226" i="66"/>
  <c r="J195" i="80"/>
  <c r="J156" i="66" s="1"/>
  <c r="M6" i="80"/>
  <c r="K7" i="66"/>
  <c r="F96" i="80"/>
  <c r="H37" i="80"/>
  <c r="F112" i="80"/>
  <c r="H45" i="66"/>
  <c r="J45" i="66"/>
  <c r="J143" i="80"/>
  <c r="J186" i="80"/>
  <c r="H149" i="66"/>
  <c r="V5" i="80"/>
  <c r="V300" i="80" s="1"/>
  <c r="N6" i="66"/>
  <c r="J172" i="80"/>
  <c r="J135" i="66" s="1"/>
  <c r="H135" i="66"/>
  <c r="J121" i="80"/>
  <c r="J84" i="66" s="1"/>
  <c r="H84" i="66"/>
  <c r="J116" i="80"/>
  <c r="H112" i="80"/>
  <c r="J112" i="80" s="1"/>
  <c r="H79" i="66"/>
  <c r="J107" i="80"/>
  <c r="H96" i="80"/>
  <c r="J96" i="80" s="1"/>
  <c r="J132" i="80"/>
  <c r="J95" i="66" s="1"/>
  <c r="H95" i="66"/>
  <c r="M25" i="66"/>
  <c r="O36" i="80"/>
  <c r="M24" i="66" s="1"/>
  <c r="J157" i="66"/>
  <c r="H157" i="66"/>
  <c r="L50" i="80"/>
  <c r="U50" i="80"/>
  <c r="S32" i="66" s="1"/>
  <c r="S40" i="66"/>
  <c r="S41" i="66"/>
  <c r="J62" i="80"/>
  <c r="H61" i="80"/>
  <c r="P6" i="66"/>
  <c r="I6" i="66"/>
  <c r="O6" i="66"/>
  <c r="I5" i="66"/>
  <c r="L5" i="66"/>
  <c r="N300" i="80"/>
  <c r="L6" i="66"/>
  <c r="O5" i="66"/>
  <c r="P5" i="66"/>
  <c r="J32" i="80"/>
  <c r="J42" i="80"/>
  <c r="J28" i="66" s="1"/>
  <c r="H28" i="66"/>
  <c r="J70" i="79"/>
  <c r="H70" i="66"/>
  <c r="Z269" i="79"/>
  <c r="J40" i="79"/>
  <c r="H160" i="79"/>
  <c r="AC77" i="79"/>
  <c r="V146" i="66"/>
  <c r="V32" i="66"/>
  <c r="V257" i="82"/>
  <c r="J8" i="39" l="1"/>
  <c r="J11" i="39" s="1"/>
  <c r="M269" i="79"/>
  <c r="J32" i="82"/>
  <c r="X5" i="80"/>
  <c r="J76" i="66"/>
  <c r="R59" i="66"/>
  <c r="M106" i="66"/>
  <c r="T77" i="79"/>
  <c r="Q5" i="66"/>
  <c r="N284" i="78"/>
  <c r="J20" i="66"/>
  <c r="J231" i="66"/>
  <c r="U75" i="66"/>
  <c r="H268" i="68"/>
  <c r="H33" i="66"/>
  <c r="N269" i="79"/>
  <c r="F7" i="39"/>
  <c r="J12" i="39"/>
  <c r="H77" i="79"/>
  <c r="J106" i="66"/>
  <c r="H78" i="78"/>
  <c r="J78" i="78" s="1"/>
  <c r="J54" i="66" s="1"/>
  <c r="L32" i="78"/>
  <c r="L40" i="66"/>
  <c r="U5" i="80"/>
  <c r="S5" i="66" s="1"/>
  <c r="S6" i="66"/>
  <c r="T54" i="66"/>
  <c r="T77" i="78"/>
  <c r="J79" i="66"/>
  <c r="J149" i="66"/>
  <c r="J164" i="66"/>
  <c r="H24" i="78"/>
  <c r="J24" i="78" s="1"/>
  <c r="I12" i="39"/>
  <c r="E10" i="69"/>
  <c r="E15" i="69" s="1"/>
  <c r="E18" i="69" s="1"/>
  <c r="E23" i="69" s="1"/>
  <c r="H255" i="84"/>
  <c r="J255" i="84" s="1"/>
  <c r="J75" i="84"/>
  <c r="H8" i="39" s="1"/>
  <c r="AC59" i="79"/>
  <c r="V59" i="66" s="1"/>
  <c r="V70" i="66"/>
  <c r="J239" i="83"/>
  <c r="H238" i="83"/>
  <c r="J238" i="83" s="1"/>
  <c r="J228" i="82"/>
  <c r="H227" i="82"/>
  <c r="K32" i="66"/>
  <c r="H184" i="80"/>
  <c r="J184" i="80" s="1"/>
  <c r="J147" i="66" s="1"/>
  <c r="N11" i="69" s="1"/>
  <c r="H25" i="66"/>
  <c r="J227" i="66"/>
  <c r="J255" i="78"/>
  <c r="H254" i="78"/>
  <c r="J254" i="78" s="1"/>
  <c r="F10" i="39" s="1"/>
  <c r="H32" i="83"/>
  <c r="J32" i="83" s="1"/>
  <c r="J226" i="81"/>
  <c r="H225" i="81"/>
  <c r="H9" i="39"/>
  <c r="H11" i="39" s="1"/>
  <c r="H12" i="39" s="1"/>
  <c r="H239" i="79"/>
  <c r="J239" i="79" s="1"/>
  <c r="J240" i="79"/>
  <c r="K300" i="80"/>
  <c r="H106" i="66"/>
  <c r="O268" i="68"/>
  <c r="U3" i="39"/>
  <c r="U7" i="39" s="1"/>
  <c r="U12" i="39" s="1"/>
  <c r="R32" i="78"/>
  <c r="R284" i="78" s="1"/>
  <c r="H77" i="78"/>
  <c r="H32" i="78" s="1"/>
  <c r="J39" i="78"/>
  <c r="J37" i="66" s="1"/>
  <c r="H37" i="66"/>
  <c r="I32" i="78"/>
  <c r="I33" i="66"/>
  <c r="H24" i="83"/>
  <c r="J24" i="83" s="1"/>
  <c r="J25" i="83"/>
  <c r="M25" i="83" s="1"/>
  <c r="M24" i="83" s="1"/>
  <c r="V268" i="83"/>
  <c r="J86" i="80"/>
  <c r="J49" i="80"/>
  <c r="L49" i="80" s="1"/>
  <c r="L47" i="80" s="1"/>
  <c r="L36" i="80" s="1"/>
  <c r="P8" i="39" s="1"/>
  <c r="P11" i="39" s="1"/>
  <c r="P12" i="39" s="1"/>
  <c r="H47" i="80"/>
  <c r="H36" i="80" s="1"/>
  <c r="U31" i="66"/>
  <c r="W36" i="80"/>
  <c r="R6" i="66"/>
  <c r="T5" i="80"/>
  <c r="Q300" i="80"/>
  <c r="O255" i="66" s="1"/>
  <c r="L300" i="80"/>
  <c r="P300" i="80"/>
  <c r="N255" i="66" s="1"/>
  <c r="H270" i="80"/>
  <c r="H226" i="66"/>
  <c r="J271" i="80"/>
  <c r="J14" i="80"/>
  <c r="J10" i="66" s="1"/>
  <c r="H10" i="66"/>
  <c r="J70" i="66"/>
  <c r="M5" i="80"/>
  <c r="K6" i="66"/>
  <c r="J207" i="80"/>
  <c r="J162" i="66" s="1"/>
  <c r="H162" i="66"/>
  <c r="J7" i="80"/>
  <c r="J7" i="66" s="1"/>
  <c r="H7" i="66"/>
  <c r="H6" i="80"/>
  <c r="J37" i="80"/>
  <c r="F300" i="80"/>
  <c r="T5" i="66"/>
  <c r="O8" i="39"/>
  <c r="O11" i="39" s="1"/>
  <c r="O12" i="39" s="1"/>
  <c r="O300" i="80"/>
  <c r="L12" i="69"/>
  <c r="N12" i="69"/>
  <c r="L11" i="69"/>
  <c r="U300" i="80"/>
  <c r="H60" i="80"/>
  <c r="H41" i="66"/>
  <c r="J61" i="80"/>
  <c r="J41" i="66" s="1"/>
  <c r="J59" i="79"/>
  <c r="J59" i="66" s="1"/>
  <c r="H59" i="66"/>
  <c r="AC269" i="79"/>
  <c r="V75" i="66"/>
  <c r="J160" i="79"/>
  <c r="J32" i="79"/>
  <c r="X300" i="80" l="1"/>
  <c r="V255" i="66" s="1"/>
  <c r="V5" i="66"/>
  <c r="H24" i="66"/>
  <c r="T269" i="79"/>
  <c r="M255" i="66" s="1"/>
  <c r="M75" i="66"/>
  <c r="H147" i="66"/>
  <c r="E9" i="39"/>
  <c r="E3" i="39"/>
  <c r="H54" i="66"/>
  <c r="J227" i="82"/>
  <c r="N10" i="39"/>
  <c r="N11" i="39" s="1"/>
  <c r="N12" i="39" s="1"/>
  <c r="H257" i="82"/>
  <c r="J257" i="82" s="1"/>
  <c r="H269" i="79"/>
  <c r="J269" i="79" s="1"/>
  <c r="J226" i="66"/>
  <c r="J25" i="66"/>
  <c r="J225" i="81"/>
  <c r="K10" i="39" s="1"/>
  <c r="K11" i="39" s="1"/>
  <c r="K12" i="39" s="1"/>
  <c r="H255" i="81"/>
  <c r="J255" i="81" s="1"/>
  <c r="L32" i="66"/>
  <c r="L284" i="78"/>
  <c r="L255" i="66" s="1"/>
  <c r="T32" i="78"/>
  <c r="T53" i="66"/>
  <c r="H268" i="83"/>
  <c r="J268" i="83" s="1"/>
  <c r="E7" i="39"/>
  <c r="R32" i="66"/>
  <c r="J32" i="78"/>
  <c r="J77" i="78"/>
  <c r="J53" i="66" s="1"/>
  <c r="H53" i="66"/>
  <c r="I32" i="66"/>
  <c r="I284" i="78"/>
  <c r="I255" i="66" s="1"/>
  <c r="H284" i="78"/>
  <c r="S255" i="66"/>
  <c r="M268" i="83"/>
  <c r="M8" i="39"/>
  <c r="M11" i="39" s="1"/>
  <c r="M12" i="39" s="1"/>
  <c r="H5" i="80"/>
  <c r="H6" i="66"/>
  <c r="J6" i="80"/>
  <c r="J6" i="66" s="1"/>
  <c r="J270" i="80"/>
  <c r="H225" i="66"/>
  <c r="J36" i="80"/>
  <c r="J24" i="66" s="1"/>
  <c r="L6" i="69" s="1"/>
  <c r="U24" i="66"/>
  <c r="W300" i="80"/>
  <c r="U255" i="66" s="1"/>
  <c r="N13" i="69"/>
  <c r="L13" i="69"/>
  <c r="R5" i="66"/>
  <c r="T300" i="80"/>
  <c r="R255" i="66" s="1"/>
  <c r="J47" i="80"/>
  <c r="J31" i="66" s="1"/>
  <c r="H31" i="66"/>
  <c r="M300" i="80"/>
  <c r="K255" i="66" s="1"/>
  <c r="K5" i="66"/>
  <c r="N14" i="69"/>
  <c r="L14" i="69"/>
  <c r="O14" i="69" s="1"/>
  <c r="J60" i="80"/>
  <c r="J40" i="66" s="1"/>
  <c r="H50" i="80"/>
  <c r="H40" i="66"/>
  <c r="N8" i="69"/>
  <c r="L8" i="69"/>
  <c r="Q160" i="79"/>
  <c r="Q77" i="79" s="1"/>
  <c r="J146" i="66"/>
  <c r="J77" i="79"/>
  <c r="J75" i="66" s="1"/>
  <c r="H75" i="66"/>
  <c r="F8" i="39" l="1"/>
  <c r="F11" i="39" s="1"/>
  <c r="F12" i="39" s="1"/>
  <c r="E10" i="39"/>
  <c r="T284" i="78"/>
  <c r="T255" i="66" s="1"/>
  <c r="T32" i="66"/>
  <c r="J225" i="66"/>
  <c r="L21" i="69" s="1"/>
  <c r="O21" i="69" s="1"/>
  <c r="J284" i="78"/>
  <c r="N6" i="69"/>
  <c r="H5" i="66"/>
  <c r="J5" i="80"/>
  <c r="J5" i="66" s="1"/>
  <c r="H32" i="66"/>
  <c r="J50" i="80"/>
  <c r="J32" i="66" s="1"/>
  <c r="H300" i="80"/>
  <c r="L9" i="69"/>
  <c r="N9" i="69"/>
  <c r="Q269" i="79"/>
  <c r="T8" i="39"/>
  <c r="E8" i="39" s="1"/>
  <c r="N21" i="69" l="1"/>
  <c r="L5" i="69"/>
  <c r="N5" i="69"/>
  <c r="J300" i="80"/>
  <c r="J255" i="66" s="1"/>
  <c r="H255" i="66"/>
  <c r="L7" i="69"/>
  <c r="L10" i="69" s="1"/>
  <c r="N7" i="69"/>
  <c r="N10" i="69" s="1"/>
  <c r="N15" i="69" s="1"/>
  <c r="N18" i="69" s="1"/>
  <c r="T11" i="39"/>
  <c r="T12" i="39" s="1"/>
  <c r="E11" i="39"/>
  <c r="E12" i="39" s="1"/>
  <c r="N23" i="69" l="1"/>
  <c r="L15" i="69"/>
  <c r="L18" i="69" s="1"/>
  <c r="O10" i="69"/>
  <c r="O15" i="69" s="1"/>
  <c r="L23" i="69" l="1"/>
  <c r="O18" i="69"/>
  <c r="O23" i="69" s="1"/>
</calcChain>
</file>

<file path=xl/comments1.xml><?xml version="1.0" encoding="utf-8"?>
<comments xmlns="http://schemas.openxmlformats.org/spreadsheetml/2006/main">
  <authors>
    <author>Adri</author>
  </authors>
  <commentList>
    <comment ref="X136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szeptember után már nem lesz kiadva a kultúr</t>
        </r>
      </text>
    </comment>
    <comment ref="W147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szennyvíz</t>
        </r>
      </text>
    </comment>
    <comment ref="W148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ivóvíz
</t>
        </r>
      </text>
    </comment>
  </commentList>
</comments>
</file>

<file path=xl/comments2.xml><?xml version="1.0" encoding="utf-8"?>
<comments xmlns="http://schemas.openxmlformats.org/spreadsheetml/2006/main">
  <authors>
    <author>Adri</author>
    <author>Kekezsu</author>
  </authors>
  <commentLis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V31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J51" authorId="1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S54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Bicske orvosi ügyelet: 9.151,- Ft, 72.767,- Ft köztisztviselők napja 50%</t>
        </r>
      </text>
    </comment>
    <comment ref="S63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tűz-és munkavédelmi oktatás
</t>
        </r>
      </text>
    </comment>
    <comment ref="R76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búcsúbál-2017.08.12. (szombat)
-zenekar kifizetése-</t>
        </r>
      </text>
    </comment>
  </commentList>
</comments>
</file>

<file path=xl/comments3.xml><?xml version="1.0" encoding="utf-8"?>
<comments xmlns="http://schemas.openxmlformats.org/spreadsheetml/2006/main">
  <authors>
    <author>Kekezsu</author>
  </authors>
  <commentList>
    <comment ref="N49" authorId="0">
      <text>
        <r>
          <rPr>
            <sz val="9"/>
            <color indexed="81"/>
            <rFont val="Tahoma"/>
            <family val="2"/>
            <charset val="238"/>
          </rPr>
          <t>Toi-toi bérleti díj:
nettó 714,29 Ft / nap</t>
        </r>
      </text>
    </comment>
  </commentList>
</comments>
</file>

<file path=xl/comments4.xml><?xml version="1.0" encoding="utf-8"?>
<comments xmlns="http://schemas.openxmlformats.org/spreadsheetml/2006/main">
  <authors>
    <author>Adri</author>
  </authors>
  <commentList>
    <comment ref="R158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szennyvízcsatorna rendszer felújítása</t>
        </r>
      </text>
    </comment>
  </commentList>
</comments>
</file>

<file path=xl/comments5.xml><?xml version="1.0" encoding="utf-8"?>
<comments xmlns="http://schemas.openxmlformats.org/spreadsheetml/2006/main">
  <authors>
    <author>Kekezsu</author>
    <author>Adri</author>
  </authors>
  <commentList>
    <comment ref="C85" authorId="0">
      <text>
        <r>
          <rPr>
            <sz val="9"/>
            <color indexed="81"/>
            <rFont val="Tahoma"/>
            <family val="2"/>
            <charset val="238"/>
          </rPr>
          <t>Rendezvények: anyák napja, idősek napja, advent, játszóház</t>
        </r>
      </text>
    </comment>
    <comment ref="Q19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polcos könyvszekrény</t>
        </r>
      </text>
    </comment>
    <comment ref="M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étkészlet: 34.567,- 
kávéspohár: 2.748,-</t>
        </r>
      </text>
    </comment>
    <comment ref="N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szervírozó tál, pohár</t>
        </r>
      </text>
    </comment>
    <comment ref="O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büféfelszerelés: 17.813,-
konyhabútor: 120.000,- 
konyhabútor: 18.693,-
 </t>
        </r>
      </text>
    </comment>
    <comment ref="P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kancsó
</t>
        </r>
      </text>
    </comment>
    <comment ref="Q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metszőolló: 2.834,-
négyszögesőztető: 7.873,-</t>
        </r>
      </text>
    </comment>
    <comment ref="R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LED TV
</t>
        </r>
      </text>
    </comment>
    <comment ref="S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5 db közepes, 4 db nagy tálca</t>
        </r>
      </text>
    </comment>
    <comment ref="T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2.480,- Ft: 5 db tálca, 5.902,- Ft: 35 db üvegpohár</t>
        </r>
      </text>
    </comment>
    <comment ref="U192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ruháskosár
</t>
        </r>
      </text>
    </comment>
    <comment ref="U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155.000,- Ft Bauszter Kft. Tetőtérbeépítés kialakítása és az épület 10%-os energetikai korszerűsítése I. részlet,
3.937,- Ft Metzger József e.v. tervezői nyilatkozat konvektor cseréhez
</t>
        </r>
      </text>
    </comment>
    <comment ref="V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BAUSZTER Kft. II. részlet
</t>
        </r>
      </text>
    </comment>
    <comment ref="W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275.000,- Ft: Bőke Róbert műszaki ellenőr,
120.000,- Ft ÁVKVILL Kft. Elektromos kiviteli tervek elkészítése</t>
        </r>
      </text>
    </comment>
    <comment ref="X201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600.000,- Ft: Kállai Éva menedzsment díj</t>
        </r>
      </text>
    </comment>
  </commentList>
</comments>
</file>

<file path=xl/comments6.xml><?xml version="1.0" encoding="utf-8"?>
<comments xmlns="http://schemas.openxmlformats.org/spreadsheetml/2006/main">
  <authors>
    <author>Adri</author>
    <author>Kekezsu</author>
  </authors>
  <commentList>
    <comment ref="Y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települési támogatás:26.000,- Ft
lakásfenntartási támogatás:20.000,- Ft
</t>
        </r>
      </text>
    </comment>
    <comment ref="Z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22.000,- Ft települési tám., 20.000,- Ft lakásfenntartási tám., 5.000,- Ft étkeztetési tám., 80.000,- Ft egyszeri beiskoláztatási tám.
</t>
        </r>
      </text>
    </comment>
    <comment ref="AA75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200.000,- Ft 018010-es COFOG-on volt önkormányzat által saját hatáskörben adott más ellátás</t>
        </r>
      </text>
    </comment>
    <comment ref="D76" authorId="1">
      <text>
        <r>
          <rPr>
            <sz val="9"/>
            <color indexed="81"/>
            <rFont val="Tahoma"/>
            <family val="2"/>
            <charset val="238"/>
          </rPr>
          <t>Brikett
Lakáshoz jutást segítő</t>
        </r>
      </text>
    </comment>
  </commentList>
</comments>
</file>

<file path=xl/sharedStrings.xml><?xml version="1.0" encoding="utf-8"?>
<sst xmlns="http://schemas.openxmlformats.org/spreadsheetml/2006/main" count="4680" uniqueCount="1055">
  <si>
    <t>Megnevezés</t>
  </si>
  <si>
    <t>B1</t>
  </si>
  <si>
    <t>Működési célú támogatások államháztartáson belülről</t>
  </si>
  <si>
    <t>Önkormányzatok működési támogatásai</t>
  </si>
  <si>
    <t>091111</t>
  </si>
  <si>
    <t>Helyi önkormányzatok működésének általános támogatása</t>
  </si>
  <si>
    <t>091121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</si>
  <si>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</si>
  <si>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</si>
  <si>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</si>
  <si>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</si>
  <si>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</si>
  <si>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>091161</t>
  </si>
  <si>
    <t>Elszámolásból származó bevételek</t>
  </si>
  <si>
    <t>09121</t>
  </si>
  <si>
    <t>09131</t>
  </si>
  <si>
    <t>09141</t>
  </si>
  <si>
    <t>09151</t>
  </si>
  <si>
    <t>09161</t>
  </si>
  <si>
    <t>Egyéb működési célú támogatások bevételei államháztartáson belülről</t>
  </si>
  <si>
    <t>B2</t>
  </si>
  <si>
    <t>Felhalmozási célú támogatások államháztartáson belülről</t>
  </si>
  <si>
    <t>09211</t>
  </si>
  <si>
    <t>09221</t>
  </si>
  <si>
    <t>Felhalmozási célú garancia- és kezességvállalásból származó megtérülések államháztartáson belülről</t>
  </si>
  <si>
    <t>09231</t>
  </si>
  <si>
    <t>Felhalmozási célú visszatérítendő támogatások, kölcsönök visszatérülése államháztartáson belülről</t>
  </si>
  <si>
    <t>09241</t>
  </si>
  <si>
    <t>Felhalmozási célú visszatérítendő támogatások, kölcsönök igénybevétele államháztartáson belülről</t>
  </si>
  <si>
    <t>09251</t>
  </si>
  <si>
    <t>B3</t>
  </si>
  <si>
    <t>Közhatalmi bevételek</t>
  </si>
  <si>
    <t>Jövedelemadók</t>
  </si>
  <si>
    <t>093111</t>
  </si>
  <si>
    <t>09341</t>
  </si>
  <si>
    <t>Vagyoni típusú adók</t>
  </si>
  <si>
    <t>093511</t>
  </si>
  <si>
    <t>Termékek és szolgáltatások adói</t>
  </si>
  <si>
    <t>093541</t>
  </si>
  <si>
    <t>093551</t>
  </si>
  <si>
    <t>Egyéb áruhasználati és szolgáltatási adók</t>
  </si>
  <si>
    <t>09361</t>
  </si>
  <si>
    <t>Egyéb közhatalmi bevételek</t>
  </si>
  <si>
    <t>B4</t>
  </si>
  <si>
    <t>Működési bevételek</t>
  </si>
  <si>
    <t>094011</t>
  </si>
  <si>
    <t>094021</t>
  </si>
  <si>
    <t>Szolgáltatások ellenértéke</t>
  </si>
  <si>
    <t>094031</t>
  </si>
  <si>
    <t>Közvetített szolgáltatások ellenértéke</t>
  </si>
  <si>
    <t>094041</t>
  </si>
  <si>
    <t>Tulajdonosi bevételek</t>
  </si>
  <si>
    <t>094051</t>
  </si>
  <si>
    <t>094061</t>
  </si>
  <si>
    <t>094071</t>
  </si>
  <si>
    <t>094101</t>
  </si>
  <si>
    <t>094111</t>
  </si>
  <si>
    <t>Egyéb működési bevételek</t>
  </si>
  <si>
    <t>B5</t>
  </si>
  <si>
    <t>Felhalmozási bevételek</t>
  </si>
  <si>
    <t>09511</t>
  </si>
  <si>
    <t>09521</t>
  </si>
  <si>
    <t>Ingatlanok értékesítése</t>
  </si>
  <si>
    <t>09531</t>
  </si>
  <si>
    <t>09541</t>
  </si>
  <si>
    <t>Részesedések értékesítése</t>
  </si>
  <si>
    <t>09551</t>
  </si>
  <si>
    <t>B6</t>
  </si>
  <si>
    <t>Működési célú átvett pénzeszközök</t>
  </si>
  <si>
    <t>09611</t>
  </si>
  <si>
    <t>09621</t>
  </si>
  <si>
    <t>Működési célú visszatérítendő támogatások, kölcsönök visszatérülése az Európai Uniótól</t>
  </si>
  <si>
    <t>09631</t>
  </si>
  <si>
    <t>Működési célú visszatérítendő támogatások, kölcsönök visszatérülése kormányoktól és más nemzetközi szervezetektől</t>
  </si>
  <si>
    <t>09641</t>
  </si>
  <si>
    <t>09651</t>
  </si>
  <si>
    <t>Egyéb működési célú átvett pénzeszközök</t>
  </si>
  <si>
    <t>B7</t>
  </si>
  <si>
    <t>Felhalmozási célú átvett pénzeszközök</t>
  </si>
  <si>
    <t>09711</t>
  </si>
  <si>
    <t>Felhalmozási célú garancia- és kezességvállalásból származó megtérülések államháztartáson kívülről</t>
  </si>
  <si>
    <t>09721</t>
  </si>
  <si>
    <t>09731</t>
  </si>
  <si>
    <t>09741</t>
  </si>
  <si>
    <t>Felhalmozási célú visszatérítendő támogatások, kölcsönök visszatérülése államháztartáson kívülről</t>
  </si>
  <si>
    <t>09751</t>
  </si>
  <si>
    <t>Egyéb felhalmozási célú átvett pénzeszközök</t>
  </si>
  <si>
    <t>B8</t>
  </si>
  <si>
    <t>Finanszírozási bevételek</t>
  </si>
  <si>
    <t>Belföldi finanszírozás bevételei</t>
  </si>
  <si>
    <t>Hitel-, kölcsönfelvétel pénzügyi vállalkozástól</t>
  </si>
  <si>
    <t>0981111</t>
  </si>
  <si>
    <t>0981121</t>
  </si>
  <si>
    <t>0981131</t>
  </si>
  <si>
    <t>Belföldi értékpapírok bevételei</t>
  </si>
  <si>
    <t>0981211</t>
  </si>
  <si>
    <t>Forgatási célú belföldi értékpapírok beváltása, értékesítése</t>
  </si>
  <si>
    <t>0981223</t>
  </si>
  <si>
    <t>Éven belüli lejáratú belföldi értékpapírok kibocsátása</t>
  </si>
  <si>
    <t>0981233</t>
  </si>
  <si>
    <t>Befektetési célú belföldi értékpapírok beváltása, értékesítése</t>
  </si>
  <si>
    <t>0981243</t>
  </si>
  <si>
    <t>Éven túli lejáratú belföldi értékpapírok kibocsátása</t>
  </si>
  <si>
    <t>Maradvány igénybevétele</t>
  </si>
  <si>
    <t>0981311</t>
  </si>
  <si>
    <t>0981321</t>
  </si>
  <si>
    <t>098141</t>
  </si>
  <si>
    <t>098161</t>
  </si>
  <si>
    <t>098171</t>
  </si>
  <si>
    <t>Külföldi finanszírozás bevételei</t>
  </si>
  <si>
    <t>098211</t>
  </si>
  <si>
    <t>098221</t>
  </si>
  <si>
    <t>098231</t>
  </si>
  <si>
    <t>098241</t>
  </si>
  <si>
    <t>098251</t>
  </si>
  <si>
    <t>09831</t>
  </si>
  <si>
    <t>Adóssághoz nem kapcsolódó származékos ügyletek bevételei</t>
  </si>
  <si>
    <t>BEVÉTELEK ÖSSZESEN</t>
  </si>
  <si>
    <t>K1</t>
  </si>
  <si>
    <t>Személyi juttatások</t>
  </si>
  <si>
    <t>Foglalkoztatottak személyi juttatásai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</si>
  <si>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</si>
  <si>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</si>
  <si>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</si>
  <si>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</si>
  <si>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</si>
  <si>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</si>
  <si>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</t>
  </si>
  <si>
    <t>0511051</t>
  </si>
  <si>
    <t>Végkielégítés</t>
  </si>
  <si>
    <t>0511061</t>
  </si>
  <si>
    <t>Jubíleumi jutalom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</si>
  <si>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</si>
  <si>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</si>
  <si>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</si>
  <si>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</si>
  <si>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</si>
  <si>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</si>
  <si>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0511101</t>
  </si>
  <si>
    <t>Egyéb költségtérítés</t>
  </si>
  <si>
    <t>0511111</t>
  </si>
  <si>
    <t>Lakhatási támogatás</t>
  </si>
  <si>
    <t>0511121</t>
  </si>
  <si>
    <t>Szociális támogatások</t>
  </si>
  <si>
    <t>0511131</t>
  </si>
  <si>
    <t>Foglalkoztatottak egyéb személyi juttatásai</t>
  </si>
  <si>
    <t>Külső személyi juttatások</t>
  </si>
  <si>
    <t>051211</t>
  </si>
  <si>
    <t>Választott tisztségviselők juttatásai</t>
  </si>
  <si>
    <t>051221</t>
  </si>
  <si>
    <t>051231</t>
  </si>
  <si>
    <t>Egyéb külső személyi juttatások</t>
  </si>
  <si>
    <t>K2</t>
  </si>
  <si>
    <t>Munkaadókat terhelő járulékok és szociális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</si>
  <si>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</si>
  <si>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</si>
  <si>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</si>
  <si>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</si>
  <si>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</si>
  <si>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Egyéb munkaadókat terhelő járulék</t>
  </si>
  <si>
    <t>Munkáltatót terhelő SZJA</t>
  </si>
  <si>
    <t>K3</t>
  </si>
  <si>
    <t>Dologi kiadások</t>
  </si>
  <si>
    <t>Készletbeszerzés</t>
  </si>
  <si>
    <t>053111</t>
  </si>
  <si>
    <t>Szakmai anyagok beszerzése</t>
  </si>
  <si>
    <t>053121</t>
  </si>
  <si>
    <t>Üzemeltetési anyagok beszerzése</t>
  </si>
  <si>
    <t>053131</t>
  </si>
  <si>
    <t>Árubeszerzés</t>
  </si>
  <si>
    <t>Kommunikációs szolgáltatások</t>
  </si>
  <si>
    <t>053211</t>
  </si>
  <si>
    <t>Informatikai szolgáltatások igénybevétel</t>
  </si>
  <si>
    <t>053221</t>
  </si>
  <si>
    <t>Egyéb kommunikációs szolgáltatások</t>
  </si>
  <si>
    <t>Szolgáltatási kiadások</t>
  </si>
  <si>
    <t>053311</t>
  </si>
  <si>
    <t>Közüzemi díjak</t>
  </si>
  <si>
    <t>053321</t>
  </si>
  <si>
    <t>Vásárolt élelmezés</t>
  </si>
  <si>
    <t>053331</t>
  </si>
  <si>
    <t>Bérleti és lízing díjak</t>
  </si>
  <si>
    <t>053341</t>
  </si>
  <si>
    <t>Karbantartási, kisjavítási szolgáltatás</t>
  </si>
  <si>
    <t>053351</t>
  </si>
  <si>
    <t>Közvetített szolgáltatások</t>
  </si>
  <si>
    <t>ÁH belüli közvetített szolgáltatások</t>
  </si>
  <si>
    <t>ÁH kívüli közvetített szolgáltatások</t>
  </si>
  <si>
    <t>053361</t>
  </si>
  <si>
    <t>Szakmai tevékenységet segítő szolgáltatás</t>
  </si>
  <si>
    <t>053371</t>
  </si>
  <si>
    <t>Egyéb szolgáltatások</t>
  </si>
  <si>
    <t>Kiküldetések, reklám- és propagandakiadások</t>
  </si>
  <si>
    <t>053411</t>
  </si>
  <si>
    <t>Kiküldetések kiadásai</t>
  </si>
  <si>
    <t>053421</t>
  </si>
  <si>
    <t>Reklám- és propaganda kiadások</t>
  </si>
  <si>
    <t>Különféle befizetések és egyéb dologi kiadások</t>
  </si>
  <si>
    <t>053511</t>
  </si>
  <si>
    <t>053521</t>
  </si>
  <si>
    <t>Fizetendő ÁFA</t>
  </si>
  <si>
    <t>053531</t>
  </si>
  <si>
    <t>Kamatkiadások</t>
  </si>
  <si>
    <t>053541</t>
  </si>
  <si>
    <t>Egyéb pénzügyi műveletek kiadásai</t>
  </si>
  <si>
    <t>053551</t>
  </si>
  <si>
    <t>Egyéb dologi kiadások</t>
  </si>
  <si>
    <t>K4</t>
  </si>
  <si>
    <t>Ellátottak pénzbeli juttatásai</t>
  </si>
  <si>
    <t>05421</t>
  </si>
  <si>
    <t>Családi támogatások</t>
  </si>
  <si>
    <t>05431</t>
  </si>
  <si>
    <t>05441</t>
  </si>
  <si>
    <t>05451</t>
  </si>
  <si>
    <t>05461</t>
  </si>
  <si>
    <t>Lakhatással kapcsolatos ellátások</t>
  </si>
  <si>
    <t>05471</t>
  </si>
  <si>
    <t>Intézményi ellátottak pénzbeli juttatása</t>
  </si>
  <si>
    <t>05481</t>
  </si>
  <si>
    <t>Egyéb nem intézményi ellátások</t>
  </si>
  <si>
    <t>K5</t>
  </si>
  <si>
    <t>Egyéb működési célú kiadások</t>
  </si>
  <si>
    <t>055011</t>
  </si>
  <si>
    <t>Nemzetközi kötelezettségek</t>
  </si>
  <si>
    <t>0550221</t>
  </si>
  <si>
    <t>A helyi önkormányzatok törvényi előíráson alapuló befizetései</t>
  </si>
  <si>
    <t>0550231</t>
  </si>
  <si>
    <t>Egyéb elvonások és befizetések</t>
  </si>
  <si>
    <t>055031</t>
  </si>
  <si>
    <t>055041</t>
  </si>
  <si>
    <t>055051</t>
  </si>
  <si>
    <t>055061</t>
  </si>
  <si>
    <t>Egyéb működési célú támogatások államháztartáson belülre</t>
  </si>
  <si>
    <t>055071</t>
  </si>
  <si>
    <t>055081</t>
  </si>
  <si>
    <t>055091</t>
  </si>
  <si>
    <t>Árkiegészítések, ártámogatások</t>
  </si>
  <si>
    <t>055101</t>
  </si>
  <si>
    <t>Kamattámogatások</t>
  </si>
  <si>
    <t>055111</t>
  </si>
  <si>
    <t>Működési célú támogatások az Európai Uniónak</t>
  </si>
  <si>
    <t>055121</t>
  </si>
  <si>
    <t>Egyéb működési célú támogatások ÁHK</t>
  </si>
  <si>
    <t>055131</t>
  </si>
  <si>
    <t>Tartalékok</t>
  </si>
  <si>
    <t>K6</t>
  </si>
  <si>
    <t>Beruházások</t>
  </si>
  <si>
    <t>05611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</si>
  <si>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</si>
  <si>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</si>
  <si>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</si>
  <si>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</si>
  <si>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</si>
  <si>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</si>
  <si>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</si>
  <si>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</si>
  <si>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</si>
  <si>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</si>
  <si>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Meglévő részesedések növelése</t>
  </si>
  <si>
    <t>05671</t>
  </si>
  <si>
    <t>Beruházási célú előzetesen felszámított általános forgalmi adó</t>
  </si>
  <si>
    <t>K7</t>
  </si>
  <si>
    <t>Felújítások</t>
  </si>
  <si>
    <t>05711</t>
  </si>
  <si>
    <t>Ingatlanok felújítása</t>
  </si>
  <si>
    <t>05721</t>
  </si>
  <si>
    <t>05731</t>
  </si>
  <si>
    <t>Egyéb tárgyi eszközök felújítása</t>
  </si>
  <si>
    <t>05741</t>
  </si>
  <si>
    <t>K8</t>
  </si>
  <si>
    <t>Egyéb felhalmozási célú kiadások</t>
  </si>
  <si>
    <t>05811</t>
  </si>
  <si>
    <t>05821</t>
  </si>
  <si>
    <t>05831</t>
  </si>
  <si>
    <t>05841</t>
  </si>
  <si>
    <t>Egyéb felhalmozási célú támogatások államháztartáson belülre</t>
  </si>
  <si>
    <t>05851</t>
  </si>
  <si>
    <t>05861</t>
  </si>
  <si>
    <t>05871</t>
  </si>
  <si>
    <t>Lakástámogatás</t>
  </si>
  <si>
    <t>05881</t>
  </si>
  <si>
    <t>Felhalmozási célú támogatások az Európai Uniónak</t>
  </si>
  <si>
    <t>05891</t>
  </si>
  <si>
    <t>Egyéb felhalmozási célú támogatások államháztartáson kívülre</t>
  </si>
  <si>
    <t>K9</t>
  </si>
  <si>
    <t>Finanszírozási kiadások</t>
  </si>
  <si>
    <t>Belföldi finanszírozás kiadásai</t>
  </si>
  <si>
    <t>Hitel-, kölcsöntörlesztés államháztartáson kívülre</t>
  </si>
  <si>
    <t>0591111</t>
  </si>
  <si>
    <t>0591121</t>
  </si>
  <si>
    <t>0591131</t>
  </si>
  <si>
    <t>Belföldi értékpapírok kiadásai</t>
  </si>
  <si>
    <t>0591211</t>
  </si>
  <si>
    <t>0591221</t>
  </si>
  <si>
    <t>0591241</t>
  </si>
  <si>
    <t>Éven belüli belföldi értékpapír beváltás</t>
  </si>
  <si>
    <t>0591251</t>
  </si>
  <si>
    <t>Belföldi kötvények beváltása</t>
  </si>
  <si>
    <t>059141</t>
  </si>
  <si>
    <t>Államháztartáson belüli megelőlegezések visszafizetése</t>
  </si>
  <si>
    <t>059151</t>
  </si>
  <si>
    <t>059161</t>
  </si>
  <si>
    <t>059171</t>
  </si>
  <si>
    <t>Pénzügyi lízing kiadásai</t>
  </si>
  <si>
    <t>Külföldi finanszírozás kiadásai</t>
  </si>
  <si>
    <t>059211</t>
  </si>
  <si>
    <t>059221</t>
  </si>
  <si>
    <t>059231</t>
  </si>
  <si>
    <t>Külföldi értékpapírok beváltása</t>
  </si>
  <si>
    <t>059241</t>
  </si>
  <si>
    <t>Hitelek, kölcsönök törlesztése külföldre</t>
  </si>
  <si>
    <t>059251</t>
  </si>
  <si>
    <t>Adóssághoz nem kapcsolódó származékos ügyletek kiadásai</t>
  </si>
  <si>
    <t>05931</t>
  </si>
  <si>
    <t>KIADÁSOK ÖSSZESEN</t>
  </si>
  <si>
    <t>Magánszemélyek jövedelemadói</t>
  </si>
  <si>
    <t>Építményadó</t>
  </si>
  <si>
    <t>Idegenforgalmi adó épület után</t>
  </si>
  <si>
    <t>Magánszemélyek kommunális adója</t>
  </si>
  <si>
    <t>Telekadó</t>
  </si>
  <si>
    <t>Idegenforgalmi adó tartózkodás után</t>
  </si>
  <si>
    <t>Talajterhelési díj</t>
  </si>
  <si>
    <t>Igazgatási szolgáltatási díj</t>
  </si>
  <si>
    <t>Felügyeleti díj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</si>
  <si>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</si>
  <si>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</si>
  <si>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</si>
  <si>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</si>
  <si>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</si>
  <si>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Helyszíni és szabálysértési bírság</t>
  </si>
  <si>
    <t>Egyéb bírság</t>
  </si>
  <si>
    <t>Egyéb különféle közhatalmi bevételek</t>
  </si>
  <si>
    <t>Tárgyi eszközök bérbeadása</t>
  </si>
  <si>
    <t>Út használati díj</t>
  </si>
  <si>
    <t>Vadászati jog bérbeadása</t>
  </si>
  <si>
    <t>Egyéb önkormányzati osztalékbevétel</t>
  </si>
  <si>
    <t>Fedezeti ügyletek kamatbevétele</t>
  </si>
  <si>
    <t>Költségek visszatérítései</t>
  </si>
  <si>
    <t>Egyéb különféle működési bevételek</t>
  </si>
  <si>
    <t>Termőföld értékesítés</t>
  </si>
  <si>
    <t>Egyéb ingatlanok értékesítése</t>
  </si>
  <si>
    <t>Privatizációs bevételek</t>
  </si>
  <si>
    <t>Egyéb részesedések értékesítése</t>
  </si>
  <si>
    <t>Állami gondozottak pénzbeli juttatásai</t>
  </si>
  <si>
    <t>Oktatásban részt vevők pénzb.juttatásai</t>
  </si>
  <si>
    <t>Egyéb pénzbeli juttatások</t>
  </si>
  <si>
    <t>Köztemetés</t>
  </si>
  <si>
    <t>Európai Uniós kötelezettségek</t>
  </si>
  <si>
    <t>Egyéb nemzetközi kötelezettségek</t>
  </si>
  <si>
    <t>Termőföld beszerzés</t>
  </si>
  <si>
    <t>Működési célú garancia- és kezességvállalásból származó megtérülések ÁHB</t>
  </si>
  <si>
    <t>Készenlét, ügyelet, helyettesítés, túlóra</t>
  </si>
  <si>
    <t>Pénzbeli kárpótlások, kártérítések</t>
  </si>
  <si>
    <t>Működési célú garancia- és kezességvállalásból származó kifizetés ÁHB</t>
  </si>
  <si>
    <t>Egyháznak visszatérítendő működési támogatás nyújtás</t>
  </si>
  <si>
    <t>Háztartásnak visszatérítendő működési támogatás nyújtás</t>
  </si>
  <si>
    <t>EU-nak visszatérítendő működési támogatás nyújtás</t>
  </si>
  <si>
    <t>Nonprofit társaságnak visszatérítendő működési támogatás nyújtás</t>
  </si>
  <si>
    <t>Civil szervezetnek visszatérítendő működési támogatás nyújtás</t>
  </si>
  <si>
    <t>Egyháznak egyéb működési támogatás nyújtás</t>
  </si>
  <si>
    <t>Nonprofit társaságnak egyéb működési támogatás nyújtás</t>
  </si>
  <si>
    <t>Civil szervezetnek egyéb működési támogatás nyújtás</t>
  </si>
  <si>
    <t>Háztartásnak egyéb működési támogatás nyújtás</t>
  </si>
  <si>
    <t>Pénzügyi vállalkozásnak egyéb működési támogatás nyújtás</t>
  </si>
  <si>
    <t>Egyéb vállalkozásnak visszatérítendő működési támogatás nyújtás</t>
  </si>
  <si>
    <t>Egyéb vállalkozásnak egyéb működési támogatás nyújtás</t>
  </si>
  <si>
    <t>Felújítási célú előzetesen felszámított ÁFA</t>
  </si>
  <si>
    <t>Felhalmozási célú garancia- és kezességvállalásból származó kifizetés ÁHB</t>
  </si>
  <si>
    <t>Központi költségvetési szervnek egyéb működési támogatás</t>
  </si>
  <si>
    <t>Központi költségvetési szervnek működési támogatás törlesztés</t>
  </si>
  <si>
    <t>Központi költségvetési szervnek működési támogatás nyújtás</t>
  </si>
  <si>
    <t>Központi költségvetési szervnek egyéb felhalmozási támogatás</t>
  </si>
  <si>
    <t>Egyháznak visszatérítendő felhalmozási támogatás nyújtás</t>
  </si>
  <si>
    <t>Háztartásnak visszatérítendő felhalmozási támogatás nyújtás</t>
  </si>
  <si>
    <t>EU-nak visszatérítendő felhalmozási támogatás nyújtás</t>
  </si>
  <si>
    <t>Civil szervezetnek visszatérítendő felhalmozási támogatás nyújtás</t>
  </si>
  <si>
    <t>Egyháznak egyéb felhalmozási támogatás nyújtás</t>
  </si>
  <si>
    <t>Nonprofit társaságnak egyéb felhalmozási támogatás nyújtás</t>
  </si>
  <si>
    <t>Civil szervezetnek egyéb felhalmozási támogatás nyújtás</t>
  </si>
  <si>
    <t>Háztartásnak egyéb felhalmozási támogatás nyújtás</t>
  </si>
  <si>
    <t>Pénzügyi vállalkozásnak egyéb felhalmozási támogatás nyújtás</t>
  </si>
  <si>
    <t>Egyéb vállalkozásnak egyéb felhalmozási támogatás nyújtás</t>
  </si>
  <si>
    <t>Nemzetközi szervezetnek egyéb felhalmozási támogatás nyújtás</t>
  </si>
  <si>
    <t>Forgatási célú belföldi értékpapír vásárlás</t>
  </si>
  <si>
    <t>Befektetési célú belföldi értékpapírok vásárlása</t>
  </si>
  <si>
    <t>Forgatási célú külföldi értékpapír vásárlás</t>
  </si>
  <si>
    <t>Befektetési célú külföldi értékpapír vásárlás</t>
  </si>
  <si>
    <t>Hitelek, kölcsönök törlesztése külföldi pénzintézetnek</t>
  </si>
  <si>
    <t>Külföldi értékpapírok kibocsátása</t>
  </si>
  <si>
    <t>Lekötött bankbetétek megszüntetése</t>
  </si>
  <si>
    <t>Államháztartáson belüli megelőlegezések</t>
  </si>
  <si>
    <t>Forgatási célú belföldi befektetési jegy beváltása</t>
  </si>
  <si>
    <t>Forgatási célú belföldi kárpótlási jegy beváltása</t>
  </si>
  <si>
    <t>Elvonások és befizetések bevételei</t>
  </si>
  <si>
    <t>TB pénzügyi alaptól kapott működési támogatás</t>
  </si>
  <si>
    <t xml:space="preserve">Felhalmozási célú önkormányzati támogatások                                                                </t>
  </si>
  <si>
    <t>TB pénzügyi alaptól felhalmozási támogatás visszatérülése</t>
  </si>
  <si>
    <t>TB pénzügyi alaptól felhalmozási visszatérítendő támogatás igénybevétele</t>
  </si>
  <si>
    <t>TB pényzügyi alaptól kapott felhalmozási támogatás</t>
  </si>
  <si>
    <t>Állandó jellegű tevékenység iparűzési adó</t>
  </si>
  <si>
    <t>Ideiglenes jellegű tevékenység iparűzési adó</t>
  </si>
  <si>
    <t>Korábbi évek adónemeiből áthúzódó befizetések</t>
  </si>
  <si>
    <t>Készletértékesítés</t>
  </si>
  <si>
    <t>Egyéb szolgáltatások nyújtása miatti bevételek</t>
  </si>
  <si>
    <t>ÁHB továbbszámlázott közvetített szolgáltatás</t>
  </si>
  <si>
    <t>ÁHK továbbszámlázott közvetített szolgáltatás</t>
  </si>
  <si>
    <t>Állami többségi tulajdonú vállalkozástól kapott osztalék</t>
  </si>
  <si>
    <t>Önkormányzati többségi tulajdonú vállalkozástól kapott osztalék</t>
  </si>
  <si>
    <t>Egyéb önkormányzati tulajdonosi bevételek</t>
  </si>
  <si>
    <t>Ellátási díjak</t>
  </si>
  <si>
    <t>Kiszámlázott ÁFA</t>
  </si>
  <si>
    <t>Kártérítés, biztosíték, szerződés szegés bevétele</t>
  </si>
  <si>
    <t>Immateriális javak értékesítése</t>
  </si>
  <si>
    <t>Egyéb tárgyi eszközök értékesítése</t>
  </si>
  <si>
    <t>Részesedések megszűnéséhez kapcsolódó bevételek</t>
  </si>
  <si>
    <t>Működési célú garancia- és kezességvállalásból származó megtérülések ÁHK</t>
  </si>
  <si>
    <t>Egyháztól működési támogatás visszatérülése</t>
  </si>
  <si>
    <t>Háztartástól működési támogatás visszatérülése</t>
  </si>
  <si>
    <t>Nonprofit társaságtól működési támogatás visszatérülése</t>
  </si>
  <si>
    <t>Civil szervezettől működési támogatás visszatérülése</t>
  </si>
  <si>
    <t>Pénzügyi vállalkozástól működési támogatás visszatérülése</t>
  </si>
  <si>
    <t>Egyéb vállalkozástól működési támogatás visszatérülése</t>
  </si>
  <si>
    <t>Egyháztól működési célú átvett pénzeszközök</t>
  </si>
  <si>
    <t>Háztartástól működési célú átvett pénzeszközök</t>
  </si>
  <si>
    <t>EU-tól működési célú átvett pénzeszközök</t>
  </si>
  <si>
    <t>Nonprofit társaságtól működési célú átvett pénzeszközök</t>
  </si>
  <si>
    <t>Civil szervezettől működési célú átvett pénzeszközök</t>
  </si>
  <si>
    <t>Pénzügyi vállalkozástól működési célú átvett pénzeszközök</t>
  </si>
  <si>
    <t>Egyéb vállalkozástól működési célú átvett pénzeszközök</t>
  </si>
  <si>
    <t>Egyháztól felhalmozási támogatás visszatérülése</t>
  </si>
  <si>
    <t>Háztartástól felhalmozási támogatás visszatérülése</t>
  </si>
  <si>
    <t>Nonprofit társaságtól felhalmozási támogatás visszatérülése</t>
  </si>
  <si>
    <t>Civil szervezettől felhalmozási támogatás visszatérülése</t>
  </si>
  <si>
    <t>Pénzügyi vállalkozástól felhalmozási támogatás visszatérülése</t>
  </si>
  <si>
    <t>Egyéb vállalkozástól felhalmozási támogatás visszatérülése</t>
  </si>
  <si>
    <t>Egyháztól felhalmozási célú átvett pénzeszközök</t>
  </si>
  <si>
    <t>Háztartástól felhalmozási célú átvett pénzeszközök</t>
  </si>
  <si>
    <t>EU-tól felhalmozási célú átvett pénzeszközök</t>
  </si>
  <si>
    <t>Nonprofit társaságtól felhalmozási célú átvett pénzeszközök</t>
  </si>
  <si>
    <t>Civil szervezettől felhalmozási célú átvett pénzeszközök</t>
  </si>
  <si>
    <t>Pénzügyi vállalkozástól felhalmozási célú átvett pénzeszközök</t>
  </si>
  <si>
    <t>Egyéb vállalkozástól felhalmozási célú átvett pénzeszközök</t>
  </si>
  <si>
    <t>Forgatási célú belföldi egyéb értékpapírok beváltása</t>
  </si>
  <si>
    <t>Központi költségvetési szervtől működési célú visszatérítendő támogatás</t>
  </si>
  <si>
    <t>EU-s programok miatt működési célú visszatérítendő támogatás</t>
  </si>
  <si>
    <t>Egyéb fejezeti kezelésű előirányzatoktól működési célú visszatérítendő támogatás</t>
  </si>
  <si>
    <t>TB pénzügyi alapjaitól működési célú visszatérítendő támogatás</t>
  </si>
  <si>
    <t>Helyi önkormányzattól és költségvetési szervétől működési célú visszatérítendő támogatás</t>
  </si>
  <si>
    <t>Társulástól és költségvetési szervétől működési célú visszatérítendő támogatás</t>
  </si>
  <si>
    <t>Nemzetiségi önkormányzattól és költségvetési szervétől működési célú visszatérítendő támogatás</t>
  </si>
  <si>
    <t>Térségi fejlesztési tanácstól és költségvetési szervétől működési célú visszatérítendő támogatás</t>
  </si>
  <si>
    <t>Központi költségvetési szervtől működési visszatérítendő támogatás igénybevétele</t>
  </si>
  <si>
    <t>Központi költségvetési szervtől kapott működési támogatás</t>
  </si>
  <si>
    <t>Központi költségvetési szervtől felhalmozási visszatérítendő támogatás igénybevétele</t>
  </si>
  <si>
    <t>Központi költségvetési szervtől kapott felhalmozási támogatás</t>
  </si>
  <si>
    <t>Központi kezelésű előirányzattól működési visszatérítendő támogatás igénybevétele</t>
  </si>
  <si>
    <t>Központi kezelésű előirányzattól kapott működési támogatás</t>
  </si>
  <si>
    <t>Központi kezelésű előirányzattól felhalmozási visszatérítendő támogatás igénybevétele</t>
  </si>
  <si>
    <t>Központi kezelésű előirányzattól kapott felhalmozási támogatás</t>
  </si>
  <si>
    <t>EU-s programok miatt kapott működési támogatás</t>
  </si>
  <si>
    <t>EU-s programok miatt felhalmozási támogatás visszatérülése</t>
  </si>
  <si>
    <t>EU-s programok miatt felhalmozási visszatérítendő támogatás igénybevétele</t>
  </si>
  <si>
    <t>EU-s programok miatt kapott felhalmozási támogatás</t>
  </si>
  <si>
    <t>Egyéb fejezeti kezelésű előirányzatoktól működési visszatérítendő támogatás igénybevétele</t>
  </si>
  <si>
    <t>Egyéb fejezeti kezelésű előirányzatoktól kapott működési támogatás</t>
  </si>
  <si>
    <t>Egyéb fejezeti kezelésű előirányzatoktól felhalmozási támogatás visszatérülése</t>
  </si>
  <si>
    <t>Egyéb fejezeti kezelésű előirányzatoktól felhalmozási visszatérítendő támogatás igénybevétele</t>
  </si>
  <si>
    <t>Központi kezelésű előirányzattól működési célú visszatérítendő tám.</t>
  </si>
  <si>
    <t>Elkülönített állami pénzalaptól működési visszatérítendő támogatás igénybevétele</t>
  </si>
  <si>
    <t>Elkülönített állami pénzalaptól kapott működési támogatás</t>
  </si>
  <si>
    <t>Elkülönített állami pénzalaptól felhalmozási visszatérítendő támogatás igénybevétele</t>
  </si>
  <si>
    <t>Elkülönített állami pénzalaptól kapott felhalmozási támogatás</t>
  </si>
  <si>
    <t>Helyi önkormányzattól és költségvetési szervétől működési visszatérítendő támogatás igénybevétele</t>
  </si>
  <si>
    <t>Helyi önkormányzattól és költségvetési szervétől kapott működési támogatás</t>
  </si>
  <si>
    <t>Helyi önkormányzattól és költségvetési szervétől felhalmozási támogatás visszatérülése</t>
  </si>
  <si>
    <t>Helyi önkormányzattól és költségvetési szervétől felhalmozási visszatérítendő támogatás igénybevétele</t>
  </si>
  <si>
    <t xml:space="preserve">Helyi önkormányzattól és költségvetési szervétől kapott felhalmozási támogatás  </t>
  </si>
  <si>
    <t>Társulástól és költségvetési szervétől működési visszatérítendő támogatás igénybevétele</t>
  </si>
  <si>
    <t>Társulástól és költségvetési szervétől kapott működési támogatás</t>
  </si>
  <si>
    <t>Társulástól és költségvetési szervétől felhalmozási támogatás visszatérülése</t>
  </si>
  <si>
    <t>Társulástól és költségvetési szervétől felhalmozási visszatérítendő támogatás igénybevétele</t>
  </si>
  <si>
    <t>Nemzetiségi önkormányzattól és költségvetési szervétől működési visszatérítendő támogatás igénybevétele</t>
  </si>
  <si>
    <t>Nemzetiségi önkormányzattól és költségvetési szervétől kapott működési támogatás</t>
  </si>
  <si>
    <t>Nemzetiségi önkormányzattól és költségvetési szervétől felhalmozási támogatás visszatérülése</t>
  </si>
  <si>
    <t>Nemzetiségi önkormányzattól és költségvetési szervétől felhalmozási visszatérítendő támogatás igénybevétele</t>
  </si>
  <si>
    <t>Nemzetiségi önkormányzattól és költségvetési szervétől kapott felhalmozási támogatás</t>
  </si>
  <si>
    <t>Térségi fejlesztési tanácstól és költségvetési szervétől működési visszatérítendő támogatás igénybevétele</t>
  </si>
  <si>
    <t>Térségi fejlesztési tanácstól és költségvetési szervétől kapott működési támogatás</t>
  </si>
  <si>
    <t>Térségi fejlesztési tanácstól és költségvetési szervétől felhalmozási támogatás visszatérülése</t>
  </si>
  <si>
    <t>Térségi fejlesztési tanácstól és költségvetési szervétől felhalmozási visszatérítendő támogatás igénybevétele</t>
  </si>
  <si>
    <t>Térségi fejlesztési tanácstól és költségvetési szervétől kapott felhalmozási támogatás</t>
  </si>
  <si>
    <t>Önkormányzati vagyon üzemeltetéséből, koncesszióból származó bevétel</t>
  </si>
  <si>
    <t>Állami többségi tulajdonú nem pénzügyi vállalkozástól működési támogatás visszatérülése</t>
  </si>
  <si>
    <t>Önkormányzati többségi tulajdonú nem pénzügyi vállalkozástól működési támogatás visszatérülése</t>
  </si>
  <si>
    <t>Külföldi szervezetektől, személyektől működési támogatás visszatérülése</t>
  </si>
  <si>
    <t>Állami többségi tulajdonú nem pénzügyi vállalkozástól működési célú átvett pénzeszközök</t>
  </si>
  <si>
    <t>Önkormányzati többségi tulajdonú nem pénzügyi vállalkozástól működési célú átvett pénzeszközök</t>
  </si>
  <si>
    <t>Kormányoktól, nemzetközi szervezetektől működési célú átvett pénzeszközök</t>
  </si>
  <si>
    <t>Egyéb külföldiektől működési célú átvett pénzeszközök</t>
  </si>
  <si>
    <t>Állami többségi tulajdonú nem pénzügyi vállalkozástól felhalmozási támogatás visszatérülése</t>
  </si>
  <si>
    <t>Önkormányzati többségi tulajdonú nem pénzügyi vállalkozástól felhalmozási támogatás visszatérülése</t>
  </si>
  <si>
    <t>Egyéb külföldiektől felhalmozási támogatás visszatérülése</t>
  </si>
  <si>
    <t>Állami többségi tulajdonú nem pénzügyi vállalkozástól felhalmozási célú átvett pénzeszközök</t>
  </si>
  <si>
    <t>Önkormányzati többségi tulajdonú nem pénzügyi vállalkozástól felhalmozási célú átvett pénzeszközök</t>
  </si>
  <si>
    <t>Kormányoktól, nemzetközi szervezetektől felhalmozási célú átvett pénzeszközök</t>
  </si>
  <si>
    <t>Egyéb külföldiektől felhalmozási célú átvett pénzeszközök</t>
  </si>
  <si>
    <t>Központi kezelésű előirányzatnak működési támogatás nyújtás</t>
  </si>
  <si>
    <t>EU-s programok miatti működési támogatás nyújtás</t>
  </si>
  <si>
    <t>Egyéb fejezeti kezelésű előirányzatnak működési támogatás nyújtás</t>
  </si>
  <si>
    <t>TB pénzügyi alapjainak működési támogatás nyújtás</t>
  </si>
  <si>
    <t>Elkülönített állami pénzalapnak működési támogatás nyújtás</t>
  </si>
  <si>
    <t>Helyi önkormányzatnak és költségvetési szervének működési támogatás nyújtás</t>
  </si>
  <si>
    <t>Nemzetiségi önkormányzatnak és költségvetési szervének működési támogatás nyújtás</t>
  </si>
  <si>
    <t>Térségi fejlesztési tanácsnak és költségvetési szervének működési támogatás nyújtás</t>
  </si>
  <si>
    <t>Központi kezelésű előirányzatnak működési támogatás törlesztés</t>
  </si>
  <si>
    <t>Központi kezelésű előirányzatnak egyéb működési támogatás</t>
  </si>
  <si>
    <t>EU-s programok miatti működési támogatás törlesztés</t>
  </si>
  <si>
    <t>EU-s programok miatti egyéb működési támogatás</t>
  </si>
  <si>
    <t>Egyéb fejezeti kezelésű előirányzatnak egyéb működési támogatás</t>
  </si>
  <si>
    <t>Elkülönített állami pénzalapnak működési támogatás törlesztés</t>
  </si>
  <si>
    <t>Elkülönített állami pénzalapnak egyéb működési támogatás</t>
  </si>
  <si>
    <t>TB pénzügyi alapjainak működési támogatás törlesztés</t>
  </si>
  <si>
    <t>TB pénzügyi alapjainak egyéb működési támogatás</t>
  </si>
  <si>
    <t>Helyi önkormányzatnak és költségvetési szervének működési támogatás törlesztés</t>
  </si>
  <si>
    <t>Helyi önkormányzatnak és költségvetési szervének egyéb működési támogatás</t>
  </si>
  <si>
    <t>Társulásnak és költségvetési szervének egyéb működési támogatás</t>
  </si>
  <si>
    <t>Nemzetiségi önkormányzatnak és költségvetési szervének működési támogatás törlesztés</t>
  </si>
  <si>
    <t>Nemzetiségi önkormányzatnak és költségvetési szervének egyéb működési támogatás</t>
  </si>
  <si>
    <t>Térségi fejlesztési tanácsnak és költségvetési szervének működési támogatás törlesztés</t>
  </si>
  <si>
    <t>Térségi fejlesztési tanácsnak és költségvetési szervének egyéb működési támogatás</t>
  </si>
  <si>
    <t>Egyéb működési célú garancia- és kezességvállalásból származó kifizetés</t>
  </si>
  <si>
    <t>Működési célú garancia- és kezességvállalásból származó kifizetés</t>
  </si>
  <si>
    <t>Állami többségi tulajdonú nem pénzügyi vállalkozásnak visszatérítendő működési támogatás nyújtás</t>
  </si>
  <si>
    <t>Önkormányzati többségi tulajdonú nem pénzügyi vállalkozásnak visszatérítendő működési támogatás nyújtás</t>
  </si>
  <si>
    <t>Kormányoknak és nemzetközi szervezeteknek visszatérítendő működési támogatás nyújtás</t>
  </si>
  <si>
    <t>Egyéb külföldieknek visszatérítendő működési támogatás nyújtás</t>
  </si>
  <si>
    <t>Állami többségi tulajdonú nem pénzügyi vállalkozásnak egyéb működési támogatás nyújtás</t>
  </si>
  <si>
    <t>Állami többségi tulajdonú nem pénzügyi vállalkozásnak visszatérítendő felhalmozási támogatás nyújtás</t>
  </si>
  <si>
    <t>Állami többségi tulajdonú nem pénzügyi vállalkozásnak egyéb felhalmozási támogatás nyújtás</t>
  </si>
  <si>
    <t>Önkormányzati többségi tulajdonú nem pénzügyi vállalkozásnak egyéb működési támogatás nyújtás</t>
  </si>
  <si>
    <t>Önkormányzati többségi tulajdonú nem pénzügyi vállalkozásnak visszatérítendő felhalmozási támogatás nyújtás</t>
  </si>
  <si>
    <t>Önkormányzati többségi tulajdonú nem pénzügyi vállalkozásnak egyéb felhalmozási támogatás nyújtás</t>
  </si>
  <si>
    <t>Kormányoknak és nemzetközi szervezeteknek egyéb működési támogatás nyújtás</t>
  </si>
  <si>
    <t>Egyéb külföldieknek egyéb működési támogatás nyújtás</t>
  </si>
  <si>
    <t>Központi kezelésű előirányzatnak egyéb felhalmozási támogatás</t>
  </si>
  <si>
    <t>EU-s programok miatti felhalmozási célú támogatás nyújtás</t>
  </si>
  <si>
    <t>EU-s programok miatti felhalmozási célú támogatás törlesztés</t>
  </si>
  <si>
    <t>EU-s programok miatti egyéb felhalmozási támogatás</t>
  </si>
  <si>
    <t>Egyéb fejezeti kezelésű előirányzatnak felhalmozási célú támogatás nyújtás</t>
  </si>
  <si>
    <t>Egyéb fejezeti kezelésű előirányzatnak felhalmozási célú támogatás törlesztés</t>
  </si>
  <si>
    <t>TB pénzügyi alapjainak felhalmozási célú támogatás nyújtás</t>
  </si>
  <si>
    <t>Elkülönített állami pénzalapnak felhalmozási célú támogatás nyújtás</t>
  </si>
  <si>
    <t>TB pénzügyi alapjainak felhalmozási célú támogatás törlesztés</t>
  </si>
  <si>
    <t>Elkülönített állami pénzalapnak egyéb felhalmozási támogatás</t>
  </si>
  <si>
    <t>TB pénzügyi alapjainak egyéb felhalmozási támogatás</t>
  </si>
  <si>
    <t>Helyi önkormányzatnak és költségvetési szervének felhalmozási célú támogatás nyújtás</t>
  </si>
  <si>
    <t>Helyi önkormányzatnak és költségvetési szervének felhalmozási célú támogatás törlesztés</t>
  </si>
  <si>
    <t>Helyi önkormányzatnak és költségvetési szervének egyéb felhalmozási támogatás</t>
  </si>
  <si>
    <t>Társulásnak és költségvetési szervének felhalmozási célú támogatás nyújtás</t>
  </si>
  <si>
    <t>Társulásnak és költségvetési szervének felhalmozási célú támogatás törlesztés</t>
  </si>
  <si>
    <t>Nemzetiségi önkormányzatnak és költségvetési szervének felhalmozási célú támogatás nyújtás</t>
  </si>
  <si>
    <t>Nemzetiségi önkormányzatnak és költségvetési szervének felhalmozási célú támogatás törlesztés</t>
  </si>
  <si>
    <t>Nemzetiségi önkormányzatnak és költségvetési szervének egyéb felhalmozási támogatás</t>
  </si>
  <si>
    <t>Térségi fejlesztési tanácsnak és költségvetési szervének felhalmozási célú támogatás nyújtás</t>
  </si>
  <si>
    <t>Térségi fejlesztési tanácsnak és költségvetési szervének felhalmozási célú támogatás törlesztés</t>
  </si>
  <si>
    <t>Térségi fejlesztési tanácsnak és költségvetési szervének egyéb felhalmozási támogatás</t>
  </si>
  <si>
    <t>Egyéb külföldieknek visszatérítendő felhalmozási támogatás nyújtás</t>
  </si>
  <si>
    <t>Egyéb külföldieknek egyéb felhalmozási támogatás nyújtás</t>
  </si>
  <si>
    <t>Állami vagy önkormányzati tulajdonban lévő gazdasági társaságok tartozásai miatti kifizetések kiadásai</t>
  </si>
  <si>
    <t>Egyéb felhalmozási célú garancia- és kezességvállalásból származó kifizetés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</si>
  <si>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</si>
  <si>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</si>
  <si>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</si>
  <si>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</si>
  <si>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</si>
  <si>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</si>
  <si>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</si>
  <si>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</si>
  <si>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</si>
  <si>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</si>
  <si>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</si>
  <si>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</si>
  <si>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</si>
  <si>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</si>
  <si>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</si>
  <si>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</si>
  <si>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</si>
  <si>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</si>
  <si>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</si>
  <si>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</si>
  <si>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</si>
  <si>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</si>
  <si>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</si>
  <si>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</si>
  <si>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</si>
  <si>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</si>
  <si>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</si>
  <si>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</si>
  <si>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</si>
  <si>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</si>
  <si>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</si>
  <si>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</si>
  <si>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</si>
  <si>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</si>
  <si>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</si>
  <si>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Működési célú visszatérítendő támogatások, kölcsönök visszatérülése államháztartáson kívülről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</si>
  <si>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</si>
  <si>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</si>
  <si>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Működési célú visszatérítendő támogatások, kölcsönök visszatérülése államháztartáson belülről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</si>
  <si>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</si>
  <si>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</si>
  <si>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</si>
  <si>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</si>
  <si>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</si>
  <si>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</si>
  <si>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</si>
  <si>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</si>
  <si>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</si>
  <si>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</si>
  <si>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</si>
  <si>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</si>
  <si>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</si>
  <si>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</si>
  <si>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</si>
  <si>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</si>
  <si>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</si>
  <si>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</si>
  <si>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</si>
  <si>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</si>
  <si>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</si>
  <si>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</si>
  <si>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</si>
  <si>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</si>
  <si>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</si>
  <si>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</si>
  <si>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</si>
  <si>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</si>
  <si>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</si>
  <si>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</si>
  <si>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</si>
  <si>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</si>
  <si>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</si>
  <si>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</si>
  <si>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</si>
  <si>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</si>
  <si>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</si>
  <si>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</si>
  <si>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</si>
  <si>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</si>
  <si>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</si>
  <si>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</si>
  <si>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K42</t>
  </si>
  <si>
    <t>K43</t>
  </si>
  <si>
    <t>K44</t>
  </si>
  <si>
    <t>K45</t>
  </si>
  <si>
    <t>K46</t>
  </si>
  <si>
    <t>K47</t>
  </si>
  <si>
    <t>K48</t>
  </si>
  <si>
    <t>K501</t>
  </si>
  <si>
    <t>K5022</t>
  </si>
  <si>
    <t>K5023</t>
  </si>
  <si>
    <t>K503</t>
  </si>
  <si>
    <t>K504</t>
  </si>
  <si>
    <t>K505</t>
  </si>
  <si>
    <t>K506</t>
  </si>
  <si>
    <t>K507</t>
  </si>
  <si>
    <t>K509</t>
  </si>
  <si>
    <t>K508</t>
  </si>
  <si>
    <t>K510</t>
  </si>
  <si>
    <t>K511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</si>
  <si>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</si>
  <si>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</si>
  <si>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</si>
  <si>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</si>
  <si>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</si>
  <si>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</si>
  <si>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</si>
  <si>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</si>
  <si>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</si>
  <si>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</si>
  <si>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</si>
  <si>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</si>
  <si>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</si>
  <si>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</si>
  <si>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</si>
  <si>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</si>
  <si>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</si>
  <si>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</si>
  <si>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</si>
  <si>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</si>
  <si>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</si>
  <si>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</si>
  <si>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</si>
  <si>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</si>
  <si>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</si>
  <si>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</si>
  <si>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</si>
  <si>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</si>
  <si>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</si>
  <si>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</si>
  <si>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K9124</t>
  </si>
  <si>
    <t>K9125</t>
  </si>
  <si>
    <t>K914</t>
  </si>
  <si>
    <t>K915</t>
  </si>
  <si>
    <t>K916</t>
  </si>
  <si>
    <t>K917</t>
  </si>
  <si>
    <t>Hosszú lejáratú hitelek, kölcsönök törlesztése</t>
  </si>
  <si>
    <t>Likviditási célú hitelek, kölcsönök törlesztése</t>
  </si>
  <si>
    <t>Rövid lejáratú hitelek, kölcsönök törlesztése</t>
  </si>
  <si>
    <t>K92</t>
  </si>
  <si>
    <t>K921</t>
  </si>
  <si>
    <t>K922</t>
  </si>
  <si>
    <t>K923</t>
  </si>
  <si>
    <t>K924</t>
  </si>
  <si>
    <t>K925</t>
  </si>
  <si>
    <t>K93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</si>
  <si>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</si>
  <si>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</si>
  <si>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</si>
  <si>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</si>
  <si>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</si>
  <si>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</si>
  <si>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</si>
  <si>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</si>
  <si>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</si>
  <si>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</si>
  <si>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</si>
  <si>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</si>
  <si>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</si>
  <si>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</si>
  <si>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</si>
  <si>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</si>
  <si>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</si>
  <si>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</t>
  </si>
  <si>
    <t>B311</t>
  </si>
  <si>
    <t>B34</t>
  </si>
  <si>
    <t>B35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</si>
  <si>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</si>
  <si>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</si>
  <si>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</si>
  <si>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</si>
  <si>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</si>
  <si>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</si>
  <si>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</si>
  <si>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</si>
  <si>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</si>
  <si>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</si>
  <si>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</si>
  <si>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</si>
  <si>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</si>
  <si>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</si>
  <si>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</si>
  <si>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</si>
  <si>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</si>
  <si>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</si>
  <si>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</si>
  <si>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B62</t>
  </si>
  <si>
    <t>B63</t>
  </si>
  <si>
    <t>B64</t>
  </si>
  <si>
    <t>B65</t>
  </si>
  <si>
    <t>B71</t>
  </si>
  <si>
    <t>B72</t>
  </si>
  <si>
    <t>B73</t>
  </si>
  <si>
    <t>B74</t>
  </si>
  <si>
    <t>B75</t>
  </si>
  <si>
    <t>B81</t>
  </si>
  <si>
    <t>B811</t>
  </si>
  <si>
    <t>Előző év költségvetési maradványának igénybevétele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</si>
  <si>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</si>
  <si>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</si>
  <si>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</si>
  <si>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</si>
  <si>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</si>
  <si>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</si>
  <si>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</si>
  <si>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</si>
  <si>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</si>
  <si>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</si>
  <si>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</si>
  <si>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Előző év vállalkozási maradványának igénybevétele</t>
  </si>
  <si>
    <t>B814</t>
  </si>
  <si>
    <t>B816</t>
  </si>
  <si>
    <t>B817</t>
  </si>
  <si>
    <t>B82</t>
  </si>
  <si>
    <t>B821</t>
  </si>
  <si>
    <t>B822</t>
  </si>
  <si>
    <t>B823</t>
  </si>
  <si>
    <t>B824</t>
  </si>
  <si>
    <t>B825</t>
  </si>
  <si>
    <t>B83</t>
  </si>
  <si>
    <t>Települési önkormányzatok egyes köznevelési feladatainak tám.</t>
  </si>
  <si>
    <t>Működési célú költségvetési támogatások és kiegészítő tám.</t>
  </si>
  <si>
    <t>Elkülönített állami pénzalaptól működési célú visszatérítendő tám.</t>
  </si>
  <si>
    <t>Működési célú visszatérítendő tám., kölcsönök igénybevétele ÁHB</t>
  </si>
  <si>
    <t>TB pénzügyialaptól működési visszatérítendő tám. igénybevétele</t>
  </si>
  <si>
    <t>EU-s programok miatt működési visszatérítendő tám. igénybevétele</t>
  </si>
  <si>
    <t>Központi költségvetési szervtől felhalmozási tám. visszatérülése</t>
  </si>
  <si>
    <t>Központi kezelésű előirányzattól felhalmozási tám. visszatérülése</t>
  </si>
  <si>
    <t>Elkülönített állami pénzalaptól felhalmozási tám. visszatérülése</t>
  </si>
  <si>
    <t>Egyéb felhalmozási célú tám. bevételei államháztartáson belülről</t>
  </si>
  <si>
    <t>Egyéb fejezeti kezelésű előirányzatoktól kapott felhalmozási tám.</t>
  </si>
  <si>
    <t>Társulástól és költségvetési szervétől kapott felhalmozási tám.</t>
  </si>
  <si>
    <t>Önkormányzati vagyon vagyonkezelésbe adásából származó bev.</t>
  </si>
  <si>
    <t>Munkaadókat terhelő járulékok és szoc. hozzájárulási adó</t>
  </si>
  <si>
    <t>Működési célú visszatérítendő tám., kölcsönök nyújtása ÁHB</t>
  </si>
  <si>
    <t>Társulásnak és költségvetési szervének működési tám. nyújtás</t>
  </si>
  <si>
    <t>Működési célú visszatérítendő tám., kölcsönök törlesztése ÁHB</t>
  </si>
  <si>
    <t>Társulásnak és költségvetési szervének működési tám. törlesztés</t>
  </si>
  <si>
    <t>Egyéb fejezeti kezelésű előirányzatnak működési tám. törlesztés</t>
  </si>
  <si>
    <t>Működési célú garancia- és kezességvállalásból származó kifizetés államháztartáson kívülre</t>
  </si>
  <si>
    <t>Működési célú visszatérítendő tám., kölcsönök nyújtása ÁHK</t>
  </si>
  <si>
    <t>Pénzügyi vállalkozásnak visszatérítendő működési tám. nyújtás</t>
  </si>
  <si>
    <t>Felhalmozási célú visszatérítendő tám., kölcsönök nyújtása ÁHB</t>
  </si>
  <si>
    <t>Központi költségvetési szervnek felhalmozási célú tám. nyújtás</t>
  </si>
  <si>
    <t>Központi kezelésű előirányzatnak felhalmozási célú tám. nyújtás</t>
  </si>
  <si>
    <t>Központi költségvetési szervnek felhalmozási célú tám. törlesztés</t>
  </si>
  <si>
    <t>Központi kezelésű előirányzatnak felhalmozási célú tám. törlesztés</t>
  </si>
  <si>
    <t>Elkülönített állami pénzalapnak felhalmozási célú tám. törlesztés</t>
  </si>
  <si>
    <t>Egyéb fejezeti kezelésű előirányzatnak egyéb felhalmozási tám.</t>
  </si>
  <si>
    <t>Társulásnak és költségvetési szervének egyéb felhalmozási tám.</t>
  </si>
  <si>
    <t>Felhalmozási célú visszatérítendő tám., kölcsönök nyújtása ÁHK</t>
  </si>
  <si>
    <t>Nonprofit társaságnak visszatérítendő felhalmozási tám. nyújtás</t>
  </si>
  <si>
    <t>Pénzügyi vállalkozásnak visszatérítendő felhalmozási tám. nyújtás</t>
  </si>
  <si>
    <t>Egyéb vállalkozásnak visszatérítendő felhalmozási tám. nyújtás</t>
  </si>
  <si>
    <t>Nemzetközi szervezetnek visszatérítendő felhalmozási tám. nyújtás</t>
  </si>
  <si>
    <t>KÖLTSÉGVETÉSI EGYENLEG
(Költségvetési bevételek - Költségvetési kiadások)
("+" egyenleg többlet;
"-" egyenleg hiány)</t>
  </si>
  <si>
    <t>Módosítás</t>
  </si>
  <si>
    <t>018010 Önk. elszámolásai a közp. ktgvetéssel</t>
  </si>
  <si>
    <t>Ft</t>
  </si>
  <si>
    <t>0940821</t>
  </si>
  <si>
    <t>Egyéb kapott (járó) kamatok és kamatjellegű bevételek</t>
  </si>
  <si>
    <t>ÁHB-ről kapott kamatbevételek</t>
  </si>
  <si>
    <t>ÁHK egyéb kamatok és kamatjellegű bevételek</t>
  </si>
  <si>
    <t>0940921</t>
  </si>
  <si>
    <t>Más egyéb pénzügyi műveletek bevételei</t>
  </si>
  <si>
    <t>Önkormányzat által saját hatáskörben adott más ellátás kiadásai</t>
  </si>
  <si>
    <t>Egyéb, az önkormányzat rendeletében megállapított juttatás</t>
  </si>
  <si>
    <t>Települési támogatás</t>
  </si>
  <si>
    <t>K502</t>
  </si>
  <si>
    <t>Elvonások és befizetések</t>
  </si>
  <si>
    <t>011130 Igazgatás</t>
  </si>
  <si>
    <t>013320 Köztemető</t>
  </si>
  <si>
    <t>013350 Vagyongazd.</t>
  </si>
  <si>
    <t>045160 Közutak</t>
  </si>
  <si>
    <t>064010 Közvilágítás</t>
  </si>
  <si>
    <t>081030 Sport</t>
  </si>
  <si>
    <t>082044 Könyvtári szolgálta-tások</t>
  </si>
  <si>
    <t>082092 Közmű-velődés</t>
  </si>
  <si>
    <t>BEVÉTEL</t>
  </si>
  <si>
    <t>KIADÁS</t>
  </si>
  <si>
    <t>Egyenleg</t>
  </si>
  <si>
    <t>104042 Család és gyermek-jóléti szolg.</t>
  </si>
  <si>
    <t>107060 Egyéb szoc. ellátások</t>
  </si>
  <si>
    <t>900020 Adó</t>
  </si>
  <si>
    <t>Kötelező feladat</t>
  </si>
  <si>
    <t>Önként vállalt feladat</t>
  </si>
  <si>
    <t>018010 Önk. elszám. közp. költség-vetéssel</t>
  </si>
  <si>
    <t>018030 Támogatási célú fin. műveletek</t>
  </si>
  <si>
    <t>064010 Közvi-lágítás</t>
  </si>
  <si>
    <t>Zöldterület-gazdálkodással kapcsolatos közfeladatok</t>
  </si>
  <si>
    <t>Közvilágítás fenntartásának támogatása</t>
  </si>
  <si>
    <t>Köztemető fenntartása</t>
  </si>
  <si>
    <t>Közutak fenntartása</t>
  </si>
  <si>
    <t>Egyéb önkormányzati feladatok támogatása</t>
  </si>
  <si>
    <t>Lakott külterülettel kapcsolatos támogatás</t>
  </si>
  <si>
    <t>Tájház közüzemi költségek</t>
  </si>
  <si>
    <t>Tájház egyéb költségek</t>
  </si>
  <si>
    <t>köztemető közüzemi költségek</t>
  </si>
  <si>
    <t>orvosi rendelő közüzemi költségek</t>
  </si>
  <si>
    <t>066020 Város- és községgazd.</t>
  </si>
  <si>
    <t>közterület használat</t>
  </si>
  <si>
    <t>terembérlet</t>
  </si>
  <si>
    <t>B4082</t>
  </si>
  <si>
    <t>Jövedelmi típusú települési adók bevétele</t>
  </si>
  <si>
    <t>Egyéb települési adók bevétel (földadó)</t>
  </si>
  <si>
    <t>14/2016. (IX.1.) önk. rendelet</t>
  </si>
  <si>
    <t>Újbarok Községi Önkormányzat költségvetési összesítő - 2017. év</t>
  </si>
  <si>
    <t>Munkavégzésre irányuló egyéb jogviszonyban nem saját foglalkoztatottnak fizetett juttatások</t>
  </si>
  <si>
    <t>Működési célú előzetesen felszámított ÁFA</t>
  </si>
  <si>
    <t>05411</t>
  </si>
  <si>
    <t>K41</t>
  </si>
  <si>
    <t>Társadalombiztosítási ellátások</t>
  </si>
  <si>
    <t>Betegséggel kapcsolatos (nem társadalombiztosítási) ellátások</t>
  </si>
  <si>
    <t>Foglalkoztatással, munkanélküliséggel kapcsolatos ellátások</t>
  </si>
  <si>
    <t>0550211</t>
  </si>
  <si>
    <t>K5021</t>
  </si>
  <si>
    <t>Informatikai eszközök felújítása</t>
  </si>
  <si>
    <t>0591231</t>
  </si>
  <si>
    <t>K9123</t>
  </si>
  <si>
    <t>Kincstárjegyek beváltása</t>
  </si>
  <si>
    <t>0591261</t>
  </si>
  <si>
    <t>K9126</t>
  </si>
  <si>
    <t>Éven túli lejáratú belföldi értékpapírok beváltása</t>
  </si>
  <si>
    <t>059131</t>
  </si>
  <si>
    <t>K913</t>
  </si>
  <si>
    <t>Államháztartáson belüli megelőlegezések folyósítása</t>
  </si>
  <si>
    <t>Központi, irányító szervi támogatás folyósítása</t>
  </si>
  <si>
    <t>Pénzeszközök lekötött bankbetétként elhelyezése</t>
  </si>
  <si>
    <t>059181</t>
  </si>
  <si>
    <t>K918</t>
  </si>
  <si>
    <t>K919</t>
  </si>
  <si>
    <t>Központi költségvetés sajátos finanszírozási kiadásai</t>
  </si>
  <si>
    <t>Tulajdonosi kölcsönök kiadásai</t>
  </si>
  <si>
    <t>K9191</t>
  </si>
  <si>
    <t>0591911</t>
  </si>
  <si>
    <t>0591921</t>
  </si>
  <si>
    <t>K9192</t>
  </si>
  <si>
    <t>Hosszú lejáratú tulajdonosi kölcsönök kiadásai</t>
  </si>
  <si>
    <t>Rövid lejáratú tulajdonosi kölcsönök kiadásai</t>
  </si>
  <si>
    <t>05941</t>
  </si>
  <si>
    <t>K94</t>
  </si>
  <si>
    <t>Váltókiadások</t>
  </si>
  <si>
    <t>093121</t>
  </si>
  <si>
    <t>B312</t>
  </si>
  <si>
    <t>Társaságok jövedelemadói</t>
  </si>
  <si>
    <t>09321</t>
  </si>
  <si>
    <t>09331</t>
  </si>
  <si>
    <t>B32</t>
  </si>
  <si>
    <t>B33</t>
  </si>
  <si>
    <t>Szociális hozzájárulási adó és járulékok</t>
  </si>
  <si>
    <t>Bérhez és foglalkoztatáshoz kapcsolódó adók</t>
  </si>
  <si>
    <t>B351</t>
  </si>
  <si>
    <t>Értékesítési és forgalmi adók</t>
  </si>
  <si>
    <t>093521</t>
  </si>
  <si>
    <t>B352</t>
  </si>
  <si>
    <t>B353</t>
  </si>
  <si>
    <t>093531</t>
  </si>
  <si>
    <t>Fogyasztási adók</t>
  </si>
  <si>
    <t>Pénzügyi monopóliumok nyereségét terhelő adók</t>
  </si>
  <si>
    <t>Gépjárműadók</t>
  </si>
  <si>
    <t>ÁFA visszatérítése</t>
  </si>
  <si>
    <t>B408</t>
  </si>
  <si>
    <t>Kamatbevételek és más nyereségjellegű bevételek</t>
  </si>
  <si>
    <t>0940811</t>
  </si>
  <si>
    <t>B4081</t>
  </si>
  <si>
    <t>Befektetett pénzügyi eszközökből származó bevételek</t>
  </si>
  <si>
    <t>Egyéb pénzügyi műveletek bevételei</t>
  </si>
  <si>
    <t>Részesedésekből származó pénzügyi műveletek bevételei</t>
  </si>
  <si>
    <t>B4091</t>
  </si>
  <si>
    <t>B4092</t>
  </si>
  <si>
    <t>0940911</t>
  </si>
  <si>
    <t>Biztosító által fizetett kártérítés</t>
  </si>
  <si>
    <t>Felhalm. célú visszatérítendő tám., kölcsönök visszatérülése az EU-tól</t>
  </si>
  <si>
    <t>Felhalmozási célú visszatérítendő támogatások, kölcsönök visszatérülése kormányoktól és más nemzetközi szervezetektől</t>
  </si>
  <si>
    <t>098151</t>
  </si>
  <si>
    <t>B815</t>
  </si>
  <si>
    <t>Államháztartáson belüli megelőlegezések törlesztése</t>
  </si>
  <si>
    <t>Központi, irányító szervi támogatás</t>
  </si>
  <si>
    <t>098181</t>
  </si>
  <si>
    <t>B818</t>
  </si>
  <si>
    <t>B819</t>
  </si>
  <si>
    <t>Központi költségvetés sajátos finanszírozási bevételei</t>
  </si>
  <si>
    <t>Tulajdonosi kölcsönök bevételei</t>
  </si>
  <si>
    <t>Hosszú lejáratú tulajdonosi kölcsönök bevételei</t>
  </si>
  <si>
    <t>Rövid lejáratú tulajdonosi kölcsönök bevételei</t>
  </si>
  <si>
    <t>0981911</t>
  </si>
  <si>
    <t>0981921</t>
  </si>
  <si>
    <t>B8191</t>
  </si>
  <si>
    <t>B8192</t>
  </si>
  <si>
    <t>Forgatási célú külföldi értékpapírok beváltása, értékesítése</t>
  </si>
  <si>
    <t>Befektetési célú külföldi értékpapírok beváltása, értékesítése</t>
  </si>
  <si>
    <t>Hitelek, kölcsönök felvétele külföldi kormányoktól és nemzetközi szervezetektől</t>
  </si>
  <si>
    <t>Hitelek, kölcsönök felvétele külföldi pénzintézetektől</t>
  </si>
  <si>
    <t>09841</t>
  </si>
  <si>
    <t>B84</t>
  </si>
  <si>
    <t>Váltóbevételek</t>
  </si>
  <si>
    <t>0521</t>
  </si>
  <si>
    <t>Kiegészítő támogatás</t>
  </si>
  <si>
    <t>Hosszú lejáratú hitelek, kölcsönök felvétele pü-i vállalkozástól</t>
  </si>
  <si>
    <t>Likviditási célú hitelek, kölcsönök felvétele pü-i vállalkozástól</t>
  </si>
  <si>
    <t>Rövid lejáratú hitelek, kölcsönök felvétele pü-i vállalkozástól</t>
  </si>
  <si>
    <t>A helyi önk. előző évi elszámolásából származó kiadások</t>
  </si>
  <si>
    <t>066020 Város-, községgaz-dálkodás</t>
  </si>
  <si>
    <t>082044 Könyvtári szolg.</t>
  </si>
  <si>
    <t>082092 Közműve-lődés</t>
  </si>
  <si>
    <t>084031 Civil szervezetek támogatása</t>
  </si>
  <si>
    <t>018010 Önkormányzatok elszám. a közp. költségvetéssel</t>
  </si>
  <si>
    <t>104042 Család és gyermekjóléti szolg.</t>
  </si>
  <si>
    <t>107060 Egyéb szociális ellátások</t>
  </si>
  <si>
    <t>2016. évről áthúzódó bérkompenzáció támogatása</t>
  </si>
  <si>
    <t>szemeteszsák</t>
  </si>
  <si>
    <t>bankköltség</t>
  </si>
  <si>
    <t>egyéb kiadások</t>
  </si>
  <si>
    <t>felelősségbiztosítás</t>
  </si>
  <si>
    <t>gyepmester</t>
  </si>
  <si>
    <t>belső ellenőrzés</t>
  </si>
  <si>
    <t>ingatlan kataszter negyedéves zárása</t>
  </si>
  <si>
    <t>orvosi ügyelet</t>
  </si>
  <si>
    <t>üzemorvos</t>
  </si>
  <si>
    <t>vérvétel</t>
  </si>
  <si>
    <t>internet</t>
  </si>
  <si>
    <t>netbank</t>
  </si>
  <si>
    <t>webtárhely</t>
  </si>
  <si>
    <t>066020 Város-, községgazdálkodás</t>
  </si>
  <si>
    <t>áram - Tájház</t>
  </si>
  <si>
    <t>gáz - Tájház</t>
  </si>
  <si>
    <t>víz - Tájház</t>
  </si>
  <si>
    <t>áram</t>
  </si>
  <si>
    <t>gáz</t>
  </si>
  <si>
    <t>víz</t>
  </si>
  <si>
    <t>082044 Könyvtári szolgáltatások</t>
  </si>
  <si>
    <t>082092 Közművelődés</t>
  </si>
  <si>
    <t>áram - temető</t>
  </si>
  <si>
    <t>áram - közvilágítás</t>
  </si>
  <si>
    <t>víz - közpark, közkút</t>
  </si>
  <si>
    <t>víz - temető</t>
  </si>
  <si>
    <t>Kisbíró újság</t>
  </si>
  <si>
    <t>reprezentáció</t>
  </si>
  <si>
    <t>rendezvények (gyereknap, falunap)</t>
  </si>
  <si>
    <t>igazgatás</t>
  </si>
  <si>
    <t>polgárőrség</t>
  </si>
  <si>
    <t>adóhátralék miatti tartalék (kevés eséllyel behajtható)</t>
  </si>
  <si>
    <t>általános tartalék</t>
  </si>
  <si>
    <t>céltartalék</t>
  </si>
  <si>
    <t>Polgár-őrség</t>
  </si>
  <si>
    <t>vagyonbiztosítás - Tájház</t>
  </si>
  <si>
    <t>fogorvosi ellátás</t>
  </si>
  <si>
    <t>Szár Községi Önkormányzat - hivatal</t>
  </si>
  <si>
    <t>Szár Községi Önkormányzat - óvoda</t>
  </si>
  <si>
    <t>Duna-Vértes Köze Regionális Társulás</t>
  </si>
  <si>
    <t>Települési Önkormányzatok Országos Szövetsége</t>
  </si>
  <si>
    <t>Vértes-Gerecse Vidékfejlesztési Közösség</t>
  </si>
  <si>
    <t>Mária Nyugdíjas Klub</t>
  </si>
  <si>
    <t>Szári Örökség Közhasznú Egyesület - tánc</t>
  </si>
  <si>
    <t>Újbaroki Sportegyesület</t>
  </si>
  <si>
    <t>ÁH belüli közvetített szolgáltatások (Esély Alapítvány)</t>
  </si>
  <si>
    <t>106020 Lakásfenntartás-sal összefüggő ellátások</t>
  </si>
  <si>
    <t>Csákvári Önkormányzati Társulás</t>
  </si>
  <si>
    <t>településrendezés</t>
  </si>
  <si>
    <t>gyógyszer támogatás</t>
  </si>
  <si>
    <t>születési támogatás</t>
  </si>
  <si>
    <t>Módosított előirányzat</t>
  </si>
  <si>
    <t>Módosított előirányzat havi ütemezése</t>
  </si>
  <si>
    <t>Teljesítés</t>
  </si>
  <si>
    <t>Terv</t>
  </si>
  <si>
    <t>2/2017. (II.21.)     önk. rend.</t>
  </si>
  <si>
    <t>Egyéb külső személyi juttatások (repi)</t>
  </si>
  <si>
    <t>2/2017. (II.21.) önk. rend.</t>
  </si>
  <si>
    <t>Módosított előirányzat kormányzati funkciónként</t>
  </si>
  <si>
    <t>Újbarok Sportegyesület</t>
  </si>
  <si>
    <t>adatbázis tevékenység, adatfeldolgozás, web-hosting szolg.</t>
  </si>
  <si>
    <t>2/2017. (II. 21.) önk. rend.</t>
  </si>
  <si>
    <t>2/2017.    (II. 21.) önk. rend.</t>
  </si>
  <si>
    <t>Módosított előirányzat összesen</t>
  </si>
  <si>
    <t>Módosíttott előirányzat kormányzati funkciónként</t>
  </si>
  <si>
    <t>2/2017.   (II. 21.) önk. rend.</t>
  </si>
  <si>
    <t>Bicske Város Önkormányzata</t>
  </si>
  <si>
    <t>2/2017 (II.21.) önk. rend.</t>
  </si>
  <si>
    <t>Módosítottelőirányzat</t>
  </si>
  <si>
    <t>Településképi arculati kézikönyv elkészítésének támogatása</t>
  </si>
  <si>
    <t>kerekítési különbözet</t>
  </si>
  <si>
    <t>egyéb bevételek</t>
  </si>
  <si>
    <t>búcsúbál belépőjegyek</t>
  </si>
  <si>
    <t>12/2017. (IX.5.) önk. rend.</t>
  </si>
  <si>
    <t>EZER-JÓ Vidékfejlesztési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</si>
</sst>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874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49" fontId="2" fillId="0" borderId="0" xfId="1" applyNumberFormat="1" applyFont="1" applyFill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4" fillId="0" borderId="0" xfId="0" applyFont="1" applyFill="1"/>
    <xf numFmtId="3" fontId="2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8" fillId="0" borderId="30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49" fontId="6" fillId="0" borderId="7" xfId="1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7" fillId="0" borderId="0" xfId="0" applyFont="1" applyFill="1"/>
    <xf numFmtId="3" fontId="3" fillId="0" borderId="0" xfId="0" applyNumberFormat="1" applyFont="1" applyFill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" fillId="0" borderId="55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5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8" fillId="0" borderId="6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3" fontId="3" fillId="3" borderId="59" xfId="0" applyNumberFormat="1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52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>
      <alignment vertical="center"/>
    </xf>
    <xf numFmtId="49" fontId="9" fillId="4" borderId="5" xfId="1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3" fontId="3" fillId="4" borderId="55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56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3" fontId="16" fillId="3" borderId="59" xfId="0" applyNumberFormat="1" applyFont="1" applyFill="1" applyBorder="1" applyAlignment="1">
      <alignment vertical="center"/>
    </xf>
    <xf numFmtId="3" fontId="16" fillId="3" borderId="51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6" fillId="3" borderId="52" xfId="0" applyNumberFormat="1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vertical="center"/>
    </xf>
    <xf numFmtId="3" fontId="16" fillId="3" borderId="31" xfId="0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3" fontId="8" fillId="4" borderId="61" xfId="0" applyNumberFormat="1" applyFont="1" applyFill="1" applyBorder="1" applyAlignment="1">
      <alignment vertical="center"/>
    </xf>
    <xf numFmtId="3" fontId="8" fillId="4" borderId="55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4" borderId="56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30" xfId="0" applyNumberFormat="1" applyFont="1" applyFill="1" applyBorder="1" applyAlignment="1">
      <alignment vertical="center"/>
    </xf>
    <xf numFmtId="49" fontId="9" fillId="4" borderId="23" xfId="1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53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54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vertical="center"/>
    </xf>
    <xf numFmtId="49" fontId="7" fillId="4" borderId="23" xfId="1" applyNumberFormat="1" applyFont="1" applyFill="1" applyBorder="1" applyAlignment="1">
      <alignment vertical="center"/>
    </xf>
    <xf numFmtId="49" fontId="9" fillId="4" borderId="7" xfId="1" applyNumberFormat="1" applyFont="1" applyFill="1" applyBorder="1" applyAlignment="1">
      <alignment vertical="center"/>
    </xf>
    <xf numFmtId="49" fontId="6" fillId="0" borderId="0" xfId="0" applyNumberFormat="1" applyFont="1" applyFill="1"/>
    <xf numFmtId="49" fontId="15" fillId="0" borderId="0" xfId="0" applyNumberFormat="1" applyFont="1" applyFill="1"/>
    <xf numFmtId="49" fontId="10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24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49" fontId="7" fillId="4" borderId="7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8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4" borderId="24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4" borderId="24" xfId="1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3" fontId="3" fillId="4" borderId="8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3" borderId="80" xfId="0" applyNumberFormat="1" applyFont="1" applyFill="1" applyBorder="1" applyAlignment="1">
      <alignment vertical="center"/>
    </xf>
    <xf numFmtId="3" fontId="3" fillId="4" borderId="81" xfId="0" applyNumberFormat="1" applyFont="1" applyFill="1" applyBorder="1" applyAlignment="1">
      <alignment vertical="center"/>
    </xf>
    <xf numFmtId="3" fontId="3" fillId="4" borderId="82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3" fontId="8" fillId="4" borderId="81" xfId="0" applyNumberFormat="1" applyFont="1" applyFill="1" applyBorder="1" applyAlignment="1">
      <alignment vertical="center"/>
    </xf>
    <xf numFmtId="3" fontId="8" fillId="4" borderId="82" xfId="0" applyNumberFormat="1" applyFont="1" applyFill="1" applyBorder="1" applyAlignment="1">
      <alignment vertical="center"/>
    </xf>
    <xf numFmtId="3" fontId="8" fillId="4" borderId="53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0" fillId="0" borderId="0" xfId="0" applyNumberFormat="1" applyFont="1" applyFill="1"/>
    <xf numFmtId="49" fontId="4" fillId="0" borderId="5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8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3" fontId="8" fillId="0" borderId="8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3" fontId="14" fillId="0" borderId="0" xfId="0" applyNumberFormat="1" applyFont="1" applyFill="1"/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22" fillId="0" borderId="55" xfId="0" applyNumberFormat="1" applyFont="1" applyFill="1" applyBorder="1" applyAlignment="1">
      <alignment vertical="center"/>
    </xf>
    <xf numFmtId="3" fontId="21" fillId="0" borderId="55" xfId="0" applyNumberFormat="1" applyFont="1" applyFill="1" applyBorder="1" applyAlignment="1">
      <alignment vertical="center"/>
    </xf>
    <xf numFmtId="0" fontId="24" fillId="0" borderId="0" xfId="0" applyFont="1" applyFill="1"/>
    <xf numFmtId="3" fontId="24" fillId="0" borderId="0" xfId="0" applyNumberFormat="1" applyFont="1" applyFill="1"/>
    <xf numFmtId="3" fontId="8" fillId="0" borderId="78" xfId="0" applyNumberFormat="1" applyFont="1" applyFill="1" applyBorder="1" applyAlignment="1">
      <alignment vertical="center"/>
    </xf>
    <xf numFmtId="3" fontId="8" fillId="0" borderId="6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0" fontId="6" fillId="0" borderId="7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8" fillId="0" borderId="31" xfId="0" applyNumberFormat="1" applyFont="1" applyBorder="1" applyAlignment="1">
      <alignment vertical="center"/>
    </xf>
    <xf numFmtId="3" fontId="6" fillId="0" borderId="8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3" fillId="0" borderId="89" xfId="0" applyNumberFormat="1" applyFont="1" applyBorder="1" applyAlignment="1">
      <alignment vertical="center"/>
    </xf>
    <xf numFmtId="3" fontId="8" fillId="0" borderId="86" xfId="0" applyNumberFormat="1" applyFont="1" applyBorder="1" applyAlignment="1">
      <alignment vertical="center"/>
    </xf>
    <xf numFmtId="3" fontId="2" fillId="0" borderId="87" xfId="0" applyNumberFormat="1" applyFont="1" applyBorder="1" applyAlignment="1">
      <alignment vertical="center"/>
    </xf>
    <xf numFmtId="3" fontId="2" fillId="0" borderId="88" xfId="0" applyNumberFormat="1" applyFont="1" applyBorder="1" applyAlignment="1">
      <alignment vertical="center"/>
    </xf>
    <xf numFmtId="3" fontId="2" fillId="0" borderId="90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0" fillId="0" borderId="0" xfId="0" applyNumberFormat="1"/>
    <xf numFmtId="0" fontId="6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3" fontId="5" fillId="0" borderId="4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right" vertical="center"/>
    </xf>
    <xf numFmtId="3" fontId="3" fillId="4" borderId="23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8" fillId="4" borderId="5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49" fontId="9" fillId="0" borderId="23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49" fontId="9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3" fillId="0" borderId="8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9" fontId="4" fillId="0" borderId="0" xfId="0" applyNumberFormat="1" applyFont="1" applyFill="1"/>
    <xf numFmtId="0" fontId="6" fillId="0" borderId="2" xfId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95" xfId="0" applyFont="1" applyFill="1" applyBorder="1" applyAlignment="1">
      <alignment vertical="center"/>
    </xf>
    <xf numFmtId="3" fontId="2" fillId="0" borderId="96" xfId="0" applyNumberFormat="1" applyFont="1" applyFill="1" applyBorder="1" applyAlignment="1">
      <alignment vertical="center"/>
    </xf>
    <xf numFmtId="3" fontId="2" fillId="0" borderId="97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3" fontId="2" fillId="0" borderId="8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3" fontId="2" fillId="0" borderId="23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49" fontId="6" fillId="0" borderId="20" xfId="1" applyNumberFormat="1" applyFont="1" applyFill="1" applyBorder="1" applyAlignment="1">
      <alignment vertical="center"/>
    </xf>
    <xf numFmtId="0" fontId="6" fillId="0" borderId="72" xfId="1" applyFont="1" applyFill="1" applyBorder="1" applyAlignment="1">
      <alignment horizontal="left" vertical="center"/>
    </xf>
    <xf numFmtId="0" fontId="6" fillId="0" borderId="95" xfId="1" applyFont="1" applyFill="1" applyBorder="1" applyAlignment="1">
      <alignment horizontal="lef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72" xfId="1" applyNumberFormat="1" applyFont="1" applyFill="1" applyBorder="1" applyAlignment="1">
      <alignment horizontal="right" vertical="center"/>
    </xf>
    <xf numFmtId="3" fontId="3" fillId="3" borderId="100" xfId="0" applyNumberFormat="1" applyFont="1" applyFill="1" applyBorder="1" applyAlignment="1">
      <alignment vertical="center"/>
    </xf>
    <xf numFmtId="3" fontId="3" fillId="4" borderId="103" xfId="0" applyNumberFormat="1" applyFont="1" applyFill="1" applyBorder="1" applyAlignment="1">
      <alignment vertical="center"/>
    </xf>
    <xf numFmtId="3" fontId="5" fillId="0" borderId="99" xfId="0" applyNumberFormat="1" applyFont="1" applyFill="1" applyBorder="1" applyAlignment="1">
      <alignment vertical="center"/>
    </xf>
    <xf numFmtId="3" fontId="3" fillId="4" borderId="99" xfId="0" applyNumberFormat="1" applyFont="1" applyFill="1" applyBorder="1" applyAlignment="1">
      <alignment vertical="center"/>
    </xf>
    <xf numFmtId="3" fontId="8" fillId="0" borderId="99" xfId="0" applyNumberFormat="1" applyFont="1" applyFill="1" applyBorder="1" applyAlignment="1">
      <alignment vertical="center"/>
    </xf>
    <xf numFmtId="3" fontId="2" fillId="0" borderId="99" xfId="0" applyNumberFormat="1" applyFont="1" applyFill="1" applyBorder="1" applyAlignment="1">
      <alignment vertical="center"/>
    </xf>
    <xf numFmtId="3" fontId="8" fillId="4" borderId="103" xfId="0" applyNumberFormat="1" applyFont="1" applyFill="1" applyBorder="1" applyAlignment="1">
      <alignment vertical="center"/>
    </xf>
    <xf numFmtId="3" fontId="8" fillId="4" borderId="99" xfId="0" applyNumberFormat="1" applyFont="1" applyFill="1" applyBorder="1" applyAlignment="1">
      <alignment vertical="center"/>
    </xf>
    <xf numFmtId="3" fontId="2" fillId="0" borderId="103" xfId="0" applyNumberFormat="1" applyFont="1" applyFill="1" applyBorder="1" applyAlignment="1">
      <alignment vertical="center"/>
    </xf>
    <xf numFmtId="3" fontId="2" fillId="0" borderId="94" xfId="0" applyNumberFormat="1" applyFont="1" applyFill="1" applyBorder="1" applyAlignment="1">
      <alignment vertical="center"/>
    </xf>
    <xf numFmtId="3" fontId="3" fillId="0" borderId="99" xfId="0" applyNumberFormat="1" applyFont="1" applyFill="1" applyBorder="1" applyAlignment="1">
      <alignment vertical="center"/>
    </xf>
    <xf numFmtId="3" fontId="8" fillId="0" borderId="104" xfId="0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3" fillId="4" borderId="102" xfId="1" applyNumberFormat="1" applyFont="1" applyFill="1" applyBorder="1" applyAlignment="1">
      <alignment horizontal="right" vertical="center"/>
    </xf>
    <xf numFmtId="0" fontId="4" fillId="0" borderId="99" xfId="1" applyFont="1" applyFill="1" applyBorder="1" applyAlignment="1">
      <alignment vertical="center"/>
    </xf>
    <xf numFmtId="0" fontId="9" fillId="4" borderId="99" xfId="1" applyFont="1" applyFill="1" applyBorder="1" applyAlignment="1">
      <alignment vertical="center"/>
    </xf>
    <xf numFmtId="0" fontId="3" fillId="3" borderId="100" xfId="1" applyFont="1" applyFill="1" applyBorder="1" applyAlignment="1">
      <alignment vertical="center"/>
    </xf>
    <xf numFmtId="0" fontId="6" fillId="0" borderId="103" xfId="0" applyFont="1" applyFill="1" applyBorder="1" applyAlignment="1">
      <alignment vertical="center"/>
    </xf>
    <xf numFmtId="0" fontId="6" fillId="0" borderId="99" xfId="0" applyFont="1" applyFill="1" applyBorder="1" applyAlignment="1">
      <alignment vertical="center"/>
    </xf>
    <xf numFmtId="0" fontId="6" fillId="0" borderId="104" xfId="0" applyFont="1" applyFill="1" applyBorder="1" applyAlignment="1">
      <alignment vertical="center"/>
    </xf>
    <xf numFmtId="0" fontId="9" fillId="4" borderId="103" xfId="1" applyFont="1" applyFill="1" applyBorder="1" applyAlignment="1">
      <alignment vertical="center"/>
    </xf>
    <xf numFmtId="0" fontId="7" fillId="0" borderId="99" xfId="1" applyFont="1" applyFill="1" applyBorder="1" applyAlignment="1">
      <alignment vertical="center"/>
    </xf>
    <xf numFmtId="0" fontId="6" fillId="0" borderId="99" xfId="1" applyFont="1" applyFill="1" applyBorder="1" applyAlignment="1">
      <alignment horizontal="left" vertical="center"/>
    </xf>
    <xf numFmtId="0" fontId="7" fillId="0" borderId="99" xfId="1" applyFont="1" applyFill="1" applyBorder="1" applyAlignment="1">
      <alignment horizontal="left" vertical="center"/>
    </xf>
    <xf numFmtId="0" fontId="9" fillId="4" borderId="99" xfId="1" applyFont="1" applyFill="1" applyBorder="1" applyAlignment="1">
      <alignment horizontal="left" vertical="center"/>
    </xf>
    <xf numFmtId="0" fontId="7" fillId="0" borderId="104" xfId="1" applyFont="1" applyFill="1" applyBorder="1" applyAlignment="1">
      <alignment horizontal="left" vertical="center"/>
    </xf>
    <xf numFmtId="0" fontId="3" fillId="3" borderId="100" xfId="1" applyFont="1" applyFill="1" applyBorder="1" applyAlignment="1">
      <alignment horizontal="left" vertical="center"/>
    </xf>
    <xf numFmtId="0" fontId="9" fillId="4" borderId="103" xfId="1" applyFont="1" applyFill="1" applyBorder="1" applyAlignment="1">
      <alignment horizontal="left" vertical="center"/>
    </xf>
    <xf numFmtId="0" fontId="6" fillId="0" borderId="99" xfId="1" applyFont="1" applyFill="1" applyBorder="1" applyAlignment="1">
      <alignment horizontal="left" vertical="center" wrapText="1"/>
    </xf>
    <xf numFmtId="0" fontId="9" fillId="4" borderId="104" xfId="1" applyFont="1" applyFill="1" applyBorder="1" applyAlignment="1">
      <alignment horizontal="left" vertical="center"/>
    </xf>
    <xf numFmtId="0" fontId="9" fillId="0" borderId="103" xfId="1" applyFont="1" applyFill="1" applyBorder="1" applyAlignment="1">
      <alignment horizontal="left" vertical="center"/>
    </xf>
    <xf numFmtId="0" fontId="9" fillId="0" borderId="99" xfId="1" applyFont="1" applyFill="1" applyBorder="1" applyAlignment="1">
      <alignment horizontal="left" vertical="center"/>
    </xf>
    <xf numFmtId="0" fontId="9" fillId="0" borderId="104" xfId="1" applyFont="1" applyFill="1" applyBorder="1" applyAlignment="1">
      <alignment horizontal="left" vertical="center"/>
    </xf>
    <xf numFmtId="0" fontId="9" fillId="4" borderId="99" xfId="1" applyFont="1" applyFill="1" applyBorder="1" applyAlignment="1">
      <alignment vertical="center" wrapText="1"/>
    </xf>
    <xf numFmtId="0" fontId="9" fillId="4" borderId="99" xfId="1" applyFont="1" applyFill="1" applyBorder="1" applyAlignment="1">
      <alignment horizontal="left" vertical="center" wrapText="1"/>
    </xf>
    <xf numFmtId="0" fontId="6" fillId="0" borderId="104" xfId="1" applyFont="1" applyFill="1" applyBorder="1" applyAlignment="1">
      <alignment horizontal="left" vertical="center"/>
    </xf>
    <xf numFmtId="0" fontId="4" fillId="0" borderId="99" xfId="0" applyFont="1" applyFill="1" applyBorder="1" applyAlignment="1">
      <alignment horizontal="left" vertical="center"/>
    </xf>
    <xf numFmtId="0" fontId="4" fillId="0" borderId="99" xfId="1" applyFont="1" applyFill="1" applyBorder="1" applyAlignment="1">
      <alignment horizontal="left" vertical="center"/>
    </xf>
    <xf numFmtId="3" fontId="3" fillId="3" borderId="100" xfId="0" applyNumberFormat="1" applyFont="1" applyFill="1" applyBorder="1" applyAlignment="1">
      <alignment horizontal="right" vertical="center"/>
    </xf>
    <xf numFmtId="0" fontId="5" fillId="0" borderId="99" xfId="1" applyFont="1" applyFill="1" applyBorder="1" applyAlignment="1">
      <alignment horizontal="right" vertical="center"/>
    </xf>
    <xf numFmtId="0" fontId="8" fillId="0" borderId="99" xfId="1" applyFont="1" applyFill="1" applyBorder="1" applyAlignment="1">
      <alignment horizontal="right" vertical="center"/>
    </xf>
    <xf numFmtId="0" fontId="8" fillId="0" borderId="99" xfId="1" applyFont="1" applyFill="1" applyBorder="1" applyAlignment="1">
      <alignment horizontal="right" vertical="center" wrapText="1"/>
    </xf>
    <xf numFmtId="0" fontId="3" fillId="3" borderId="100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3" fillId="4" borderId="99" xfId="1" applyFont="1" applyFill="1" applyBorder="1" applyAlignment="1">
      <alignment horizontal="right" vertical="center"/>
    </xf>
    <xf numFmtId="0" fontId="2" fillId="0" borderId="103" xfId="0" applyFont="1" applyFill="1" applyBorder="1" applyAlignment="1">
      <alignment horizontal="right" vertical="center"/>
    </xf>
    <xf numFmtId="0" fontId="2" fillId="0" borderId="99" xfId="0" applyFont="1" applyFill="1" applyBorder="1" applyAlignment="1">
      <alignment horizontal="right" vertical="center"/>
    </xf>
    <xf numFmtId="0" fontId="2" fillId="0" borderId="104" xfId="0" applyFont="1" applyFill="1" applyBorder="1" applyAlignment="1">
      <alignment horizontal="right" vertical="center"/>
    </xf>
    <xf numFmtId="0" fontId="3" fillId="4" borderId="103" xfId="1" applyFont="1" applyFill="1" applyBorder="1" applyAlignment="1">
      <alignment horizontal="right" vertical="center"/>
    </xf>
    <xf numFmtId="0" fontId="2" fillId="0" borderId="99" xfId="1" applyFont="1" applyFill="1" applyBorder="1" applyAlignment="1">
      <alignment horizontal="right" vertical="center"/>
    </xf>
    <xf numFmtId="0" fontId="8" fillId="0" borderId="104" xfId="1" applyFont="1" applyFill="1" applyBorder="1" applyAlignment="1">
      <alignment horizontal="right" vertical="center"/>
    </xf>
    <xf numFmtId="0" fontId="8" fillId="4" borderId="103" xfId="1" applyFont="1" applyFill="1" applyBorder="1" applyAlignment="1">
      <alignment horizontal="right" vertical="center"/>
    </xf>
    <xf numFmtId="0" fontId="8" fillId="4" borderId="99" xfId="1" applyFont="1" applyFill="1" applyBorder="1" applyAlignment="1">
      <alignment horizontal="right" vertical="center" wrapText="1"/>
    </xf>
    <xf numFmtId="0" fontId="2" fillId="0" borderId="99" xfId="1" applyFont="1" applyFill="1" applyBorder="1" applyAlignment="1">
      <alignment horizontal="right" vertical="center" wrapText="1"/>
    </xf>
    <xf numFmtId="0" fontId="8" fillId="4" borderId="99" xfId="1" applyFont="1" applyFill="1" applyBorder="1" applyAlignment="1">
      <alignment horizontal="right" vertical="center"/>
    </xf>
    <xf numFmtId="0" fontId="3" fillId="4" borderId="104" xfId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horizontal="right" vertical="center"/>
    </xf>
    <xf numFmtId="0" fontId="3" fillId="0" borderId="99" xfId="1" applyFont="1" applyFill="1" applyBorder="1" applyAlignment="1">
      <alignment horizontal="right" vertical="center"/>
    </xf>
    <xf numFmtId="0" fontId="3" fillId="0" borderId="104" xfId="1" applyFont="1" applyFill="1" applyBorder="1" applyAlignment="1">
      <alignment horizontal="right" vertical="center"/>
    </xf>
    <xf numFmtId="0" fontId="3" fillId="4" borderId="99" xfId="1" applyFont="1" applyFill="1" applyBorder="1" applyAlignment="1">
      <alignment horizontal="right" vertical="center" wrapText="1"/>
    </xf>
    <xf numFmtId="0" fontId="2" fillId="0" borderId="104" xfId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right" vertical="center"/>
    </xf>
    <xf numFmtId="0" fontId="3" fillId="3" borderId="100" xfId="0" applyFont="1" applyFill="1" applyBorder="1" applyAlignment="1">
      <alignment vertical="center"/>
    </xf>
    <xf numFmtId="0" fontId="7" fillId="0" borderId="99" xfId="1" applyFont="1" applyFill="1" applyBorder="1" applyAlignment="1">
      <alignment vertical="center" wrapText="1"/>
    </xf>
    <xf numFmtId="0" fontId="7" fillId="0" borderId="104" xfId="1" applyFont="1" applyFill="1" applyBorder="1" applyAlignment="1">
      <alignment vertical="center"/>
    </xf>
    <xf numFmtId="0" fontId="3" fillId="3" borderId="100" xfId="0" applyFont="1" applyFill="1" applyBorder="1" applyAlignment="1">
      <alignment horizontal="right" vertical="center"/>
    </xf>
    <xf numFmtId="0" fontId="8" fillId="4" borderId="104" xfId="1" applyFont="1" applyFill="1" applyBorder="1" applyAlignment="1">
      <alignment horizontal="right" vertical="center"/>
    </xf>
    <xf numFmtId="3" fontId="3" fillId="4" borderId="115" xfId="1" applyNumberFormat="1" applyFont="1" applyFill="1" applyBorder="1" applyAlignment="1">
      <alignment horizontal="right" vertical="center"/>
    </xf>
    <xf numFmtId="3" fontId="3" fillId="3" borderId="100" xfId="1" applyNumberFormat="1" applyFont="1" applyFill="1" applyBorder="1" applyAlignment="1">
      <alignment horizontal="right" vertical="center"/>
    </xf>
    <xf numFmtId="3" fontId="5" fillId="0" borderId="103" xfId="0" applyNumberFormat="1" applyFont="1" applyFill="1" applyBorder="1" applyAlignment="1">
      <alignment horizontal="right" vertical="center"/>
    </xf>
    <xf numFmtId="3" fontId="2" fillId="0" borderId="103" xfId="0" applyNumberFormat="1" applyFont="1" applyFill="1" applyBorder="1" applyAlignment="1">
      <alignment horizontal="right" vertical="center"/>
    </xf>
    <xf numFmtId="3" fontId="2" fillId="0" borderId="99" xfId="0" applyNumberFormat="1" applyFont="1" applyFill="1" applyBorder="1" applyAlignment="1">
      <alignment horizontal="right" vertical="center"/>
    </xf>
    <xf numFmtId="3" fontId="5" fillId="0" borderId="99" xfId="0" applyNumberFormat="1" applyFont="1" applyFill="1" applyBorder="1" applyAlignment="1">
      <alignment horizontal="right" vertical="center"/>
    </xf>
    <xf numFmtId="3" fontId="2" fillId="0" borderId="104" xfId="0" applyNumberFormat="1" applyFont="1" applyFill="1" applyBorder="1" applyAlignment="1">
      <alignment horizontal="right" vertical="center"/>
    </xf>
    <xf numFmtId="3" fontId="3" fillId="4" borderId="103" xfId="1" applyNumberFormat="1" applyFont="1" applyFill="1" applyBorder="1" applyAlignment="1">
      <alignment horizontal="right" vertical="center"/>
    </xf>
    <xf numFmtId="3" fontId="8" fillId="0" borderId="99" xfId="1" applyNumberFormat="1" applyFont="1" applyFill="1" applyBorder="1" applyAlignment="1">
      <alignment horizontal="right" vertical="center"/>
    </xf>
    <xf numFmtId="3" fontId="2" fillId="0" borderId="99" xfId="1" applyNumberFormat="1" applyFont="1" applyFill="1" applyBorder="1" applyAlignment="1">
      <alignment horizontal="right" vertical="center"/>
    </xf>
    <xf numFmtId="3" fontId="3" fillId="4" borderId="99" xfId="1" applyNumberFormat="1" applyFont="1" applyFill="1" applyBorder="1" applyAlignment="1">
      <alignment horizontal="right" vertical="center"/>
    </xf>
    <xf numFmtId="3" fontId="5" fillId="0" borderId="99" xfId="1" applyNumberFormat="1" applyFont="1" applyFill="1" applyBorder="1" applyAlignment="1">
      <alignment horizontal="right" vertical="center"/>
    </xf>
    <xf numFmtId="3" fontId="2" fillId="0" borderId="94" xfId="1" applyNumberFormat="1" applyFont="1" applyFill="1" applyBorder="1" applyAlignment="1">
      <alignment horizontal="right" vertical="center"/>
    </xf>
    <xf numFmtId="3" fontId="8" fillId="4" borderId="103" xfId="1" applyNumberFormat="1" applyFont="1" applyFill="1" applyBorder="1" applyAlignment="1">
      <alignment horizontal="right" vertical="center"/>
    </xf>
    <xf numFmtId="3" fontId="8" fillId="4" borderId="99" xfId="1" applyNumberFormat="1" applyFont="1" applyFill="1" applyBorder="1" applyAlignment="1">
      <alignment horizontal="right" vertical="center" wrapText="1"/>
    </xf>
    <xf numFmtId="3" fontId="2" fillId="0" borderId="99" xfId="1" applyNumberFormat="1" applyFont="1" applyFill="1" applyBorder="1" applyAlignment="1">
      <alignment horizontal="right" vertical="center" wrapText="1"/>
    </xf>
    <xf numFmtId="3" fontId="8" fillId="4" borderId="99" xfId="1" applyNumberFormat="1" applyFont="1" applyFill="1" applyBorder="1" applyAlignment="1">
      <alignment horizontal="right" vertical="center"/>
    </xf>
    <xf numFmtId="3" fontId="8" fillId="4" borderId="104" xfId="1" applyNumberFormat="1" applyFont="1" applyFill="1" applyBorder="1" applyAlignment="1">
      <alignment horizontal="right" vertical="center"/>
    </xf>
    <xf numFmtId="1" fontId="6" fillId="0" borderId="99" xfId="1" applyNumberFormat="1" applyFont="1" applyFill="1" applyBorder="1" applyAlignment="1">
      <alignment horizontal="left" vertical="center"/>
    </xf>
    <xf numFmtId="1" fontId="3" fillId="3" borderId="100" xfId="1" applyNumberFormat="1" applyFont="1" applyFill="1" applyBorder="1" applyAlignment="1">
      <alignment horizontal="left" vertical="center"/>
    </xf>
    <xf numFmtId="1" fontId="9" fillId="4" borderId="103" xfId="1" applyNumberFormat="1" applyFont="1" applyFill="1" applyBorder="1" applyAlignment="1">
      <alignment horizontal="left" vertical="center"/>
    </xf>
    <xf numFmtId="1" fontId="9" fillId="4" borderId="99" xfId="1" applyNumberFormat="1" applyFont="1" applyFill="1" applyBorder="1" applyAlignment="1">
      <alignment horizontal="left" vertical="center"/>
    </xf>
    <xf numFmtId="3" fontId="3" fillId="3" borderId="100" xfId="1" applyNumberFormat="1" applyFont="1" applyFill="1" applyBorder="1" applyAlignment="1">
      <alignment horizontal="right"/>
    </xf>
    <xf numFmtId="3" fontId="7" fillId="4" borderId="103" xfId="1" applyNumberFormat="1" applyFont="1" applyFill="1" applyBorder="1" applyAlignment="1">
      <alignment horizontal="right"/>
    </xf>
    <xf numFmtId="3" fontId="6" fillId="0" borderId="99" xfId="1" applyNumberFormat="1" applyFont="1" applyFill="1" applyBorder="1" applyAlignment="1">
      <alignment horizontal="right"/>
    </xf>
    <xf numFmtId="3" fontId="4" fillId="0" borderId="99" xfId="1" applyNumberFormat="1" applyFont="1" applyFill="1" applyBorder="1" applyAlignment="1">
      <alignment horizontal="right"/>
    </xf>
    <xf numFmtId="3" fontId="7" fillId="4" borderId="99" xfId="1" applyNumberFormat="1" applyFont="1" applyFill="1" applyBorder="1" applyAlignment="1">
      <alignment horizontal="right" wrapText="1"/>
    </xf>
    <xf numFmtId="3" fontId="6" fillId="0" borderId="99" xfId="1" applyNumberFormat="1" applyFont="1" applyFill="1" applyBorder="1" applyAlignment="1">
      <alignment horizontal="right" wrapText="1"/>
    </xf>
    <xf numFmtId="3" fontId="7" fillId="4" borderId="99" xfId="1" applyNumberFormat="1" applyFont="1" applyFill="1" applyBorder="1" applyAlignment="1">
      <alignment horizontal="right"/>
    </xf>
    <xf numFmtId="3" fontId="8" fillId="4" borderId="104" xfId="1" applyNumberFormat="1" applyFont="1" applyFill="1" applyBorder="1" applyAlignment="1">
      <alignment horizontal="right"/>
    </xf>
    <xf numFmtId="3" fontId="8" fillId="0" borderId="104" xfId="1" applyNumberFormat="1" applyFont="1" applyFill="1" applyBorder="1" applyAlignment="1">
      <alignment horizontal="right" vertical="center"/>
    </xf>
    <xf numFmtId="3" fontId="8" fillId="0" borderId="99" xfId="1" applyNumberFormat="1" applyFont="1" applyFill="1" applyBorder="1" applyAlignment="1">
      <alignment horizontal="right" vertical="center" wrapText="1"/>
    </xf>
    <xf numFmtId="3" fontId="3" fillId="4" borderId="104" xfId="1" applyNumberFormat="1" applyFont="1" applyFill="1" applyBorder="1" applyAlignment="1">
      <alignment horizontal="right" vertical="center"/>
    </xf>
    <xf numFmtId="3" fontId="3" fillId="0" borderId="103" xfId="1" applyNumberFormat="1" applyFont="1" applyFill="1" applyBorder="1" applyAlignment="1">
      <alignment horizontal="right" vertical="center"/>
    </xf>
    <xf numFmtId="3" fontId="3" fillId="0" borderId="99" xfId="1" applyNumberFormat="1" applyFont="1" applyFill="1" applyBorder="1" applyAlignment="1">
      <alignment horizontal="right" vertical="center"/>
    </xf>
    <xf numFmtId="3" fontId="3" fillId="0" borderId="104" xfId="1" applyNumberFormat="1" applyFont="1" applyFill="1" applyBorder="1" applyAlignment="1">
      <alignment horizontal="right" vertical="center"/>
    </xf>
    <xf numFmtId="3" fontId="3" fillId="4" borderId="99" xfId="1" applyNumberFormat="1" applyFont="1" applyFill="1" applyBorder="1" applyAlignment="1">
      <alignment horizontal="right" vertical="center" wrapText="1"/>
    </xf>
    <xf numFmtId="3" fontId="2" fillId="0" borderId="104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5" fillId="0" borderId="99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118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3" fontId="6" fillId="0" borderId="0" xfId="1" applyNumberFormat="1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3" fillId="3" borderId="108" xfId="1" applyNumberFormat="1" applyFont="1" applyFill="1" applyBorder="1" applyAlignment="1">
      <alignment horizontal="right" vertical="center"/>
    </xf>
    <xf numFmtId="3" fontId="3" fillId="4" borderId="112" xfId="1" applyNumberFormat="1" applyFont="1" applyFill="1" applyBorder="1" applyAlignment="1">
      <alignment horizontal="right" vertical="center"/>
    </xf>
    <xf numFmtId="3" fontId="8" fillId="0" borderId="113" xfId="1" applyNumberFormat="1" applyFont="1" applyFill="1" applyBorder="1" applyAlignment="1">
      <alignment horizontal="right" vertical="center"/>
    </xf>
    <xf numFmtId="3" fontId="2" fillId="0" borderId="113" xfId="1" applyNumberFormat="1" applyFont="1" applyFill="1" applyBorder="1" applyAlignment="1">
      <alignment horizontal="right" vertical="center"/>
    </xf>
    <xf numFmtId="3" fontId="8" fillId="0" borderId="113" xfId="0" applyNumberFormat="1" applyFont="1" applyFill="1" applyBorder="1" applyAlignment="1">
      <alignment horizontal="right" vertical="center" wrapText="1"/>
    </xf>
    <xf numFmtId="3" fontId="3" fillId="4" borderId="113" xfId="1" applyNumberFormat="1" applyFont="1" applyFill="1" applyBorder="1" applyAlignment="1">
      <alignment horizontal="right" vertical="center"/>
    </xf>
    <xf numFmtId="3" fontId="3" fillId="4" borderId="113" xfId="1" applyNumberFormat="1" applyFont="1" applyFill="1" applyBorder="1" applyAlignment="1">
      <alignment horizontal="right" vertical="center" wrapText="1"/>
    </xf>
    <xf numFmtId="3" fontId="2" fillId="0" borderId="113" xfId="1" applyNumberFormat="1" applyFont="1" applyFill="1" applyBorder="1" applyAlignment="1">
      <alignment horizontal="right" vertical="center" wrapText="1"/>
    </xf>
    <xf numFmtId="3" fontId="2" fillId="0" borderId="114" xfId="1" applyNumberFormat="1" applyFont="1" applyFill="1" applyBorder="1" applyAlignment="1">
      <alignment horizontal="right" vertical="center" wrapText="1"/>
    </xf>
    <xf numFmtId="3" fontId="2" fillId="0" borderId="114" xfId="1" applyNumberFormat="1" applyFont="1" applyFill="1" applyBorder="1" applyAlignment="1">
      <alignment horizontal="right" vertical="center"/>
    </xf>
    <xf numFmtId="3" fontId="8" fillId="4" borderId="112" xfId="1" applyNumberFormat="1" applyFont="1" applyFill="1" applyBorder="1" applyAlignment="1">
      <alignment horizontal="right" vertical="center"/>
    </xf>
    <xf numFmtId="3" fontId="8" fillId="4" borderId="113" xfId="1" applyNumberFormat="1" applyFont="1" applyFill="1" applyBorder="1" applyAlignment="1">
      <alignment horizontal="right" vertical="center"/>
    </xf>
    <xf numFmtId="3" fontId="5" fillId="0" borderId="113" xfId="1" applyNumberFormat="1" applyFont="1" applyFill="1" applyBorder="1" applyAlignment="1">
      <alignment horizontal="right" vertical="center"/>
    </xf>
    <xf numFmtId="3" fontId="3" fillId="4" borderId="114" xfId="1" applyNumberFormat="1" applyFont="1" applyFill="1" applyBorder="1" applyAlignment="1">
      <alignment horizontal="right" vertical="center"/>
    </xf>
    <xf numFmtId="3" fontId="3" fillId="4" borderId="112" xfId="1" applyNumberFormat="1" applyFont="1" applyFill="1" applyBorder="1" applyAlignment="1">
      <alignment horizontal="right" vertical="center" wrapText="1"/>
    </xf>
    <xf numFmtId="3" fontId="8" fillId="0" borderId="113" xfId="1" applyNumberFormat="1" applyFont="1" applyFill="1" applyBorder="1" applyAlignment="1">
      <alignment horizontal="right" vertical="center" wrapText="1"/>
    </xf>
    <xf numFmtId="3" fontId="5" fillId="0" borderId="103" xfId="1" applyNumberFormat="1" applyFont="1" applyFill="1" applyBorder="1" applyAlignment="1">
      <alignment horizontal="right" vertical="center"/>
    </xf>
    <xf numFmtId="3" fontId="2" fillId="0" borderId="103" xfId="1" applyNumberFormat="1" applyFont="1" applyFill="1" applyBorder="1" applyAlignment="1">
      <alignment horizontal="right" vertical="center"/>
    </xf>
    <xf numFmtId="3" fontId="3" fillId="3" borderId="34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8" fillId="4" borderId="29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3" fillId="3" borderId="43" xfId="0" applyNumberFormat="1" applyFont="1" applyFill="1" applyBorder="1" applyAlignment="1">
      <alignment vertical="center"/>
    </xf>
    <xf numFmtId="3" fontId="2" fillId="0" borderId="74" xfId="0" applyNumberFormat="1" applyFont="1" applyFill="1" applyBorder="1" applyAlignment="1">
      <alignment vertical="center"/>
    </xf>
    <xf numFmtId="3" fontId="2" fillId="0" borderId="105" xfId="0" applyNumberFormat="1" applyFont="1" applyFill="1" applyBorder="1" applyAlignment="1">
      <alignment vertical="center"/>
    </xf>
    <xf numFmtId="3" fontId="2" fillId="0" borderId="106" xfId="0" applyNumberFormat="1" applyFont="1" applyFill="1" applyBorder="1" applyAlignment="1">
      <alignment vertical="center"/>
    </xf>
    <xf numFmtId="3" fontId="2" fillId="0" borderId="107" xfId="0" applyNumberFormat="1" applyFont="1" applyFill="1" applyBorder="1" applyAlignment="1">
      <alignment vertical="center"/>
    </xf>
    <xf numFmtId="3" fontId="3" fillId="0" borderId="119" xfId="0" applyNumberFormat="1" applyFont="1" applyFill="1" applyBorder="1" applyAlignment="1">
      <alignment vertical="center"/>
    </xf>
    <xf numFmtId="0" fontId="3" fillId="3" borderId="98" xfId="1" applyFont="1" applyFill="1" applyBorder="1" applyAlignment="1">
      <alignment horizontal="right" vertical="center"/>
    </xf>
    <xf numFmtId="3" fontId="3" fillId="3" borderId="67" xfId="1" applyNumberFormat="1" applyFont="1" applyFill="1" applyBorder="1" applyAlignment="1">
      <alignment horizontal="right" vertical="center"/>
    </xf>
    <xf numFmtId="3" fontId="3" fillId="3" borderId="66" xfId="1" applyNumberFormat="1" applyFont="1" applyFill="1" applyBorder="1" applyAlignment="1">
      <alignment horizontal="right" vertical="center"/>
    </xf>
    <xf numFmtId="3" fontId="3" fillId="3" borderId="79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3" fillId="3" borderId="120" xfId="0" applyNumberFormat="1" applyFont="1" applyFill="1" applyBorder="1" applyAlignment="1">
      <alignment vertical="center"/>
    </xf>
    <xf numFmtId="3" fontId="3" fillId="4" borderId="119" xfId="0" applyNumberFormat="1" applyFont="1" applyFill="1" applyBorder="1" applyAlignment="1">
      <alignment vertical="center"/>
    </xf>
    <xf numFmtId="3" fontId="2" fillId="0" borderId="119" xfId="0" applyNumberFormat="1" applyFont="1" applyFill="1" applyBorder="1" applyAlignment="1">
      <alignment vertical="center"/>
    </xf>
    <xf numFmtId="3" fontId="3" fillId="3" borderId="121" xfId="1" applyNumberFormat="1" applyFont="1" applyFill="1" applyBorder="1" applyAlignment="1">
      <alignment horizontal="right" vertical="center"/>
    </xf>
    <xf numFmtId="3" fontId="3" fillId="4" borderId="122" xfId="1" applyNumberFormat="1" applyFont="1" applyFill="1" applyBorder="1" applyAlignment="1">
      <alignment horizontal="right" vertical="center"/>
    </xf>
    <xf numFmtId="3" fontId="2" fillId="0" borderId="115" xfId="1" applyNumberFormat="1" applyFont="1" applyFill="1" applyBorder="1" applyAlignment="1">
      <alignment horizontal="right" vertical="center"/>
    </xf>
    <xf numFmtId="3" fontId="3" fillId="0" borderId="122" xfId="1" applyNumberFormat="1" applyFont="1" applyFill="1" applyBorder="1" applyAlignment="1">
      <alignment horizontal="right" vertical="center"/>
    </xf>
    <xf numFmtId="3" fontId="3" fillId="0" borderId="115" xfId="1" applyNumberFormat="1" applyFont="1" applyFill="1" applyBorder="1" applyAlignment="1">
      <alignment horizontal="right" vertical="center"/>
    </xf>
    <xf numFmtId="3" fontId="5" fillId="0" borderId="23" xfId="1" applyNumberFormat="1" applyFont="1" applyFill="1" applyBorder="1" applyAlignment="1">
      <alignment horizontal="right" vertical="center"/>
    </xf>
    <xf numFmtId="3" fontId="5" fillId="0" borderId="122" xfId="1" applyNumberFormat="1" applyFont="1" applyFill="1" applyBorder="1" applyAlignment="1">
      <alignment horizontal="right" vertical="center"/>
    </xf>
    <xf numFmtId="3" fontId="5" fillId="0" borderId="119" xfId="0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/>
    </xf>
    <xf numFmtId="3" fontId="5" fillId="0" borderId="115" xfId="1" applyNumberFormat="1" applyFont="1" applyFill="1" applyBorder="1" applyAlignment="1">
      <alignment horizontal="right" vertical="center"/>
    </xf>
    <xf numFmtId="49" fontId="9" fillId="0" borderId="20" xfId="1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49" fontId="6" fillId="0" borderId="39" xfId="1" applyNumberFormat="1" applyFont="1" applyFill="1" applyBorder="1" applyAlignment="1">
      <alignment vertical="center"/>
    </xf>
    <xf numFmtId="0" fontId="6" fillId="0" borderId="105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left" vertical="center"/>
    </xf>
    <xf numFmtId="3" fontId="2" fillId="0" borderId="123" xfId="0" applyNumberFormat="1" applyFont="1" applyFill="1" applyBorder="1" applyAlignment="1">
      <alignment vertical="center"/>
    </xf>
    <xf numFmtId="0" fontId="6" fillId="0" borderId="124" xfId="1" applyFont="1" applyFill="1" applyBorder="1" applyAlignment="1">
      <alignment horizontal="left" vertical="center"/>
    </xf>
    <xf numFmtId="3" fontId="2" fillId="0" borderId="117" xfId="0" applyNumberFormat="1" applyFont="1" applyFill="1" applyBorder="1" applyAlignment="1">
      <alignment vertical="center"/>
    </xf>
    <xf numFmtId="3" fontId="2" fillId="0" borderId="125" xfId="1" applyNumberFormat="1" applyFont="1" applyFill="1" applyBorder="1" applyAlignment="1">
      <alignment horizontal="right" vertical="center"/>
    </xf>
    <xf numFmtId="3" fontId="2" fillId="0" borderId="126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vertical="center"/>
    </xf>
    <xf numFmtId="0" fontId="9" fillId="4" borderId="28" xfId="1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0" fontId="9" fillId="4" borderId="47" xfId="1" applyFont="1" applyFill="1" applyBorder="1" applyAlignment="1">
      <alignment vertical="center"/>
    </xf>
    <xf numFmtId="0" fontId="7" fillId="0" borderId="47" xfId="1" applyFont="1" applyFill="1" applyBorder="1" applyAlignment="1">
      <alignment vertical="center"/>
    </xf>
    <xf numFmtId="0" fontId="7" fillId="0" borderId="47" xfId="1" applyFont="1" applyFill="1" applyBorder="1" applyAlignment="1">
      <alignment vertical="center" wrapText="1"/>
    </xf>
    <xf numFmtId="0" fontId="7" fillId="0" borderId="127" xfId="1" applyFont="1" applyFill="1" applyBorder="1" applyAlignment="1">
      <alignment vertical="center"/>
    </xf>
    <xf numFmtId="0" fontId="3" fillId="3" borderId="35" xfId="1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6" fillId="0" borderId="127" xfId="0" applyFont="1" applyFill="1" applyBorder="1" applyAlignment="1">
      <alignment vertical="center"/>
    </xf>
    <xf numFmtId="0" fontId="6" fillId="0" borderId="47" xfId="1" applyFont="1" applyFill="1" applyBorder="1" applyAlignment="1">
      <alignment horizontal="left" vertical="center"/>
    </xf>
    <xf numFmtId="0" fontId="7" fillId="0" borderId="47" xfId="1" applyFont="1" applyFill="1" applyBorder="1" applyAlignment="1">
      <alignment horizontal="left" vertical="center"/>
    </xf>
    <xf numFmtId="0" fontId="9" fillId="4" borderId="47" xfId="1" applyFont="1" applyFill="1" applyBorder="1" applyAlignment="1">
      <alignment horizontal="left" vertical="center"/>
    </xf>
    <xf numFmtId="0" fontId="7" fillId="0" borderId="127" xfId="1" applyFont="1" applyFill="1" applyBorder="1" applyAlignment="1">
      <alignment horizontal="left" vertical="center"/>
    </xf>
    <xf numFmtId="1" fontId="3" fillId="3" borderId="35" xfId="1" applyNumberFormat="1" applyFont="1" applyFill="1" applyBorder="1" applyAlignment="1">
      <alignment horizontal="left" vertical="center"/>
    </xf>
    <xf numFmtId="1" fontId="9" fillId="4" borderId="28" xfId="1" applyNumberFormat="1" applyFont="1" applyFill="1" applyBorder="1" applyAlignment="1">
      <alignment horizontal="left" vertical="center"/>
    </xf>
    <xf numFmtId="1" fontId="9" fillId="4" borderId="47" xfId="1" applyNumberFormat="1" applyFont="1" applyFill="1" applyBorder="1" applyAlignment="1">
      <alignment horizontal="left" vertical="center"/>
    </xf>
    <xf numFmtId="1" fontId="6" fillId="0" borderId="47" xfId="1" applyNumberFormat="1" applyFont="1" applyFill="1" applyBorder="1" applyAlignment="1">
      <alignment horizontal="left" vertical="center"/>
    </xf>
    <xf numFmtId="0" fontId="3" fillId="3" borderId="35" xfId="1" applyFont="1" applyFill="1" applyBorder="1" applyAlignment="1">
      <alignment horizontal="left" vertical="center"/>
    </xf>
    <xf numFmtId="0" fontId="9" fillId="4" borderId="28" xfId="1" applyFont="1" applyFill="1" applyBorder="1" applyAlignment="1">
      <alignment horizontal="left" vertical="center"/>
    </xf>
    <xf numFmtId="0" fontId="9" fillId="4" borderId="127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9" fillId="0" borderId="47" xfId="1" applyFont="1" applyFill="1" applyBorder="1" applyAlignment="1">
      <alignment horizontal="left" vertical="center"/>
    </xf>
    <xf numFmtId="0" fontId="9" fillId="0" borderId="127" xfId="1" applyFont="1" applyFill="1" applyBorder="1" applyAlignment="1">
      <alignment horizontal="left" vertical="center"/>
    </xf>
    <xf numFmtId="0" fontId="9" fillId="4" borderId="47" xfId="1" applyFont="1" applyFill="1" applyBorder="1" applyAlignment="1">
      <alignment vertical="center" wrapText="1"/>
    </xf>
    <xf numFmtId="0" fontId="9" fillId="4" borderId="47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0" fontId="6" fillId="0" borderId="127" xfId="1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7" xfId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right" vertical="center"/>
    </xf>
    <xf numFmtId="0" fontId="3" fillId="4" borderId="28" xfId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right" vertical="center"/>
    </xf>
    <xf numFmtId="0" fontId="3" fillId="4" borderId="47" xfId="1" applyFont="1" applyFill="1" applyBorder="1" applyAlignment="1">
      <alignment horizontal="right" vertical="center"/>
    </xf>
    <xf numFmtId="0" fontId="8" fillId="0" borderId="47" xfId="1" applyFont="1" applyFill="1" applyBorder="1" applyAlignment="1">
      <alignment horizontal="right" vertical="center"/>
    </xf>
    <xf numFmtId="0" fontId="8" fillId="0" borderId="47" xfId="1" applyFont="1" applyFill="1" applyBorder="1" applyAlignment="1">
      <alignment horizontal="right" vertical="center" wrapText="1"/>
    </xf>
    <xf numFmtId="0" fontId="8" fillId="0" borderId="127" xfId="1" applyFont="1" applyFill="1" applyBorder="1" applyAlignment="1">
      <alignment horizontal="right" vertical="center"/>
    </xf>
    <xf numFmtId="0" fontId="3" fillId="3" borderId="35" xfId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right" vertical="center"/>
    </xf>
    <xf numFmtId="0" fontId="2" fillId="0" borderId="127" xfId="0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8" fillId="4" borderId="28" xfId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right" vertical="center" wrapText="1"/>
    </xf>
    <xf numFmtId="0" fontId="2" fillId="0" borderId="47" xfId="1" applyFont="1" applyFill="1" applyBorder="1" applyAlignment="1">
      <alignment horizontal="right" vertical="center" wrapText="1"/>
    </xf>
    <xf numFmtId="0" fontId="8" fillId="4" borderId="47" xfId="1" applyFont="1" applyFill="1" applyBorder="1" applyAlignment="1">
      <alignment horizontal="right" vertical="center"/>
    </xf>
    <xf numFmtId="0" fontId="8" fillId="4" borderId="127" xfId="1" applyFont="1" applyFill="1" applyBorder="1" applyAlignment="1">
      <alignment horizontal="right" vertical="center"/>
    </xf>
    <xf numFmtId="0" fontId="3" fillId="4" borderId="127" xfId="1" applyFont="1" applyFill="1" applyBorder="1" applyAlignment="1">
      <alignment horizontal="right" vertical="center"/>
    </xf>
    <xf numFmtId="0" fontId="3" fillId="0" borderId="28" xfId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horizontal="right" vertical="center"/>
    </xf>
    <xf numFmtId="0" fontId="3" fillId="0" borderId="127" xfId="1" applyFont="1" applyFill="1" applyBorder="1" applyAlignment="1">
      <alignment horizontal="right" vertical="center"/>
    </xf>
    <xf numFmtId="0" fontId="3" fillId="4" borderId="47" xfId="1" applyFont="1" applyFill="1" applyBorder="1" applyAlignment="1">
      <alignment horizontal="right" vertical="center" wrapText="1"/>
    </xf>
    <xf numFmtId="0" fontId="2" fillId="0" borderId="127" xfId="1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right" vertical="center"/>
    </xf>
    <xf numFmtId="3" fontId="3" fillId="3" borderId="35" xfId="0" applyNumberFormat="1" applyFont="1" applyFill="1" applyBorder="1" applyAlignment="1">
      <alignment horizontal="right" vertical="center"/>
    </xf>
    <xf numFmtId="3" fontId="3" fillId="4" borderId="28" xfId="1" applyNumberFormat="1" applyFont="1" applyFill="1" applyBorder="1" applyAlignment="1">
      <alignment horizontal="right" vertical="center"/>
    </xf>
    <xf numFmtId="3" fontId="5" fillId="0" borderId="47" xfId="1" applyNumberFormat="1" applyFont="1" applyFill="1" applyBorder="1" applyAlignment="1">
      <alignment horizontal="right" vertical="center"/>
    </xf>
    <xf numFmtId="3" fontId="3" fillId="4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 wrapText="1"/>
    </xf>
    <xf numFmtId="3" fontId="8" fillId="0" borderId="127" xfId="1" applyNumberFormat="1" applyFont="1" applyFill="1" applyBorder="1" applyAlignment="1">
      <alignment horizontal="right" vertical="center"/>
    </xf>
    <xf numFmtId="3" fontId="3" fillId="3" borderId="35" xfId="1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47" xfId="0" applyNumberFormat="1" applyFont="1" applyFill="1" applyBorder="1" applyAlignment="1">
      <alignment horizontal="right" vertical="center"/>
    </xf>
    <xf numFmtId="3" fontId="2" fillId="0" borderId="127" xfId="0" applyNumberFormat="1" applyFont="1" applyFill="1" applyBorder="1" applyAlignment="1">
      <alignment horizontal="right" vertical="center"/>
    </xf>
    <xf numFmtId="3" fontId="2" fillId="0" borderId="47" xfId="1" applyNumberFormat="1" applyFont="1" applyFill="1" applyBorder="1" applyAlignment="1">
      <alignment horizontal="right" vertical="center"/>
    </xf>
    <xf numFmtId="3" fontId="8" fillId="4" borderId="28" xfId="1" applyNumberFormat="1" applyFont="1" applyFill="1" applyBorder="1" applyAlignment="1">
      <alignment horizontal="right" vertical="center"/>
    </xf>
    <xf numFmtId="3" fontId="8" fillId="4" borderId="47" xfId="1" applyNumberFormat="1" applyFont="1" applyFill="1" applyBorder="1" applyAlignment="1">
      <alignment horizontal="right" vertical="center" wrapText="1"/>
    </xf>
    <xf numFmtId="3" fontId="2" fillId="0" borderId="47" xfId="1" applyNumberFormat="1" applyFont="1" applyFill="1" applyBorder="1" applyAlignment="1">
      <alignment horizontal="right" vertical="center" wrapText="1"/>
    </xf>
    <xf numFmtId="3" fontId="8" fillId="4" borderId="47" xfId="1" applyNumberFormat="1" applyFont="1" applyFill="1" applyBorder="1" applyAlignment="1">
      <alignment horizontal="right" vertical="center"/>
    </xf>
    <xf numFmtId="3" fontId="8" fillId="4" borderId="127" xfId="1" applyNumberFormat="1" applyFont="1" applyFill="1" applyBorder="1" applyAlignment="1">
      <alignment horizontal="right" vertical="center"/>
    </xf>
    <xf numFmtId="0" fontId="3" fillId="3" borderId="42" xfId="1" applyFont="1" applyFill="1" applyBorder="1" applyAlignment="1">
      <alignment horizontal="right" vertical="center"/>
    </xf>
    <xf numFmtId="0" fontId="3" fillId="0" borderId="40" xfId="1" applyFont="1" applyFill="1" applyBorder="1" applyAlignment="1">
      <alignment horizontal="right" vertical="center"/>
    </xf>
    <xf numFmtId="3" fontId="2" fillId="0" borderId="29" xfId="0" applyNumberFormat="1" applyFont="1" applyFill="1" applyBorder="1" applyAlignment="1">
      <alignment vertical="center"/>
    </xf>
    <xf numFmtId="3" fontId="2" fillId="0" borderId="32" xfId="0" applyNumberFormat="1" applyFont="1" applyFill="1" applyBorder="1" applyAlignment="1">
      <alignment vertical="center"/>
    </xf>
    <xf numFmtId="3" fontId="8" fillId="4" borderId="32" xfId="0" applyNumberFormat="1" applyFont="1" applyFill="1" applyBorder="1" applyAlignment="1">
      <alignment vertical="center"/>
    </xf>
    <xf numFmtId="3" fontId="3" fillId="4" borderId="32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3" fontId="3" fillId="0" borderId="32" xfId="0" applyNumberFormat="1" applyFont="1" applyFill="1" applyBorder="1" applyAlignment="1">
      <alignment vertical="center"/>
    </xf>
    <xf numFmtId="3" fontId="3" fillId="3" borderId="34" xfId="1" applyNumberFormat="1" applyFont="1" applyFill="1" applyBorder="1" applyAlignment="1">
      <alignment horizontal="right" vertical="center"/>
    </xf>
    <xf numFmtId="3" fontId="3" fillId="4" borderId="29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2" fillId="0" borderId="4" xfId="1" applyNumberFormat="1" applyFont="1" applyFill="1" applyBorder="1" applyAlignment="1">
      <alignment horizontal="right" vertical="center"/>
    </xf>
    <xf numFmtId="3" fontId="3" fillId="4" borderId="4" xfId="1" applyNumberFormat="1" applyFont="1" applyFill="1" applyBorder="1" applyAlignment="1">
      <alignment horizontal="right" vertical="center"/>
    </xf>
    <xf numFmtId="3" fontId="3" fillId="4" borderId="4" xfId="1" applyNumberFormat="1" applyFont="1" applyFill="1" applyBorder="1" applyAlignment="1">
      <alignment horizontal="right" vertical="center" wrapText="1"/>
    </xf>
    <xf numFmtId="3" fontId="2" fillId="0" borderId="4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horizontal="right" vertical="center"/>
    </xf>
    <xf numFmtId="3" fontId="8" fillId="4" borderId="29" xfId="1" applyNumberFormat="1" applyFont="1" applyFill="1" applyBorder="1" applyAlignment="1">
      <alignment horizontal="right" vertical="center"/>
    </xf>
    <xf numFmtId="3" fontId="8" fillId="4" borderId="4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2" fillId="0" borderId="119" xfId="1" applyNumberFormat="1" applyFont="1" applyFill="1" applyBorder="1" applyAlignment="1">
      <alignment horizontal="right" vertical="center"/>
    </xf>
    <xf numFmtId="3" fontId="2" fillId="0" borderId="95" xfId="1" applyNumberFormat="1" applyFont="1" applyFill="1" applyBorder="1" applyAlignment="1">
      <alignment horizontal="right" vertical="center"/>
    </xf>
    <xf numFmtId="3" fontId="3" fillId="4" borderId="32" xfId="1" applyNumberFormat="1" applyFont="1" applyFill="1" applyBorder="1" applyAlignment="1">
      <alignment horizontal="right" vertical="center"/>
    </xf>
    <xf numFmtId="3" fontId="3" fillId="4" borderId="29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Fill="1" applyBorder="1" applyAlignment="1">
      <alignment horizontal="right" vertical="center" wrapText="1"/>
    </xf>
    <xf numFmtId="0" fontId="3" fillId="0" borderId="100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95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2" fillId="0" borderId="68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8" fillId="3" borderId="33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center"/>
    </xf>
    <xf numFmtId="0" fontId="2" fillId="0" borderId="102" xfId="1" applyFont="1" applyFill="1" applyBorder="1" applyAlignment="1">
      <alignment horizontal="right" vertical="center"/>
    </xf>
    <xf numFmtId="3" fontId="2" fillId="0" borderId="102" xfId="1" applyNumberFormat="1" applyFont="1" applyFill="1" applyBorder="1" applyAlignment="1">
      <alignment horizontal="right" vertical="center"/>
    </xf>
    <xf numFmtId="3" fontId="3" fillId="0" borderId="116" xfId="1" applyNumberFormat="1" applyFont="1" applyFill="1" applyBorder="1" applyAlignment="1">
      <alignment horizontal="right"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70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0" fontId="3" fillId="0" borderId="124" xfId="0" applyFont="1" applyFill="1" applyBorder="1" applyAlignment="1">
      <alignment horizontal="center" vertical="center" wrapText="1"/>
    </xf>
    <xf numFmtId="3" fontId="3" fillId="3" borderId="131" xfId="0" applyNumberFormat="1" applyFont="1" applyFill="1" applyBorder="1" applyAlignment="1">
      <alignment vertical="center"/>
    </xf>
    <xf numFmtId="3" fontId="3" fillId="4" borderId="132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2" fillId="0" borderId="40" xfId="0" applyNumberFormat="1" applyFont="1" applyFill="1" applyBorder="1" applyAlignment="1">
      <alignment vertical="center"/>
    </xf>
    <xf numFmtId="3" fontId="8" fillId="4" borderId="132" xfId="0" applyNumberFormat="1" applyFont="1" applyFill="1" applyBorder="1" applyAlignment="1">
      <alignment vertical="center"/>
    </xf>
    <xf numFmtId="3" fontId="8" fillId="4" borderId="40" xfId="0" applyNumberFormat="1" applyFont="1" applyFill="1" applyBorder="1" applyAlignment="1">
      <alignment vertical="center"/>
    </xf>
    <xf numFmtId="3" fontId="3" fillId="0" borderId="40" xfId="0" applyNumberFormat="1" applyFont="1" applyFill="1" applyBorder="1" applyAlignment="1">
      <alignment vertical="center"/>
    </xf>
    <xf numFmtId="3" fontId="8" fillId="0" borderId="133" xfId="0" applyNumberFormat="1" applyFont="1" applyFill="1" applyBorder="1" applyAlignment="1">
      <alignment vertical="center"/>
    </xf>
    <xf numFmtId="3" fontId="3" fillId="0" borderId="84" xfId="0" applyNumberFormat="1" applyFont="1" applyFill="1" applyBorder="1" applyAlignment="1">
      <alignment vertical="center"/>
    </xf>
    <xf numFmtId="3" fontId="2" fillId="0" borderId="134" xfId="0" applyNumberFormat="1" applyFont="1" applyFill="1" applyBorder="1" applyAlignment="1">
      <alignment vertical="center"/>
    </xf>
    <xf numFmtId="3" fontId="3" fillId="3" borderId="40" xfId="0" applyNumberFormat="1" applyFont="1" applyFill="1" applyBorder="1" applyAlignment="1">
      <alignment vertical="center"/>
    </xf>
    <xf numFmtId="3" fontId="2" fillId="3" borderId="40" xfId="0" applyNumberFormat="1" applyFont="1" applyFill="1" applyBorder="1" applyAlignment="1">
      <alignment vertical="center"/>
    </xf>
    <xf numFmtId="3" fontId="8" fillId="3" borderId="132" xfId="0" applyNumberFormat="1" applyFont="1" applyFill="1" applyBorder="1" applyAlignment="1">
      <alignment vertical="center"/>
    </xf>
    <xf numFmtId="3" fontId="5" fillId="3" borderId="40" xfId="0" applyNumberFormat="1" applyFont="1" applyFill="1" applyBorder="1" applyAlignment="1">
      <alignment vertical="center"/>
    </xf>
    <xf numFmtId="3" fontId="8" fillId="3" borderId="40" xfId="0" applyNumberFormat="1" applyFont="1" applyFill="1" applyBorder="1" applyAlignment="1">
      <alignment vertical="center"/>
    </xf>
    <xf numFmtId="3" fontId="3" fillId="3" borderId="124" xfId="0" applyNumberFormat="1" applyFont="1" applyFill="1" applyBorder="1" applyAlignment="1">
      <alignment vertical="center"/>
    </xf>
    <xf numFmtId="3" fontId="2" fillId="0" borderId="73" xfId="0" applyNumberFormat="1" applyFont="1" applyFill="1" applyBorder="1" applyAlignment="1">
      <alignment vertical="center"/>
    </xf>
    <xf numFmtId="3" fontId="2" fillId="0" borderId="135" xfId="0" applyNumberFormat="1" applyFont="1" applyFill="1" applyBorder="1" applyAlignment="1">
      <alignment vertical="center"/>
    </xf>
    <xf numFmtId="3" fontId="3" fillId="3" borderId="132" xfId="0" applyNumberFormat="1" applyFont="1" applyFill="1" applyBorder="1" applyAlignment="1">
      <alignment vertical="center"/>
    </xf>
    <xf numFmtId="3" fontId="8" fillId="3" borderId="133" xfId="0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8" fillId="0" borderId="70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3" fontId="2" fillId="3" borderId="30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3" fillId="0" borderId="132" xfId="0" applyNumberFormat="1" applyFont="1" applyFill="1" applyBorder="1" applyAlignment="1">
      <alignment vertical="center"/>
    </xf>
    <xf numFmtId="3" fontId="3" fillId="0" borderId="131" xfId="0" applyNumberFormat="1" applyFont="1" applyFill="1" applyBorder="1" applyAlignment="1">
      <alignment vertical="center"/>
    </xf>
    <xf numFmtId="3" fontId="16" fillId="3" borderId="131" xfId="0" applyNumberFormat="1" applyFont="1" applyFill="1" applyBorder="1" applyAlignment="1">
      <alignment vertical="center"/>
    </xf>
    <xf numFmtId="3" fontId="5" fillId="0" borderId="136" xfId="0" applyNumberFormat="1" applyFont="1" applyFill="1" applyBorder="1" applyAlignment="1">
      <alignment vertical="center"/>
    </xf>
    <xf numFmtId="3" fontId="5" fillId="0" borderId="69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128" xfId="0" applyFont="1" applyFill="1" applyBorder="1" applyAlignment="1">
      <alignment horizontal="center" vertical="center" wrapText="1"/>
    </xf>
    <xf numFmtId="0" fontId="3" fillId="0" borderId="129" xfId="0" applyFont="1" applyFill="1" applyBorder="1" applyAlignment="1">
      <alignment horizontal="center" vertical="center" wrapText="1"/>
    </xf>
    <xf numFmtId="0" fontId="3" fillId="0" borderId="130" xfId="0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vertical="center"/>
    </xf>
    <xf numFmtId="0" fontId="3" fillId="3" borderId="13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/>
    </xf>
    <xf numFmtId="0" fontId="9" fillId="4" borderId="29" xfId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29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4" fillId="0" borderId="32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vertical="center"/>
    </xf>
    <xf numFmtId="0" fontId="9" fillId="4" borderId="32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 wrapText="1"/>
    </xf>
    <xf numFmtId="49" fontId="16" fillId="3" borderId="35" xfId="1" applyNumberFormat="1" applyFont="1" applyFill="1" applyBorder="1" applyAlignment="1">
      <alignment vertical="center"/>
    </xf>
    <xf numFmtId="49" fontId="16" fillId="3" borderId="34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vertical="center"/>
    </xf>
    <xf numFmtId="49" fontId="3" fillId="3" borderId="34" xfId="0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horizontal="left" vertical="center"/>
    </xf>
    <xf numFmtId="0" fontId="9" fillId="4" borderId="3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3" fillId="0" borderId="101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2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3" fontId="3" fillId="0" borderId="101" xfId="0" applyNumberFormat="1" applyFont="1" applyFill="1" applyBorder="1" applyAlignment="1">
      <alignment horizontal="center" vertical="center" wrapText="1"/>
    </xf>
    <xf numFmtId="3" fontId="3" fillId="0" borderId="102" xfId="0" applyNumberFormat="1" applyFont="1" applyFill="1" applyBorder="1" applyAlignment="1">
      <alignment horizontal="center" vertical="center" wrapText="1"/>
    </xf>
    <xf numFmtId="3" fontId="3" fillId="0" borderId="98" xfId="0" applyNumberFormat="1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</cellXfs>
  <cellStyles count="2">
    <cellStyle name="Default" xfId="1"/>
    <cellStyle name="Normál" xfId="0" builtinId="0"/>
  </cellStyles>
  <dxfs count="0"/>
  <tableStyles count="0" defaultTableStyle="TableStyleMedium2" defaultPivotStyle="PivotStyleLight16"/>
  <colors>
    <mruColors>
      <color rgb="FF99FF99"/>
      <color rgb="FF66FF66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jbarok%20k&#246;lts&#233;gvet&#233;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Összesítő cofog"/>
      <sheetName val="Bevételek"/>
      <sheetName val="Kiadások"/>
      <sheetName val="Igazgatás"/>
      <sheetName val="Községgazd"/>
      <sheetName val="Vagyongazd"/>
      <sheetName val="Közút"/>
      <sheetName val="Sport"/>
      <sheetName val="Közművelődés"/>
      <sheetName val="Támogatás"/>
    </sheetNames>
    <sheetDataSet>
      <sheetData sheetId="0"/>
      <sheetData sheetId="1"/>
      <sheetData sheetId="2"/>
      <sheetData sheetId="3"/>
      <sheetData sheetId="4">
        <row r="6">
          <cell r="F6">
            <v>963910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8">
          <cell r="F38">
            <v>0</v>
          </cell>
        </row>
        <row r="50">
          <cell r="F50">
            <v>0</v>
          </cell>
        </row>
        <row r="55">
          <cell r="F55">
            <v>0</v>
          </cell>
        </row>
        <row r="70">
          <cell r="F70">
            <v>560560</v>
          </cell>
        </row>
        <row r="71">
          <cell r="F71">
            <v>0</v>
          </cell>
        </row>
        <row r="76">
          <cell r="F76">
            <v>1234402.7300000002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1">
          <cell r="F91">
            <v>0</v>
          </cell>
        </row>
        <row r="92">
          <cell r="F92">
            <v>0</v>
          </cell>
        </row>
        <row r="94">
          <cell r="F94">
            <v>0</v>
          </cell>
        </row>
        <row r="100">
          <cell r="F100">
            <v>7451359.0313999951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2">
          <cell r="F182">
            <v>0</v>
          </cell>
        </row>
        <row r="183">
          <cell r="F183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5">
        <row r="6">
          <cell r="F6">
            <v>1554650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8">
          <cell r="F38">
            <v>0</v>
          </cell>
        </row>
        <row r="48">
          <cell r="F48">
            <v>0</v>
          </cell>
        </row>
        <row r="55">
          <cell r="F55">
            <v>0</v>
          </cell>
        </row>
        <row r="60">
          <cell r="F60">
            <v>0</v>
          </cell>
        </row>
        <row r="61">
          <cell r="F61">
            <v>0</v>
          </cell>
        </row>
        <row r="63">
          <cell r="F63">
            <v>370770.03240000003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9">
          <cell r="F79">
            <v>0</v>
          </cell>
        </row>
        <row r="80">
          <cell r="F80">
            <v>0</v>
          </cell>
        </row>
        <row r="82">
          <cell r="F82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60">
          <cell r="F160">
            <v>200000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7">
          <cell r="F167">
            <v>0</v>
          </cell>
        </row>
        <row r="168">
          <cell r="F168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</sheetData>
      <sheetData sheetId="6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0</v>
          </cell>
        </row>
        <row r="67">
          <cell r="F67">
            <v>0</v>
          </cell>
        </row>
        <row r="69">
          <cell r="F69">
            <v>0</v>
          </cell>
        </row>
        <row r="75">
          <cell r="F75">
            <v>2287142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0</v>
          </cell>
        </row>
        <row r="155">
          <cell r="F155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7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122500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0</v>
          </cell>
        </row>
        <row r="67">
          <cell r="F67">
            <v>0</v>
          </cell>
        </row>
        <row r="69">
          <cell r="F69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0</v>
          </cell>
        </row>
        <row r="155">
          <cell r="F155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8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4">
          <cell r="F44">
            <v>0</v>
          </cell>
        </row>
        <row r="49">
          <cell r="F49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22110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</sheetData>
      <sheetData sheetId="9">
        <row r="6">
          <cell r="F6">
            <v>1387090</v>
          </cell>
        </row>
        <row r="13">
          <cell r="F13">
            <v>0</v>
          </cell>
          <cell r="G13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33">
          <cell r="F33">
            <v>0</v>
          </cell>
        </row>
        <row r="38">
          <cell r="F38">
            <v>0</v>
          </cell>
        </row>
        <row r="39">
          <cell r="F39">
            <v>0</v>
          </cell>
        </row>
        <row r="43">
          <cell r="F43">
            <v>0</v>
          </cell>
        </row>
        <row r="44">
          <cell r="F44">
            <v>0</v>
          </cell>
        </row>
        <row r="54">
          <cell r="F54">
            <v>0</v>
          </cell>
        </row>
        <row r="69">
          <cell r="F69">
            <v>0</v>
          </cell>
        </row>
        <row r="76">
          <cell r="F76">
            <v>0</v>
          </cell>
        </row>
        <row r="81">
          <cell r="F81">
            <v>500000</v>
          </cell>
        </row>
        <row r="82">
          <cell r="F82">
            <v>0</v>
          </cell>
        </row>
        <row r="84">
          <cell r="F84">
            <v>378037.74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1">
          <cell r="F101">
            <v>0</v>
          </cell>
        </row>
        <row r="102">
          <cell r="F102">
            <v>0</v>
          </cell>
        </row>
        <row r="104">
          <cell r="F104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2">
          <cell r="F182">
            <v>350000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9">
          <cell r="F189">
            <v>0</v>
          </cell>
        </row>
        <row r="190">
          <cell r="F190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</sheetData>
      <sheetData sheetId="10">
        <row r="6">
          <cell r="F6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23">
          <cell r="F23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6">
          <cell r="F36">
            <v>0</v>
          </cell>
        </row>
        <row r="42">
          <cell r="F42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6">
          <cell r="F66">
            <v>100000</v>
          </cell>
        </row>
        <row r="67">
          <cell r="F67">
            <v>0</v>
          </cell>
        </row>
        <row r="69">
          <cell r="F69">
            <v>0</v>
          </cell>
        </row>
        <row r="77">
          <cell r="F77">
            <v>3431313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2326121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750000</v>
          </cell>
        </row>
        <row r="145">
          <cell r="F145">
            <v>0</v>
          </cell>
        </row>
        <row r="146">
          <cell r="F146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6">
          <cell r="F166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549172</v>
          </cell>
        </row>
        <row r="238">
          <cell r="F238">
            <v>549172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view="pageLayout" zoomScaleNormal="100" workbookViewId="0">
      <selection activeCell="E6" sqref="E6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1.42578125" customWidth="1"/>
    <col min="5" max="5" width="12.140625" customWidth="1"/>
    <col min="6" max="7" width="12.140625" hidden="1" customWidth="1"/>
    <col min="8" max="8" width="5.7109375" customWidth="1"/>
    <col min="9" max="9" width="31.28515625" customWidth="1"/>
    <col min="10" max="11" width="11.7109375" customWidth="1"/>
    <col min="12" max="12" width="12.140625" customWidth="1"/>
    <col min="13" max="14" width="12.140625" hidden="1" customWidth="1"/>
    <col min="15" max="15" width="19.85546875" customWidth="1"/>
  </cols>
  <sheetData>
    <row r="1" spans="1:15" ht="15.75" x14ac:dyDescent="0.25">
      <c r="A1" s="712" t="s">
        <v>876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</row>
    <row r="2" spans="1:15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828</v>
      </c>
    </row>
    <row r="3" spans="1:15" ht="51.75" customHeight="1" x14ac:dyDescent="0.25">
      <c r="A3" s="722" t="s">
        <v>574</v>
      </c>
      <c r="B3" s="723"/>
      <c r="C3" s="723"/>
      <c r="D3" s="723"/>
      <c r="E3" s="723"/>
      <c r="F3" s="723"/>
      <c r="G3" s="724"/>
      <c r="H3" s="722" t="s">
        <v>575</v>
      </c>
      <c r="I3" s="723"/>
      <c r="J3" s="723"/>
      <c r="K3" s="723"/>
      <c r="L3" s="723"/>
      <c r="M3" s="723"/>
      <c r="N3" s="725"/>
      <c r="O3" s="726" t="s">
        <v>825</v>
      </c>
    </row>
    <row r="4" spans="1:15" ht="42.75" customHeight="1" x14ac:dyDescent="0.25">
      <c r="A4" s="728" t="s">
        <v>576</v>
      </c>
      <c r="B4" s="729"/>
      <c r="C4" s="462" t="s">
        <v>1047</v>
      </c>
      <c r="D4" s="535" t="s">
        <v>1053</v>
      </c>
      <c r="E4" s="463" t="s">
        <v>1048</v>
      </c>
      <c r="F4" s="233" t="s">
        <v>875</v>
      </c>
      <c r="G4" s="136" t="s">
        <v>826</v>
      </c>
      <c r="H4" s="728" t="s">
        <v>577</v>
      </c>
      <c r="I4" s="729"/>
      <c r="J4" s="462" t="s">
        <v>1037</v>
      </c>
      <c r="K4" s="535" t="s">
        <v>1053</v>
      </c>
      <c r="L4" s="463" t="s">
        <v>1048</v>
      </c>
      <c r="M4" s="233" t="s">
        <v>875</v>
      </c>
      <c r="N4" s="136" t="s">
        <v>826</v>
      </c>
      <c r="O4" s="727"/>
    </row>
    <row r="5" spans="1:15" ht="30" x14ac:dyDescent="0.25">
      <c r="A5" s="713" t="s">
        <v>44</v>
      </c>
      <c r="B5" s="67" t="s">
        <v>2</v>
      </c>
      <c r="C5" s="68">
        <v>13743024</v>
      </c>
      <c r="D5" s="68">
        <v>17021393</v>
      </c>
      <c r="E5" s="68">
        <f>Bevételek!H5</f>
        <v>17046957</v>
      </c>
      <c r="F5" s="68" t="e">
        <f>Bevételek!#REF!</f>
        <v>#REF!</v>
      </c>
      <c r="G5" s="69" t="e">
        <f>Bevételek!#REF!</f>
        <v>#REF!</v>
      </c>
      <c r="H5" s="713" t="s">
        <v>572</v>
      </c>
      <c r="I5" s="67" t="s">
        <v>119</v>
      </c>
      <c r="J5" s="69">
        <v>9173537</v>
      </c>
      <c r="K5" s="69">
        <v>8835150</v>
      </c>
      <c r="L5" s="68">
        <f>Kiadások!J5</f>
        <v>8934128</v>
      </c>
      <c r="M5" s="68" t="e">
        <f>Kiadások!#REF!</f>
        <v>#REF!</v>
      </c>
      <c r="N5" s="69">
        <f>Kiadások!J5</f>
        <v>8934128</v>
      </c>
      <c r="O5" s="70"/>
    </row>
    <row r="6" spans="1:15" ht="30" x14ac:dyDescent="0.25">
      <c r="A6" s="714"/>
      <c r="B6" s="67" t="s">
        <v>31</v>
      </c>
      <c r="C6" s="68">
        <v>10368180</v>
      </c>
      <c r="D6" s="68">
        <v>10707609</v>
      </c>
      <c r="E6" s="68">
        <f>Bevételek!H93</f>
        <v>11825641</v>
      </c>
      <c r="F6" s="68" t="e">
        <f>Bevételek!#REF!</f>
        <v>#REF!</v>
      </c>
      <c r="G6" s="69" t="e">
        <f>Bevételek!#REF!</f>
        <v>#REF!</v>
      </c>
      <c r="H6" s="714"/>
      <c r="I6" s="67" t="s">
        <v>153</v>
      </c>
      <c r="J6" s="69">
        <v>2175123</v>
      </c>
      <c r="K6" s="69">
        <v>2062519</v>
      </c>
      <c r="L6" s="68">
        <f>Kiadások!J24</f>
        <v>2043084.007</v>
      </c>
      <c r="M6" s="68" t="e">
        <f>Kiadások!#REF!</f>
        <v>#REF!</v>
      </c>
      <c r="N6" s="69">
        <f>Kiadások!J24</f>
        <v>2043084.007</v>
      </c>
      <c r="O6" s="70"/>
    </row>
    <row r="7" spans="1:15" x14ac:dyDescent="0.25">
      <c r="A7" s="714"/>
      <c r="B7" s="716" t="s">
        <v>44</v>
      </c>
      <c r="C7" s="718">
        <v>1304744</v>
      </c>
      <c r="D7" s="718">
        <v>1161023</v>
      </c>
      <c r="E7" s="718">
        <f>Bevételek!H128</f>
        <v>1376673</v>
      </c>
      <c r="F7" s="718" t="e">
        <f>Bevételek!#REF!</f>
        <v>#REF!</v>
      </c>
      <c r="G7" s="720" t="e">
        <f>Bevételek!#REF!</f>
        <v>#REF!</v>
      </c>
      <c r="H7" s="714"/>
      <c r="I7" s="67" t="s">
        <v>162</v>
      </c>
      <c r="J7" s="69">
        <v>11096577</v>
      </c>
      <c r="K7" s="69">
        <v>10615668</v>
      </c>
      <c r="L7" s="68">
        <f>Kiadások!J32</f>
        <v>10762496.050000001</v>
      </c>
      <c r="M7" s="68" t="e">
        <f>Kiadások!#REF!</f>
        <v>#REF!</v>
      </c>
      <c r="N7" s="69">
        <f>Kiadások!J32</f>
        <v>10762496.050000001</v>
      </c>
      <c r="O7" s="70"/>
    </row>
    <row r="8" spans="1:15" x14ac:dyDescent="0.25">
      <c r="A8" s="714"/>
      <c r="B8" s="717"/>
      <c r="C8" s="719"/>
      <c r="D8" s="719"/>
      <c r="E8" s="719"/>
      <c r="F8" s="719"/>
      <c r="G8" s="721"/>
      <c r="H8" s="714"/>
      <c r="I8" s="67" t="s">
        <v>578</v>
      </c>
      <c r="J8" s="69">
        <v>2180560</v>
      </c>
      <c r="K8" s="69">
        <v>2005560</v>
      </c>
      <c r="L8" s="68">
        <f>Kiadások!J59</f>
        <v>1728578</v>
      </c>
      <c r="M8" s="68" t="e">
        <f>Kiadások!#REF!</f>
        <v>#REF!</v>
      </c>
      <c r="N8" s="69">
        <f>Kiadások!J59</f>
        <v>1728578</v>
      </c>
      <c r="O8" s="70"/>
    </row>
    <row r="9" spans="1:15" x14ac:dyDescent="0.25">
      <c r="A9" s="714"/>
      <c r="B9" s="67" t="s">
        <v>68</v>
      </c>
      <c r="C9" s="68">
        <v>0</v>
      </c>
      <c r="D9" s="68">
        <v>0</v>
      </c>
      <c r="E9" s="68">
        <f>Bevételek!H183</f>
        <v>0</v>
      </c>
      <c r="F9" s="68" t="e">
        <f>Bevételek!#REF!</f>
        <v>#REF!</v>
      </c>
      <c r="G9" s="69" t="e">
        <f>Bevételek!#REF!</f>
        <v>#REF!</v>
      </c>
      <c r="H9" s="714"/>
      <c r="I9" s="67" t="s">
        <v>221</v>
      </c>
      <c r="J9" s="69">
        <v>13169814</v>
      </c>
      <c r="K9" s="69">
        <v>14592742</v>
      </c>
      <c r="L9" s="68">
        <f>Kiadások!J75</f>
        <v>10826930</v>
      </c>
      <c r="M9" s="68" t="e">
        <f>Kiadások!#REF!</f>
        <v>#REF!</v>
      </c>
      <c r="N9" s="69">
        <f>Kiadások!J75</f>
        <v>10826930</v>
      </c>
      <c r="O9" s="70"/>
    </row>
    <row r="10" spans="1:15" x14ac:dyDescent="0.25">
      <c r="A10" s="715"/>
      <c r="B10" s="71" t="s">
        <v>579</v>
      </c>
      <c r="C10" s="72">
        <f>SUM(C5:C9)</f>
        <v>25415948</v>
      </c>
      <c r="D10" s="72">
        <f>SUM(D5:D9)</f>
        <v>28890025</v>
      </c>
      <c r="E10" s="72">
        <f>SUM(E5:E9)</f>
        <v>30249271</v>
      </c>
      <c r="F10" s="72" t="e">
        <f>SUM(F5:F9)</f>
        <v>#REF!</v>
      </c>
      <c r="G10" s="73" t="e">
        <f>SUM(G5:G9)</f>
        <v>#REF!</v>
      </c>
      <c r="H10" s="715"/>
      <c r="I10" s="71" t="s">
        <v>580</v>
      </c>
      <c r="J10" s="72">
        <f>SUM(J5:J9)</f>
        <v>37795611</v>
      </c>
      <c r="K10" s="72">
        <f>SUM(K5:K9)</f>
        <v>38111639</v>
      </c>
      <c r="L10" s="72">
        <f>SUM(L5:L9)</f>
        <v>34295216.056999996</v>
      </c>
      <c r="M10" s="72" t="e">
        <f>SUM(M5:M9)</f>
        <v>#REF!</v>
      </c>
      <c r="N10" s="73">
        <f>SUM(N5:N9)</f>
        <v>34295216.056999996</v>
      </c>
      <c r="O10" s="74">
        <f>E10-L10</f>
        <v>-4045945.0569999963</v>
      </c>
    </row>
    <row r="11" spans="1:15" ht="30" x14ac:dyDescent="0.25">
      <c r="A11" s="699" t="s">
        <v>59</v>
      </c>
      <c r="B11" s="67" t="s">
        <v>21</v>
      </c>
      <c r="C11" s="68">
        <v>0</v>
      </c>
      <c r="D11" s="68">
        <v>0</v>
      </c>
      <c r="E11" s="68">
        <f>Bevételek!H57</f>
        <v>0</v>
      </c>
      <c r="F11" s="68" t="e">
        <f>Bevételek!#REF!</f>
        <v>#REF!</v>
      </c>
      <c r="G11" s="69" t="e">
        <f>Bevételek!#REF!</f>
        <v>#REF!</v>
      </c>
      <c r="H11" s="699" t="s">
        <v>573</v>
      </c>
      <c r="I11" s="67" t="s">
        <v>246</v>
      </c>
      <c r="J11" s="69">
        <v>550000</v>
      </c>
      <c r="K11" s="69">
        <v>733186</v>
      </c>
      <c r="L11" s="68">
        <f>Kiadások!J147</f>
        <v>744830</v>
      </c>
      <c r="M11" s="68" t="e">
        <f>Kiadások!#REF!</f>
        <v>#REF!</v>
      </c>
      <c r="N11" s="69">
        <f>Kiadások!J147</f>
        <v>744830</v>
      </c>
      <c r="O11" s="70"/>
    </row>
    <row r="12" spans="1:15" x14ac:dyDescent="0.25">
      <c r="A12" s="699"/>
      <c r="B12" s="67" t="s">
        <v>59</v>
      </c>
      <c r="C12" s="68">
        <v>0</v>
      </c>
      <c r="D12" s="68">
        <v>350000</v>
      </c>
      <c r="E12" s="68">
        <f>Bevételek!H173</f>
        <v>350000</v>
      </c>
      <c r="F12" s="68" t="e">
        <f>Bevételek!#REF!</f>
        <v>#REF!</v>
      </c>
      <c r="G12" s="69" t="e">
        <f>Bevételek!#REF!</f>
        <v>#REF!</v>
      </c>
      <c r="H12" s="699"/>
      <c r="I12" s="67" t="s">
        <v>262</v>
      </c>
      <c r="J12" s="69">
        <v>0</v>
      </c>
      <c r="K12" s="69">
        <v>0</v>
      </c>
      <c r="L12" s="68">
        <f>Kiadások!J157</f>
        <v>5114025</v>
      </c>
      <c r="M12" s="68" t="e">
        <f>Kiadások!#REF!</f>
        <v>#REF!</v>
      </c>
      <c r="N12" s="69">
        <f>Kiadások!J157</f>
        <v>5114025</v>
      </c>
      <c r="O12" s="70"/>
    </row>
    <row r="13" spans="1:15" ht="30" x14ac:dyDescent="0.25">
      <c r="A13" s="699"/>
      <c r="B13" s="67" t="s">
        <v>78</v>
      </c>
      <c r="C13" s="68">
        <v>0</v>
      </c>
      <c r="D13" s="68">
        <v>100000</v>
      </c>
      <c r="E13" s="68">
        <f>Bevételek!H209</f>
        <v>100000</v>
      </c>
      <c r="F13" s="68" t="e">
        <f>Bevételek!#REF!</f>
        <v>#REF!</v>
      </c>
      <c r="G13" s="69" t="e">
        <f>Bevételek!#REF!</f>
        <v>#REF!</v>
      </c>
      <c r="H13" s="699"/>
      <c r="I13" s="67" t="s">
        <v>581</v>
      </c>
      <c r="J13" s="69">
        <v>0</v>
      </c>
      <c r="K13" s="69">
        <v>0</v>
      </c>
      <c r="L13" s="68">
        <f>Kiadások!J162</f>
        <v>50000</v>
      </c>
      <c r="M13" s="68" t="e">
        <f>Kiadások!#REF!</f>
        <v>#REF!</v>
      </c>
      <c r="N13" s="69">
        <f>Kiadások!J162</f>
        <v>50000</v>
      </c>
      <c r="O13" s="70"/>
    </row>
    <row r="14" spans="1:15" x14ac:dyDescent="0.25">
      <c r="A14" s="699"/>
      <c r="B14" s="71" t="s">
        <v>582</v>
      </c>
      <c r="C14" s="72">
        <f>SUM(C11:C13)</f>
        <v>0</v>
      </c>
      <c r="D14" s="72">
        <f>SUM(D11:D13)</f>
        <v>450000</v>
      </c>
      <c r="E14" s="72">
        <f>SUM(E11:E13)</f>
        <v>450000</v>
      </c>
      <c r="F14" s="72" t="e">
        <f>SUM(F11:F13)</f>
        <v>#REF!</v>
      </c>
      <c r="G14" s="73" t="e">
        <f>SUM(G11:G13)</f>
        <v>#REF!</v>
      </c>
      <c r="H14" s="699"/>
      <c r="I14" s="71" t="s">
        <v>583</v>
      </c>
      <c r="J14" s="72">
        <f>SUM(J11:J13)</f>
        <v>550000</v>
      </c>
      <c r="K14" s="72">
        <v>733186</v>
      </c>
      <c r="L14" s="72">
        <f>SUM(L11:L13)</f>
        <v>5908855</v>
      </c>
      <c r="M14" s="72" t="e">
        <f>SUM(M11:M13)</f>
        <v>#REF!</v>
      </c>
      <c r="N14" s="73">
        <f>SUM(N11:N13)</f>
        <v>5908855</v>
      </c>
      <c r="O14" s="74">
        <f>E14-L14</f>
        <v>-5458855</v>
      </c>
    </row>
    <row r="15" spans="1:15" ht="15.75" thickBot="1" x14ac:dyDescent="0.3">
      <c r="A15" s="700" t="s">
        <v>584</v>
      </c>
      <c r="B15" s="701"/>
      <c r="C15" s="64">
        <f>C10+C14</f>
        <v>25415948</v>
      </c>
      <c r="D15" s="64">
        <f>D10+D14</f>
        <v>29340025</v>
      </c>
      <c r="E15" s="64">
        <f>E10+E14</f>
        <v>30699271</v>
      </c>
      <c r="F15" s="64" t="e">
        <f>F10+F14</f>
        <v>#REF!</v>
      </c>
      <c r="G15" s="5" t="e">
        <f>G10+G14</f>
        <v>#REF!</v>
      </c>
      <c r="H15" s="702" t="s">
        <v>585</v>
      </c>
      <c r="I15" s="703"/>
      <c r="J15" s="64">
        <f t="shared" ref="J15:O15" si="0">J10+J14</f>
        <v>38345611</v>
      </c>
      <c r="K15" s="64">
        <f t="shared" si="0"/>
        <v>38844825</v>
      </c>
      <c r="L15" s="64">
        <f t="shared" si="0"/>
        <v>40204071.056999996</v>
      </c>
      <c r="M15" s="64" t="e">
        <f t="shared" si="0"/>
        <v>#REF!</v>
      </c>
      <c r="N15" s="5">
        <f t="shared" si="0"/>
        <v>40204071.056999996</v>
      </c>
      <c r="O15" s="6">
        <f t="shared" si="0"/>
        <v>-9504800.0569999963</v>
      </c>
    </row>
    <row r="16" spans="1:15" x14ac:dyDescent="0.25">
      <c r="A16" s="704" t="s">
        <v>586</v>
      </c>
      <c r="B16" s="705"/>
      <c r="C16" s="705"/>
      <c r="D16" s="705"/>
      <c r="E16" s="705"/>
      <c r="F16" s="705"/>
      <c r="G16" s="705"/>
      <c r="H16" s="706"/>
      <c r="I16" s="707"/>
      <c r="J16" s="707"/>
      <c r="K16" s="707"/>
      <c r="L16" s="707"/>
      <c r="M16" s="707"/>
      <c r="N16" s="707"/>
      <c r="O16" s="7"/>
    </row>
    <row r="17" spans="1:15" x14ac:dyDescent="0.25">
      <c r="A17" s="710" t="s">
        <v>570</v>
      </c>
      <c r="B17" s="711"/>
      <c r="C17" s="234">
        <v>13478835</v>
      </c>
      <c r="D17" s="234">
        <v>10053972</v>
      </c>
      <c r="E17" s="137">
        <f>Bevételek!H249</f>
        <v>10053972</v>
      </c>
      <c r="F17" s="234" t="e">
        <f>Bevételek!#REF!</f>
        <v>#REF!</v>
      </c>
      <c r="G17" s="8" t="e">
        <f>Bevételek!#REF!</f>
        <v>#REF!</v>
      </c>
      <c r="H17" s="708"/>
      <c r="I17" s="709"/>
      <c r="J17" s="709"/>
      <c r="K17" s="709"/>
      <c r="L17" s="709"/>
      <c r="M17" s="709"/>
      <c r="N17" s="709"/>
      <c r="O17" s="9">
        <f>E17</f>
        <v>10053972</v>
      </c>
    </row>
    <row r="18" spans="1:15" x14ac:dyDescent="0.25">
      <c r="A18" s="710" t="s">
        <v>587</v>
      </c>
      <c r="B18" s="711"/>
      <c r="C18" s="732">
        <f>C17+C15</f>
        <v>38894783</v>
      </c>
      <c r="D18" s="732">
        <f>D17+D15</f>
        <v>39393997</v>
      </c>
      <c r="E18" s="732">
        <f>E15+E17</f>
        <v>40753243</v>
      </c>
      <c r="F18" s="732" t="e">
        <f>F15+F17</f>
        <v>#REF!</v>
      </c>
      <c r="G18" s="737" t="e">
        <f>G15+G17</f>
        <v>#REF!</v>
      </c>
      <c r="H18" s="710" t="s">
        <v>588</v>
      </c>
      <c r="I18" s="711"/>
      <c r="J18" s="732">
        <f>J15</f>
        <v>38345611</v>
      </c>
      <c r="K18" s="732">
        <f>K15</f>
        <v>38844825</v>
      </c>
      <c r="L18" s="732">
        <f>L15</f>
        <v>40204071.056999996</v>
      </c>
      <c r="M18" s="732" t="e">
        <f>M15</f>
        <v>#REF!</v>
      </c>
      <c r="N18" s="732">
        <f>N15</f>
        <v>40204071.056999996</v>
      </c>
      <c r="O18" s="734">
        <f>E18-L18</f>
        <v>549171.9430000037</v>
      </c>
    </row>
    <row r="19" spans="1:15" x14ac:dyDescent="0.25">
      <c r="A19" s="710"/>
      <c r="B19" s="711"/>
      <c r="C19" s="733"/>
      <c r="D19" s="733"/>
      <c r="E19" s="736"/>
      <c r="F19" s="736"/>
      <c r="G19" s="738"/>
      <c r="H19" s="710"/>
      <c r="I19" s="711"/>
      <c r="J19" s="733"/>
      <c r="K19" s="733"/>
      <c r="L19" s="733"/>
      <c r="M19" s="733"/>
      <c r="N19" s="736"/>
      <c r="O19" s="735">
        <f>G19-N19</f>
        <v>0</v>
      </c>
    </row>
    <row r="20" spans="1:15" x14ac:dyDescent="0.25">
      <c r="A20" s="730" t="s">
        <v>589</v>
      </c>
      <c r="B20" s="731"/>
      <c r="C20" s="731"/>
      <c r="D20" s="731"/>
      <c r="E20" s="731"/>
      <c r="F20" s="731"/>
      <c r="G20" s="731"/>
      <c r="H20" s="730" t="s">
        <v>590</v>
      </c>
      <c r="I20" s="731"/>
      <c r="J20" s="731"/>
      <c r="K20" s="731"/>
      <c r="L20" s="731"/>
      <c r="M20" s="731"/>
      <c r="N20" s="731"/>
      <c r="O20" s="10"/>
    </row>
    <row r="21" spans="1:15" x14ac:dyDescent="0.25">
      <c r="A21" s="710" t="s">
        <v>88</v>
      </c>
      <c r="B21" s="711"/>
      <c r="C21" s="464">
        <v>0</v>
      </c>
      <c r="D21" s="464">
        <v>0</v>
      </c>
      <c r="E21" s="137">
        <f>Bevételek!H235-Bevételek!H249</f>
        <v>0</v>
      </c>
      <c r="F21" s="234" t="e">
        <f>Bevételek!#REF!-Bevételek!#REF!</f>
        <v>#REF!</v>
      </c>
      <c r="G21" s="8" t="e">
        <f>Bevételek!#REF!-Bevételek!#REF!</f>
        <v>#REF!</v>
      </c>
      <c r="H21" s="710" t="s">
        <v>285</v>
      </c>
      <c r="I21" s="711"/>
      <c r="J21" s="234">
        <v>549172</v>
      </c>
      <c r="K21" s="234">
        <v>549172</v>
      </c>
      <c r="L21" s="137">
        <f>Kiadások!J225</f>
        <v>549172</v>
      </c>
      <c r="M21" s="234" t="e">
        <f>Kiadások!#REF!</f>
        <v>#REF!</v>
      </c>
      <c r="N21" s="8">
        <f>Kiadások!J225</f>
        <v>549172</v>
      </c>
      <c r="O21" s="9">
        <f>E21-L21</f>
        <v>-549172</v>
      </c>
    </row>
    <row r="22" spans="1:15" x14ac:dyDescent="0.25">
      <c r="A22" s="730" t="s">
        <v>591</v>
      </c>
      <c r="B22" s="731"/>
      <c r="C22" s="731"/>
      <c r="D22" s="731"/>
      <c r="E22" s="731"/>
      <c r="F22" s="731"/>
      <c r="G22" s="731"/>
      <c r="H22" s="730" t="s">
        <v>592</v>
      </c>
      <c r="I22" s="731"/>
      <c r="J22" s="731"/>
      <c r="K22" s="731"/>
      <c r="L22" s="731"/>
      <c r="M22" s="731"/>
      <c r="N22" s="731"/>
      <c r="O22" s="10"/>
    </row>
    <row r="23" spans="1:15" ht="15.75" thickBot="1" x14ac:dyDescent="0.3">
      <c r="A23" s="702" t="s">
        <v>571</v>
      </c>
      <c r="B23" s="703"/>
      <c r="C23" s="64">
        <f>C18+C21</f>
        <v>38894783</v>
      </c>
      <c r="D23" s="64">
        <f>D18+D21</f>
        <v>39393997</v>
      </c>
      <c r="E23" s="64">
        <f>E18+E21</f>
        <v>40753243</v>
      </c>
      <c r="F23" s="64" t="e">
        <f>F18+F21</f>
        <v>#REF!</v>
      </c>
      <c r="G23" s="5" t="e">
        <f>G18+G21</f>
        <v>#REF!</v>
      </c>
      <c r="H23" s="702" t="s">
        <v>571</v>
      </c>
      <c r="I23" s="703"/>
      <c r="J23" s="64">
        <f t="shared" ref="J23:O23" si="1">J18+J21</f>
        <v>38894783</v>
      </c>
      <c r="K23" s="64">
        <f t="shared" si="1"/>
        <v>39393997</v>
      </c>
      <c r="L23" s="64">
        <f t="shared" si="1"/>
        <v>40753243.056999996</v>
      </c>
      <c r="M23" s="64" t="e">
        <f t="shared" si="1"/>
        <v>#REF!</v>
      </c>
      <c r="N23" s="5">
        <f t="shared" si="1"/>
        <v>40753243.056999996</v>
      </c>
      <c r="O23" s="6">
        <f t="shared" si="1"/>
        <v>-5.6999996304512024E-2</v>
      </c>
    </row>
    <row r="25" spans="1:15" x14ac:dyDescent="0.25">
      <c r="L25" s="236"/>
      <c r="M25" s="236" t="e">
        <f>F23-M23</f>
        <v>#REF!</v>
      </c>
    </row>
  </sheetData>
  <mergeCells count="42">
    <mergeCell ref="O18:O19"/>
    <mergeCell ref="A20:G20"/>
    <mergeCell ref="H20:N20"/>
    <mergeCell ref="A21:B21"/>
    <mergeCell ref="H21:I21"/>
    <mergeCell ref="A18:B19"/>
    <mergeCell ref="E18:E19"/>
    <mergeCell ref="G18:G19"/>
    <mergeCell ref="H18:I19"/>
    <mergeCell ref="L18:L19"/>
    <mergeCell ref="N18:N19"/>
    <mergeCell ref="F18:F19"/>
    <mergeCell ref="D18:D19"/>
    <mergeCell ref="K18:K19"/>
    <mergeCell ref="A23:B23"/>
    <mergeCell ref="H23:I23"/>
    <mergeCell ref="A22:G22"/>
    <mergeCell ref="H22:N22"/>
    <mergeCell ref="M18:M19"/>
    <mergeCell ref="C18:C19"/>
    <mergeCell ref="J18:J19"/>
    <mergeCell ref="A1:O1"/>
    <mergeCell ref="A5:A10"/>
    <mergeCell ref="H5:H10"/>
    <mergeCell ref="B7:B8"/>
    <mergeCell ref="E7:E8"/>
    <mergeCell ref="G7:G8"/>
    <mergeCell ref="A3:G3"/>
    <mergeCell ref="H3:N3"/>
    <mergeCell ref="O3:O4"/>
    <mergeCell ref="A4:B4"/>
    <mergeCell ref="H4:I4"/>
    <mergeCell ref="F7:F8"/>
    <mergeCell ref="C7:C8"/>
    <mergeCell ref="D7:D8"/>
    <mergeCell ref="A11:A14"/>
    <mergeCell ref="H11:H14"/>
    <mergeCell ref="A15:B15"/>
    <mergeCell ref="H15:I15"/>
    <mergeCell ref="A16:G16"/>
    <mergeCell ref="H16:N17"/>
    <mergeCell ref="A17:B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4294967293" r:id="rId1"/>
  <headerFooter>
    <oddHeader>&amp;L&amp;"Times New Roman,Félkövér"&amp;10&amp;K000000 1. melléklet a 2/2017. (II. 21.)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64"/>
  <sheetViews>
    <sheetView view="pageBreakPreview" zoomScale="60" zoomScaleNormal="84" workbookViewId="0">
      <pane xSplit="5" ySplit="4" topLeftCell="F66" activePane="bottomRight" state="frozen"/>
      <selection pane="topRight" activeCell="F1" sqref="F1"/>
      <selection pane="bottomLeft" activeCell="A5" sqref="A5"/>
      <selection pane="bottomRight" activeCell="N305" sqref="N305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0.140625" style="354" customWidth="1"/>
    <col min="8" max="8" width="11" style="12" customWidth="1"/>
    <col min="9" max="9" width="11.140625" style="12" customWidth="1"/>
    <col min="10" max="10" width="11.7109375" style="49" customWidth="1"/>
    <col min="11" max="11" width="10.85546875" style="12" bestFit="1" customWidth="1"/>
    <col min="12" max="12" width="11.28515625" style="12" bestFit="1" customWidth="1"/>
    <col min="13" max="21" width="10.28515625" style="12" bestFit="1" customWidth="1"/>
    <col min="22" max="22" width="10.85546875" style="12" bestFit="1" customWidth="1"/>
    <col min="23" max="23" width="10.28515625" style="12" bestFit="1" customWidth="1"/>
    <col min="24" max="24" width="11.42578125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15" customHeight="1" x14ac:dyDescent="0.25">
      <c r="B2" s="765" t="s">
        <v>0</v>
      </c>
      <c r="C2" s="766"/>
      <c r="D2" s="766"/>
      <c r="E2" s="766"/>
      <c r="F2" s="850" t="s">
        <v>1041</v>
      </c>
      <c r="G2" s="850" t="s">
        <v>1053</v>
      </c>
      <c r="H2" s="839" t="s">
        <v>1031</v>
      </c>
      <c r="I2" s="751"/>
      <c r="J2" s="752"/>
      <c r="K2" s="747" t="s">
        <v>1038</v>
      </c>
      <c r="L2" s="859"/>
      <c r="M2" s="747" t="s">
        <v>1032</v>
      </c>
      <c r="N2" s="766"/>
      <c r="O2" s="766"/>
      <c r="P2" s="766"/>
      <c r="Q2" s="766"/>
      <c r="R2" s="766"/>
      <c r="S2" s="766"/>
      <c r="T2" s="766"/>
      <c r="U2" s="766"/>
      <c r="V2" s="766"/>
      <c r="W2" s="766"/>
      <c r="X2" s="809"/>
    </row>
    <row r="3" spans="1:24" ht="27.7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60"/>
      <c r="L3" s="861"/>
      <c r="M3" s="808" t="s">
        <v>1033</v>
      </c>
      <c r="N3" s="806"/>
      <c r="O3" s="806"/>
      <c r="P3" s="806"/>
      <c r="Q3" s="806"/>
      <c r="R3" s="806"/>
      <c r="S3" s="806"/>
      <c r="T3" s="806"/>
      <c r="U3" s="807"/>
      <c r="V3" s="806" t="s">
        <v>1034</v>
      </c>
      <c r="W3" s="806"/>
      <c r="X3" s="807"/>
    </row>
    <row r="4" spans="1:24" ht="39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267" t="s">
        <v>973</v>
      </c>
      <c r="L4" s="268" t="s">
        <v>974</v>
      </c>
      <c r="M4" s="130" t="s">
        <v>593</v>
      </c>
      <c r="N4" s="65" t="s">
        <v>594</v>
      </c>
      <c r="O4" s="65" t="s">
        <v>595</v>
      </c>
      <c r="P4" s="65" t="s">
        <v>596</v>
      </c>
      <c r="Q4" s="65" t="s">
        <v>597</v>
      </c>
      <c r="R4" s="645" t="s">
        <v>598</v>
      </c>
      <c r="S4" s="83" t="s">
        <v>599</v>
      </c>
      <c r="T4" s="270" t="s">
        <v>600</v>
      </c>
      <c r="U4" s="665" t="s">
        <v>601</v>
      </c>
      <c r="V4" s="352" t="s">
        <v>602</v>
      </c>
      <c r="W4" s="270" t="s">
        <v>603</v>
      </c>
      <c r="X4" s="66" t="s">
        <v>604</v>
      </c>
    </row>
    <row r="5" spans="1:24" ht="15.75" thickBot="1" x14ac:dyDescent="0.3">
      <c r="B5" s="84" t="s">
        <v>118</v>
      </c>
      <c r="C5" s="846" t="s">
        <v>119</v>
      </c>
      <c r="D5" s="847"/>
      <c r="E5" s="847"/>
      <c r="F5" s="382">
        <f>F6</f>
        <v>1387090</v>
      </c>
      <c r="G5" s="382">
        <f>G6</f>
        <v>1387090</v>
      </c>
      <c r="H5" s="249">
        <f>H6+H32</f>
        <v>1468982</v>
      </c>
      <c r="I5" s="147">
        <f t="shared" ref="I5:X5" si="0">I6+I32</f>
        <v>0</v>
      </c>
      <c r="J5" s="164">
        <f>SUM(H5:I5)</f>
        <v>1468982</v>
      </c>
      <c r="K5" s="86">
        <f>K6+K32</f>
        <v>622450</v>
      </c>
      <c r="L5" s="87">
        <f>L6+L32</f>
        <v>846532</v>
      </c>
      <c r="M5" s="86">
        <f t="shared" si="0"/>
        <v>78470</v>
      </c>
      <c r="N5" s="87">
        <f t="shared" si="0"/>
        <v>94990</v>
      </c>
      <c r="O5" s="87">
        <f t="shared" si="0"/>
        <v>153990</v>
      </c>
      <c r="P5" s="87">
        <f t="shared" si="0"/>
        <v>94990</v>
      </c>
      <c r="Q5" s="87">
        <f t="shared" si="0"/>
        <v>94990</v>
      </c>
      <c r="R5" s="90">
        <f t="shared" si="0"/>
        <v>94990</v>
      </c>
      <c r="S5" s="87">
        <f t="shared" si="0"/>
        <v>94990</v>
      </c>
      <c r="T5" s="89">
        <f t="shared" si="0"/>
        <v>109740</v>
      </c>
      <c r="U5" s="666">
        <f t="shared" si="0"/>
        <v>176882</v>
      </c>
      <c r="V5" s="89">
        <f t="shared" si="0"/>
        <v>94990</v>
      </c>
      <c r="W5" s="89">
        <f t="shared" si="0"/>
        <v>189980</v>
      </c>
      <c r="X5" s="91">
        <f t="shared" si="0"/>
        <v>189980</v>
      </c>
    </row>
    <row r="6" spans="1:24" x14ac:dyDescent="0.25">
      <c r="B6" s="123" t="s">
        <v>609</v>
      </c>
      <c r="C6" s="779" t="s">
        <v>120</v>
      </c>
      <c r="D6" s="780"/>
      <c r="E6" s="780"/>
      <c r="F6" s="418">
        <f>F7+F10+F14+F19+F22</f>
        <v>1387090</v>
      </c>
      <c r="G6" s="418">
        <f>G7+G10+G14+G19+G22</f>
        <v>1387090</v>
      </c>
      <c r="H6" s="250">
        <f>H7+H10+H13+H14+H17+H18+H19+H22+H25+H26+H27+H28+H29</f>
        <v>1468982</v>
      </c>
      <c r="I6" s="148">
        <f t="shared" ref="I6:X6" si="1">I7+I10+I13+I14+I17+I18+I19+I22+I25+I26+I27+I28+I29</f>
        <v>0</v>
      </c>
      <c r="J6" s="165">
        <f t="shared" ref="J6:J106" si="2">SUM(H6:I6)</f>
        <v>1468982</v>
      </c>
      <c r="K6" s="117">
        <f>K7+K10+K13+K14+K17+K18+K19+K22+K25+K26+K27+K28+K29</f>
        <v>622450</v>
      </c>
      <c r="L6" s="118">
        <f>L7+L10+L13+L14+L17+L18+L19+L22+L25+L26+L27+L28+L29</f>
        <v>846532</v>
      </c>
      <c r="M6" s="117">
        <f t="shared" si="1"/>
        <v>78470</v>
      </c>
      <c r="N6" s="118">
        <f t="shared" si="1"/>
        <v>94990</v>
      </c>
      <c r="O6" s="118">
        <f t="shared" si="1"/>
        <v>153990</v>
      </c>
      <c r="P6" s="118">
        <f t="shared" si="1"/>
        <v>94990</v>
      </c>
      <c r="Q6" s="118">
        <f t="shared" si="1"/>
        <v>94990</v>
      </c>
      <c r="R6" s="121">
        <f t="shared" si="1"/>
        <v>94990</v>
      </c>
      <c r="S6" s="118">
        <f t="shared" si="1"/>
        <v>94990</v>
      </c>
      <c r="T6" s="120">
        <f t="shared" si="1"/>
        <v>109740</v>
      </c>
      <c r="U6" s="667">
        <f t="shared" si="1"/>
        <v>176882</v>
      </c>
      <c r="V6" s="120">
        <f t="shared" si="1"/>
        <v>94990</v>
      </c>
      <c r="W6" s="120">
        <f t="shared" si="1"/>
        <v>189980</v>
      </c>
      <c r="X6" s="122">
        <f t="shared" si="1"/>
        <v>189980</v>
      </c>
    </row>
    <row r="7" spans="1:24" s="209" customFormat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422">
        <f>F8+F9</f>
        <v>1123360</v>
      </c>
      <c r="G7" s="422">
        <f>G8+G9</f>
        <v>1123360</v>
      </c>
      <c r="H7" s="271">
        <f>SUM(H8:H9)</f>
        <v>1123360</v>
      </c>
      <c r="I7" s="190">
        <f>SUM(I8:I9)</f>
        <v>0</v>
      </c>
      <c r="J7" s="191">
        <f t="shared" si="2"/>
        <v>1123360</v>
      </c>
      <c r="K7" s="199">
        <f t="shared" ref="K7:X7" si="3">SUM(K8:K9)</f>
        <v>476000</v>
      </c>
      <c r="L7" s="193">
        <f t="shared" si="3"/>
        <v>647360</v>
      </c>
      <c r="M7" s="199">
        <f t="shared" si="3"/>
        <v>78470</v>
      </c>
      <c r="N7" s="193">
        <f t="shared" si="3"/>
        <v>94990</v>
      </c>
      <c r="O7" s="193">
        <f>SUM(O8:O9)</f>
        <v>94990</v>
      </c>
      <c r="P7" s="193">
        <f t="shared" si="3"/>
        <v>94990</v>
      </c>
      <c r="Q7" s="193">
        <f t="shared" si="3"/>
        <v>94990</v>
      </c>
      <c r="R7" s="194">
        <f t="shared" si="3"/>
        <v>94990</v>
      </c>
      <c r="S7" s="193">
        <f t="shared" si="3"/>
        <v>94990</v>
      </c>
      <c r="T7" s="192">
        <f t="shared" si="3"/>
        <v>94990</v>
      </c>
      <c r="U7" s="664">
        <f t="shared" si="3"/>
        <v>94990</v>
      </c>
      <c r="V7" s="192">
        <f t="shared" si="3"/>
        <v>94990</v>
      </c>
      <c r="W7" s="192">
        <f t="shared" si="3"/>
        <v>94990</v>
      </c>
      <c r="X7" s="195">
        <f t="shared" si="3"/>
        <v>94990</v>
      </c>
    </row>
    <row r="8" spans="1:24" x14ac:dyDescent="0.25">
      <c r="B8" s="55"/>
      <c r="C8" s="303"/>
      <c r="D8" s="242"/>
      <c r="E8" s="242" t="s">
        <v>1000</v>
      </c>
      <c r="F8" s="420">
        <v>476000</v>
      </c>
      <c r="G8" s="420">
        <v>476000</v>
      </c>
      <c r="H8" s="251">
        <f>SUM(M8:X8)</f>
        <v>476000</v>
      </c>
      <c r="I8" s="149"/>
      <c r="J8" s="167">
        <f>SUM(H8:I8)</f>
        <v>476000</v>
      </c>
      <c r="K8" s="75">
        <f>J8</f>
        <v>476000</v>
      </c>
      <c r="L8" s="1"/>
      <c r="M8" s="75">
        <f>133000*0.25</f>
        <v>33250</v>
      </c>
      <c r="N8" s="1">
        <f>161000*0.25</f>
        <v>40250</v>
      </c>
      <c r="O8" s="1">
        <f t="shared" ref="O8:X8" si="4">161000*0.25</f>
        <v>40250</v>
      </c>
      <c r="P8" s="1">
        <f t="shared" si="4"/>
        <v>40250</v>
      </c>
      <c r="Q8" s="1">
        <f t="shared" si="4"/>
        <v>40250</v>
      </c>
      <c r="R8" s="81">
        <f t="shared" si="4"/>
        <v>40250</v>
      </c>
      <c r="S8" s="1">
        <f t="shared" si="4"/>
        <v>40250</v>
      </c>
      <c r="T8" s="42">
        <f t="shared" si="4"/>
        <v>40250</v>
      </c>
      <c r="U8" s="670">
        <f t="shared" si="4"/>
        <v>40250</v>
      </c>
      <c r="V8" s="42">
        <f t="shared" si="4"/>
        <v>40250</v>
      </c>
      <c r="W8" s="42">
        <f t="shared" si="4"/>
        <v>40250</v>
      </c>
      <c r="X8" s="44">
        <f t="shared" si="4"/>
        <v>40250</v>
      </c>
    </row>
    <row r="9" spans="1:24" x14ac:dyDescent="0.25">
      <c r="B9" s="55"/>
      <c r="C9" s="303"/>
      <c r="D9" s="242"/>
      <c r="E9" s="242" t="s">
        <v>1001</v>
      </c>
      <c r="F9" s="420">
        <v>647360</v>
      </c>
      <c r="G9" s="420">
        <v>647360</v>
      </c>
      <c r="H9" s="251">
        <f>SUM(M9:X9)</f>
        <v>647360</v>
      </c>
      <c r="I9" s="149"/>
      <c r="J9" s="167">
        <f>SUM(H9:I9)</f>
        <v>647360</v>
      </c>
      <c r="K9" s="75"/>
      <c r="L9" s="1">
        <f>J9</f>
        <v>647360</v>
      </c>
      <c r="M9" s="75">
        <f>133000*0.34</f>
        <v>45220</v>
      </c>
      <c r="N9" s="1">
        <f>161000*0.34</f>
        <v>54740.000000000007</v>
      </c>
      <c r="O9" s="1">
        <f t="shared" ref="O9:X9" si="5">161000*0.34</f>
        <v>54740.000000000007</v>
      </c>
      <c r="P9" s="1">
        <f t="shared" si="5"/>
        <v>54740.000000000007</v>
      </c>
      <c r="Q9" s="1">
        <f t="shared" si="5"/>
        <v>54740.000000000007</v>
      </c>
      <c r="R9" s="81">
        <f t="shared" si="5"/>
        <v>54740.000000000007</v>
      </c>
      <c r="S9" s="1">
        <f t="shared" si="5"/>
        <v>54740.000000000007</v>
      </c>
      <c r="T9" s="42">
        <f t="shared" si="5"/>
        <v>54740.000000000007</v>
      </c>
      <c r="U9" s="670">
        <f t="shared" si="5"/>
        <v>54740.000000000007</v>
      </c>
      <c r="V9" s="42">
        <f t="shared" si="5"/>
        <v>54740.000000000007</v>
      </c>
      <c r="W9" s="42">
        <f t="shared" si="5"/>
        <v>54740.000000000007</v>
      </c>
      <c r="X9" s="44">
        <f t="shared" si="5"/>
        <v>54740.000000000007</v>
      </c>
    </row>
    <row r="10" spans="1:24" s="209" customFormat="1" x14ac:dyDescent="0.25">
      <c r="A10" s="126" t="s">
        <v>123</v>
      </c>
      <c r="B10" s="189" t="s">
        <v>611</v>
      </c>
      <c r="C10" s="202"/>
      <c r="D10" s="266" t="s">
        <v>124</v>
      </c>
      <c r="E10" s="266"/>
      <c r="F10" s="422">
        <f>F11+F12</f>
        <v>94990</v>
      </c>
      <c r="G10" s="422">
        <f>G11+G12</f>
        <v>94990</v>
      </c>
      <c r="H10" s="271">
        <f>SUM(H11:H12)</f>
        <v>94990</v>
      </c>
      <c r="I10" s="190">
        <f>SUM(I11:I12)</f>
        <v>0</v>
      </c>
      <c r="J10" s="191">
        <f>SUM(H10:I10)</f>
        <v>94990</v>
      </c>
      <c r="K10" s="199">
        <f t="shared" ref="K10:X10" si="6">SUM(K11:K12)</f>
        <v>40250</v>
      </c>
      <c r="L10" s="193">
        <f t="shared" si="6"/>
        <v>54740.000000000007</v>
      </c>
      <c r="M10" s="199">
        <f t="shared" si="6"/>
        <v>0</v>
      </c>
      <c r="N10" s="193">
        <f t="shared" si="6"/>
        <v>0</v>
      </c>
      <c r="O10" s="193">
        <f t="shared" si="6"/>
        <v>0</v>
      </c>
      <c r="P10" s="193">
        <f t="shared" si="6"/>
        <v>0</v>
      </c>
      <c r="Q10" s="193">
        <f t="shared" si="6"/>
        <v>0</v>
      </c>
      <c r="R10" s="194">
        <f t="shared" si="6"/>
        <v>0</v>
      </c>
      <c r="S10" s="193">
        <f t="shared" si="6"/>
        <v>0</v>
      </c>
      <c r="T10" s="192">
        <f t="shared" si="6"/>
        <v>0</v>
      </c>
      <c r="U10" s="664">
        <f t="shared" si="6"/>
        <v>0</v>
      </c>
      <c r="V10" s="192">
        <f t="shared" si="6"/>
        <v>0</v>
      </c>
      <c r="W10" s="192">
        <f t="shared" si="6"/>
        <v>94990</v>
      </c>
      <c r="X10" s="195">
        <f t="shared" si="6"/>
        <v>0</v>
      </c>
    </row>
    <row r="11" spans="1:24" x14ac:dyDescent="0.25">
      <c r="B11" s="55"/>
      <c r="C11" s="303"/>
      <c r="D11" s="242"/>
      <c r="E11" s="242" t="s">
        <v>1000</v>
      </c>
      <c r="F11" s="420">
        <v>40250</v>
      </c>
      <c r="G11" s="420">
        <v>40250</v>
      </c>
      <c r="H11" s="251">
        <f>SUM(M11:X11)</f>
        <v>40250</v>
      </c>
      <c r="I11" s="149"/>
      <c r="J11" s="167">
        <f>SUM(H11:I11)</f>
        <v>40250</v>
      </c>
      <c r="K11" s="75">
        <f>J11</f>
        <v>40250</v>
      </c>
      <c r="L11" s="1"/>
      <c r="M11" s="75"/>
      <c r="N11" s="1"/>
      <c r="O11" s="1"/>
      <c r="P11" s="1"/>
      <c r="Q11" s="1"/>
      <c r="R11" s="81"/>
      <c r="S11" s="1"/>
      <c r="T11" s="42"/>
      <c r="U11" s="670"/>
      <c r="V11" s="42"/>
      <c r="W11" s="42">
        <f>161000*0.25</f>
        <v>40250</v>
      </c>
      <c r="X11" s="44"/>
    </row>
    <row r="12" spans="1:24" x14ac:dyDescent="0.25">
      <c r="B12" s="55"/>
      <c r="C12" s="303"/>
      <c r="D12" s="242"/>
      <c r="E12" s="242" t="s">
        <v>1001</v>
      </c>
      <c r="F12" s="420">
        <v>54740</v>
      </c>
      <c r="G12" s="420">
        <v>54740</v>
      </c>
      <c r="H12" s="251">
        <f>SUM(M12:X12)</f>
        <v>54740.000000000007</v>
      </c>
      <c r="I12" s="149"/>
      <c r="J12" s="167">
        <f>SUM(H12:I12)</f>
        <v>54740.000000000007</v>
      </c>
      <c r="K12" s="75"/>
      <c r="L12" s="1">
        <f>J12</f>
        <v>54740.000000000007</v>
      </c>
      <c r="M12" s="75"/>
      <c r="N12" s="1"/>
      <c r="O12" s="1"/>
      <c r="P12" s="1"/>
      <c r="Q12" s="1"/>
      <c r="R12" s="81"/>
      <c r="S12" s="1"/>
      <c r="T12" s="42"/>
      <c r="U12" s="670"/>
      <c r="V12" s="42"/>
      <c r="W12" s="42">
        <f>161000*0.34</f>
        <v>54740.000000000007</v>
      </c>
      <c r="X12" s="44"/>
    </row>
    <row r="13" spans="1:24" s="209" customFormat="1" hidden="1" x14ac:dyDescent="0.25">
      <c r="A13" s="126" t="s">
        <v>125</v>
      </c>
      <c r="B13" s="189" t="s">
        <v>612</v>
      </c>
      <c r="C13" s="202"/>
      <c r="D13" s="266" t="s">
        <v>126</v>
      </c>
      <c r="E13" s="266"/>
      <c r="F13" s="422"/>
      <c r="G13" s="422"/>
      <c r="H13" s="271">
        <f t="shared" ref="H13:H28" si="7">SUM(M13:X13)</f>
        <v>0</v>
      </c>
      <c r="I13" s="190"/>
      <c r="J13" s="191">
        <f t="shared" si="2"/>
        <v>0</v>
      </c>
      <c r="K13" s="199"/>
      <c r="L13" s="193"/>
      <c r="M13" s="199"/>
      <c r="N13" s="193"/>
      <c r="O13" s="193"/>
      <c r="P13" s="193"/>
      <c r="Q13" s="193"/>
      <c r="R13" s="194"/>
      <c r="S13" s="193"/>
      <c r="T13" s="192"/>
      <c r="U13" s="664"/>
      <c r="V13" s="192"/>
      <c r="W13" s="192"/>
      <c r="X13" s="195"/>
    </row>
    <row r="14" spans="1:24" s="209" customFormat="1" x14ac:dyDescent="0.25">
      <c r="A14" s="126" t="s">
        <v>127</v>
      </c>
      <c r="B14" s="189" t="s">
        <v>613</v>
      </c>
      <c r="C14" s="202"/>
      <c r="D14" s="266" t="s">
        <v>351</v>
      </c>
      <c r="E14" s="266"/>
      <c r="F14" s="422">
        <f>F15+F16</f>
        <v>94990</v>
      </c>
      <c r="G14" s="422">
        <f>G15+G16</f>
        <v>94990</v>
      </c>
      <c r="H14" s="271">
        <f>SUM(H15:H16)</f>
        <v>94990</v>
      </c>
      <c r="I14" s="190">
        <f>SUM(I15:I16)</f>
        <v>0</v>
      </c>
      <c r="J14" s="191">
        <f>SUM(H14:I14)</f>
        <v>94990</v>
      </c>
      <c r="K14" s="199">
        <f t="shared" ref="K14:X14" si="8">SUM(K15:K16)</f>
        <v>40250</v>
      </c>
      <c r="L14" s="193">
        <f t="shared" si="8"/>
        <v>54740.000000000007</v>
      </c>
      <c r="M14" s="199">
        <f t="shared" si="8"/>
        <v>0</v>
      </c>
      <c r="N14" s="193">
        <f t="shared" si="8"/>
        <v>0</v>
      </c>
      <c r="O14" s="193">
        <f t="shared" si="8"/>
        <v>0</v>
      </c>
      <c r="P14" s="193">
        <f t="shared" si="8"/>
        <v>0</v>
      </c>
      <c r="Q14" s="193">
        <f t="shared" si="8"/>
        <v>0</v>
      </c>
      <c r="R14" s="194">
        <f t="shared" si="8"/>
        <v>0</v>
      </c>
      <c r="S14" s="193">
        <f t="shared" si="8"/>
        <v>0</v>
      </c>
      <c r="T14" s="192">
        <f t="shared" si="8"/>
        <v>0</v>
      </c>
      <c r="U14" s="664">
        <f t="shared" si="8"/>
        <v>0</v>
      </c>
      <c r="V14" s="192">
        <f t="shared" si="8"/>
        <v>0</v>
      </c>
      <c r="W14" s="192">
        <f t="shared" si="8"/>
        <v>0</v>
      </c>
      <c r="X14" s="195">
        <f t="shared" si="8"/>
        <v>94990</v>
      </c>
    </row>
    <row r="15" spans="1:24" x14ac:dyDescent="0.25">
      <c r="B15" s="55"/>
      <c r="C15" s="303"/>
      <c r="D15" s="242"/>
      <c r="E15" s="242" t="s">
        <v>1000</v>
      </c>
      <c r="F15" s="420">
        <v>40250</v>
      </c>
      <c r="G15" s="420">
        <v>40250</v>
      </c>
      <c r="H15" s="251">
        <f>SUM(M15:X15)</f>
        <v>40250</v>
      </c>
      <c r="I15" s="149"/>
      <c r="J15" s="167">
        <f>SUM(H15:I15)</f>
        <v>40250</v>
      </c>
      <c r="K15" s="75">
        <f>J15</f>
        <v>40250</v>
      </c>
      <c r="L15" s="1"/>
      <c r="M15" s="75"/>
      <c r="N15" s="1"/>
      <c r="O15" s="1"/>
      <c r="P15" s="1"/>
      <c r="Q15" s="1"/>
      <c r="R15" s="81"/>
      <c r="S15" s="1"/>
      <c r="T15" s="42"/>
      <c r="U15" s="670"/>
      <c r="V15" s="42"/>
      <c r="W15" s="42"/>
      <c r="X15" s="42">
        <f>161000*0.25</f>
        <v>40250</v>
      </c>
    </row>
    <row r="16" spans="1:24" x14ac:dyDescent="0.25">
      <c r="B16" s="55"/>
      <c r="C16" s="303"/>
      <c r="D16" s="242"/>
      <c r="E16" s="242" t="s">
        <v>1001</v>
      </c>
      <c r="F16" s="420">
        <v>54740</v>
      </c>
      <c r="G16" s="420">
        <v>54740</v>
      </c>
      <c r="H16" s="251">
        <f>SUM(M16:X16)</f>
        <v>54740.000000000007</v>
      </c>
      <c r="I16" s="149"/>
      <c r="J16" s="167">
        <f>SUM(H16:I16)</f>
        <v>54740.000000000007</v>
      </c>
      <c r="K16" s="75"/>
      <c r="L16" s="1">
        <f>J16</f>
        <v>54740.000000000007</v>
      </c>
      <c r="M16" s="75"/>
      <c r="N16" s="1"/>
      <c r="O16" s="1"/>
      <c r="P16" s="1"/>
      <c r="Q16" s="1"/>
      <c r="R16" s="81"/>
      <c r="S16" s="1"/>
      <c r="T16" s="42"/>
      <c r="U16" s="670"/>
      <c r="V16" s="42"/>
      <c r="W16" s="42"/>
      <c r="X16" s="42">
        <f>161000*0.34</f>
        <v>54740.000000000007</v>
      </c>
    </row>
    <row r="17" spans="1:24" s="209" customFormat="1" hidden="1" x14ac:dyDescent="0.25">
      <c r="A17" s="126" t="s">
        <v>128</v>
      </c>
      <c r="B17" s="189" t="s">
        <v>614</v>
      </c>
      <c r="C17" s="202"/>
      <c r="D17" s="266" t="s">
        <v>129</v>
      </c>
      <c r="E17" s="266"/>
      <c r="F17" s="422"/>
      <c r="G17" s="422"/>
      <c r="H17" s="271">
        <f t="shared" si="7"/>
        <v>0</v>
      </c>
      <c r="I17" s="190"/>
      <c r="J17" s="191">
        <f t="shared" si="2"/>
        <v>0</v>
      </c>
      <c r="K17" s="199"/>
      <c r="L17" s="193"/>
      <c r="M17" s="199"/>
      <c r="N17" s="193"/>
      <c r="O17" s="193"/>
      <c r="P17" s="193"/>
      <c r="Q17" s="193"/>
      <c r="R17" s="194"/>
      <c r="S17" s="193"/>
      <c r="T17" s="192"/>
      <c r="U17" s="664"/>
      <c r="V17" s="192"/>
      <c r="W17" s="192"/>
      <c r="X17" s="195"/>
    </row>
    <row r="18" spans="1:24" s="209" customFormat="1" hidden="1" x14ac:dyDescent="0.25">
      <c r="A18" s="126" t="s">
        <v>130</v>
      </c>
      <c r="B18" s="189" t="s">
        <v>615</v>
      </c>
      <c r="C18" s="202"/>
      <c r="D18" s="266" t="s">
        <v>131</v>
      </c>
      <c r="E18" s="266"/>
      <c r="F18" s="422"/>
      <c r="G18" s="422"/>
      <c r="H18" s="271">
        <f t="shared" si="7"/>
        <v>0</v>
      </c>
      <c r="I18" s="190"/>
      <c r="J18" s="191">
        <f t="shared" si="2"/>
        <v>0</v>
      </c>
      <c r="K18" s="199"/>
      <c r="L18" s="193"/>
      <c r="M18" s="199"/>
      <c r="N18" s="193"/>
      <c r="O18" s="193"/>
      <c r="P18" s="193"/>
      <c r="Q18" s="193"/>
      <c r="R18" s="194"/>
      <c r="S18" s="193"/>
      <c r="T18" s="192"/>
      <c r="U18" s="664"/>
      <c r="V18" s="192"/>
      <c r="W18" s="192"/>
      <c r="X18" s="195"/>
    </row>
    <row r="19" spans="1:24" s="209" customFormat="1" x14ac:dyDescent="0.25">
      <c r="A19" s="126" t="s">
        <v>132</v>
      </c>
      <c r="B19" s="189" t="s">
        <v>616</v>
      </c>
      <c r="C19" s="202"/>
      <c r="D19" s="266" t="s">
        <v>133</v>
      </c>
      <c r="E19" s="266"/>
      <c r="F19" s="422">
        <f>F20+F21</f>
        <v>59000</v>
      </c>
      <c r="G19" s="422">
        <f>G20+G21</f>
        <v>59000</v>
      </c>
      <c r="H19" s="271">
        <f>SUM(H20:H21)</f>
        <v>59000</v>
      </c>
      <c r="I19" s="190">
        <f>SUM(I20:I21)</f>
        <v>0</v>
      </c>
      <c r="J19" s="191">
        <f>SUM(H19:I19)</f>
        <v>59000</v>
      </c>
      <c r="K19" s="199">
        <f t="shared" ref="K19:X19" si="9">SUM(K20:K21)</f>
        <v>25000</v>
      </c>
      <c r="L19" s="193">
        <f t="shared" si="9"/>
        <v>34000</v>
      </c>
      <c r="M19" s="199">
        <f t="shared" si="9"/>
        <v>0</v>
      </c>
      <c r="N19" s="193">
        <f t="shared" si="9"/>
        <v>0</v>
      </c>
      <c r="O19" s="193">
        <f t="shared" si="9"/>
        <v>59000</v>
      </c>
      <c r="P19" s="193">
        <f t="shared" si="9"/>
        <v>0</v>
      </c>
      <c r="Q19" s="193">
        <f t="shared" si="9"/>
        <v>0</v>
      </c>
      <c r="R19" s="194">
        <f t="shared" si="9"/>
        <v>0</v>
      </c>
      <c r="S19" s="193">
        <f t="shared" si="9"/>
        <v>0</v>
      </c>
      <c r="T19" s="192">
        <f t="shared" si="9"/>
        <v>0</v>
      </c>
      <c r="U19" s="664">
        <f t="shared" si="9"/>
        <v>0</v>
      </c>
      <c r="V19" s="192">
        <f t="shared" si="9"/>
        <v>0</v>
      </c>
      <c r="W19" s="192">
        <f t="shared" si="9"/>
        <v>0</v>
      </c>
      <c r="X19" s="195">
        <f t="shared" si="9"/>
        <v>0</v>
      </c>
    </row>
    <row r="20" spans="1:24" x14ac:dyDescent="0.25">
      <c r="B20" s="55"/>
      <c r="C20" s="303"/>
      <c r="D20" s="242"/>
      <c r="E20" s="242" t="s">
        <v>1000</v>
      </c>
      <c r="F20" s="420">
        <v>25000</v>
      </c>
      <c r="G20" s="420">
        <v>25000</v>
      </c>
      <c r="H20" s="251">
        <f>SUM(M20:X20)</f>
        <v>25000</v>
      </c>
      <c r="I20" s="149"/>
      <c r="J20" s="167">
        <f t="shared" si="2"/>
        <v>25000</v>
      </c>
      <c r="K20" s="75">
        <f>J20</f>
        <v>25000</v>
      </c>
      <c r="L20" s="1"/>
      <c r="M20" s="75"/>
      <c r="N20" s="1"/>
      <c r="O20" s="1">
        <v>25000</v>
      </c>
      <c r="P20" s="1"/>
      <c r="Q20" s="1"/>
      <c r="R20" s="81"/>
      <c r="S20" s="1"/>
      <c r="T20" s="42"/>
      <c r="U20" s="670"/>
      <c r="V20" s="42"/>
      <c r="W20" s="42"/>
      <c r="X20" s="44"/>
    </row>
    <row r="21" spans="1:24" x14ac:dyDescent="0.25">
      <c r="B21" s="55"/>
      <c r="C21" s="303"/>
      <c r="D21" s="242"/>
      <c r="E21" s="242" t="s">
        <v>1001</v>
      </c>
      <c r="F21" s="420">
        <v>34000</v>
      </c>
      <c r="G21" s="420">
        <v>34000</v>
      </c>
      <c r="H21" s="251">
        <f>SUM(M21:X21)</f>
        <v>34000</v>
      </c>
      <c r="I21" s="149"/>
      <c r="J21" s="167">
        <f t="shared" si="2"/>
        <v>34000</v>
      </c>
      <c r="K21" s="75"/>
      <c r="L21" s="1">
        <f>J21</f>
        <v>34000</v>
      </c>
      <c r="M21" s="75"/>
      <c r="N21" s="1"/>
      <c r="O21" s="1">
        <v>34000</v>
      </c>
      <c r="P21" s="1"/>
      <c r="Q21" s="1"/>
      <c r="R21" s="81"/>
      <c r="S21" s="1"/>
      <c r="T21" s="42"/>
      <c r="U21" s="670"/>
      <c r="V21" s="42"/>
      <c r="W21" s="42"/>
      <c r="X21" s="44"/>
    </row>
    <row r="22" spans="1:24" s="209" customFormat="1" x14ac:dyDescent="0.25">
      <c r="A22" s="126" t="s">
        <v>134</v>
      </c>
      <c r="B22" s="189" t="s">
        <v>617</v>
      </c>
      <c r="C22" s="202"/>
      <c r="D22" s="266" t="s">
        <v>135</v>
      </c>
      <c r="E22" s="266"/>
      <c r="F22" s="422">
        <f>F23+F24</f>
        <v>14750</v>
      </c>
      <c r="G22" s="422">
        <f>G23+G24</f>
        <v>14750</v>
      </c>
      <c r="H22" s="271">
        <f>SUM(H23:H24)</f>
        <v>14750</v>
      </c>
      <c r="I22" s="190">
        <f>SUM(I23:I24)</f>
        <v>0</v>
      </c>
      <c r="J22" s="191">
        <f>SUM(H22:I22)</f>
        <v>14750</v>
      </c>
      <c r="K22" s="199">
        <f>SUM(K23:K24)</f>
        <v>6250</v>
      </c>
      <c r="L22" s="193">
        <f t="shared" ref="L22:X22" si="10">SUM(L23:L24)</f>
        <v>8500</v>
      </c>
      <c r="M22" s="199">
        <f>SUM(M23:M24)</f>
        <v>0</v>
      </c>
      <c r="N22" s="193">
        <f t="shared" si="10"/>
        <v>0</v>
      </c>
      <c r="O22" s="193">
        <f t="shared" si="10"/>
        <v>0</v>
      </c>
      <c r="P22" s="193">
        <f t="shared" si="10"/>
        <v>0</v>
      </c>
      <c r="Q22" s="193">
        <f t="shared" si="10"/>
        <v>0</v>
      </c>
      <c r="R22" s="194">
        <f t="shared" si="10"/>
        <v>0</v>
      </c>
      <c r="S22" s="193">
        <f t="shared" si="10"/>
        <v>0</v>
      </c>
      <c r="T22" s="192">
        <f>SUM(T23:T24)</f>
        <v>14750</v>
      </c>
      <c r="U22" s="664">
        <f t="shared" si="10"/>
        <v>0</v>
      </c>
      <c r="V22" s="192">
        <f t="shared" si="10"/>
        <v>0</v>
      </c>
      <c r="W22" s="192">
        <f t="shared" si="10"/>
        <v>0</v>
      </c>
      <c r="X22" s="195">
        <f t="shared" si="10"/>
        <v>0</v>
      </c>
    </row>
    <row r="23" spans="1:24" x14ac:dyDescent="0.25">
      <c r="B23" s="55"/>
      <c r="C23" s="303"/>
      <c r="D23" s="242"/>
      <c r="E23" s="242" t="s">
        <v>1000</v>
      </c>
      <c r="F23" s="420">
        <v>6250</v>
      </c>
      <c r="G23" s="420">
        <v>6250</v>
      </c>
      <c r="H23" s="251">
        <f>SUM(M23:X23)</f>
        <v>6250</v>
      </c>
      <c r="I23" s="149"/>
      <c r="J23" s="167">
        <f>SUM(H23:I23)</f>
        <v>6250</v>
      </c>
      <c r="K23" s="75">
        <f>J23</f>
        <v>6250</v>
      </c>
      <c r="L23" s="1"/>
      <c r="M23" s="75"/>
      <c r="N23" s="1"/>
      <c r="O23" s="1"/>
      <c r="P23" s="1"/>
      <c r="Q23" s="1"/>
      <c r="R23" s="81"/>
      <c r="S23" s="1"/>
      <c r="T23" s="42">
        <v>6250</v>
      </c>
      <c r="U23" s="670"/>
      <c r="V23" s="42"/>
      <c r="W23" s="42"/>
      <c r="X23" s="44"/>
    </row>
    <row r="24" spans="1:24" x14ac:dyDescent="0.25">
      <c r="B24" s="55"/>
      <c r="C24" s="303"/>
      <c r="D24" s="242"/>
      <c r="E24" s="242" t="s">
        <v>1001</v>
      </c>
      <c r="F24" s="420">
        <v>8500</v>
      </c>
      <c r="G24" s="420">
        <v>8500</v>
      </c>
      <c r="H24" s="251">
        <f>SUM(M24:X24)</f>
        <v>8500</v>
      </c>
      <c r="I24" s="149"/>
      <c r="J24" s="167">
        <f>SUM(H24:I24)</f>
        <v>8500</v>
      </c>
      <c r="K24" s="75"/>
      <c r="L24" s="1">
        <f>J24</f>
        <v>8500</v>
      </c>
      <c r="M24" s="75"/>
      <c r="N24" s="1"/>
      <c r="O24" s="1"/>
      <c r="P24" s="1"/>
      <c r="Q24" s="1"/>
      <c r="R24" s="81"/>
      <c r="S24" s="1"/>
      <c r="T24" s="42">
        <v>8500</v>
      </c>
      <c r="U24" s="670"/>
      <c r="V24" s="42"/>
      <c r="W24" s="42"/>
      <c r="X24" s="44"/>
    </row>
    <row r="25" spans="1:24" s="209" customFormat="1" ht="15" hidden="1" customHeight="1" x14ac:dyDescent="0.25">
      <c r="A25" s="126" t="s">
        <v>136</v>
      </c>
      <c r="B25" s="189" t="s">
        <v>618</v>
      </c>
      <c r="C25" s="202"/>
      <c r="D25" s="266" t="s">
        <v>137</v>
      </c>
      <c r="E25" s="266"/>
      <c r="F25" s="383"/>
      <c r="G25" s="570"/>
      <c r="H25" s="271">
        <f t="shared" si="7"/>
        <v>0</v>
      </c>
      <c r="I25" s="190"/>
      <c r="J25" s="191">
        <f t="shared" si="2"/>
        <v>0</v>
      </c>
      <c r="K25" s="199"/>
      <c r="L25" s="193"/>
      <c r="M25" s="199"/>
      <c r="N25" s="193"/>
      <c r="O25" s="193"/>
      <c r="P25" s="193"/>
      <c r="Q25" s="193"/>
      <c r="R25" s="194"/>
      <c r="S25" s="193"/>
      <c r="T25" s="192"/>
      <c r="U25" s="664"/>
      <c r="V25" s="192"/>
      <c r="W25" s="192"/>
      <c r="X25" s="195"/>
    </row>
    <row r="26" spans="1:24" s="209" customFormat="1" ht="15" hidden="1" customHeight="1" x14ac:dyDescent="0.25">
      <c r="A26" s="126" t="s">
        <v>138</v>
      </c>
      <c r="B26" s="189" t="s">
        <v>619</v>
      </c>
      <c r="C26" s="202"/>
      <c r="D26" s="266" t="s">
        <v>139</v>
      </c>
      <c r="E26" s="266"/>
      <c r="F26" s="383"/>
      <c r="G26" s="570"/>
      <c r="H26" s="271">
        <f t="shared" si="7"/>
        <v>0</v>
      </c>
      <c r="I26" s="190"/>
      <c r="J26" s="191">
        <f t="shared" si="2"/>
        <v>0</v>
      </c>
      <c r="K26" s="199"/>
      <c r="L26" s="193"/>
      <c r="M26" s="199"/>
      <c r="N26" s="193"/>
      <c r="O26" s="193"/>
      <c r="P26" s="193"/>
      <c r="Q26" s="193"/>
      <c r="R26" s="194"/>
      <c r="S26" s="193"/>
      <c r="T26" s="192"/>
      <c r="U26" s="664"/>
      <c r="V26" s="192"/>
      <c r="W26" s="192"/>
      <c r="X26" s="195"/>
    </row>
    <row r="27" spans="1:24" s="209" customFormat="1" ht="15" hidden="1" customHeight="1" x14ac:dyDescent="0.25">
      <c r="A27" s="126" t="s">
        <v>140</v>
      </c>
      <c r="B27" s="189" t="s">
        <v>620</v>
      </c>
      <c r="C27" s="202"/>
      <c r="D27" s="266" t="s">
        <v>141</v>
      </c>
      <c r="E27" s="266"/>
      <c r="F27" s="383"/>
      <c r="G27" s="570"/>
      <c r="H27" s="271">
        <f t="shared" si="7"/>
        <v>0</v>
      </c>
      <c r="I27" s="190"/>
      <c r="J27" s="191">
        <f t="shared" si="2"/>
        <v>0</v>
      </c>
      <c r="K27" s="199"/>
      <c r="L27" s="193"/>
      <c r="M27" s="199"/>
      <c r="N27" s="193"/>
      <c r="O27" s="193"/>
      <c r="P27" s="193"/>
      <c r="Q27" s="193"/>
      <c r="R27" s="194"/>
      <c r="S27" s="193"/>
      <c r="T27" s="192"/>
      <c r="U27" s="664"/>
      <c r="V27" s="192"/>
      <c r="W27" s="192"/>
      <c r="X27" s="195"/>
    </row>
    <row r="28" spans="1:24" s="209" customFormat="1" ht="15" hidden="1" customHeight="1" x14ac:dyDescent="0.25">
      <c r="A28" s="126" t="s">
        <v>142</v>
      </c>
      <c r="B28" s="189" t="s">
        <v>621</v>
      </c>
      <c r="C28" s="202"/>
      <c r="D28" s="266" t="s">
        <v>143</v>
      </c>
      <c r="E28" s="266"/>
      <c r="F28" s="383"/>
      <c r="G28" s="570"/>
      <c r="H28" s="271">
        <f t="shared" si="7"/>
        <v>0</v>
      </c>
      <c r="I28" s="190"/>
      <c r="J28" s="191">
        <f t="shared" si="2"/>
        <v>0</v>
      </c>
      <c r="K28" s="199"/>
      <c r="L28" s="193"/>
      <c r="M28" s="199"/>
      <c r="N28" s="193"/>
      <c r="O28" s="193"/>
      <c r="P28" s="193"/>
      <c r="Q28" s="193"/>
      <c r="R28" s="194"/>
      <c r="S28" s="193"/>
      <c r="T28" s="192"/>
      <c r="U28" s="664"/>
      <c r="V28" s="192"/>
      <c r="W28" s="192"/>
      <c r="X28" s="195"/>
    </row>
    <row r="29" spans="1:24" s="209" customFormat="1" ht="15" customHeight="1" x14ac:dyDescent="0.25">
      <c r="A29" s="126" t="s">
        <v>144</v>
      </c>
      <c r="B29" s="189" t="s">
        <v>622</v>
      </c>
      <c r="C29" s="202"/>
      <c r="D29" s="266" t="s">
        <v>145</v>
      </c>
      <c r="E29" s="266"/>
      <c r="F29" s="383"/>
      <c r="G29" s="570"/>
      <c r="H29" s="271">
        <f>SUM(H30:H31)</f>
        <v>81892</v>
      </c>
      <c r="I29" s="190"/>
      <c r="J29" s="191">
        <f>SUM(H29:I29)</f>
        <v>81892</v>
      </c>
      <c r="K29" s="199">
        <f>K30+K31</f>
        <v>34700</v>
      </c>
      <c r="L29" s="192">
        <f>L30+L31</f>
        <v>47192</v>
      </c>
      <c r="M29" s="199"/>
      <c r="N29" s="193"/>
      <c r="O29" s="193"/>
      <c r="P29" s="193"/>
      <c r="Q29" s="193"/>
      <c r="R29" s="194"/>
      <c r="S29" s="193"/>
      <c r="T29" s="192"/>
      <c r="U29" s="664">
        <f>U30+U31</f>
        <v>81892</v>
      </c>
      <c r="V29" s="192"/>
      <c r="W29" s="192"/>
      <c r="X29" s="195"/>
    </row>
    <row r="30" spans="1:24" s="209" customFormat="1" ht="15" customHeight="1" x14ac:dyDescent="0.25">
      <c r="A30" s="126"/>
      <c r="B30" s="189"/>
      <c r="C30" s="303"/>
      <c r="D30" s="242"/>
      <c r="E30" s="242" t="s">
        <v>1000</v>
      </c>
      <c r="F30" s="383"/>
      <c r="G30" s="570"/>
      <c r="H30" s="251">
        <f>SUM(M30:X30)</f>
        <v>34700</v>
      </c>
      <c r="I30" s="190"/>
      <c r="J30" s="167">
        <f>SUM(H30:I30)</f>
        <v>34700</v>
      </c>
      <c r="K30" s="199">
        <f>J30</f>
        <v>34700</v>
      </c>
      <c r="L30" s="193"/>
      <c r="M30" s="199"/>
      <c r="N30" s="193"/>
      <c r="O30" s="193"/>
      <c r="P30" s="193"/>
      <c r="Q30" s="193"/>
      <c r="R30" s="194"/>
      <c r="S30" s="193"/>
      <c r="T30" s="192"/>
      <c r="U30" s="670">
        <v>34700</v>
      </c>
      <c r="V30" s="192"/>
      <c r="W30" s="192"/>
      <c r="X30" s="195"/>
    </row>
    <row r="31" spans="1:24" s="209" customFormat="1" ht="15" customHeight="1" x14ac:dyDescent="0.25">
      <c r="A31" s="126"/>
      <c r="B31" s="189"/>
      <c r="C31" s="303"/>
      <c r="D31" s="242"/>
      <c r="E31" s="242" t="s">
        <v>1001</v>
      </c>
      <c r="F31" s="383"/>
      <c r="G31" s="570"/>
      <c r="H31" s="251">
        <f t="shared" ref="H31:H34" si="11">SUM(M31:X31)</f>
        <v>47192</v>
      </c>
      <c r="I31" s="190"/>
      <c r="J31" s="167">
        <f>SUM(H31:I31)</f>
        <v>47192</v>
      </c>
      <c r="K31" s="199"/>
      <c r="L31" s="193">
        <f>J31</f>
        <v>47192</v>
      </c>
      <c r="M31" s="199"/>
      <c r="N31" s="193"/>
      <c r="O31" s="193"/>
      <c r="P31" s="193"/>
      <c r="Q31" s="193"/>
      <c r="R31" s="194"/>
      <c r="S31" s="193"/>
      <c r="T31" s="192"/>
      <c r="U31" s="664">
        <v>47192</v>
      </c>
      <c r="V31" s="192"/>
      <c r="W31" s="192"/>
      <c r="X31" s="195"/>
    </row>
    <row r="32" spans="1:24" ht="15" hidden="1" customHeight="1" x14ac:dyDescent="0.25">
      <c r="B32" s="92" t="s">
        <v>623</v>
      </c>
      <c r="C32" s="781" t="s">
        <v>146</v>
      </c>
      <c r="D32" s="782"/>
      <c r="E32" s="782"/>
      <c r="F32" s="388"/>
      <c r="G32" s="571"/>
      <c r="H32" s="251">
        <f t="shared" si="11"/>
        <v>0</v>
      </c>
      <c r="I32" s="150">
        <f t="shared" ref="I32:X32" si="12">I33+I34+I35</f>
        <v>0</v>
      </c>
      <c r="J32" s="166">
        <f t="shared" si="2"/>
        <v>0</v>
      </c>
      <c r="K32" s="94">
        <f>K33+K34+K35</f>
        <v>0</v>
      </c>
      <c r="L32" s="95">
        <f>L33+L34+L35</f>
        <v>0</v>
      </c>
      <c r="M32" s="94">
        <f t="shared" si="12"/>
        <v>0</v>
      </c>
      <c r="N32" s="95">
        <f t="shared" si="12"/>
        <v>0</v>
      </c>
      <c r="O32" s="95">
        <f t="shared" si="12"/>
        <v>0</v>
      </c>
      <c r="P32" s="95">
        <f t="shared" si="12"/>
        <v>0</v>
      </c>
      <c r="Q32" s="95">
        <f t="shared" si="12"/>
        <v>0</v>
      </c>
      <c r="R32" s="98">
        <f t="shared" si="12"/>
        <v>0</v>
      </c>
      <c r="S32" s="95">
        <f t="shared" si="12"/>
        <v>0</v>
      </c>
      <c r="T32" s="280">
        <f t="shared" si="12"/>
        <v>0</v>
      </c>
      <c r="U32" s="673">
        <f t="shared" si="12"/>
        <v>0</v>
      </c>
      <c r="V32" s="97">
        <f t="shared" si="12"/>
        <v>0</v>
      </c>
      <c r="W32" s="97">
        <f t="shared" si="12"/>
        <v>0</v>
      </c>
      <c r="X32" s="99">
        <f t="shared" si="12"/>
        <v>0</v>
      </c>
    </row>
    <row r="33" spans="1:24" s="41" customFormat="1" ht="15" hidden="1" customHeight="1" x14ac:dyDescent="0.25">
      <c r="A33" s="126" t="s">
        <v>147</v>
      </c>
      <c r="B33" s="53" t="s">
        <v>624</v>
      </c>
      <c r="C33" s="802" t="s">
        <v>148</v>
      </c>
      <c r="D33" s="803"/>
      <c r="E33" s="803"/>
      <c r="F33" s="384"/>
      <c r="G33" s="572"/>
      <c r="H33" s="251">
        <f t="shared" si="11"/>
        <v>0</v>
      </c>
      <c r="I33" s="156"/>
      <c r="J33" s="168">
        <f t="shared" si="2"/>
        <v>0</v>
      </c>
      <c r="K33" s="77"/>
      <c r="L33" s="13"/>
      <c r="M33" s="77"/>
      <c r="N33" s="13"/>
      <c r="O33" s="13"/>
      <c r="P33" s="13"/>
      <c r="Q33" s="13"/>
      <c r="R33" s="82"/>
      <c r="S33" s="13"/>
      <c r="T33" s="43"/>
      <c r="U33" s="669"/>
      <c r="V33" s="43"/>
      <c r="W33" s="43"/>
      <c r="X33" s="45"/>
    </row>
    <row r="34" spans="1:24" s="41" customFormat="1" ht="25.5" hidden="1" customHeight="1" x14ac:dyDescent="0.25">
      <c r="A34" s="126" t="s">
        <v>149</v>
      </c>
      <c r="B34" s="53" t="s">
        <v>625</v>
      </c>
      <c r="C34" s="804" t="s">
        <v>877</v>
      </c>
      <c r="D34" s="805"/>
      <c r="E34" s="805"/>
      <c r="F34" s="385"/>
      <c r="G34" s="573"/>
      <c r="H34" s="251">
        <f t="shared" si="11"/>
        <v>0</v>
      </c>
      <c r="I34" s="156"/>
      <c r="J34" s="168">
        <f t="shared" si="2"/>
        <v>0</v>
      </c>
      <c r="K34" s="77"/>
      <c r="L34" s="13"/>
      <c r="M34" s="77"/>
      <c r="N34" s="13"/>
      <c r="O34" s="13"/>
      <c r="P34" s="13"/>
      <c r="Q34" s="13"/>
      <c r="R34" s="82"/>
      <c r="S34" s="13"/>
      <c r="T34" s="43"/>
      <c r="U34" s="669"/>
      <c r="V34" s="43"/>
      <c r="W34" s="43"/>
      <c r="X34" s="45"/>
    </row>
    <row r="35" spans="1:24" s="41" customFormat="1" ht="15.75" customHeight="1" thickBot="1" x14ac:dyDescent="0.3">
      <c r="A35" s="126" t="s">
        <v>150</v>
      </c>
      <c r="B35" s="196" t="s">
        <v>626</v>
      </c>
      <c r="C35" s="848" t="s">
        <v>151</v>
      </c>
      <c r="D35" s="849"/>
      <c r="E35" s="849"/>
      <c r="F35" s="394"/>
      <c r="G35" s="574"/>
      <c r="H35" s="272">
        <f>SUM(M35:X35)</f>
        <v>0</v>
      </c>
      <c r="I35" s="197"/>
      <c r="J35" s="168">
        <f t="shared" si="2"/>
        <v>0</v>
      </c>
      <c r="K35" s="77"/>
      <c r="L35" s="13"/>
      <c r="M35" s="77"/>
      <c r="N35" s="13"/>
      <c r="O35" s="13"/>
      <c r="P35" s="13"/>
      <c r="Q35" s="13"/>
      <c r="R35" s="82"/>
      <c r="S35" s="13"/>
      <c r="T35" s="43"/>
      <c r="U35" s="669"/>
      <c r="V35" s="43"/>
      <c r="W35" s="43"/>
      <c r="X35" s="45"/>
    </row>
    <row r="36" spans="1:24" ht="15.75" thickBot="1" x14ac:dyDescent="0.3">
      <c r="A36" s="126" t="s">
        <v>966</v>
      </c>
      <c r="B36" s="84" t="s">
        <v>152</v>
      </c>
      <c r="C36" s="777" t="s">
        <v>803</v>
      </c>
      <c r="D36" s="777"/>
      <c r="E36" s="778"/>
      <c r="F36" s="412">
        <f>F37+F42+F47</f>
        <v>314252</v>
      </c>
      <c r="G36" s="412">
        <f>G37+G42+G47</f>
        <v>321118</v>
      </c>
      <c r="H36" s="254">
        <f>H37+H40+H41+H42+H45+H46+H47</f>
        <v>318236.79999999999</v>
      </c>
      <c r="I36" s="152">
        <f t="shared" ref="I36:X36" si="13">I37+I40+I41+I42+I45+I46+I47</f>
        <v>0</v>
      </c>
      <c r="J36" s="164">
        <f t="shared" si="2"/>
        <v>318236.79999999999</v>
      </c>
      <c r="K36" s="86">
        <f>K37+K40+K41+K42+K45+K46+K47</f>
        <v>147055</v>
      </c>
      <c r="L36" s="87">
        <f>L37+L40+L41+L42+L45+L46+L47</f>
        <v>171181.8</v>
      </c>
      <c r="M36" s="86">
        <f t="shared" si="13"/>
        <v>22816</v>
      </c>
      <c r="N36" s="87">
        <f t="shared" si="13"/>
        <v>20897.800000000003</v>
      </c>
      <c r="O36" s="87">
        <f t="shared" si="13"/>
        <v>41087.800000000003</v>
      </c>
      <c r="P36" s="87">
        <f t="shared" si="13"/>
        <v>20897.800000000003</v>
      </c>
      <c r="Q36" s="87">
        <f t="shared" si="13"/>
        <v>20897.800000000003</v>
      </c>
      <c r="R36" s="90">
        <f t="shared" si="13"/>
        <v>20897.800000000003</v>
      </c>
      <c r="S36" s="87">
        <f t="shared" si="13"/>
        <v>20897.800000000003</v>
      </c>
      <c r="T36" s="89">
        <f t="shared" si="13"/>
        <v>27338.800000000003</v>
      </c>
      <c r="U36" s="666">
        <f t="shared" si="13"/>
        <v>38914</v>
      </c>
      <c r="V36" s="89">
        <f t="shared" si="13"/>
        <v>20897.800000000003</v>
      </c>
      <c r="W36" s="89">
        <f t="shared" si="13"/>
        <v>41795.600000000006</v>
      </c>
      <c r="X36" s="91">
        <f t="shared" si="13"/>
        <v>20897.800000000003</v>
      </c>
    </row>
    <row r="37" spans="1:24" s="209" customFormat="1" x14ac:dyDescent="0.25">
      <c r="A37" s="302"/>
      <c r="B37" s="313"/>
      <c r="C37" s="863" t="s">
        <v>154</v>
      </c>
      <c r="D37" s="864"/>
      <c r="E37" s="864"/>
      <c r="F37" s="413">
        <f>SUM(F38:F39)</f>
        <v>287677</v>
      </c>
      <c r="G37" s="413">
        <f>SUM(G38:G39)</f>
        <v>292858</v>
      </c>
      <c r="H37" s="271">
        <f>SUM(H38:H39)</f>
        <v>289976.8</v>
      </c>
      <c r="I37" s="190">
        <f>SUM(I38:I39)</f>
        <v>0</v>
      </c>
      <c r="J37" s="191">
        <f t="shared" si="2"/>
        <v>289976.8</v>
      </c>
      <c r="K37" s="199">
        <f t="shared" ref="K37:X37" si="14">SUM(K38:K39)</f>
        <v>135081</v>
      </c>
      <c r="L37" s="193">
        <f t="shared" si="14"/>
        <v>154895.79999999999</v>
      </c>
      <c r="M37" s="199">
        <f t="shared" si="14"/>
        <v>21187</v>
      </c>
      <c r="N37" s="193">
        <f t="shared" si="14"/>
        <v>20897.800000000003</v>
      </c>
      <c r="O37" s="193">
        <f t="shared" si="14"/>
        <v>20897.800000000003</v>
      </c>
      <c r="P37" s="193">
        <f t="shared" si="14"/>
        <v>20897.800000000003</v>
      </c>
      <c r="Q37" s="193">
        <f t="shared" si="14"/>
        <v>20897.800000000003</v>
      </c>
      <c r="R37" s="194">
        <f t="shared" si="14"/>
        <v>20897.800000000003</v>
      </c>
      <c r="S37" s="193">
        <f t="shared" si="14"/>
        <v>20897.800000000003</v>
      </c>
      <c r="T37" s="192">
        <f>SUM(T38:T39)</f>
        <v>20897.800000000003</v>
      </c>
      <c r="U37" s="664">
        <f t="shared" si="14"/>
        <v>38914</v>
      </c>
      <c r="V37" s="192">
        <f t="shared" si="14"/>
        <v>20897.800000000003</v>
      </c>
      <c r="W37" s="192">
        <f t="shared" si="14"/>
        <v>41795.600000000006</v>
      </c>
      <c r="X37" s="195">
        <f t="shared" si="14"/>
        <v>20897.800000000003</v>
      </c>
    </row>
    <row r="38" spans="1:24" x14ac:dyDescent="0.25">
      <c r="B38" s="61"/>
      <c r="C38" s="297"/>
      <c r="D38" s="298" t="s">
        <v>1000</v>
      </c>
      <c r="E38" s="298"/>
      <c r="F38" s="414">
        <v>118912</v>
      </c>
      <c r="G38" s="414">
        <v>136302</v>
      </c>
      <c r="H38" s="251">
        <f>SUM(M38:X38)</f>
        <v>135081</v>
      </c>
      <c r="I38" s="149"/>
      <c r="J38" s="167">
        <f t="shared" si="2"/>
        <v>135081</v>
      </c>
      <c r="K38" s="75">
        <f>J38</f>
        <v>135081</v>
      </c>
      <c r="L38" s="1"/>
      <c r="M38" s="75">
        <v>21187</v>
      </c>
      <c r="N38" s="1">
        <f t="shared" ref="N38:T38" si="15">N8*0.22</f>
        <v>8855</v>
      </c>
      <c r="O38" s="1">
        <f t="shared" si="15"/>
        <v>8855</v>
      </c>
      <c r="P38" s="1">
        <f t="shared" si="15"/>
        <v>8855</v>
      </c>
      <c r="Q38" s="1">
        <f t="shared" si="15"/>
        <v>8855</v>
      </c>
      <c r="R38" s="81">
        <f t="shared" si="15"/>
        <v>8855</v>
      </c>
      <c r="S38" s="1">
        <f t="shared" si="15"/>
        <v>8855</v>
      </c>
      <c r="T38" s="1">
        <f t="shared" si="15"/>
        <v>8855</v>
      </c>
      <c r="U38" s="670">
        <v>16489</v>
      </c>
      <c r="V38" s="42">
        <f>V8*0.22</f>
        <v>8855</v>
      </c>
      <c r="W38" s="42">
        <f>(W8+W11)*0.22</f>
        <v>17710</v>
      </c>
      <c r="X38" s="44">
        <f>X8*0.22</f>
        <v>8855</v>
      </c>
    </row>
    <row r="39" spans="1:24" x14ac:dyDescent="0.25">
      <c r="B39" s="61"/>
      <c r="C39" s="297"/>
      <c r="D39" s="298" t="s">
        <v>1001</v>
      </c>
      <c r="E39" s="298"/>
      <c r="F39" s="414">
        <v>168765</v>
      </c>
      <c r="G39" s="414">
        <v>156556</v>
      </c>
      <c r="H39" s="251">
        <f>SUM(M39:X39)</f>
        <v>154895.79999999999</v>
      </c>
      <c r="I39" s="149"/>
      <c r="J39" s="167">
        <f t="shared" si="2"/>
        <v>154895.79999999999</v>
      </c>
      <c r="K39" s="75"/>
      <c r="L39" s="1">
        <f>J39</f>
        <v>154895.79999999999</v>
      </c>
      <c r="M39" s="75"/>
      <c r="N39" s="1">
        <f>N9*0.22</f>
        <v>12042.800000000001</v>
      </c>
      <c r="O39" s="1">
        <f t="shared" ref="O39:X39" si="16">O9*0.22</f>
        <v>12042.800000000001</v>
      </c>
      <c r="P39" s="1">
        <f t="shared" si="16"/>
        <v>12042.800000000001</v>
      </c>
      <c r="Q39" s="1">
        <f t="shared" si="16"/>
        <v>12042.800000000001</v>
      </c>
      <c r="R39" s="81">
        <f t="shared" si="16"/>
        <v>12042.800000000001</v>
      </c>
      <c r="S39" s="1">
        <f t="shared" si="16"/>
        <v>12042.800000000001</v>
      </c>
      <c r="T39" s="42">
        <f>(T9+T16)*0.22</f>
        <v>12042.800000000001</v>
      </c>
      <c r="U39" s="670">
        <v>22425</v>
      </c>
      <c r="V39" s="42">
        <f t="shared" si="16"/>
        <v>12042.800000000001</v>
      </c>
      <c r="W39" s="42">
        <f>(W9+W12)*0.22</f>
        <v>24085.600000000002</v>
      </c>
      <c r="X39" s="44">
        <f t="shared" si="16"/>
        <v>12042.800000000001</v>
      </c>
    </row>
    <row r="40" spans="1:24" hidden="1" x14ac:dyDescent="0.25">
      <c r="B40" s="62"/>
      <c r="C40" s="835" t="s">
        <v>155</v>
      </c>
      <c r="D40" s="836"/>
      <c r="E40" s="836"/>
      <c r="F40" s="415">
        <f t="shared" ref="F40:G46" si="17">SUM(L40:W40)</f>
        <v>0</v>
      </c>
      <c r="G40" s="415">
        <f t="shared" si="17"/>
        <v>0</v>
      </c>
      <c r="H40" s="256">
        <f t="shared" ref="H40:H46" si="18">SUM(M40:X40)</f>
        <v>0</v>
      </c>
      <c r="I40" s="154"/>
      <c r="J40" s="167">
        <f t="shared" si="2"/>
        <v>0</v>
      </c>
      <c r="K40" s="75"/>
      <c r="L40" s="1"/>
      <c r="M40" s="75"/>
      <c r="N40" s="1"/>
      <c r="O40" s="1"/>
      <c r="P40" s="1"/>
      <c r="Q40" s="1"/>
      <c r="R40" s="81"/>
      <c r="S40" s="1"/>
      <c r="T40" s="42"/>
      <c r="U40" s="670"/>
      <c r="V40" s="42"/>
      <c r="W40" s="42"/>
      <c r="X40" s="44"/>
    </row>
    <row r="41" spans="1:24" hidden="1" x14ac:dyDescent="0.25">
      <c r="B41" s="62"/>
      <c r="C41" s="835" t="s">
        <v>156</v>
      </c>
      <c r="D41" s="836"/>
      <c r="E41" s="836"/>
      <c r="F41" s="415">
        <f t="shared" si="17"/>
        <v>0</v>
      </c>
      <c r="G41" s="415">
        <f t="shared" si="17"/>
        <v>0</v>
      </c>
      <c r="H41" s="256">
        <f t="shared" si="18"/>
        <v>0</v>
      </c>
      <c r="I41" s="154"/>
      <c r="J41" s="167">
        <f t="shared" si="2"/>
        <v>0</v>
      </c>
      <c r="K41" s="75"/>
      <c r="L41" s="1"/>
      <c r="M41" s="75"/>
      <c r="N41" s="1"/>
      <c r="O41" s="1"/>
      <c r="P41" s="1"/>
      <c r="Q41" s="1"/>
      <c r="R41" s="81"/>
      <c r="S41" s="1"/>
      <c r="T41" s="42"/>
      <c r="U41" s="670"/>
      <c r="V41" s="42"/>
      <c r="W41" s="42"/>
      <c r="X41" s="44"/>
    </row>
    <row r="42" spans="1:24" s="209" customFormat="1" x14ac:dyDescent="0.25">
      <c r="A42" s="302"/>
      <c r="B42" s="314"/>
      <c r="C42" s="865" t="s">
        <v>157</v>
      </c>
      <c r="D42" s="866"/>
      <c r="E42" s="866"/>
      <c r="F42" s="416">
        <f>SUM(F43:F44)</f>
        <v>13549</v>
      </c>
      <c r="G42" s="416">
        <f>SUM(G43:G44)</f>
        <v>14363</v>
      </c>
      <c r="H42" s="271">
        <f>SUM(H43:H44)</f>
        <v>14363</v>
      </c>
      <c r="I42" s="190">
        <f>SUM(I43:I44)</f>
        <v>0</v>
      </c>
      <c r="J42" s="191">
        <f t="shared" si="2"/>
        <v>14363</v>
      </c>
      <c r="K42" s="199">
        <f t="shared" ref="K42:X42" si="19">SUM(K43:K44)</f>
        <v>6086</v>
      </c>
      <c r="L42" s="193">
        <f t="shared" si="19"/>
        <v>8277</v>
      </c>
      <c r="M42" s="199">
        <f t="shared" si="19"/>
        <v>786</v>
      </c>
      <c r="N42" s="193">
        <f t="shared" si="19"/>
        <v>0</v>
      </c>
      <c r="O42" s="193">
        <f t="shared" si="19"/>
        <v>9747</v>
      </c>
      <c r="P42" s="193">
        <f t="shared" si="19"/>
        <v>0</v>
      </c>
      <c r="Q42" s="193">
        <f t="shared" si="19"/>
        <v>0</v>
      </c>
      <c r="R42" s="194">
        <f t="shared" si="19"/>
        <v>0</v>
      </c>
      <c r="S42" s="193">
        <f t="shared" si="19"/>
        <v>0</v>
      </c>
      <c r="T42" s="192">
        <f t="shared" si="19"/>
        <v>3830</v>
      </c>
      <c r="U42" s="664">
        <f t="shared" si="19"/>
        <v>0</v>
      </c>
      <c r="V42" s="192">
        <f t="shared" si="19"/>
        <v>0</v>
      </c>
      <c r="W42" s="192">
        <f t="shared" si="19"/>
        <v>0</v>
      </c>
      <c r="X42" s="195">
        <f t="shared" si="19"/>
        <v>0</v>
      </c>
    </row>
    <row r="43" spans="1:24" x14ac:dyDescent="0.25">
      <c r="B43" s="62"/>
      <c r="C43" s="456"/>
      <c r="D43" s="457" t="s">
        <v>1000</v>
      </c>
      <c r="E43" s="457"/>
      <c r="F43" s="415">
        <v>5741</v>
      </c>
      <c r="G43" s="415">
        <v>6086</v>
      </c>
      <c r="H43" s="251">
        <f>SUM(M43:X43)</f>
        <v>6086</v>
      </c>
      <c r="I43" s="149"/>
      <c r="J43" s="167">
        <f t="shared" si="2"/>
        <v>6086</v>
      </c>
      <c r="K43" s="75">
        <f>J43</f>
        <v>6086</v>
      </c>
      <c r="L43" s="1"/>
      <c r="M43" s="75">
        <v>333</v>
      </c>
      <c r="N43" s="1"/>
      <c r="O43" s="1">
        <v>4130</v>
      </c>
      <c r="P43" s="1"/>
      <c r="Q43" s="1"/>
      <c r="R43" s="81"/>
      <c r="S43" s="1"/>
      <c r="T43" s="42">
        <v>1623</v>
      </c>
      <c r="U43" s="670"/>
      <c r="V43" s="42"/>
      <c r="W43" s="42">
        <f>W23*1.18*0.22</f>
        <v>0</v>
      </c>
      <c r="X43" s="44"/>
    </row>
    <row r="44" spans="1:24" x14ac:dyDescent="0.25">
      <c r="B44" s="62"/>
      <c r="C44" s="456"/>
      <c r="D44" s="457" t="s">
        <v>1001</v>
      </c>
      <c r="E44" s="457"/>
      <c r="F44" s="415">
        <v>7808</v>
      </c>
      <c r="G44" s="415">
        <v>8277</v>
      </c>
      <c r="H44" s="251">
        <f>SUM(M44:X44)</f>
        <v>8277</v>
      </c>
      <c r="I44" s="149"/>
      <c r="J44" s="167">
        <f t="shared" si="2"/>
        <v>8277</v>
      </c>
      <c r="K44" s="75"/>
      <c r="L44" s="1">
        <f>J44</f>
        <v>8277</v>
      </c>
      <c r="M44" s="75">
        <v>453</v>
      </c>
      <c r="N44" s="1"/>
      <c r="O44" s="1">
        <v>5617</v>
      </c>
      <c r="P44" s="1"/>
      <c r="Q44" s="1"/>
      <c r="R44" s="81"/>
      <c r="S44" s="1"/>
      <c r="T44" s="42">
        <v>2207</v>
      </c>
      <c r="U44" s="670"/>
      <c r="V44" s="42"/>
      <c r="W44" s="42">
        <f>W24*1.18*0.22</f>
        <v>0</v>
      </c>
      <c r="X44" s="44"/>
    </row>
    <row r="45" spans="1:24" hidden="1" x14ac:dyDescent="0.25">
      <c r="B45" s="62"/>
      <c r="C45" s="835" t="s">
        <v>158</v>
      </c>
      <c r="D45" s="836"/>
      <c r="E45" s="836"/>
      <c r="F45" s="415">
        <f t="shared" si="17"/>
        <v>0</v>
      </c>
      <c r="G45" s="415">
        <f t="shared" si="17"/>
        <v>0</v>
      </c>
      <c r="H45" s="256">
        <f t="shared" si="18"/>
        <v>0</v>
      </c>
      <c r="I45" s="154"/>
      <c r="J45" s="167">
        <f t="shared" si="2"/>
        <v>0</v>
      </c>
      <c r="K45" s="75"/>
      <c r="L45" s="1"/>
      <c r="M45" s="75"/>
      <c r="N45" s="1"/>
      <c r="O45" s="1"/>
      <c r="P45" s="1"/>
      <c r="Q45" s="1"/>
      <c r="R45" s="81"/>
      <c r="S45" s="1"/>
      <c r="T45" s="42"/>
      <c r="U45" s="670"/>
      <c r="V45" s="42"/>
      <c r="W45" s="42"/>
      <c r="X45" s="44"/>
    </row>
    <row r="46" spans="1:24" hidden="1" x14ac:dyDescent="0.25">
      <c r="B46" s="62"/>
      <c r="C46" s="835" t="s">
        <v>159</v>
      </c>
      <c r="D46" s="836"/>
      <c r="E46" s="836"/>
      <c r="F46" s="415">
        <f t="shared" si="17"/>
        <v>0</v>
      </c>
      <c r="G46" s="415">
        <f t="shared" si="17"/>
        <v>0</v>
      </c>
      <c r="H46" s="256">
        <f t="shared" si="18"/>
        <v>0</v>
      </c>
      <c r="I46" s="154"/>
      <c r="J46" s="167">
        <f t="shared" si="2"/>
        <v>0</v>
      </c>
      <c r="K46" s="75"/>
      <c r="L46" s="1"/>
      <c r="M46" s="75"/>
      <c r="N46" s="1"/>
      <c r="O46" s="1"/>
      <c r="P46" s="1"/>
      <c r="Q46" s="1"/>
      <c r="R46" s="81"/>
      <c r="S46" s="1"/>
      <c r="T46" s="42"/>
      <c r="U46" s="670"/>
      <c r="V46" s="42"/>
      <c r="W46" s="42"/>
      <c r="X46" s="44"/>
    </row>
    <row r="47" spans="1:24" s="209" customFormat="1" x14ac:dyDescent="0.25">
      <c r="A47" s="302"/>
      <c r="B47" s="314"/>
      <c r="C47" s="865" t="s">
        <v>160</v>
      </c>
      <c r="D47" s="866"/>
      <c r="E47" s="866"/>
      <c r="F47" s="416">
        <f>SUM(F48:F49)</f>
        <v>13026</v>
      </c>
      <c r="G47" s="416">
        <f>SUM(G48:G49)</f>
        <v>13897</v>
      </c>
      <c r="H47" s="271">
        <f>SUM(H48:H49)</f>
        <v>13897</v>
      </c>
      <c r="I47" s="190">
        <f>SUM(I48:I49)</f>
        <v>0</v>
      </c>
      <c r="J47" s="191">
        <f t="shared" si="2"/>
        <v>13897</v>
      </c>
      <c r="K47" s="199">
        <f t="shared" ref="K47:X47" si="20">SUM(K48:K49)</f>
        <v>5888</v>
      </c>
      <c r="L47" s="193">
        <f t="shared" si="20"/>
        <v>8009</v>
      </c>
      <c r="M47" s="199">
        <f t="shared" si="20"/>
        <v>843</v>
      </c>
      <c r="N47" s="193">
        <f t="shared" si="20"/>
        <v>0</v>
      </c>
      <c r="O47" s="193">
        <f t="shared" si="20"/>
        <v>10443</v>
      </c>
      <c r="P47" s="193">
        <f t="shared" si="20"/>
        <v>0</v>
      </c>
      <c r="Q47" s="193">
        <f t="shared" si="20"/>
        <v>0</v>
      </c>
      <c r="R47" s="194">
        <f t="shared" si="20"/>
        <v>0</v>
      </c>
      <c r="S47" s="193">
        <f t="shared" si="20"/>
        <v>0</v>
      </c>
      <c r="T47" s="192">
        <f t="shared" si="20"/>
        <v>2611</v>
      </c>
      <c r="U47" s="664">
        <f t="shared" si="20"/>
        <v>0</v>
      </c>
      <c r="V47" s="192">
        <f t="shared" si="20"/>
        <v>0</v>
      </c>
      <c r="W47" s="192">
        <f t="shared" si="20"/>
        <v>0</v>
      </c>
      <c r="X47" s="195">
        <f t="shared" si="20"/>
        <v>0</v>
      </c>
    </row>
    <row r="48" spans="1:24" x14ac:dyDescent="0.25">
      <c r="B48" s="62"/>
      <c r="C48" s="456"/>
      <c r="D48" s="457" t="s">
        <v>1000</v>
      </c>
      <c r="E48" s="457"/>
      <c r="F48" s="415">
        <v>5519</v>
      </c>
      <c r="G48" s="415">
        <v>5888</v>
      </c>
      <c r="H48" s="251">
        <f>SUM(M48:X48)</f>
        <v>5888</v>
      </c>
      <c r="I48" s="149"/>
      <c r="J48" s="167">
        <f t="shared" si="2"/>
        <v>5888</v>
      </c>
      <c r="K48" s="75">
        <f>J48</f>
        <v>5888</v>
      </c>
      <c r="L48" s="1"/>
      <c r="M48" s="75">
        <v>357</v>
      </c>
      <c r="N48" s="1"/>
      <c r="O48" s="1">
        <v>4425</v>
      </c>
      <c r="P48" s="1"/>
      <c r="Q48" s="1"/>
      <c r="R48" s="81"/>
      <c r="S48" s="1"/>
      <c r="T48" s="42">
        <v>1106</v>
      </c>
      <c r="U48" s="670"/>
      <c r="V48" s="42"/>
      <c r="W48" s="42">
        <f>(W23)*1.18*0.15</f>
        <v>0</v>
      </c>
      <c r="X48" s="44"/>
    </row>
    <row r="49" spans="1:26" ht="15.75" thickBot="1" x14ac:dyDescent="0.3">
      <c r="B49" s="304"/>
      <c r="C49" s="305"/>
      <c r="D49" s="306" t="s">
        <v>1001</v>
      </c>
      <c r="E49" s="306"/>
      <c r="F49" s="417">
        <v>7507</v>
      </c>
      <c r="G49" s="417">
        <v>8009</v>
      </c>
      <c r="H49" s="251">
        <f>SUM(M49:X49)</f>
        <v>8009</v>
      </c>
      <c r="I49" s="149"/>
      <c r="J49" s="167">
        <f t="shared" si="2"/>
        <v>8009</v>
      </c>
      <c r="K49" s="75"/>
      <c r="L49" s="1">
        <f>J49</f>
        <v>8009</v>
      </c>
      <c r="M49" s="75">
        <v>486</v>
      </c>
      <c r="N49" s="1"/>
      <c r="O49" s="1">
        <v>6018</v>
      </c>
      <c r="P49" s="1"/>
      <c r="Q49" s="1"/>
      <c r="R49" s="81"/>
      <c r="S49" s="1"/>
      <c r="T49" s="42">
        <v>1505</v>
      </c>
      <c r="U49" s="670"/>
      <c r="V49" s="42"/>
      <c r="W49" s="42">
        <f>(W24)*1.18*0.15</f>
        <v>0</v>
      </c>
      <c r="X49" s="44"/>
    </row>
    <row r="50" spans="1:26" ht="15.75" thickBot="1" x14ac:dyDescent="0.3">
      <c r="B50" s="84" t="s">
        <v>161</v>
      </c>
      <c r="C50" s="778" t="s">
        <v>162</v>
      </c>
      <c r="D50" s="786"/>
      <c r="E50" s="786"/>
      <c r="F50" s="412">
        <f>F51+F57+F60+F83+F86</f>
        <v>1677000</v>
      </c>
      <c r="G50" s="412">
        <f>G51+G57+G60+G83+G86</f>
        <v>1850454</v>
      </c>
      <c r="H50" s="254">
        <f>H51+H57+H60+H83+H86</f>
        <v>1807138</v>
      </c>
      <c r="I50" s="152">
        <f t="shared" ref="I50:X50" si="21">I51+I57+I60+I83+I86</f>
        <v>0</v>
      </c>
      <c r="J50" s="164">
        <f t="shared" si="2"/>
        <v>1807138</v>
      </c>
      <c r="K50" s="86">
        <f>K51+K57+K60+K83+K86</f>
        <v>822489</v>
      </c>
      <c r="L50" s="87">
        <f>L51+L57+L60+L83+L86</f>
        <v>984649</v>
      </c>
      <c r="M50" s="86">
        <f t="shared" si="21"/>
        <v>98694</v>
      </c>
      <c r="N50" s="87">
        <f t="shared" si="21"/>
        <v>116882</v>
      </c>
      <c r="O50" s="87">
        <f t="shared" si="21"/>
        <v>94614</v>
      </c>
      <c r="P50" s="87">
        <f t="shared" si="21"/>
        <v>147117</v>
      </c>
      <c r="Q50" s="87">
        <f t="shared" si="21"/>
        <v>94014</v>
      </c>
      <c r="R50" s="90">
        <f t="shared" si="21"/>
        <v>278088</v>
      </c>
      <c r="S50" s="87">
        <f t="shared" si="21"/>
        <v>68129</v>
      </c>
      <c r="T50" s="89">
        <f t="shared" si="21"/>
        <v>80314</v>
      </c>
      <c r="U50" s="666">
        <f t="shared" si="21"/>
        <v>80571</v>
      </c>
      <c r="V50" s="89">
        <f t="shared" si="21"/>
        <v>381815</v>
      </c>
      <c r="W50" s="89">
        <f t="shared" si="21"/>
        <v>182700</v>
      </c>
      <c r="X50" s="91">
        <f t="shared" si="21"/>
        <v>184200</v>
      </c>
    </row>
    <row r="51" spans="1:26" x14ac:dyDescent="0.25">
      <c r="B51" s="123" t="s">
        <v>627</v>
      </c>
      <c r="C51" s="779" t="s">
        <v>163</v>
      </c>
      <c r="D51" s="780"/>
      <c r="E51" s="780"/>
      <c r="F51" s="418">
        <f>F52+F53+F56</f>
        <v>102000</v>
      </c>
      <c r="G51" s="418">
        <f>G52+G53+G56</f>
        <v>121384</v>
      </c>
      <c r="H51" s="250">
        <f>H52+H53+H56</f>
        <v>138787</v>
      </c>
      <c r="I51" s="148">
        <f t="shared" ref="I51:X51" si="22">I52+I53+I56</f>
        <v>0</v>
      </c>
      <c r="J51" s="165">
        <f t="shared" si="2"/>
        <v>138787</v>
      </c>
      <c r="K51" s="117">
        <f>K52+K53+K56</f>
        <v>32823</v>
      </c>
      <c r="L51" s="118">
        <f>L52+L53+L56</f>
        <v>105964</v>
      </c>
      <c r="M51" s="117">
        <f t="shared" si="22"/>
        <v>6259</v>
      </c>
      <c r="N51" s="118">
        <f t="shared" si="22"/>
        <v>22272</v>
      </c>
      <c r="O51" s="118">
        <f t="shared" si="22"/>
        <v>10683</v>
      </c>
      <c r="P51" s="118">
        <f t="shared" si="22"/>
        <v>36570</v>
      </c>
      <c r="Q51" s="118">
        <f t="shared" si="22"/>
        <v>3938</v>
      </c>
      <c r="R51" s="121">
        <f t="shared" si="22"/>
        <v>9292</v>
      </c>
      <c r="S51" s="118">
        <f t="shared" si="22"/>
        <v>0</v>
      </c>
      <c r="T51" s="120">
        <f t="shared" si="22"/>
        <v>17495</v>
      </c>
      <c r="U51" s="667">
        <f t="shared" si="22"/>
        <v>3778</v>
      </c>
      <c r="V51" s="120">
        <f t="shared" si="22"/>
        <v>0</v>
      </c>
      <c r="W51" s="120">
        <f t="shared" si="22"/>
        <v>28500</v>
      </c>
      <c r="X51" s="122">
        <f t="shared" si="22"/>
        <v>0</v>
      </c>
    </row>
    <row r="52" spans="1:26" s="41" customFormat="1" hidden="1" x14ac:dyDescent="0.25">
      <c r="A52" s="126" t="s">
        <v>164</v>
      </c>
      <c r="B52" s="53" t="s">
        <v>628</v>
      </c>
      <c r="C52" s="802" t="s">
        <v>165</v>
      </c>
      <c r="D52" s="803"/>
      <c r="E52" s="803"/>
      <c r="F52" s="419">
        <f>SUM(L52:W52)</f>
        <v>0</v>
      </c>
      <c r="G52" s="419">
        <f>SUM(M52:X52)</f>
        <v>0</v>
      </c>
      <c r="H52" s="258">
        <f>SUM(M52:X52)</f>
        <v>0</v>
      </c>
      <c r="I52" s="156"/>
      <c r="J52" s="168">
        <f t="shared" si="2"/>
        <v>0</v>
      </c>
      <c r="K52" s="77"/>
      <c r="L52" s="13"/>
      <c r="M52" s="77"/>
      <c r="N52" s="13"/>
      <c r="O52" s="13"/>
      <c r="P52" s="13"/>
      <c r="Q52" s="13"/>
      <c r="R52" s="82"/>
      <c r="S52" s="13"/>
      <c r="T52" s="43"/>
      <c r="U52" s="669"/>
      <c r="V52" s="43"/>
      <c r="W52" s="43"/>
      <c r="X52" s="45"/>
    </row>
    <row r="53" spans="1:26" s="41" customFormat="1" x14ac:dyDescent="0.25">
      <c r="A53" s="126" t="s">
        <v>166</v>
      </c>
      <c r="B53" s="53" t="s">
        <v>629</v>
      </c>
      <c r="C53" s="802" t="s">
        <v>167</v>
      </c>
      <c r="D53" s="803"/>
      <c r="E53" s="803"/>
      <c r="F53" s="419">
        <f>SUM(F54:F55)</f>
        <v>102000</v>
      </c>
      <c r="G53" s="419">
        <f>SUM(G54:G55)</f>
        <v>121384</v>
      </c>
      <c r="H53" s="258">
        <f>SUM(H54:H55)</f>
        <v>138787</v>
      </c>
      <c r="I53" s="156">
        <f>SUM(I54:I55)</f>
        <v>0</v>
      </c>
      <c r="J53" s="168">
        <f t="shared" si="2"/>
        <v>138787</v>
      </c>
      <c r="K53" s="77">
        <f t="shared" ref="K53:X53" si="23">SUM(K54:K55)</f>
        <v>32823</v>
      </c>
      <c r="L53" s="13">
        <f t="shared" si="23"/>
        <v>105964</v>
      </c>
      <c r="M53" s="77">
        <f t="shared" si="23"/>
        <v>6259</v>
      </c>
      <c r="N53" s="13">
        <f t="shared" si="23"/>
        <v>22272</v>
      </c>
      <c r="O53" s="13">
        <f t="shared" si="23"/>
        <v>10683</v>
      </c>
      <c r="P53" s="13">
        <f t="shared" si="23"/>
        <v>36570</v>
      </c>
      <c r="Q53" s="13">
        <f t="shared" si="23"/>
        <v>3938</v>
      </c>
      <c r="R53" s="82">
        <f t="shared" si="23"/>
        <v>9292</v>
      </c>
      <c r="S53" s="13">
        <f t="shared" si="23"/>
        <v>0</v>
      </c>
      <c r="T53" s="43">
        <f t="shared" si="23"/>
        <v>17495</v>
      </c>
      <c r="U53" s="669">
        <f t="shared" si="23"/>
        <v>3778</v>
      </c>
      <c r="V53" s="43">
        <f t="shared" si="23"/>
        <v>0</v>
      </c>
      <c r="W53" s="43">
        <f t="shared" si="23"/>
        <v>28500</v>
      </c>
      <c r="X53" s="45">
        <f t="shared" si="23"/>
        <v>0</v>
      </c>
    </row>
    <row r="54" spans="1:26" x14ac:dyDescent="0.25">
      <c r="B54" s="55"/>
      <c r="C54" s="303"/>
      <c r="D54" s="301" t="s">
        <v>1000</v>
      </c>
      <c r="E54" s="242"/>
      <c r="F54" s="420">
        <v>34000</v>
      </c>
      <c r="G54" s="420">
        <v>34000</v>
      </c>
      <c r="H54" s="251">
        <f>SUM(M54:X54)</f>
        <v>32823</v>
      </c>
      <c r="I54" s="149"/>
      <c r="J54" s="167">
        <f>SUM(H54:I54)</f>
        <v>32823</v>
      </c>
      <c r="K54" s="75">
        <f>J54</f>
        <v>32823</v>
      </c>
      <c r="L54" s="1"/>
      <c r="M54" s="75"/>
      <c r="N54" s="1"/>
      <c r="O54" s="1">
        <v>10683</v>
      </c>
      <c r="P54" s="1">
        <v>5365</v>
      </c>
      <c r="Q54" s="1"/>
      <c r="R54" s="81">
        <v>5582</v>
      </c>
      <c r="S54" s="1"/>
      <c r="T54" s="42">
        <v>2693</v>
      </c>
      <c r="U54" s="670"/>
      <c r="V54" s="42"/>
      <c r="W54" s="42">
        <v>8500</v>
      </c>
      <c r="X54" s="44"/>
    </row>
    <row r="55" spans="1:26" x14ac:dyDescent="0.25">
      <c r="B55" s="55"/>
      <c r="C55" s="303"/>
      <c r="D55" s="301" t="s">
        <v>1001</v>
      </c>
      <c r="E55" s="242"/>
      <c r="F55" s="420">
        <v>68000</v>
      </c>
      <c r="G55" s="420">
        <v>87384</v>
      </c>
      <c r="H55" s="251">
        <f>SUM(M55:X55)</f>
        <v>105964</v>
      </c>
      <c r="I55" s="149"/>
      <c r="J55" s="167">
        <f>SUM(H55:I55)</f>
        <v>105964</v>
      </c>
      <c r="K55" s="75"/>
      <c r="L55" s="1">
        <f>J55</f>
        <v>105964</v>
      </c>
      <c r="M55" s="75">
        <v>6259</v>
      </c>
      <c r="N55" s="1">
        <v>22272</v>
      </c>
      <c r="O55" s="1"/>
      <c r="P55" s="1">
        <v>31205</v>
      </c>
      <c r="Q55" s="1">
        <v>3938</v>
      </c>
      <c r="R55" s="81">
        <v>3710</v>
      </c>
      <c r="S55" s="1"/>
      <c r="T55" s="42">
        <v>14802</v>
      </c>
      <c r="U55" s="670">
        <v>3778</v>
      </c>
      <c r="V55" s="42"/>
      <c r="W55" s="42">
        <v>20000</v>
      </c>
      <c r="X55" s="44"/>
    </row>
    <row r="56" spans="1:26" s="41" customFormat="1" hidden="1" x14ac:dyDescent="0.25">
      <c r="A56" s="126" t="s">
        <v>168</v>
      </c>
      <c r="B56" s="53" t="s">
        <v>630</v>
      </c>
      <c r="C56" s="802" t="s">
        <v>169</v>
      </c>
      <c r="D56" s="862"/>
      <c r="E56" s="803"/>
      <c r="F56" s="419">
        <f>SUM(L56:W56)</f>
        <v>0</v>
      </c>
      <c r="G56" s="419">
        <f>SUM(M56:X56)</f>
        <v>0</v>
      </c>
      <c r="H56" s="258">
        <f>SUM(M56:X56)</f>
        <v>0</v>
      </c>
      <c r="I56" s="156"/>
      <c r="J56" s="168">
        <f t="shared" si="2"/>
        <v>0</v>
      </c>
      <c r="K56" s="77"/>
      <c r="L56" s="13"/>
      <c r="M56" s="77"/>
      <c r="N56" s="13"/>
      <c r="O56" s="13"/>
      <c r="P56" s="13"/>
      <c r="Q56" s="13"/>
      <c r="R56" s="82"/>
      <c r="S56" s="13"/>
      <c r="T56" s="43"/>
      <c r="U56" s="669"/>
      <c r="V56" s="43"/>
      <c r="W56" s="43"/>
      <c r="X56" s="45"/>
    </row>
    <row r="57" spans="1:26" hidden="1" x14ac:dyDescent="0.25">
      <c r="B57" s="92" t="s">
        <v>631</v>
      </c>
      <c r="C57" s="781" t="s">
        <v>170</v>
      </c>
      <c r="D57" s="782"/>
      <c r="E57" s="782"/>
      <c r="F57" s="421">
        <f>F58+F59</f>
        <v>0</v>
      </c>
      <c r="G57" s="421">
        <f>G58+G59</f>
        <v>0</v>
      </c>
      <c r="H57" s="252">
        <f>H58+H59</f>
        <v>0</v>
      </c>
      <c r="I57" s="150">
        <f t="shared" ref="I57:X57" si="24">I58+I59</f>
        <v>0</v>
      </c>
      <c r="J57" s="166">
        <f t="shared" si="2"/>
        <v>0</v>
      </c>
      <c r="K57" s="94">
        <f>K58+K59</f>
        <v>0</v>
      </c>
      <c r="L57" s="95">
        <f>L58+L59</f>
        <v>0</v>
      </c>
      <c r="M57" s="94">
        <f t="shared" si="24"/>
        <v>0</v>
      </c>
      <c r="N57" s="95">
        <f t="shared" si="24"/>
        <v>0</v>
      </c>
      <c r="O57" s="95">
        <f t="shared" si="24"/>
        <v>0</v>
      </c>
      <c r="P57" s="95">
        <f t="shared" si="24"/>
        <v>0</v>
      </c>
      <c r="Q57" s="95">
        <f t="shared" si="24"/>
        <v>0</v>
      </c>
      <c r="R57" s="98">
        <f t="shared" si="24"/>
        <v>0</v>
      </c>
      <c r="S57" s="95">
        <f t="shared" si="24"/>
        <v>0</v>
      </c>
      <c r="T57" s="280">
        <f t="shared" si="24"/>
        <v>0</v>
      </c>
      <c r="U57" s="673">
        <f t="shared" si="24"/>
        <v>0</v>
      </c>
      <c r="V57" s="97">
        <f t="shared" si="24"/>
        <v>0</v>
      </c>
      <c r="W57" s="97">
        <f t="shared" si="24"/>
        <v>0</v>
      </c>
      <c r="X57" s="99">
        <f t="shared" si="24"/>
        <v>0</v>
      </c>
    </row>
    <row r="58" spans="1:26" s="41" customFormat="1" hidden="1" x14ac:dyDescent="0.25">
      <c r="A58" s="126" t="s">
        <v>171</v>
      </c>
      <c r="B58" s="53" t="s">
        <v>632</v>
      </c>
      <c r="C58" s="802" t="s">
        <v>172</v>
      </c>
      <c r="D58" s="803"/>
      <c r="E58" s="803"/>
      <c r="F58" s="419">
        <f>SUM(L58:W58)</f>
        <v>0</v>
      </c>
      <c r="G58" s="419">
        <f>SUM(M58:X58)</f>
        <v>0</v>
      </c>
      <c r="H58" s="258">
        <f>SUM(M58:X58)</f>
        <v>0</v>
      </c>
      <c r="I58" s="156"/>
      <c r="J58" s="168">
        <f t="shared" si="2"/>
        <v>0</v>
      </c>
      <c r="K58" s="77"/>
      <c r="L58" s="13"/>
      <c r="M58" s="77"/>
      <c r="N58" s="13"/>
      <c r="O58" s="13"/>
      <c r="P58" s="13"/>
      <c r="Q58" s="13"/>
      <c r="R58" s="82"/>
      <c r="S58" s="13"/>
      <c r="T58" s="43"/>
      <c r="U58" s="669"/>
      <c r="V58" s="43"/>
      <c r="W58" s="43"/>
      <c r="X58" s="45"/>
    </row>
    <row r="59" spans="1:26" s="41" customFormat="1" hidden="1" x14ac:dyDescent="0.25">
      <c r="A59" s="126" t="s">
        <v>173</v>
      </c>
      <c r="B59" s="53" t="s">
        <v>633</v>
      </c>
      <c r="C59" s="802" t="s">
        <v>174</v>
      </c>
      <c r="D59" s="803"/>
      <c r="E59" s="803"/>
      <c r="F59" s="419">
        <f>SUM(L59:W59)</f>
        <v>0</v>
      </c>
      <c r="G59" s="419">
        <f>SUM(M59:X59)</f>
        <v>0</v>
      </c>
      <c r="H59" s="258">
        <f>SUM(M59:X59)</f>
        <v>0</v>
      </c>
      <c r="I59" s="156"/>
      <c r="J59" s="168">
        <f t="shared" si="2"/>
        <v>0</v>
      </c>
      <c r="K59" s="77"/>
      <c r="L59" s="13"/>
      <c r="M59" s="77"/>
      <c r="N59" s="13"/>
      <c r="O59" s="13"/>
      <c r="P59" s="13"/>
      <c r="Q59" s="13"/>
      <c r="R59" s="82"/>
      <c r="S59" s="13"/>
      <c r="T59" s="43"/>
      <c r="U59" s="669"/>
      <c r="V59" s="43"/>
      <c r="W59" s="43"/>
      <c r="X59" s="45"/>
    </row>
    <row r="60" spans="1:26" x14ac:dyDescent="0.25">
      <c r="B60" s="92" t="s">
        <v>634</v>
      </c>
      <c r="C60" s="781" t="s">
        <v>175</v>
      </c>
      <c r="D60" s="782"/>
      <c r="E60" s="782"/>
      <c r="F60" s="421">
        <f>F61+F71+F72+F73+F76+F79+F80</f>
        <v>696962</v>
      </c>
      <c r="G60" s="421">
        <f>G61+G71+G72+G73+G76+G79+G80</f>
        <v>942860</v>
      </c>
      <c r="H60" s="252">
        <f>H61+H71+H72+H73+H76+H79+H80</f>
        <v>905919</v>
      </c>
      <c r="I60" s="150">
        <f t="shared" ref="I60:X60" si="25">I61+I71+I72+I73+I76+I79+I80</f>
        <v>0</v>
      </c>
      <c r="J60" s="166">
        <f t="shared" si="2"/>
        <v>905919</v>
      </c>
      <c r="K60" s="94">
        <f>K61+K71+K72+K73+K76+K79+K80</f>
        <v>229179</v>
      </c>
      <c r="L60" s="95">
        <f>L61+L71+L72+L73+L76+L79+L80</f>
        <v>676740</v>
      </c>
      <c r="M60" s="94">
        <f t="shared" si="25"/>
        <v>71546</v>
      </c>
      <c r="N60" s="95">
        <f t="shared" si="25"/>
        <v>54364</v>
      </c>
      <c r="O60" s="95">
        <f t="shared" si="25"/>
        <v>54117</v>
      </c>
      <c r="P60" s="95">
        <f t="shared" si="25"/>
        <v>83324</v>
      </c>
      <c r="Q60" s="95">
        <f t="shared" si="25"/>
        <v>54381</v>
      </c>
      <c r="R60" s="98">
        <f t="shared" si="25"/>
        <v>210226</v>
      </c>
      <c r="S60" s="95">
        <f t="shared" si="25"/>
        <v>54355</v>
      </c>
      <c r="T60" s="97">
        <f t="shared" si="25"/>
        <v>45226</v>
      </c>
      <c r="U60" s="668">
        <f t="shared" si="25"/>
        <v>63765</v>
      </c>
      <c r="V60" s="97">
        <f t="shared" si="25"/>
        <v>80615</v>
      </c>
      <c r="W60" s="97">
        <f t="shared" si="25"/>
        <v>77000</v>
      </c>
      <c r="X60" s="99">
        <f t="shared" si="25"/>
        <v>57000</v>
      </c>
    </row>
    <row r="61" spans="1:26" s="41" customFormat="1" x14ac:dyDescent="0.25">
      <c r="A61" s="126" t="s">
        <v>176</v>
      </c>
      <c r="B61" s="53" t="s">
        <v>635</v>
      </c>
      <c r="C61" s="802" t="s">
        <v>177</v>
      </c>
      <c r="D61" s="803"/>
      <c r="E61" s="803"/>
      <c r="F61" s="419">
        <f>F62+F65+F68</f>
        <v>510600</v>
      </c>
      <c r="G61" s="419">
        <f>G62+G65+G68</f>
        <v>850511</v>
      </c>
      <c r="H61" s="258">
        <f>H62+H65+H68</f>
        <v>813570</v>
      </c>
      <c r="I61" s="156">
        <f>I62+I65+I68</f>
        <v>0</v>
      </c>
      <c r="J61" s="168">
        <f t="shared" si="2"/>
        <v>813570</v>
      </c>
      <c r="K61" s="77">
        <f t="shared" ref="K61:X61" si="26">K62+K65+K68</f>
        <v>207119</v>
      </c>
      <c r="L61" s="13">
        <f t="shared" si="26"/>
        <v>606451</v>
      </c>
      <c r="M61" s="77">
        <f t="shared" si="26"/>
        <v>53696</v>
      </c>
      <c r="N61" s="13">
        <f t="shared" si="26"/>
        <v>54364</v>
      </c>
      <c r="O61" s="13">
        <f t="shared" si="26"/>
        <v>54117</v>
      </c>
      <c r="P61" s="13">
        <f t="shared" si="26"/>
        <v>64732</v>
      </c>
      <c r="Q61" s="13">
        <f t="shared" si="26"/>
        <v>54381</v>
      </c>
      <c r="R61" s="82">
        <f t="shared" si="26"/>
        <v>202911</v>
      </c>
      <c r="S61" s="13">
        <f t="shared" si="26"/>
        <v>54355</v>
      </c>
      <c r="T61" s="43">
        <f t="shared" si="26"/>
        <v>45226</v>
      </c>
      <c r="U61" s="669">
        <f t="shared" si="26"/>
        <v>45173</v>
      </c>
      <c r="V61" s="43">
        <f t="shared" si="26"/>
        <v>70615</v>
      </c>
      <c r="W61" s="43">
        <f t="shared" si="26"/>
        <v>57000</v>
      </c>
      <c r="X61" s="45">
        <f t="shared" si="26"/>
        <v>57000</v>
      </c>
    </row>
    <row r="62" spans="1:26" s="209" customFormat="1" x14ac:dyDescent="0.25">
      <c r="A62" s="302"/>
      <c r="B62" s="189"/>
      <c r="C62" s="202"/>
      <c r="D62" s="266" t="s">
        <v>997</v>
      </c>
      <c r="E62" s="266"/>
      <c r="F62" s="422">
        <f>SUM(F63:F64)</f>
        <v>144000</v>
      </c>
      <c r="G62" s="422">
        <f>SUM(G63:G64)</f>
        <v>125665</v>
      </c>
      <c r="H62" s="271">
        <f>SUM(H63:H64)</f>
        <v>121057</v>
      </c>
      <c r="I62" s="190">
        <f>SUM(I63:I64)</f>
        <v>0</v>
      </c>
      <c r="J62" s="191">
        <f>SUM(H62:I62)</f>
        <v>121057</v>
      </c>
      <c r="K62" s="199">
        <f t="shared" ref="K62:X62" si="27">SUM(K63:K64)</f>
        <v>29113</v>
      </c>
      <c r="L62" s="193">
        <f t="shared" si="27"/>
        <v>91944</v>
      </c>
      <c r="M62" s="199">
        <f t="shared" si="27"/>
        <v>4182</v>
      </c>
      <c r="N62" s="193">
        <f t="shared" si="27"/>
        <v>4229</v>
      </c>
      <c r="O62" s="193">
        <f t="shared" si="27"/>
        <v>3816</v>
      </c>
      <c r="P62" s="193">
        <f t="shared" si="27"/>
        <v>4229</v>
      </c>
      <c r="Q62" s="193">
        <f t="shared" si="27"/>
        <v>4080</v>
      </c>
      <c r="R62" s="194">
        <f t="shared" si="27"/>
        <v>38461</v>
      </c>
      <c r="S62" s="193">
        <f t="shared" si="27"/>
        <v>16668</v>
      </c>
      <c r="T62" s="192">
        <f t="shared" si="27"/>
        <v>7696</v>
      </c>
      <c r="U62" s="664">
        <f t="shared" si="27"/>
        <v>7696</v>
      </c>
      <c r="V62" s="192">
        <f t="shared" si="27"/>
        <v>10000</v>
      </c>
      <c r="W62" s="192">
        <f t="shared" si="27"/>
        <v>10000</v>
      </c>
      <c r="X62" s="195">
        <f t="shared" si="27"/>
        <v>10000</v>
      </c>
    </row>
    <row r="63" spans="1:26" x14ac:dyDescent="0.25">
      <c r="B63" s="55"/>
      <c r="C63" s="303"/>
      <c r="D63" s="242"/>
      <c r="E63" s="242" t="s">
        <v>1000</v>
      </c>
      <c r="F63" s="420">
        <v>48000</v>
      </c>
      <c r="G63" s="420">
        <v>29265</v>
      </c>
      <c r="H63" s="251">
        <f t="shared" ref="H63:H70" si="28">SUM(M63:X63)</f>
        <v>29113</v>
      </c>
      <c r="I63" s="149"/>
      <c r="J63" s="167">
        <f t="shared" ref="J63:J70" si="29">SUM(H63:I63)</f>
        <v>29113</v>
      </c>
      <c r="K63" s="75">
        <f>J63</f>
        <v>29113</v>
      </c>
      <c r="L63" s="1"/>
      <c r="M63" s="75">
        <v>1394</v>
      </c>
      <c r="N63" s="1">
        <v>1057</v>
      </c>
      <c r="O63" s="1">
        <v>954</v>
      </c>
      <c r="P63" s="1">
        <v>1057</v>
      </c>
      <c r="Q63" s="1">
        <v>1020</v>
      </c>
      <c r="R63" s="81">
        <v>9616</v>
      </c>
      <c r="S63" s="1">
        <v>4167</v>
      </c>
      <c r="T63" s="42">
        <v>1924</v>
      </c>
      <c r="U63" s="670">
        <v>1924</v>
      </c>
      <c r="V63" s="42">
        <v>2000</v>
      </c>
      <c r="W63" s="42">
        <v>2000</v>
      </c>
      <c r="X63" s="42">
        <v>2000</v>
      </c>
      <c r="Z63" s="188"/>
    </row>
    <row r="64" spans="1:26" x14ac:dyDescent="0.25">
      <c r="B64" s="55"/>
      <c r="C64" s="303"/>
      <c r="D64" s="242"/>
      <c r="E64" s="242" t="s">
        <v>1001</v>
      </c>
      <c r="F64" s="420">
        <v>96000</v>
      </c>
      <c r="G64" s="420">
        <v>96400</v>
      </c>
      <c r="H64" s="251">
        <f t="shared" si="28"/>
        <v>91944</v>
      </c>
      <c r="I64" s="149"/>
      <c r="J64" s="167">
        <f t="shared" si="29"/>
        <v>91944</v>
      </c>
      <c r="K64" s="75"/>
      <c r="L64" s="1">
        <f>J64</f>
        <v>91944</v>
      </c>
      <c r="M64" s="75">
        <v>2788</v>
      </c>
      <c r="N64" s="1">
        <v>3172</v>
      </c>
      <c r="O64" s="1">
        <v>2862</v>
      </c>
      <c r="P64" s="1">
        <v>3172</v>
      </c>
      <c r="Q64" s="1">
        <v>3060</v>
      </c>
      <c r="R64" s="81">
        <v>28845</v>
      </c>
      <c r="S64" s="1">
        <v>12501</v>
      </c>
      <c r="T64" s="42">
        <v>5772</v>
      </c>
      <c r="U64" s="670">
        <v>5772</v>
      </c>
      <c r="V64" s="42">
        <v>8000</v>
      </c>
      <c r="W64" s="42">
        <v>8000</v>
      </c>
      <c r="X64" s="44">
        <v>8000</v>
      </c>
    </row>
    <row r="65" spans="1:24" s="209" customFormat="1" x14ac:dyDescent="0.25">
      <c r="A65" s="302"/>
      <c r="B65" s="189"/>
      <c r="C65" s="202"/>
      <c r="D65" s="266" t="s">
        <v>998</v>
      </c>
      <c r="E65" s="266"/>
      <c r="F65" s="422">
        <f>SUM(F66:F67)</f>
        <v>321600</v>
      </c>
      <c r="G65" s="422">
        <f>SUM(G66:G67)</f>
        <v>687846</v>
      </c>
      <c r="H65" s="271">
        <f>SUM(H66:H67)</f>
        <v>668853</v>
      </c>
      <c r="I65" s="190">
        <f>SUM(I66:I67)</f>
        <v>0</v>
      </c>
      <c r="J65" s="191">
        <f t="shared" si="29"/>
        <v>668853</v>
      </c>
      <c r="K65" s="199">
        <f t="shared" ref="K65:X65" si="30">SUM(K66:K67)</f>
        <v>172091</v>
      </c>
      <c r="L65" s="193">
        <f t="shared" si="30"/>
        <v>496762</v>
      </c>
      <c r="M65" s="199">
        <f t="shared" si="30"/>
        <v>49514</v>
      </c>
      <c r="N65" s="193">
        <f t="shared" si="30"/>
        <v>50135</v>
      </c>
      <c r="O65" s="193">
        <f t="shared" si="30"/>
        <v>50301</v>
      </c>
      <c r="P65" s="193">
        <f t="shared" si="30"/>
        <v>50458</v>
      </c>
      <c r="Q65" s="193">
        <f t="shared" si="30"/>
        <v>50301</v>
      </c>
      <c r="R65" s="194">
        <f t="shared" si="30"/>
        <v>164450</v>
      </c>
      <c r="S65" s="193">
        <f t="shared" si="30"/>
        <v>37687</v>
      </c>
      <c r="T65" s="192">
        <f t="shared" si="30"/>
        <v>37530</v>
      </c>
      <c r="U65" s="664">
        <f t="shared" si="30"/>
        <v>37477</v>
      </c>
      <c r="V65" s="192">
        <f t="shared" si="30"/>
        <v>47000</v>
      </c>
      <c r="W65" s="192">
        <f t="shared" si="30"/>
        <v>47000</v>
      </c>
      <c r="X65" s="195">
        <f t="shared" si="30"/>
        <v>47000</v>
      </c>
    </row>
    <row r="66" spans="1:24" x14ac:dyDescent="0.25">
      <c r="B66" s="55"/>
      <c r="C66" s="303"/>
      <c r="D66" s="242"/>
      <c r="E66" s="242" t="s">
        <v>1000</v>
      </c>
      <c r="F66" s="420">
        <v>107200</v>
      </c>
      <c r="G66" s="420">
        <v>177339</v>
      </c>
      <c r="H66" s="251">
        <f t="shared" si="28"/>
        <v>172091</v>
      </c>
      <c r="I66" s="149"/>
      <c r="J66" s="167">
        <f t="shared" si="29"/>
        <v>172091</v>
      </c>
      <c r="K66" s="75">
        <f>J66</f>
        <v>172091</v>
      </c>
      <c r="L66" s="1"/>
      <c r="M66" s="75">
        <v>16505</v>
      </c>
      <c r="N66" s="1">
        <v>12534</v>
      </c>
      <c r="O66" s="1">
        <v>12575</v>
      </c>
      <c r="P66" s="1">
        <v>12615</v>
      </c>
      <c r="Q66" s="1">
        <v>12575</v>
      </c>
      <c r="R66" s="81">
        <v>41113</v>
      </c>
      <c r="S66" s="1">
        <v>9422</v>
      </c>
      <c r="T66" s="42">
        <v>9383</v>
      </c>
      <c r="U66" s="670">
        <v>9369</v>
      </c>
      <c r="V66" s="42">
        <v>12000</v>
      </c>
      <c r="W66" s="42">
        <v>12000</v>
      </c>
      <c r="X66" s="44">
        <v>12000</v>
      </c>
    </row>
    <row r="67" spans="1:24" x14ac:dyDescent="0.25">
      <c r="B67" s="55"/>
      <c r="C67" s="303"/>
      <c r="D67" s="242"/>
      <c r="E67" s="242" t="s">
        <v>1001</v>
      </c>
      <c r="F67" s="420">
        <v>214400</v>
      </c>
      <c r="G67" s="420">
        <v>510507</v>
      </c>
      <c r="H67" s="251">
        <f t="shared" si="28"/>
        <v>496762</v>
      </c>
      <c r="I67" s="149"/>
      <c r="J67" s="167">
        <f t="shared" si="29"/>
        <v>496762</v>
      </c>
      <c r="K67" s="75"/>
      <c r="L67" s="1">
        <f>J67</f>
        <v>496762</v>
      </c>
      <c r="M67" s="75">
        <v>33009</v>
      </c>
      <c r="N67" s="1">
        <v>37601</v>
      </c>
      <c r="O67" s="1">
        <v>37726</v>
      </c>
      <c r="P67" s="1">
        <v>37843</v>
      </c>
      <c r="Q67" s="1">
        <v>37726</v>
      </c>
      <c r="R67" s="81">
        <v>123337</v>
      </c>
      <c r="S67" s="1">
        <v>28265</v>
      </c>
      <c r="T67" s="42">
        <v>28147</v>
      </c>
      <c r="U67" s="670">
        <v>28108</v>
      </c>
      <c r="V67" s="42">
        <v>35000</v>
      </c>
      <c r="W67" s="42">
        <v>35000</v>
      </c>
      <c r="X67" s="44">
        <v>35000</v>
      </c>
    </row>
    <row r="68" spans="1:24" s="209" customFormat="1" x14ac:dyDescent="0.25">
      <c r="A68" s="302"/>
      <c r="B68" s="189"/>
      <c r="C68" s="202"/>
      <c r="D68" s="266" t="s">
        <v>999</v>
      </c>
      <c r="E68" s="266"/>
      <c r="F68" s="422">
        <f>SUM(F69:F70)</f>
        <v>45000</v>
      </c>
      <c r="G68" s="422">
        <f>SUM(G69:G70)</f>
        <v>37000</v>
      </c>
      <c r="H68" s="271">
        <f>SUM(H69:H70)</f>
        <v>23660</v>
      </c>
      <c r="I68" s="190">
        <f>SUM(I69:I70)</f>
        <v>0</v>
      </c>
      <c r="J68" s="191">
        <f t="shared" si="29"/>
        <v>23660</v>
      </c>
      <c r="K68" s="199">
        <f t="shared" ref="K68:X68" si="31">SUM(K69:K70)</f>
        <v>5915</v>
      </c>
      <c r="L68" s="193">
        <f t="shared" si="31"/>
        <v>17745</v>
      </c>
      <c r="M68" s="199">
        <f t="shared" si="31"/>
        <v>0</v>
      </c>
      <c r="N68" s="193">
        <f t="shared" si="31"/>
        <v>0</v>
      </c>
      <c r="O68" s="193">
        <f t="shared" si="31"/>
        <v>0</v>
      </c>
      <c r="P68" s="193">
        <f t="shared" si="31"/>
        <v>10045</v>
      </c>
      <c r="Q68" s="193">
        <f t="shared" si="31"/>
        <v>0</v>
      </c>
      <c r="R68" s="194">
        <f t="shared" si="31"/>
        <v>0</v>
      </c>
      <c r="S68" s="193">
        <f t="shared" si="31"/>
        <v>0</v>
      </c>
      <c r="T68" s="192">
        <f t="shared" si="31"/>
        <v>0</v>
      </c>
      <c r="U68" s="664">
        <f t="shared" si="31"/>
        <v>0</v>
      </c>
      <c r="V68" s="192">
        <f t="shared" si="31"/>
        <v>13615</v>
      </c>
      <c r="W68" s="192">
        <f t="shared" si="31"/>
        <v>0</v>
      </c>
      <c r="X68" s="195">
        <f t="shared" si="31"/>
        <v>0</v>
      </c>
    </row>
    <row r="69" spans="1:24" x14ac:dyDescent="0.25">
      <c r="B69" s="55"/>
      <c r="C69" s="303"/>
      <c r="D69" s="242"/>
      <c r="E69" s="242" t="s">
        <v>1000</v>
      </c>
      <c r="F69" s="420">
        <v>15000</v>
      </c>
      <c r="G69" s="420">
        <v>12000</v>
      </c>
      <c r="H69" s="251">
        <f t="shared" si="28"/>
        <v>5915</v>
      </c>
      <c r="I69" s="149"/>
      <c r="J69" s="167">
        <f t="shared" si="29"/>
        <v>5915</v>
      </c>
      <c r="K69" s="75">
        <f>J69</f>
        <v>5915</v>
      </c>
      <c r="L69" s="1"/>
      <c r="M69" s="75"/>
      <c r="N69" s="1"/>
      <c r="O69" s="1"/>
      <c r="P69" s="1">
        <v>2511</v>
      </c>
      <c r="Q69" s="1"/>
      <c r="R69" s="81"/>
      <c r="S69" s="1"/>
      <c r="T69" s="42"/>
      <c r="U69" s="670"/>
      <c r="V69" s="42">
        <v>3404</v>
      </c>
      <c r="W69" s="42"/>
      <c r="X69" s="44"/>
    </row>
    <row r="70" spans="1:24" x14ac:dyDescent="0.25">
      <c r="B70" s="55"/>
      <c r="C70" s="303"/>
      <c r="D70" s="242"/>
      <c r="E70" s="242" t="s">
        <v>1001</v>
      </c>
      <c r="F70" s="420">
        <v>30000</v>
      </c>
      <c r="G70" s="420">
        <v>25000</v>
      </c>
      <c r="H70" s="251">
        <f t="shared" si="28"/>
        <v>17745</v>
      </c>
      <c r="I70" s="149"/>
      <c r="J70" s="167">
        <f t="shared" si="29"/>
        <v>17745</v>
      </c>
      <c r="K70" s="75"/>
      <c r="L70" s="1">
        <f>J70</f>
        <v>17745</v>
      </c>
      <c r="M70" s="75"/>
      <c r="N70" s="1"/>
      <c r="O70" s="1"/>
      <c r="P70" s="1">
        <v>7534</v>
      </c>
      <c r="Q70" s="1"/>
      <c r="R70" s="81"/>
      <c r="S70" s="1"/>
      <c r="T70" s="42"/>
      <c r="U70" s="670"/>
      <c r="V70" s="42">
        <v>10211</v>
      </c>
      <c r="W70" s="42"/>
      <c r="X70" s="44"/>
    </row>
    <row r="71" spans="1:24" s="41" customFormat="1" hidden="1" x14ac:dyDescent="0.25">
      <c r="A71" s="126" t="s">
        <v>178</v>
      </c>
      <c r="B71" s="53" t="s">
        <v>636</v>
      </c>
      <c r="C71" s="802" t="s">
        <v>179</v>
      </c>
      <c r="D71" s="803"/>
      <c r="E71" s="803"/>
      <c r="F71" s="419">
        <f>SUM(L71:W71)</f>
        <v>0</v>
      </c>
      <c r="G71" s="419">
        <f>SUM(M71:X71)</f>
        <v>0</v>
      </c>
      <c r="H71" s="258">
        <f>SUM(M71:X71)</f>
        <v>0</v>
      </c>
      <c r="I71" s="156"/>
      <c r="J71" s="168">
        <f t="shared" si="2"/>
        <v>0</v>
      </c>
      <c r="K71" s="77"/>
      <c r="L71" s="13"/>
      <c r="M71" s="77"/>
      <c r="N71" s="13"/>
      <c r="O71" s="13"/>
      <c r="P71" s="13"/>
      <c r="Q71" s="13"/>
      <c r="R71" s="82"/>
      <c r="S71" s="13"/>
      <c r="T71" s="43"/>
      <c r="U71" s="669"/>
      <c r="V71" s="43"/>
      <c r="W71" s="43"/>
      <c r="X71" s="45"/>
    </row>
    <row r="72" spans="1:24" s="41" customFormat="1" hidden="1" x14ac:dyDescent="0.25">
      <c r="A72" s="126" t="s">
        <v>180</v>
      </c>
      <c r="B72" s="53" t="s">
        <v>637</v>
      </c>
      <c r="C72" s="802" t="s">
        <v>181</v>
      </c>
      <c r="D72" s="803"/>
      <c r="E72" s="803"/>
      <c r="F72" s="419">
        <f>SUM(L72:W72)</f>
        <v>0</v>
      </c>
      <c r="G72" s="419">
        <f>SUM(M72:X72)</f>
        <v>0</v>
      </c>
      <c r="H72" s="258">
        <f>SUM(M72:X72)</f>
        <v>0</v>
      </c>
      <c r="I72" s="156"/>
      <c r="J72" s="168">
        <f t="shared" si="2"/>
        <v>0</v>
      </c>
      <c r="K72" s="77"/>
      <c r="L72" s="13"/>
      <c r="M72" s="77"/>
      <c r="N72" s="13"/>
      <c r="O72" s="13"/>
      <c r="P72" s="13"/>
      <c r="Q72" s="13"/>
      <c r="R72" s="82"/>
      <c r="S72" s="13"/>
      <c r="T72" s="43"/>
      <c r="U72" s="669"/>
      <c r="V72" s="43"/>
      <c r="W72" s="43"/>
      <c r="X72" s="45"/>
    </row>
    <row r="73" spans="1:24" s="41" customFormat="1" x14ac:dyDescent="0.25">
      <c r="A73" s="126" t="s">
        <v>182</v>
      </c>
      <c r="B73" s="53" t="s">
        <v>638</v>
      </c>
      <c r="C73" s="802" t="s">
        <v>183</v>
      </c>
      <c r="D73" s="803"/>
      <c r="E73" s="803"/>
      <c r="F73" s="419">
        <f>SUM(F74:F75)</f>
        <v>132362</v>
      </c>
      <c r="G73" s="419">
        <f>SUM(G74:G75)</f>
        <v>55165</v>
      </c>
      <c r="H73" s="258">
        <f>SUM(H74:H75)</f>
        <v>55165</v>
      </c>
      <c r="I73" s="156">
        <f>SUM(I74:I75)</f>
        <v>0</v>
      </c>
      <c r="J73" s="168">
        <f t="shared" si="2"/>
        <v>55165</v>
      </c>
      <c r="K73" s="77">
        <f t="shared" ref="K73:X73" si="32">SUM(K74:K75)</f>
        <v>10000</v>
      </c>
      <c r="L73" s="13">
        <f t="shared" si="32"/>
        <v>45165</v>
      </c>
      <c r="M73" s="77">
        <f t="shared" si="32"/>
        <v>17850</v>
      </c>
      <c r="N73" s="13">
        <f t="shared" si="32"/>
        <v>0</v>
      </c>
      <c r="O73" s="13">
        <f t="shared" si="32"/>
        <v>0</v>
      </c>
      <c r="P73" s="13">
        <f t="shared" si="32"/>
        <v>0</v>
      </c>
      <c r="Q73" s="13">
        <f t="shared" si="32"/>
        <v>0</v>
      </c>
      <c r="R73" s="82">
        <f t="shared" si="32"/>
        <v>7315</v>
      </c>
      <c r="S73" s="13">
        <f t="shared" si="32"/>
        <v>0</v>
      </c>
      <c r="T73" s="43">
        <f t="shared" si="32"/>
        <v>0</v>
      </c>
      <c r="U73" s="669">
        <f t="shared" si="32"/>
        <v>0</v>
      </c>
      <c r="V73" s="43">
        <f t="shared" si="32"/>
        <v>10000</v>
      </c>
      <c r="W73" s="43">
        <f t="shared" si="32"/>
        <v>20000</v>
      </c>
      <c r="X73" s="45">
        <f t="shared" si="32"/>
        <v>0</v>
      </c>
    </row>
    <row r="74" spans="1:24" x14ac:dyDescent="0.25">
      <c r="B74" s="55"/>
      <c r="C74" s="303"/>
      <c r="D74" s="301" t="s">
        <v>1000</v>
      </c>
      <c r="E74" s="242"/>
      <c r="F74" s="420">
        <f>SUM(L74:W74)</f>
        <v>10000</v>
      </c>
      <c r="G74" s="420">
        <f>SUM(M74:X74)</f>
        <v>10000</v>
      </c>
      <c r="H74" s="251">
        <f>SUM(M74:X74)</f>
        <v>10000</v>
      </c>
      <c r="I74" s="149"/>
      <c r="J74" s="167">
        <f>SUM(H74:I74)</f>
        <v>10000</v>
      </c>
      <c r="K74" s="75">
        <f>J74</f>
        <v>10000</v>
      </c>
      <c r="L74" s="1"/>
      <c r="M74" s="75"/>
      <c r="N74" s="1"/>
      <c r="O74" s="1"/>
      <c r="P74" s="1"/>
      <c r="Q74" s="1"/>
      <c r="R74" s="81"/>
      <c r="S74" s="1"/>
      <c r="T74" s="42"/>
      <c r="U74" s="670"/>
      <c r="V74" s="42">
        <v>10000</v>
      </c>
      <c r="W74" s="42"/>
      <c r="X74" s="44"/>
    </row>
    <row r="75" spans="1:24" x14ac:dyDescent="0.25">
      <c r="B75" s="55"/>
      <c r="C75" s="303"/>
      <c r="D75" s="301" t="s">
        <v>1001</v>
      </c>
      <c r="E75" s="242"/>
      <c r="F75" s="420">
        <v>122362</v>
      </c>
      <c r="G75" s="420">
        <v>45165</v>
      </c>
      <c r="H75" s="251">
        <f>SUM(M75:X75)</f>
        <v>45165</v>
      </c>
      <c r="I75" s="149"/>
      <c r="J75" s="167">
        <f>SUM(H75:I75)</f>
        <v>45165</v>
      </c>
      <c r="K75" s="75"/>
      <c r="L75" s="1">
        <f>J75</f>
        <v>45165</v>
      </c>
      <c r="M75" s="75">
        <v>17850</v>
      </c>
      <c r="N75" s="1"/>
      <c r="O75" s="1"/>
      <c r="P75" s="1"/>
      <c r="Q75" s="1"/>
      <c r="R75" s="81">
        <v>7315</v>
      </c>
      <c r="S75" s="1"/>
      <c r="T75" s="42"/>
      <c r="U75" s="670"/>
      <c r="V75" s="42"/>
      <c r="W75" s="42">
        <v>20000</v>
      </c>
      <c r="X75" s="44"/>
    </row>
    <row r="76" spans="1:24" s="18" customFormat="1" hidden="1" x14ac:dyDescent="0.25">
      <c r="A76" s="126" t="s">
        <v>184</v>
      </c>
      <c r="B76" s="53" t="s">
        <v>639</v>
      </c>
      <c r="C76" s="802" t="s">
        <v>185</v>
      </c>
      <c r="D76" s="803"/>
      <c r="E76" s="803"/>
      <c r="F76" s="419">
        <f>F77+F78</f>
        <v>0</v>
      </c>
      <c r="G76" s="419">
        <f>G77+G78</f>
        <v>0</v>
      </c>
      <c r="H76" s="258">
        <f>H77+H78</f>
        <v>0</v>
      </c>
      <c r="I76" s="156">
        <f t="shared" ref="I76:X76" si="33">I77+I78</f>
        <v>0</v>
      </c>
      <c r="J76" s="168">
        <f t="shared" si="2"/>
        <v>0</v>
      </c>
      <c r="K76" s="77">
        <f>K77+K78</f>
        <v>0</v>
      </c>
      <c r="L76" s="13">
        <f>L77+L78</f>
        <v>0</v>
      </c>
      <c r="M76" s="77">
        <f t="shared" si="33"/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82">
        <f t="shared" si="33"/>
        <v>0</v>
      </c>
      <c r="S76" s="13">
        <f t="shared" si="33"/>
        <v>0</v>
      </c>
      <c r="T76" s="43">
        <f t="shared" si="33"/>
        <v>0</v>
      </c>
      <c r="U76" s="669">
        <f t="shared" si="33"/>
        <v>0</v>
      </c>
      <c r="V76" s="43">
        <f t="shared" si="33"/>
        <v>0</v>
      </c>
      <c r="W76" s="43">
        <f t="shared" si="33"/>
        <v>0</v>
      </c>
      <c r="X76" s="45">
        <f t="shared" si="33"/>
        <v>0</v>
      </c>
    </row>
    <row r="77" spans="1:24" hidden="1" x14ac:dyDescent="0.25">
      <c r="B77" s="55"/>
      <c r="C77" s="269"/>
      <c r="D77" s="761" t="s">
        <v>186</v>
      </c>
      <c r="E77" s="761"/>
      <c r="F77" s="420">
        <f t="shared" ref="F77:G79" si="34">SUM(L77:W77)</f>
        <v>0</v>
      </c>
      <c r="G77" s="420">
        <f t="shared" si="34"/>
        <v>0</v>
      </c>
      <c r="H77" s="251">
        <f t="shared" ref="H77:H82" si="35">SUM(M77:X77)</f>
        <v>0</v>
      </c>
      <c r="I77" s="149"/>
      <c r="J77" s="167">
        <f t="shared" si="2"/>
        <v>0</v>
      </c>
      <c r="K77" s="75"/>
      <c r="L77" s="1"/>
      <c r="M77" s="75"/>
      <c r="N77" s="1"/>
      <c r="O77" s="1"/>
      <c r="P77" s="1"/>
      <c r="Q77" s="1"/>
      <c r="R77" s="81"/>
      <c r="S77" s="1"/>
      <c r="T77" s="42"/>
      <c r="U77" s="670"/>
      <c r="V77" s="42"/>
      <c r="W77" s="42"/>
      <c r="X77" s="44"/>
    </row>
    <row r="78" spans="1:24" hidden="1" x14ac:dyDescent="0.25">
      <c r="B78" s="55"/>
      <c r="C78" s="269"/>
      <c r="D78" s="761" t="s">
        <v>187</v>
      </c>
      <c r="E78" s="761"/>
      <c r="F78" s="420">
        <f t="shared" si="34"/>
        <v>0</v>
      </c>
      <c r="G78" s="420">
        <f t="shared" si="34"/>
        <v>0</v>
      </c>
      <c r="H78" s="251">
        <f t="shared" si="35"/>
        <v>0</v>
      </c>
      <c r="I78" s="149"/>
      <c r="J78" s="167">
        <f t="shared" si="2"/>
        <v>0</v>
      </c>
      <c r="K78" s="75"/>
      <c r="L78" s="1"/>
      <c r="M78" s="75"/>
      <c r="N78" s="1"/>
      <c r="O78" s="1"/>
      <c r="P78" s="1"/>
      <c r="Q78" s="1"/>
      <c r="R78" s="81"/>
      <c r="S78" s="1"/>
      <c r="T78" s="42"/>
      <c r="U78" s="670"/>
      <c r="V78" s="42"/>
      <c r="W78" s="42"/>
      <c r="X78" s="44"/>
    </row>
    <row r="79" spans="1:24" s="41" customFormat="1" hidden="1" x14ac:dyDescent="0.25">
      <c r="A79" s="126" t="s">
        <v>188</v>
      </c>
      <c r="B79" s="53" t="s">
        <v>640</v>
      </c>
      <c r="C79" s="810" t="s">
        <v>189</v>
      </c>
      <c r="D79" s="811"/>
      <c r="E79" s="811"/>
      <c r="F79" s="419">
        <f t="shared" si="34"/>
        <v>0</v>
      </c>
      <c r="G79" s="419">
        <f t="shared" si="34"/>
        <v>0</v>
      </c>
      <c r="H79" s="258">
        <f t="shared" si="35"/>
        <v>0</v>
      </c>
      <c r="I79" s="156"/>
      <c r="J79" s="168">
        <f t="shared" si="2"/>
        <v>0</v>
      </c>
      <c r="K79" s="77"/>
      <c r="L79" s="13"/>
      <c r="M79" s="77"/>
      <c r="N79" s="13"/>
      <c r="O79" s="13"/>
      <c r="P79" s="13"/>
      <c r="Q79" s="13"/>
      <c r="R79" s="82"/>
      <c r="S79" s="13"/>
      <c r="T79" s="43"/>
      <c r="U79" s="669"/>
      <c r="V79" s="43"/>
      <c r="W79" s="43"/>
      <c r="X79" s="45"/>
    </row>
    <row r="80" spans="1:24" s="41" customFormat="1" x14ac:dyDescent="0.25">
      <c r="A80" s="126" t="s">
        <v>190</v>
      </c>
      <c r="B80" s="53" t="s">
        <v>641</v>
      </c>
      <c r="C80" s="810" t="s">
        <v>191</v>
      </c>
      <c r="D80" s="811"/>
      <c r="E80" s="811"/>
      <c r="F80" s="419">
        <f>SUM(F81:F82)</f>
        <v>54000</v>
      </c>
      <c r="G80" s="419">
        <f>SUM(G81:G82)</f>
        <v>37184</v>
      </c>
      <c r="H80" s="258">
        <f>SUM(H81:H82)</f>
        <v>37184</v>
      </c>
      <c r="I80" s="156">
        <f>SUM(I81:I82)</f>
        <v>0</v>
      </c>
      <c r="J80" s="168">
        <f t="shared" si="2"/>
        <v>37184</v>
      </c>
      <c r="K80" s="77">
        <f>SUM(K81:K82)</f>
        <v>12060</v>
      </c>
      <c r="L80" s="13">
        <f t="shared" ref="L80:X80" si="36">SUM(L81:L82)</f>
        <v>25124</v>
      </c>
      <c r="M80" s="77">
        <f>SUM(M81:M82)</f>
        <v>0</v>
      </c>
      <c r="N80" s="13">
        <f t="shared" si="36"/>
        <v>0</v>
      </c>
      <c r="O80" s="13">
        <f t="shared" si="36"/>
        <v>0</v>
      </c>
      <c r="P80" s="13">
        <f t="shared" si="36"/>
        <v>18592</v>
      </c>
      <c r="Q80" s="13">
        <f t="shared" si="36"/>
        <v>0</v>
      </c>
      <c r="R80" s="82">
        <f t="shared" si="36"/>
        <v>0</v>
      </c>
      <c r="S80" s="13">
        <f t="shared" si="36"/>
        <v>0</v>
      </c>
      <c r="T80" s="43">
        <f t="shared" si="36"/>
        <v>0</v>
      </c>
      <c r="U80" s="669">
        <f t="shared" si="36"/>
        <v>18592</v>
      </c>
      <c r="V80" s="43">
        <f t="shared" si="36"/>
        <v>0</v>
      </c>
      <c r="W80" s="43">
        <f t="shared" si="36"/>
        <v>0</v>
      </c>
      <c r="X80" s="45">
        <f t="shared" si="36"/>
        <v>0</v>
      </c>
    </row>
    <row r="81" spans="1:24" x14ac:dyDescent="0.25">
      <c r="B81" s="55"/>
      <c r="C81" s="269"/>
      <c r="D81" s="301" t="s">
        <v>1000</v>
      </c>
      <c r="E81" s="300"/>
      <c r="F81" s="420">
        <v>18000</v>
      </c>
      <c r="G81" s="420">
        <v>12060</v>
      </c>
      <c r="H81" s="251">
        <f t="shared" si="35"/>
        <v>12060</v>
      </c>
      <c r="I81" s="149"/>
      <c r="J81" s="167">
        <f>SUM(H81:I81)</f>
        <v>12060</v>
      </c>
      <c r="K81" s="75">
        <f>J81</f>
        <v>12060</v>
      </c>
      <c r="L81" s="1"/>
      <c r="M81" s="75"/>
      <c r="N81" s="1"/>
      <c r="O81" s="1"/>
      <c r="P81" s="1">
        <v>6030</v>
      </c>
      <c r="Q81" s="1"/>
      <c r="R81" s="81"/>
      <c r="S81" s="1"/>
      <c r="T81" s="42"/>
      <c r="U81" s="670">
        <v>6030</v>
      </c>
      <c r="V81" s="42"/>
      <c r="W81" s="42"/>
      <c r="X81" s="44"/>
    </row>
    <row r="82" spans="1:24" x14ac:dyDescent="0.25">
      <c r="B82" s="55"/>
      <c r="C82" s="269"/>
      <c r="D82" s="301" t="s">
        <v>1001</v>
      </c>
      <c r="E82" s="300"/>
      <c r="F82" s="420">
        <v>36000</v>
      </c>
      <c r="G82" s="420">
        <v>25124</v>
      </c>
      <c r="H82" s="251">
        <f t="shared" si="35"/>
        <v>25124</v>
      </c>
      <c r="I82" s="149"/>
      <c r="J82" s="167">
        <f>SUM(H82:I82)</f>
        <v>25124</v>
      </c>
      <c r="K82" s="75"/>
      <c r="L82" s="1">
        <f>J82</f>
        <v>25124</v>
      </c>
      <c r="M82" s="75"/>
      <c r="N82" s="1"/>
      <c r="O82" s="1"/>
      <c r="P82" s="1">
        <f>14572-2010</f>
        <v>12562</v>
      </c>
      <c r="Q82" s="1"/>
      <c r="R82" s="81"/>
      <c r="S82" s="1"/>
      <c r="T82" s="42"/>
      <c r="U82" s="670">
        <v>12562</v>
      </c>
      <c r="V82" s="42"/>
      <c r="W82" s="42"/>
      <c r="X82" s="44"/>
    </row>
    <row r="83" spans="1:24" x14ac:dyDescent="0.25">
      <c r="B83" s="92" t="s">
        <v>642</v>
      </c>
      <c r="C83" s="784" t="s">
        <v>192</v>
      </c>
      <c r="D83" s="785"/>
      <c r="E83" s="785"/>
      <c r="F83" s="421">
        <f>F84+F85</f>
        <v>500000</v>
      </c>
      <c r="G83" s="421">
        <f>G84+G85</f>
        <v>444262</v>
      </c>
      <c r="H83" s="252">
        <f>H84+H85</f>
        <v>444939</v>
      </c>
      <c r="I83" s="150">
        <f t="shared" ref="I83:X83" si="37">I84+I85</f>
        <v>0</v>
      </c>
      <c r="J83" s="166">
        <f t="shared" si="2"/>
        <v>444939</v>
      </c>
      <c r="K83" s="94">
        <f>K84+K85</f>
        <v>444939</v>
      </c>
      <c r="L83" s="95">
        <f>L84+L85</f>
        <v>0</v>
      </c>
      <c r="M83" s="94">
        <f t="shared" si="37"/>
        <v>0</v>
      </c>
      <c r="N83" s="95">
        <f t="shared" si="37"/>
        <v>15515</v>
      </c>
      <c r="O83" s="95">
        <f t="shared" si="37"/>
        <v>10989</v>
      </c>
      <c r="P83" s="95">
        <f t="shared" si="37"/>
        <v>0</v>
      </c>
      <c r="Q83" s="95">
        <f t="shared" si="37"/>
        <v>17758</v>
      </c>
      <c r="R83" s="98">
        <f t="shared" si="37"/>
        <v>0</v>
      </c>
      <c r="S83" s="95">
        <f t="shared" si="37"/>
        <v>0</v>
      </c>
      <c r="T83" s="97">
        <f t="shared" si="37"/>
        <v>677</v>
      </c>
      <c r="U83" s="668">
        <f t="shared" si="37"/>
        <v>0</v>
      </c>
      <c r="V83" s="97">
        <f t="shared" si="37"/>
        <v>250000</v>
      </c>
      <c r="W83" s="97">
        <f t="shared" si="37"/>
        <v>50000</v>
      </c>
      <c r="X83" s="99">
        <f t="shared" si="37"/>
        <v>100000</v>
      </c>
    </row>
    <row r="84" spans="1:24" s="41" customFormat="1" hidden="1" x14ac:dyDescent="0.25">
      <c r="A84" s="126" t="s">
        <v>193</v>
      </c>
      <c r="B84" s="53" t="s">
        <v>643</v>
      </c>
      <c r="C84" s="810" t="s">
        <v>194</v>
      </c>
      <c r="D84" s="811"/>
      <c r="E84" s="811"/>
      <c r="F84" s="419">
        <f>SUM(L84:W84)</f>
        <v>0</v>
      </c>
      <c r="G84" s="419">
        <f>SUM(M84:X84)</f>
        <v>0</v>
      </c>
      <c r="H84" s="258">
        <f>SUM(M84:X84)</f>
        <v>0</v>
      </c>
      <c r="I84" s="156"/>
      <c r="J84" s="168">
        <f t="shared" si="2"/>
        <v>0</v>
      </c>
      <c r="K84" s="77"/>
      <c r="L84" s="13"/>
      <c r="M84" s="77"/>
      <c r="N84" s="13"/>
      <c r="O84" s="13"/>
      <c r="P84" s="13"/>
      <c r="Q84" s="13"/>
      <c r="R84" s="82"/>
      <c r="S84" s="13"/>
      <c r="T84" s="43"/>
      <c r="U84" s="669"/>
      <c r="V84" s="43"/>
      <c r="W84" s="43"/>
      <c r="X84" s="45"/>
    </row>
    <row r="85" spans="1:24" s="41" customFormat="1" x14ac:dyDescent="0.25">
      <c r="A85" s="126" t="s">
        <v>195</v>
      </c>
      <c r="B85" s="53" t="s">
        <v>644</v>
      </c>
      <c r="C85" s="810" t="s">
        <v>196</v>
      </c>
      <c r="D85" s="811"/>
      <c r="E85" s="811"/>
      <c r="F85" s="419">
        <v>500000</v>
      </c>
      <c r="G85" s="419">
        <v>444262</v>
      </c>
      <c r="H85" s="258">
        <f>SUM(M85:X85)</f>
        <v>444939</v>
      </c>
      <c r="I85" s="156"/>
      <c r="J85" s="168">
        <f t="shared" si="2"/>
        <v>444939</v>
      </c>
      <c r="K85" s="77">
        <f>J85</f>
        <v>444939</v>
      </c>
      <c r="L85" s="13"/>
      <c r="M85" s="77"/>
      <c r="N85" s="13">
        <v>15515</v>
      </c>
      <c r="O85" s="13">
        <v>10989</v>
      </c>
      <c r="P85" s="13"/>
      <c r="Q85" s="13">
        <v>17758</v>
      </c>
      <c r="R85" s="82"/>
      <c r="S85" s="13"/>
      <c r="T85" s="43">
        <v>677</v>
      </c>
      <c r="U85" s="669"/>
      <c r="V85" s="43">
        <v>250000</v>
      </c>
      <c r="W85" s="43">
        <v>50000</v>
      </c>
      <c r="X85" s="45">
        <v>100000</v>
      </c>
    </row>
    <row r="86" spans="1:24" x14ac:dyDescent="0.25">
      <c r="B86" s="92" t="s">
        <v>645</v>
      </c>
      <c r="C86" s="784" t="s">
        <v>197</v>
      </c>
      <c r="D86" s="785"/>
      <c r="E86" s="785"/>
      <c r="F86" s="421">
        <f>F87+F90+F91+F92+F93</f>
        <v>378038</v>
      </c>
      <c r="G86" s="421">
        <f>G87+G90+G91+G92+G93</f>
        <v>341948</v>
      </c>
      <c r="H86" s="252">
        <f>H87+H90+H91+H92+H93</f>
        <v>317493</v>
      </c>
      <c r="I86" s="150">
        <f t="shared" ref="I86:X86" si="38">I87+I90+I91+I92+I93</f>
        <v>0</v>
      </c>
      <c r="J86" s="166">
        <f>SUM(H86:I86)</f>
        <v>317493</v>
      </c>
      <c r="K86" s="94">
        <f>K87+K90+K91+K92+K93</f>
        <v>115548</v>
      </c>
      <c r="L86" s="95">
        <f>L87+L90+L91+L92+L93</f>
        <v>201945</v>
      </c>
      <c r="M86" s="94">
        <f t="shared" si="38"/>
        <v>20889</v>
      </c>
      <c r="N86" s="95">
        <f t="shared" si="38"/>
        <v>24731</v>
      </c>
      <c r="O86" s="95">
        <f t="shared" si="38"/>
        <v>18825</v>
      </c>
      <c r="P86" s="95">
        <f t="shared" si="38"/>
        <v>27223</v>
      </c>
      <c r="Q86" s="95">
        <f t="shared" si="38"/>
        <v>17937</v>
      </c>
      <c r="R86" s="98">
        <f t="shared" si="38"/>
        <v>58570</v>
      </c>
      <c r="S86" s="95">
        <f t="shared" si="38"/>
        <v>13774</v>
      </c>
      <c r="T86" s="97">
        <f t="shared" si="38"/>
        <v>16916</v>
      </c>
      <c r="U86" s="668">
        <f t="shared" si="38"/>
        <v>13028</v>
      </c>
      <c r="V86" s="97">
        <f t="shared" si="38"/>
        <v>51200</v>
      </c>
      <c r="W86" s="97">
        <f t="shared" si="38"/>
        <v>27200</v>
      </c>
      <c r="X86" s="99">
        <f t="shared" si="38"/>
        <v>27200</v>
      </c>
    </row>
    <row r="87" spans="1:24" s="41" customFormat="1" x14ac:dyDescent="0.25">
      <c r="A87" s="126" t="s">
        <v>198</v>
      </c>
      <c r="B87" s="53" t="s">
        <v>646</v>
      </c>
      <c r="C87" s="810" t="s">
        <v>878</v>
      </c>
      <c r="D87" s="811"/>
      <c r="E87" s="811"/>
      <c r="F87" s="419">
        <f>SUM(F88:F89)</f>
        <v>354038</v>
      </c>
      <c r="G87" s="419">
        <f>SUM(G88:G89)</f>
        <v>317948</v>
      </c>
      <c r="H87" s="258">
        <f>SUM(H88:H89)</f>
        <v>293493</v>
      </c>
      <c r="I87" s="156">
        <f>SUM(I88:I89)</f>
        <v>0</v>
      </c>
      <c r="J87" s="168">
        <f t="shared" si="2"/>
        <v>293493</v>
      </c>
      <c r="K87" s="77">
        <f t="shared" ref="K87:X87" si="39">SUM(K88:K89)</f>
        <v>107548</v>
      </c>
      <c r="L87" s="13">
        <f t="shared" si="39"/>
        <v>185945</v>
      </c>
      <c r="M87" s="77">
        <f t="shared" si="39"/>
        <v>20889</v>
      </c>
      <c r="N87" s="13">
        <f t="shared" si="39"/>
        <v>24731</v>
      </c>
      <c r="O87" s="13">
        <f t="shared" si="39"/>
        <v>18825</v>
      </c>
      <c r="P87" s="13">
        <f t="shared" si="39"/>
        <v>27223</v>
      </c>
      <c r="Q87" s="13">
        <f t="shared" si="39"/>
        <v>17937</v>
      </c>
      <c r="R87" s="82">
        <f t="shared" si="39"/>
        <v>58570</v>
      </c>
      <c r="S87" s="13">
        <f t="shared" si="39"/>
        <v>13774</v>
      </c>
      <c r="T87" s="43">
        <f t="shared" si="39"/>
        <v>16916</v>
      </c>
      <c r="U87" s="669">
        <f t="shared" si="39"/>
        <v>13028</v>
      </c>
      <c r="V87" s="43">
        <f t="shared" si="39"/>
        <v>27200</v>
      </c>
      <c r="W87" s="43">
        <f t="shared" si="39"/>
        <v>27200</v>
      </c>
      <c r="X87" s="45">
        <f t="shared" si="39"/>
        <v>27200</v>
      </c>
    </row>
    <row r="88" spans="1:24" x14ac:dyDescent="0.25">
      <c r="B88" s="55"/>
      <c r="C88" s="269"/>
      <c r="D88" s="296" t="s">
        <v>1000</v>
      </c>
      <c r="E88" s="296"/>
      <c r="F88" s="420">
        <v>200400</v>
      </c>
      <c r="G88" s="420">
        <v>134216</v>
      </c>
      <c r="H88" s="251">
        <f>SUM(M88:X88)</f>
        <v>107548</v>
      </c>
      <c r="I88" s="149"/>
      <c r="J88" s="167">
        <f>SUM(H88:I88)</f>
        <v>107548</v>
      </c>
      <c r="K88" s="75">
        <f>J88</f>
        <v>107548</v>
      </c>
      <c r="L88" s="1"/>
      <c r="M88" s="75">
        <v>4793</v>
      </c>
      <c r="N88" s="1">
        <v>7767</v>
      </c>
      <c r="O88" s="1">
        <v>7934</v>
      </c>
      <c r="P88" s="1">
        <v>5787</v>
      </c>
      <c r="Q88" s="1">
        <v>5963</v>
      </c>
      <c r="R88" s="81">
        <v>15029</v>
      </c>
      <c r="S88" s="1">
        <v>3444</v>
      </c>
      <c r="T88" s="42">
        <v>3729</v>
      </c>
      <c r="U88" s="670">
        <v>3002</v>
      </c>
      <c r="V88" s="42">
        <v>16700</v>
      </c>
      <c r="W88" s="42">
        <v>16700</v>
      </c>
      <c r="X88" s="44">
        <v>16700</v>
      </c>
    </row>
    <row r="89" spans="1:24" x14ac:dyDescent="0.25">
      <c r="B89" s="55"/>
      <c r="C89" s="269"/>
      <c r="D89" s="296" t="s">
        <v>1001</v>
      </c>
      <c r="E89" s="296"/>
      <c r="F89" s="420">
        <v>153638</v>
      </c>
      <c r="G89" s="420">
        <v>183732</v>
      </c>
      <c r="H89" s="251">
        <f>SUM(M89:X89)</f>
        <v>185945</v>
      </c>
      <c r="I89" s="149"/>
      <c r="J89" s="167">
        <f>SUM(H89:I89)</f>
        <v>185945</v>
      </c>
      <c r="K89" s="75"/>
      <c r="L89" s="1">
        <f>J89</f>
        <v>185945</v>
      </c>
      <c r="M89" s="75">
        <v>16096</v>
      </c>
      <c r="N89" s="1">
        <v>16964</v>
      </c>
      <c r="O89" s="1">
        <v>10891</v>
      </c>
      <c r="P89" s="1">
        <v>21436</v>
      </c>
      <c r="Q89" s="1">
        <v>11974</v>
      </c>
      <c r="R89" s="81">
        <v>43541</v>
      </c>
      <c r="S89" s="1">
        <v>10330</v>
      </c>
      <c r="T89" s="42">
        <v>13187</v>
      </c>
      <c r="U89" s="670">
        <v>10026</v>
      </c>
      <c r="V89" s="42">
        <v>10500</v>
      </c>
      <c r="W89" s="42">
        <v>10500</v>
      </c>
      <c r="X89" s="44">
        <v>10500</v>
      </c>
    </row>
    <row r="90" spans="1:24" s="41" customFormat="1" hidden="1" x14ac:dyDescent="0.25">
      <c r="A90" s="126" t="s">
        <v>199</v>
      </c>
      <c r="B90" s="53" t="s">
        <v>647</v>
      </c>
      <c r="C90" s="810" t="s">
        <v>200</v>
      </c>
      <c r="D90" s="811"/>
      <c r="E90" s="811"/>
      <c r="F90" s="419">
        <f t="shared" ref="F90:G92" si="40">SUM(L90:W90)</f>
        <v>0</v>
      </c>
      <c r="G90" s="419">
        <f t="shared" si="40"/>
        <v>0</v>
      </c>
      <c r="H90" s="258">
        <f>SUM(M90:X90)</f>
        <v>0</v>
      </c>
      <c r="I90" s="156"/>
      <c r="J90" s="168">
        <f t="shared" si="2"/>
        <v>0</v>
      </c>
      <c r="K90" s="77"/>
      <c r="L90" s="13"/>
      <c r="M90" s="77"/>
      <c r="N90" s="13"/>
      <c r="O90" s="13"/>
      <c r="P90" s="13"/>
      <c r="Q90" s="13"/>
      <c r="R90" s="82"/>
      <c r="S90" s="13"/>
      <c r="T90" s="43"/>
      <c r="U90" s="669"/>
      <c r="V90" s="43"/>
      <c r="W90" s="43"/>
      <c r="X90" s="45"/>
    </row>
    <row r="91" spans="1:24" s="41" customFormat="1" hidden="1" x14ac:dyDescent="0.25">
      <c r="A91" s="126" t="s">
        <v>201</v>
      </c>
      <c r="B91" s="53" t="s">
        <v>648</v>
      </c>
      <c r="C91" s="810" t="s">
        <v>202</v>
      </c>
      <c r="D91" s="811"/>
      <c r="E91" s="811"/>
      <c r="F91" s="419">
        <f t="shared" si="40"/>
        <v>0</v>
      </c>
      <c r="G91" s="419">
        <f t="shared" si="40"/>
        <v>0</v>
      </c>
      <c r="H91" s="258">
        <f>SUM(M91:X91)</f>
        <v>0</v>
      </c>
      <c r="I91" s="156"/>
      <c r="J91" s="168">
        <f t="shared" si="2"/>
        <v>0</v>
      </c>
      <c r="K91" s="77"/>
      <c r="L91" s="13"/>
      <c r="M91" s="77"/>
      <c r="N91" s="13"/>
      <c r="O91" s="13"/>
      <c r="P91" s="13"/>
      <c r="Q91" s="13"/>
      <c r="R91" s="82"/>
      <c r="S91" s="13"/>
      <c r="T91" s="43"/>
      <c r="U91" s="669"/>
      <c r="V91" s="43"/>
      <c r="W91" s="43"/>
      <c r="X91" s="45"/>
    </row>
    <row r="92" spans="1:24" s="41" customFormat="1" hidden="1" x14ac:dyDescent="0.25">
      <c r="A92" s="126" t="s">
        <v>203</v>
      </c>
      <c r="B92" s="53" t="s">
        <v>649</v>
      </c>
      <c r="C92" s="810" t="s">
        <v>204</v>
      </c>
      <c r="D92" s="811"/>
      <c r="E92" s="811"/>
      <c r="F92" s="419">
        <f t="shared" si="40"/>
        <v>0</v>
      </c>
      <c r="G92" s="419">
        <f t="shared" si="40"/>
        <v>0</v>
      </c>
      <c r="H92" s="258">
        <f>SUM(M92:X92)</f>
        <v>0</v>
      </c>
      <c r="I92" s="156"/>
      <c r="J92" s="168">
        <f t="shared" si="2"/>
        <v>0</v>
      </c>
      <c r="K92" s="77"/>
      <c r="L92" s="13"/>
      <c r="M92" s="77"/>
      <c r="N92" s="13"/>
      <c r="O92" s="13"/>
      <c r="P92" s="13"/>
      <c r="Q92" s="13"/>
      <c r="R92" s="82"/>
      <c r="S92" s="13"/>
      <c r="T92" s="43"/>
      <c r="U92" s="669"/>
      <c r="V92" s="43"/>
      <c r="W92" s="43"/>
      <c r="X92" s="45"/>
    </row>
    <row r="93" spans="1:24" s="41" customFormat="1" x14ac:dyDescent="0.25">
      <c r="A93" s="126" t="s">
        <v>205</v>
      </c>
      <c r="B93" s="53" t="s">
        <v>650</v>
      </c>
      <c r="C93" s="810" t="s">
        <v>206</v>
      </c>
      <c r="D93" s="811"/>
      <c r="E93" s="811"/>
      <c r="F93" s="419">
        <f>SUM(F94:F95)</f>
        <v>24000</v>
      </c>
      <c r="G93" s="419">
        <f>SUM(G94:G95)</f>
        <v>24000</v>
      </c>
      <c r="H93" s="258">
        <f>SUM(H94:H95)</f>
        <v>24000</v>
      </c>
      <c r="I93" s="156">
        <f>SUM(I94:I95)</f>
        <v>0</v>
      </c>
      <c r="J93" s="168">
        <f>SUM(H93:I93)</f>
        <v>24000</v>
      </c>
      <c r="K93" s="77">
        <f>SUM(K94:K95)</f>
        <v>8000</v>
      </c>
      <c r="L93" s="13">
        <f t="shared" ref="L93:X93" si="41">SUM(L94:L95)</f>
        <v>16000</v>
      </c>
      <c r="M93" s="77">
        <f t="shared" si="41"/>
        <v>0</v>
      </c>
      <c r="N93" s="13">
        <f t="shared" si="41"/>
        <v>0</v>
      </c>
      <c r="O93" s="13">
        <f t="shared" si="41"/>
        <v>0</v>
      </c>
      <c r="P93" s="13">
        <f t="shared" si="41"/>
        <v>0</v>
      </c>
      <c r="Q93" s="13">
        <f t="shared" si="41"/>
        <v>0</v>
      </c>
      <c r="R93" s="82">
        <f t="shared" si="41"/>
        <v>0</v>
      </c>
      <c r="S93" s="13">
        <f t="shared" si="41"/>
        <v>0</v>
      </c>
      <c r="T93" s="43">
        <f t="shared" si="41"/>
        <v>0</v>
      </c>
      <c r="U93" s="669">
        <f t="shared" si="41"/>
        <v>0</v>
      </c>
      <c r="V93" s="43">
        <f t="shared" si="41"/>
        <v>24000</v>
      </c>
      <c r="W93" s="43">
        <f t="shared" si="41"/>
        <v>0</v>
      </c>
      <c r="X93" s="45">
        <f t="shared" si="41"/>
        <v>0</v>
      </c>
    </row>
    <row r="94" spans="1:24" x14ac:dyDescent="0.25">
      <c r="B94" s="55"/>
      <c r="C94" s="269"/>
      <c r="D94" s="301" t="s">
        <v>1000</v>
      </c>
      <c r="E94" s="300"/>
      <c r="F94" s="420">
        <v>8000</v>
      </c>
      <c r="G94" s="420">
        <v>8000</v>
      </c>
      <c r="H94" s="251">
        <f>SUM(M94:X94)</f>
        <v>8000</v>
      </c>
      <c r="I94" s="149"/>
      <c r="J94" s="167">
        <f>SUM(H94:I94)</f>
        <v>8000</v>
      </c>
      <c r="K94" s="75">
        <f>J94</f>
        <v>8000</v>
      </c>
      <c r="L94" s="1"/>
      <c r="M94" s="75"/>
      <c r="N94" s="1"/>
      <c r="O94" s="1"/>
      <c r="P94" s="1"/>
      <c r="Q94" s="1"/>
      <c r="R94" s="81"/>
      <c r="S94" s="1"/>
      <c r="T94" s="42"/>
      <c r="U94" s="670"/>
      <c r="V94" s="42">
        <v>8000</v>
      </c>
      <c r="W94" s="42"/>
      <c r="X94" s="44"/>
    </row>
    <row r="95" spans="1:24" ht="15.75" thickBot="1" x14ac:dyDescent="0.3">
      <c r="B95" s="326"/>
      <c r="C95" s="327"/>
      <c r="D95" s="306" t="s">
        <v>1001</v>
      </c>
      <c r="E95" s="328"/>
      <c r="F95" s="423">
        <v>16000</v>
      </c>
      <c r="G95" s="423">
        <v>16000</v>
      </c>
      <c r="H95" s="329">
        <f>SUM(M95:X95)</f>
        <v>16000</v>
      </c>
      <c r="I95" s="330"/>
      <c r="J95" s="307">
        <f>SUM(H95:I95)</f>
        <v>16000</v>
      </c>
      <c r="K95" s="308"/>
      <c r="L95" s="309">
        <f>J95</f>
        <v>16000</v>
      </c>
      <c r="M95" s="308"/>
      <c r="N95" s="309"/>
      <c r="O95" s="309"/>
      <c r="P95" s="309"/>
      <c r="Q95" s="309"/>
      <c r="R95" s="310"/>
      <c r="S95" s="309"/>
      <c r="T95" s="311"/>
      <c r="U95" s="676"/>
      <c r="V95" s="311">
        <v>16000</v>
      </c>
      <c r="W95" s="311"/>
      <c r="X95" s="312"/>
    </row>
    <row r="96" spans="1:24" ht="15.75" thickBot="1" x14ac:dyDescent="0.3">
      <c r="B96" s="84" t="s">
        <v>207</v>
      </c>
      <c r="C96" s="788" t="s">
        <v>208</v>
      </c>
      <c r="D96" s="789"/>
      <c r="E96" s="789"/>
      <c r="F96" s="412">
        <f>F97+F98+F99+F100+F101+F102+F103+F107</f>
        <v>0</v>
      </c>
      <c r="G96" s="599"/>
      <c r="H96" s="254">
        <f>H97+H98+H99+H100+H101+H102+H103+H107</f>
        <v>0</v>
      </c>
      <c r="I96" s="152">
        <f t="shared" ref="I96:X96" si="42">I97+I98+I99+I100+I101+I102+I103+I107</f>
        <v>0</v>
      </c>
      <c r="J96" s="164">
        <f t="shared" si="2"/>
        <v>0</v>
      </c>
      <c r="K96" s="86">
        <f>K97+K98+K99+K100+K101+K102+K103+K107</f>
        <v>0</v>
      </c>
      <c r="L96" s="87">
        <f>L97+L98+L99+L100+L101+L102+L103+L107</f>
        <v>0</v>
      </c>
      <c r="M96" s="86">
        <f t="shared" si="42"/>
        <v>0</v>
      </c>
      <c r="N96" s="87">
        <f t="shared" si="42"/>
        <v>0</v>
      </c>
      <c r="O96" s="87">
        <f t="shared" si="42"/>
        <v>0</v>
      </c>
      <c r="P96" s="87">
        <f t="shared" si="42"/>
        <v>0</v>
      </c>
      <c r="Q96" s="87">
        <f t="shared" si="42"/>
        <v>0</v>
      </c>
      <c r="R96" s="90">
        <f t="shared" si="42"/>
        <v>0</v>
      </c>
      <c r="S96" s="87">
        <f t="shared" si="42"/>
        <v>0</v>
      </c>
      <c r="T96" s="89">
        <f t="shared" si="42"/>
        <v>0</v>
      </c>
      <c r="U96" s="666">
        <f t="shared" si="42"/>
        <v>0</v>
      </c>
      <c r="V96" s="89">
        <f t="shared" si="42"/>
        <v>0</v>
      </c>
      <c r="W96" s="89">
        <f t="shared" si="42"/>
        <v>0</v>
      </c>
      <c r="X96" s="91">
        <f t="shared" si="42"/>
        <v>0</v>
      </c>
    </row>
    <row r="97" spans="1:25" s="18" customFormat="1" hidden="1" x14ac:dyDescent="0.25">
      <c r="A97" s="126" t="s">
        <v>879</v>
      </c>
      <c r="B97" s="115" t="s">
        <v>880</v>
      </c>
      <c r="C97" s="812" t="s">
        <v>881</v>
      </c>
      <c r="D97" s="813"/>
      <c r="E97" s="813"/>
      <c r="F97" s="418">
        <f t="shared" ref="F97:F102" si="43">SUM(L97:W97)</f>
        <v>0</v>
      </c>
      <c r="G97" s="593"/>
      <c r="H97" s="250">
        <f t="shared" ref="H97:H102" si="44">SUM(M97:X97)</f>
        <v>0</v>
      </c>
      <c r="I97" s="148"/>
      <c r="J97" s="166">
        <f t="shared" si="2"/>
        <v>0</v>
      </c>
      <c r="K97" s="94"/>
      <c r="L97" s="95"/>
      <c r="M97" s="94"/>
      <c r="N97" s="95"/>
      <c r="O97" s="95"/>
      <c r="P97" s="95"/>
      <c r="Q97" s="95"/>
      <c r="R97" s="98"/>
      <c r="S97" s="95"/>
      <c r="T97" s="649"/>
      <c r="U97" s="677"/>
      <c r="V97" s="97"/>
      <c r="W97" s="97"/>
      <c r="X97" s="99"/>
    </row>
    <row r="98" spans="1:25" s="18" customFormat="1" hidden="1" x14ac:dyDescent="0.25">
      <c r="A98" s="126" t="s">
        <v>209</v>
      </c>
      <c r="B98" s="115" t="s">
        <v>651</v>
      </c>
      <c r="C98" s="812" t="s">
        <v>210</v>
      </c>
      <c r="D98" s="813"/>
      <c r="E98" s="813"/>
      <c r="F98" s="418">
        <f t="shared" si="43"/>
        <v>0</v>
      </c>
      <c r="G98" s="593"/>
      <c r="H98" s="250">
        <f t="shared" si="44"/>
        <v>0</v>
      </c>
      <c r="I98" s="148"/>
      <c r="J98" s="166">
        <f t="shared" si="2"/>
        <v>0</v>
      </c>
      <c r="K98" s="94"/>
      <c r="L98" s="95"/>
      <c r="M98" s="94"/>
      <c r="N98" s="95"/>
      <c r="O98" s="95"/>
      <c r="P98" s="95"/>
      <c r="Q98" s="95"/>
      <c r="R98" s="98"/>
      <c r="S98" s="95"/>
      <c r="T98" s="649"/>
      <c r="U98" s="677"/>
      <c r="V98" s="97"/>
      <c r="W98" s="97"/>
      <c r="X98" s="99"/>
    </row>
    <row r="99" spans="1:25" s="18" customFormat="1" hidden="1" x14ac:dyDescent="0.25">
      <c r="A99" s="126" t="s">
        <v>211</v>
      </c>
      <c r="B99" s="92" t="s">
        <v>652</v>
      </c>
      <c r="C99" s="784" t="s">
        <v>352</v>
      </c>
      <c r="D99" s="785"/>
      <c r="E99" s="785"/>
      <c r="F99" s="421">
        <f t="shared" si="43"/>
        <v>0</v>
      </c>
      <c r="G99" s="595"/>
      <c r="H99" s="252">
        <f t="shared" si="44"/>
        <v>0</v>
      </c>
      <c r="I99" s="150"/>
      <c r="J99" s="166">
        <f t="shared" si="2"/>
        <v>0</v>
      </c>
      <c r="K99" s="94"/>
      <c r="L99" s="95"/>
      <c r="M99" s="94"/>
      <c r="N99" s="95"/>
      <c r="O99" s="95"/>
      <c r="P99" s="95"/>
      <c r="Q99" s="95"/>
      <c r="R99" s="98"/>
      <c r="S99" s="95"/>
      <c r="T99" s="649"/>
      <c r="U99" s="677"/>
      <c r="V99" s="97"/>
      <c r="W99" s="97"/>
      <c r="X99" s="99"/>
    </row>
    <row r="100" spans="1:25" s="18" customFormat="1" hidden="1" x14ac:dyDescent="0.25">
      <c r="A100" s="126" t="s">
        <v>212</v>
      </c>
      <c r="B100" s="115" t="s">
        <v>653</v>
      </c>
      <c r="C100" s="784" t="s">
        <v>882</v>
      </c>
      <c r="D100" s="785"/>
      <c r="E100" s="785"/>
      <c r="F100" s="421">
        <f t="shared" si="43"/>
        <v>0</v>
      </c>
      <c r="G100" s="595"/>
      <c r="H100" s="252">
        <f t="shared" si="44"/>
        <v>0</v>
      </c>
      <c r="I100" s="150"/>
      <c r="J100" s="166">
        <f t="shared" si="2"/>
        <v>0</v>
      </c>
      <c r="K100" s="94"/>
      <c r="L100" s="95"/>
      <c r="M100" s="94"/>
      <c r="N100" s="95"/>
      <c r="O100" s="95"/>
      <c r="P100" s="95"/>
      <c r="Q100" s="95"/>
      <c r="R100" s="98"/>
      <c r="S100" s="95"/>
      <c r="T100" s="649"/>
      <c r="U100" s="677"/>
      <c r="V100" s="97"/>
      <c r="W100" s="97"/>
      <c r="X100" s="99"/>
    </row>
    <row r="101" spans="1:25" s="18" customFormat="1" hidden="1" x14ac:dyDescent="0.25">
      <c r="A101" s="126" t="s">
        <v>213</v>
      </c>
      <c r="B101" s="92" t="s">
        <v>654</v>
      </c>
      <c r="C101" s="784" t="s">
        <v>883</v>
      </c>
      <c r="D101" s="785"/>
      <c r="E101" s="785"/>
      <c r="F101" s="421">
        <f t="shared" si="43"/>
        <v>0</v>
      </c>
      <c r="G101" s="595"/>
      <c r="H101" s="252">
        <f t="shared" si="44"/>
        <v>0</v>
      </c>
      <c r="I101" s="150"/>
      <c r="J101" s="166">
        <f t="shared" si="2"/>
        <v>0</v>
      </c>
      <c r="K101" s="94"/>
      <c r="L101" s="95"/>
      <c r="M101" s="94"/>
      <c r="N101" s="95"/>
      <c r="O101" s="95"/>
      <c r="P101" s="95"/>
      <c r="Q101" s="95"/>
      <c r="R101" s="98"/>
      <c r="S101" s="95"/>
      <c r="T101" s="649"/>
      <c r="U101" s="677"/>
      <c r="V101" s="97"/>
      <c r="W101" s="97"/>
      <c r="X101" s="99"/>
    </row>
    <row r="102" spans="1:25" s="18" customFormat="1" hidden="1" x14ac:dyDescent="0.25">
      <c r="A102" s="126" t="s">
        <v>214</v>
      </c>
      <c r="B102" s="115" t="s">
        <v>655</v>
      </c>
      <c r="C102" s="784" t="s">
        <v>215</v>
      </c>
      <c r="D102" s="785"/>
      <c r="E102" s="785"/>
      <c r="F102" s="421">
        <f t="shared" si="43"/>
        <v>0</v>
      </c>
      <c r="G102" s="595"/>
      <c r="H102" s="252">
        <f t="shared" si="44"/>
        <v>0</v>
      </c>
      <c r="I102" s="150"/>
      <c r="J102" s="166">
        <f t="shared" si="2"/>
        <v>0</v>
      </c>
      <c r="K102" s="94"/>
      <c r="L102" s="95"/>
      <c r="M102" s="94"/>
      <c r="N102" s="95"/>
      <c r="O102" s="95"/>
      <c r="P102" s="95"/>
      <c r="Q102" s="95"/>
      <c r="R102" s="98"/>
      <c r="S102" s="95"/>
      <c r="T102" s="649"/>
      <c r="U102" s="677"/>
      <c r="V102" s="97"/>
      <c r="W102" s="97"/>
      <c r="X102" s="99"/>
    </row>
    <row r="103" spans="1:25" s="18" customFormat="1" hidden="1" x14ac:dyDescent="0.25">
      <c r="A103" s="126" t="s">
        <v>216</v>
      </c>
      <c r="B103" s="92" t="s">
        <v>656</v>
      </c>
      <c r="C103" s="784" t="s">
        <v>217</v>
      </c>
      <c r="D103" s="785"/>
      <c r="E103" s="785"/>
      <c r="F103" s="421">
        <f>F104+F105+F106</f>
        <v>0</v>
      </c>
      <c r="G103" s="595"/>
      <c r="H103" s="252">
        <f>H104+H105+H106</f>
        <v>0</v>
      </c>
      <c r="I103" s="150">
        <f t="shared" ref="I103:X103" si="45">I104+I105+I106</f>
        <v>0</v>
      </c>
      <c r="J103" s="166">
        <f t="shared" si="2"/>
        <v>0</v>
      </c>
      <c r="K103" s="94">
        <f>K104+K105+K106</f>
        <v>0</v>
      </c>
      <c r="L103" s="95">
        <f>L104+L105+L106</f>
        <v>0</v>
      </c>
      <c r="M103" s="94">
        <f t="shared" si="45"/>
        <v>0</v>
      </c>
      <c r="N103" s="95">
        <f t="shared" si="45"/>
        <v>0</v>
      </c>
      <c r="O103" s="95">
        <f t="shared" si="45"/>
        <v>0</v>
      </c>
      <c r="P103" s="95">
        <f t="shared" si="45"/>
        <v>0</v>
      </c>
      <c r="Q103" s="95">
        <f t="shared" si="45"/>
        <v>0</v>
      </c>
      <c r="R103" s="98">
        <f t="shared" si="45"/>
        <v>0</v>
      </c>
      <c r="S103" s="95">
        <f t="shared" si="45"/>
        <v>0</v>
      </c>
      <c r="T103" s="649">
        <f t="shared" si="45"/>
        <v>0</v>
      </c>
      <c r="U103" s="677">
        <f t="shared" si="45"/>
        <v>0</v>
      </c>
      <c r="V103" s="97">
        <f t="shared" si="45"/>
        <v>0</v>
      </c>
      <c r="W103" s="97">
        <f t="shared" si="45"/>
        <v>0</v>
      </c>
      <c r="X103" s="99">
        <f t="shared" si="45"/>
        <v>0</v>
      </c>
    </row>
    <row r="104" spans="1:25" hidden="1" x14ac:dyDescent="0.25">
      <c r="B104" s="55"/>
      <c r="C104" s="2"/>
      <c r="D104" s="761" t="s">
        <v>343</v>
      </c>
      <c r="E104" s="761"/>
      <c r="F104" s="420">
        <f>SUM(L104:W104)</f>
        <v>0</v>
      </c>
      <c r="G104" s="603"/>
      <c r="H104" s="251">
        <f t="shared" ref="H104:H106" si="46">SUM(M104:X104)</f>
        <v>0</v>
      </c>
      <c r="I104" s="149"/>
      <c r="J104" s="167">
        <f t="shared" si="2"/>
        <v>0</v>
      </c>
      <c r="K104" s="75"/>
      <c r="L104" s="1"/>
      <c r="M104" s="75"/>
      <c r="N104" s="1"/>
      <c r="O104" s="1"/>
      <c r="P104" s="1"/>
      <c r="Q104" s="1"/>
      <c r="R104" s="81"/>
      <c r="S104" s="1"/>
      <c r="T104" s="650"/>
      <c r="U104" s="678"/>
      <c r="V104" s="42"/>
      <c r="W104" s="42"/>
      <c r="X104" s="44"/>
      <c r="Y104" s="21"/>
    </row>
    <row r="105" spans="1:25" hidden="1" x14ac:dyDescent="0.25">
      <c r="B105" s="55"/>
      <c r="C105" s="2"/>
      <c r="D105" s="761" t="s">
        <v>344</v>
      </c>
      <c r="E105" s="761"/>
      <c r="F105" s="420">
        <f>SUM(L105:W105)</f>
        <v>0</v>
      </c>
      <c r="G105" s="603"/>
      <c r="H105" s="251">
        <f t="shared" si="46"/>
        <v>0</v>
      </c>
      <c r="I105" s="149"/>
      <c r="J105" s="167">
        <f t="shared" si="2"/>
        <v>0</v>
      </c>
      <c r="K105" s="75"/>
      <c r="L105" s="1"/>
      <c r="M105" s="75"/>
      <c r="N105" s="1"/>
      <c r="O105" s="1"/>
      <c r="P105" s="1"/>
      <c r="Q105" s="1"/>
      <c r="R105" s="81"/>
      <c r="S105" s="1"/>
      <c r="T105" s="650"/>
      <c r="U105" s="678"/>
      <c r="V105" s="42"/>
      <c r="W105" s="42"/>
      <c r="X105" s="44"/>
    </row>
    <row r="106" spans="1:25" hidden="1" x14ac:dyDescent="0.25">
      <c r="B106" s="55"/>
      <c r="C106" s="2"/>
      <c r="D106" s="761" t="s">
        <v>345</v>
      </c>
      <c r="E106" s="761"/>
      <c r="F106" s="420">
        <f>SUM(L106:W106)</f>
        <v>0</v>
      </c>
      <c r="G106" s="603"/>
      <c r="H106" s="251">
        <f t="shared" si="46"/>
        <v>0</v>
      </c>
      <c r="I106" s="149"/>
      <c r="J106" s="167">
        <f t="shared" si="2"/>
        <v>0</v>
      </c>
      <c r="K106" s="75"/>
      <c r="L106" s="1"/>
      <c r="M106" s="75"/>
      <c r="N106" s="1"/>
      <c r="O106" s="1"/>
      <c r="P106" s="1"/>
      <c r="Q106" s="1"/>
      <c r="R106" s="81"/>
      <c r="S106" s="1"/>
      <c r="T106" s="650"/>
      <c r="U106" s="678"/>
      <c r="V106" s="42"/>
      <c r="W106" s="42"/>
      <c r="X106" s="44"/>
    </row>
    <row r="107" spans="1:25" s="18" customFormat="1" hidden="1" x14ac:dyDescent="0.25">
      <c r="A107" s="126" t="s">
        <v>218</v>
      </c>
      <c r="B107" s="92" t="s">
        <v>657</v>
      </c>
      <c r="C107" s="784" t="s">
        <v>219</v>
      </c>
      <c r="D107" s="785"/>
      <c r="E107" s="785"/>
      <c r="F107" s="421">
        <f>F108+F109+F110+F111</f>
        <v>0</v>
      </c>
      <c r="G107" s="595"/>
      <c r="H107" s="252">
        <f>H108+H109+H110+H111</f>
        <v>0</v>
      </c>
      <c r="I107" s="150">
        <f t="shared" ref="I107:X107" si="47">I108+I109+I110+I111</f>
        <v>0</v>
      </c>
      <c r="J107" s="166">
        <f t="shared" ref="J107:J170" si="48">SUM(H107:I107)</f>
        <v>0</v>
      </c>
      <c r="K107" s="94">
        <f>K108+K109+K110+K111</f>
        <v>0</v>
      </c>
      <c r="L107" s="95">
        <f>L108+L109+L110+L111</f>
        <v>0</v>
      </c>
      <c r="M107" s="94">
        <f t="shared" si="47"/>
        <v>0</v>
      </c>
      <c r="N107" s="95">
        <f t="shared" si="47"/>
        <v>0</v>
      </c>
      <c r="O107" s="95">
        <f t="shared" si="47"/>
        <v>0</v>
      </c>
      <c r="P107" s="95">
        <f t="shared" si="47"/>
        <v>0</v>
      </c>
      <c r="Q107" s="95">
        <f t="shared" si="47"/>
        <v>0</v>
      </c>
      <c r="R107" s="98">
        <f t="shared" si="47"/>
        <v>0</v>
      </c>
      <c r="S107" s="95">
        <f t="shared" si="47"/>
        <v>0</v>
      </c>
      <c r="T107" s="649">
        <f t="shared" si="47"/>
        <v>0</v>
      </c>
      <c r="U107" s="677">
        <f t="shared" si="47"/>
        <v>0</v>
      </c>
      <c r="V107" s="97">
        <f t="shared" si="47"/>
        <v>0</v>
      </c>
      <c r="W107" s="97">
        <f t="shared" si="47"/>
        <v>0</v>
      </c>
      <c r="X107" s="99">
        <f t="shared" si="47"/>
        <v>0</v>
      </c>
    </row>
    <row r="108" spans="1:25" hidden="1" x14ac:dyDescent="0.25">
      <c r="B108" s="55"/>
      <c r="C108" s="2"/>
      <c r="D108" s="761" t="s">
        <v>836</v>
      </c>
      <c r="E108" s="761"/>
      <c r="F108" s="420">
        <f>SUM(L108:W108)</f>
        <v>0</v>
      </c>
      <c r="G108" s="603"/>
      <c r="H108" s="251">
        <f t="shared" ref="H108:H111" si="49">SUM(M108:X108)</f>
        <v>0</v>
      </c>
      <c r="I108" s="149"/>
      <c r="J108" s="167">
        <f t="shared" si="48"/>
        <v>0</v>
      </c>
      <c r="K108" s="75"/>
      <c r="L108" s="1"/>
      <c r="M108" s="75"/>
      <c r="N108" s="1"/>
      <c r="O108" s="1"/>
      <c r="P108" s="1"/>
      <c r="Q108" s="1"/>
      <c r="R108" s="81"/>
      <c r="S108" s="1"/>
      <c r="T108" s="650"/>
      <c r="U108" s="678"/>
      <c r="V108" s="42"/>
      <c r="W108" s="42"/>
      <c r="X108" s="44"/>
    </row>
    <row r="109" spans="1:25" hidden="1" x14ac:dyDescent="0.25">
      <c r="B109" s="55"/>
      <c r="C109" s="2"/>
      <c r="D109" s="761" t="s">
        <v>346</v>
      </c>
      <c r="E109" s="761"/>
      <c r="F109" s="420">
        <f>SUM(L109:W109)</f>
        <v>0</v>
      </c>
      <c r="G109" s="603"/>
      <c r="H109" s="251">
        <f t="shared" si="49"/>
        <v>0</v>
      </c>
      <c r="I109" s="149"/>
      <c r="J109" s="167">
        <f t="shared" si="48"/>
        <v>0</v>
      </c>
      <c r="K109" s="75"/>
      <c r="L109" s="1"/>
      <c r="M109" s="75"/>
      <c r="N109" s="1"/>
      <c r="O109" s="1"/>
      <c r="P109" s="1"/>
      <c r="Q109" s="1"/>
      <c r="R109" s="81"/>
      <c r="S109" s="1"/>
      <c r="T109" s="650"/>
      <c r="U109" s="678"/>
      <c r="V109" s="42"/>
      <c r="W109" s="42"/>
      <c r="X109" s="44"/>
    </row>
    <row r="110" spans="1:25" hidden="1" x14ac:dyDescent="0.25">
      <c r="B110" s="55"/>
      <c r="C110" s="2"/>
      <c r="D110" s="761" t="s">
        <v>837</v>
      </c>
      <c r="E110" s="761"/>
      <c r="F110" s="420">
        <f>SUM(L110:W110)</f>
        <v>0</v>
      </c>
      <c r="G110" s="603"/>
      <c r="H110" s="251">
        <f t="shared" si="49"/>
        <v>0</v>
      </c>
      <c r="I110" s="149"/>
      <c r="J110" s="167">
        <f t="shared" si="48"/>
        <v>0</v>
      </c>
      <c r="K110" s="75"/>
      <c r="L110" s="1"/>
      <c r="M110" s="75"/>
      <c r="N110" s="1"/>
      <c r="O110" s="1"/>
      <c r="P110" s="1"/>
      <c r="Q110" s="1"/>
      <c r="R110" s="81"/>
      <c r="S110" s="1"/>
      <c r="T110" s="650"/>
      <c r="U110" s="678"/>
      <c r="V110" s="42"/>
      <c r="W110" s="42"/>
      <c r="X110" s="44"/>
    </row>
    <row r="111" spans="1:25" ht="15.75" hidden="1" thickBot="1" x14ac:dyDescent="0.3">
      <c r="B111" s="55"/>
      <c r="C111" s="2"/>
      <c r="D111" s="761" t="s">
        <v>835</v>
      </c>
      <c r="E111" s="761"/>
      <c r="F111" s="420">
        <f>SUM(L111:W111)</f>
        <v>0</v>
      </c>
      <c r="G111" s="603"/>
      <c r="H111" s="251">
        <f t="shared" si="49"/>
        <v>0</v>
      </c>
      <c r="I111" s="149"/>
      <c r="J111" s="167">
        <f t="shared" si="48"/>
        <v>0</v>
      </c>
      <c r="K111" s="75"/>
      <c r="L111" s="1"/>
      <c r="M111" s="75"/>
      <c r="N111" s="1"/>
      <c r="O111" s="1"/>
      <c r="P111" s="1"/>
      <c r="Q111" s="1"/>
      <c r="R111" s="81"/>
      <c r="S111" s="1"/>
      <c r="T111" s="650"/>
      <c r="U111" s="678"/>
      <c r="V111" s="42"/>
      <c r="W111" s="42"/>
      <c r="X111" s="44"/>
    </row>
    <row r="112" spans="1:25" ht="15.75" thickBot="1" x14ac:dyDescent="0.3">
      <c r="B112" s="100" t="s">
        <v>220</v>
      </c>
      <c r="C112" s="788" t="s">
        <v>221</v>
      </c>
      <c r="D112" s="789"/>
      <c r="E112" s="789"/>
      <c r="F112" s="412">
        <f>F113+F116+F120+F121+F132+F143+F154+F157+F169+F170+F171+F172+F183</f>
        <v>0</v>
      </c>
      <c r="G112" s="599"/>
      <c r="H112" s="254">
        <f>H113+H116+H120+H121+H132+H143+H154+H157+H169+H170+H171+H172+H183</f>
        <v>0</v>
      </c>
      <c r="I112" s="152">
        <f t="shared" ref="I112:X112" si="50">I113+I116+I120+I121+I132+I143+I154+I157+I169+I170+I171+I172+I183</f>
        <v>0</v>
      </c>
      <c r="J112" s="164">
        <f t="shared" si="48"/>
        <v>0</v>
      </c>
      <c r="K112" s="86">
        <f>K113+K116+K120+K121+K132+K143+K154+K157+K169+K170+K171+K172+K183</f>
        <v>0</v>
      </c>
      <c r="L112" s="87">
        <f>L113+L116+L120+L121+L132+L143+L154+L157+L169+L170+L171+L172+L183</f>
        <v>0</v>
      </c>
      <c r="M112" s="86">
        <f t="shared" si="50"/>
        <v>0</v>
      </c>
      <c r="N112" s="87">
        <f t="shared" si="50"/>
        <v>0</v>
      </c>
      <c r="O112" s="87">
        <f t="shared" si="50"/>
        <v>0</v>
      </c>
      <c r="P112" s="87">
        <f t="shared" si="50"/>
        <v>0</v>
      </c>
      <c r="Q112" s="87">
        <f t="shared" si="50"/>
        <v>0</v>
      </c>
      <c r="R112" s="90">
        <f t="shared" si="50"/>
        <v>0</v>
      </c>
      <c r="S112" s="87">
        <f t="shared" si="50"/>
        <v>0</v>
      </c>
      <c r="T112" s="89">
        <f t="shared" si="50"/>
        <v>0</v>
      </c>
      <c r="U112" s="666">
        <f t="shared" si="50"/>
        <v>0</v>
      </c>
      <c r="V112" s="89">
        <f t="shared" si="50"/>
        <v>0</v>
      </c>
      <c r="W112" s="89">
        <f t="shared" si="50"/>
        <v>0</v>
      </c>
      <c r="X112" s="91">
        <f t="shared" si="50"/>
        <v>0</v>
      </c>
    </row>
    <row r="113" spans="1:24" s="41" customFormat="1" hidden="1" x14ac:dyDescent="0.25">
      <c r="A113" s="126" t="s">
        <v>222</v>
      </c>
      <c r="B113" s="124" t="s">
        <v>658</v>
      </c>
      <c r="C113" s="790" t="s">
        <v>223</v>
      </c>
      <c r="D113" s="791"/>
      <c r="E113" s="791"/>
      <c r="F113" s="424">
        <f>F114+F115</f>
        <v>0</v>
      </c>
      <c r="G113" s="604"/>
      <c r="H113" s="259">
        <f>H114+H115</f>
        <v>0</v>
      </c>
      <c r="I113" s="157">
        <f t="shared" ref="I113:X113" si="51">I114+I115</f>
        <v>0</v>
      </c>
      <c r="J113" s="169">
        <f t="shared" si="48"/>
        <v>0</v>
      </c>
      <c r="K113" s="171">
        <f>K114+K115</f>
        <v>0</v>
      </c>
      <c r="L113" s="132">
        <f>L114+L115</f>
        <v>0</v>
      </c>
      <c r="M113" s="171">
        <f t="shared" si="51"/>
        <v>0</v>
      </c>
      <c r="N113" s="132">
        <f t="shared" si="51"/>
        <v>0</v>
      </c>
      <c r="O113" s="132">
        <f t="shared" si="51"/>
        <v>0</v>
      </c>
      <c r="P113" s="132">
        <f t="shared" si="51"/>
        <v>0</v>
      </c>
      <c r="Q113" s="132">
        <f t="shared" si="51"/>
        <v>0</v>
      </c>
      <c r="R113" s="133">
        <f t="shared" si="51"/>
        <v>0</v>
      </c>
      <c r="S113" s="132">
        <f t="shared" si="51"/>
        <v>0</v>
      </c>
      <c r="T113" s="651">
        <f t="shared" si="51"/>
        <v>0</v>
      </c>
      <c r="U113" s="679">
        <f t="shared" si="51"/>
        <v>0</v>
      </c>
      <c r="V113" s="131">
        <f t="shared" si="51"/>
        <v>0</v>
      </c>
      <c r="W113" s="131">
        <f t="shared" si="51"/>
        <v>0</v>
      </c>
      <c r="X113" s="134">
        <f t="shared" si="51"/>
        <v>0</v>
      </c>
    </row>
    <row r="114" spans="1:24" hidden="1" x14ac:dyDescent="0.25">
      <c r="B114" s="55"/>
      <c r="C114" s="2"/>
      <c r="D114" s="761" t="s">
        <v>347</v>
      </c>
      <c r="E114" s="761"/>
      <c r="F114" s="420">
        <f>SUM(L114:W114)</f>
        <v>0</v>
      </c>
      <c r="G114" s="603"/>
      <c r="H114" s="251">
        <f>SUM(M114:X114)</f>
        <v>0</v>
      </c>
      <c r="I114" s="149"/>
      <c r="J114" s="167">
        <f t="shared" si="48"/>
        <v>0</v>
      </c>
      <c r="K114" s="75"/>
      <c r="L114" s="1"/>
      <c r="M114" s="75"/>
      <c r="N114" s="1"/>
      <c r="O114" s="1"/>
      <c r="P114" s="1"/>
      <c r="Q114" s="1"/>
      <c r="R114" s="81"/>
      <c r="S114" s="1"/>
      <c r="T114" s="650"/>
      <c r="U114" s="678"/>
      <c r="V114" s="42"/>
      <c r="W114" s="42"/>
      <c r="X114" s="44"/>
    </row>
    <row r="115" spans="1:24" hidden="1" x14ac:dyDescent="0.25">
      <c r="B115" s="55"/>
      <c r="C115" s="2"/>
      <c r="D115" s="761" t="s">
        <v>348</v>
      </c>
      <c r="E115" s="761"/>
      <c r="F115" s="420">
        <f>SUM(L115:W115)</f>
        <v>0</v>
      </c>
      <c r="G115" s="603"/>
      <c r="H115" s="251">
        <f>SUM(M115:X115)</f>
        <v>0</v>
      </c>
      <c r="I115" s="149"/>
      <c r="J115" s="167">
        <f t="shared" si="48"/>
        <v>0</v>
      </c>
      <c r="K115" s="75"/>
      <c r="L115" s="1"/>
      <c r="M115" s="75"/>
      <c r="N115" s="1"/>
      <c r="O115" s="1"/>
      <c r="P115" s="1"/>
      <c r="Q115" s="1"/>
      <c r="R115" s="81"/>
      <c r="S115" s="1"/>
      <c r="T115" s="650"/>
      <c r="U115" s="678"/>
      <c r="V115" s="42"/>
      <c r="W115" s="42"/>
      <c r="X115" s="44"/>
    </row>
    <row r="116" spans="1:24" hidden="1" x14ac:dyDescent="0.25">
      <c r="B116" s="124" t="s">
        <v>838</v>
      </c>
      <c r="C116" s="790" t="s">
        <v>839</v>
      </c>
      <c r="D116" s="791"/>
      <c r="E116" s="791"/>
      <c r="F116" s="424">
        <f>F117+F118+F119</f>
        <v>0</v>
      </c>
      <c r="G116" s="604"/>
      <c r="H116" s="259">
        <f>H117+H118+H119</f>
        <v>0</v>
      </c>
      <c r="I116" s="157">
        <f t="shared" ref="I116:X116" si="52">I117+I118+I119</f>
        <v>0</v>
      </c>
      <c r="J116" s="169">
        <f t="shared" si="48"/>
        <v>0</v>
      </c>
      <c r="K116" s="171">
        <f>K117+K118+K119</f>
        <v>0</v>
      </c>
      <c r="L116" s="132">
        <f>L117+L118+L119</f>
        <v>0</v>
      </c>
      <c r="M116" s="171">
        <f t="shared" si="52"/>
        <v>0</v>
      </c>
      <c r="N116" s="132">
        <f t="shared" si="52"/>
        <v>0</v>
      </c>
      <c r="O116" s="132">
        <f t="shared" si="52"/>
        <v>0</v>
      </c>
      <c r="P116" s="132">
        <f t="shared" si="52"/>
        <v>0</v>
      </c>
      <c r="Q116" s="132">
        <f t="shared" si="52"/>
        <v>0</v>
      </c>
      <c r="R116" s="133">
        <f t="shared" si="52"/>
        <v>0</v>
      </c>
      <c r="S116" s="132">
        <f t="shared" si="52"/>
        <v>0</v>
      </c>
      <c r="T116" s="651">
        <f t="shared" si="52"/>
        <v>0</v>
      </c>
      <c r="U116" s="679">
        <f t="shared" si="52"/>
        <v>0</v>
      </c>
      <c r="V116" s="131">
        <f t="shared" si="52"/>
        <v>0</v>
      </c>
      <c r="W116" s="131">
        <f t="shared" si="52"/>
        <v>0</v>
      </c>
      <c r="X116" s="134">
        <f t="shared" si="52"/>
        <v>0</v>
      </c>
    </row>
    <row r="117" spans="1:24" s="209" customFormat="1" hidden="1" x14ac:dyDescent="0.25">
      <c r="A117" s="126" t="s">
        <v>884</v>
      </c>
      <c r="B117" s="189" t="s">
        <v>885</v>
      </c>
      <c r="C117" s="202"/>
      <c r="D117" s="266" t="s">
        <v>971</v>
      </c>
      <c r="E117" s="266"/>
      <c r="F117" s="422">
        <f>SUM(L117:W117)</f>
        <v>0</v>
      </c>
      <c r="G117" s="594"/>
      <c r="H117" s="271">
        <f t="shared" ref="H117:H120" si="53">SUM(M117:X117)</f>
        <v>0</v>
      </c>
      <c r="I117" s="190"/>
      <c r="J117" s="191">
        <f t="shared" si="48"/>
        <v>0</v>
      </c>
      <c r="K117" s="199"/>
      <c r="L117" s="193"/>
      <c r="M117" s="199"/>
      <c r="N117" s="193"/>
      <c r="O117" s="193"/>
      <c r="P117" s="193"/>
      <c r="Q117" s="193"/>
      <c r="R117" s="194"/>
      <c r="S117" s="193"/>
      <c r="T117" s="652"/>
      <c r="U117" s="680"/>
      <c r="V117" s="192"/>
      <c r="W117" s="192"/>
      <c r="X117" s="195"/>
    </row>
    <row r="118" spans="1:24" s="209" customFormat="1" hidden="1" x14ac:dyDescent="0.25">
      <c r="A118" s="126" t="s">
        <v>224</v>
      </c>
      <c r="B118" s="189" t="s">
        <v>659</v>
      </c>
      <c r="C118" s="202"/>
      <c r="D118" s="266" t="s">
        <v>225</v>
      </c>
      <c r="E118" s="266"/>
      <c r="F118" s="422">
        <f>SUM(L118:W118)</f>
        <v>0</v>
      </c>
      <c r="G118" s="594"/>
      <c r="H118" s="271">
        <f t="shared" si="53"/>
        <v>0</v>
      </c>
      <c r="I118" s="190"/>
      <c r="J118" s="191">
        <f t="shared" si="48"/>
        <v>0</v>
      </c>
      <c r="K118" s="199"/>
      <c r="L118" s="193"/>
      <c r="M118" s="199"/>
      <c r="N118" s="193"/>
      <c r="O118" s="193"/>
      <c r="P118" s="193"/>
      <c r="Q118" s="193"/>
      <c r="R118" s="194"/>
      <c r="S118" s="193"/>
      <c r="T118" s="652"/>
      <c r="U118" s="680"/>
      <c r="V118" s="192"/>
      <c r="W118" s="192"/>
      <c r="X118" s="195"/>
    </row>
    <row r="119" spans="1:24" s="209" customFormat="1" hidden="1" x14ac:dyDescent="0.25">
      <c r="A119" s="126" t="s">
        <v>226</v>
      </c>
      <c r="B119" s="189" t="s">
        <v>660</v>
      </c>
      <c r="C119" s="202"/>
      <c r="D119" s="266" t="s">
        <v>227</v>
      </c>
      <c r="E119" s="266"/>
      <c r="F119" s="422">
        <f>SUM(L119:W119)</f>
        <v>0</v>
      </c>
      <c r="G119" s="594"/>
      <c r="H119" s="271">
        <f t="shared" si="53"/>
        <v>0</v>
      </c>
      <c r="I119" s="190"/>
      <c r="J119" s="191">
        <f t="shared" si="48"/>
        <v>0</v>
      </c>
      <c r="K119" s="199"/>
      <c r="L119" s="193"/>
      <c r="M119" s="199"/>
      <c r="N119" s="193"/>
      <c r="O119" s="193"/>
      <c r="P119" s="193"/>
      <c r="Q119" s="193"/>
      <c r="R119" s="194"/>
      <c r="S119" s="193"/>
      <c r="T119" s="652"/>
      <c r="U119" s="680"/>
      <c r="V119" s="192"/>
      <c r="W119" s="192"/>
      <c r="X119" s="195"/>
    </row>
    <row r="120" spans="1:24" s="41" customFormat="1" ht="27.75" hidden="1" customHeight="1" x14ac:dyDescent="0.25">
      <c r="A120" s="126" t="s">
        <v>228</v>
      </c>
      <c r="B120" s="107" t="s">
        <v>661</v>
      </c>
      <c r="C120" s="831" t="s">
        <v>353</v>
      </c>
      <c r="D120" s="832"/>
      <c r="E120" s="832"/>
      <c r="F120" s="425">
        <f>SUM(L120:W120)</f>
        <v>0</v>
      </c>
      <c r="G120" s="605"/>
      <c r="H120" s="260">
        <f t="shared" si="53"/>
        <v>0</v>
      </c>
      <c r="I120" s="158"/>
      <c r="J120" s="170">
        <f t="shared" si="48"/>
        <v>0</v>
      </c>
      <c r="K120" s="109"/>
      <c r="L120" s="110"/>
      <c r="M120" s="109"/>
      <c r="N120" s="110"/>
      <c r="O120" s="110"/>
      <c r="P120" s="110"/>
      <c r="Q120" s="110"/>
      <c r="R120" s="113"/>
      <c r="S120" s="110"/>
      <c r="T120" s="653"/>
      <c r="U120" s="681"/>
      <c r="V120" s="112"/>
      <c r="W120" s="112"/>
      <c r="X120" s="114"/>
    </row>
    <row r="121" spans="1:24" s="41" customFormat="1" hidden="1" x14ac:dyDescent="0.25">
      <c r="A121" s="126" t="s">
        <v>229</v>
      </c>
      <c r="B121" s="107" t="s">
        <v>662</v>
      </c>
      <c r="C121" s="831" t="s">
        <v>804</v>
      </c>
      <c r="D121" s="832"/>
      <c r="E121" s="832"/>
      <c r="F121" s="425">
        <f>F122+F123+F124+F125+F126+F127+F128+F129+F130+F131</f>
        <v>0</v>
      </c>
      <c r="G121" s="605"/>
      <c r="H121" s="260">
        <f>H122+H123+H124+H125+H126+H127+H128+H129+H130+H131</f>
        <v>0</v>
      </c>
      <c r="I121" s="158">
        <f t="shared" ref="I121:X121" si="54">I122+I123+I124+I125+I126+I127+I128+I129+I130+I131</f>
        <v>0</v>
      </c>
      <c r="J121" s="170">
        <f t="shared" si="48"/>
        <v>0</v>
      </c>
      <c r="K121" s="109">
        <f>K122+K123+K124+K125+K126+K127+K128+K129+K130+K131</f>
        <v>0</v>
      </c>
      <c r="L121" s="110">
        <f>L122+L123+L124+L125+L126+L127+L128+L129+L130+L131</f>
        <v>0</v>
      </c>
      <c r="M121" s="109">
        <f t="shared" si="54"/>
        <v>0</v>
      </c>
      <c r="N121" s="110">
        <f t="shared" si="54"/>
        <v>0</v>
      </c>
      <c r="O121" s="110">
        <f t="shared" si="54"/>
        <v>0</v>
      </c>
      <c r="P121" s="110">
        <f t="shared" si="54"/>
        <v>0</v>
      </c>
      <c r="Q121" s="110">
        <f t="shared" si="54"/>
        <v>0</v>
      </c>
      <c r="R121" s="113">
        <f t="shared" si="54"/>
        <v>0</v>
      </c>
      <c r="S121" s="110">
        <f t="shared" si="54"/>
        <v>0</v>
      </c>
      <c r="T121" s="653">
        <f t="shared" si="54"/>
        <v>0</v>
      </c>
      <c r="U121" s="681">
        <f t="shared" si="54"/>
        <v>0</v>
      </c>
      <c r="V121" s="112">
        <f t="shared" si="54"/>
        <v>0</v>
      </c>
      <c r="W121" s="112">
        <f t="shared" si="54"/>
        <v>0</v>
      </c>
      <c r="X121" s="114">
        <f t="shared" si="54"/>
        <v>0</v>
      </c>
    </row>
    <row r="122" spans="1:24" hidden="1" x14ac:dyDescent="0.25">
      <c r="B122" s="55"/>
      <c r="C122" s="2"/>
      <c r="D122" s="761" t="s">
        <v>370</v>
      </c>
      <c r="E122" s="761"/>
      <c r="F122" s="420">
        <f t="shared" ref="F122:F131" si="55">SUM(L122:W122)</f>
        <v>0</v>
      </c>
      <c r="G122" s="603"/>
      <c r="H122" s="251">
        <f t="shared" ref="H122:H131" si="56">SUM(M122:X122)</f>
        <v>0</v>
      </c>
      <c r="I122" s="149"/>
      <c r="J122" s="167">
        <f t="shared" si="48"/>
        <v>0</v>
      </c>
      <c r="K122" s="75"/>
      <c r="L122" s="1"/>
      <c r="M122" s="75"/>
      <c r="N122" s="1"/>
      <c r="O122" s="1"/>
      <c r="P122" s="1"/>
      <c r="Q122" s="1"/>
      <c r="R122" s="81"/>
      <c r="S122" s="1"/>
      <c r="T122" s="650"/>
      <c r="U122" s="678"/>
      <c r="V122" s="42"/>
      <c r="W122" s="42"/>
      <c r="X122" s="44"/>
    </row>
    <row r="123" spans="1:24" hidden="1" x14ac:dyDescent="0.25">
      <c r="B123" s="55"/>
      <c r="C123" s="2"/>
      <c r="D123" s="761" t="s">
        <v>506</v>
      </c>
      <c r="E123" s="761"/>
      <c r="F123" s="420">
        <f t="shared" si="55"/>
        <v>0</v>
      </c>
      <c r="G123" s="603"/>
      <c r="H123" s="251">
        <f t="shared" si="56"/>
        <v>0</v>
      </c>
      <c r="I123" s="149"/>
      <c r="J123" s="167">
        <f t="shared" si="48"/>
        <v>0</v>
      </c>
      <c r="K123" s="75"/>
      <c r="L123" s="1"/>
      <c r="M123" s="75"/>
      <c r="N123" s="1"/>
      <c r="O123" s="1"/>
      <c r="P123" s="1"/>
      <c r="Q123" s="1"/>
      <c r="R123" s="81"/>
      <c r="S123" s="1"/>
      <c r="T123" s="650"/>
      <c r="U123" s="678"/>
      <c r="V123" s="42"/>
      <c r="W123" s="42"/>
      <c r="X123" s="44"/>
    </row>
    <row r="124" spans="1:24" hidden="1" x14ac:dyDescent="0.25">
      <c r="B124" s="55"/>
      <c r="C124" s="2"/>
      <c r="D124" s="761" t="s">
        <v>507</v>
      </c>
      <c r="E124" s="761"/>
      <c r="F124" s="420">
        <f t="shared" si="55"/>
        <v>0</v>
      </c>
      <c r="G124" s="603"/>
      <c r="H124" s="251">
        <f t="shared" si="56"/>
        <v>0</v>
      </c>
      <c r="I124" s="149"/>
      <c r="J124" s="167">
        <f t="shared" si="48"/>
        <v>0</v>
      </c>
      <c r="K124" s="75"/>
      <c r="L124" s="1"/>
      <c r="M124" s="75"/>
      <c r="N124" s="1"/>
      <c r="O124" s="1"/>
      <c r="P124" s="1"/>
      <c r="Q124" s="1"/>
      <c r="R124" s="81"/>
      <c r="S124" s="1"/>
      <c r="T124" s="650"/>
      <c r="U124" s="678"/>
      <c r="V124" s="42"/>
      <c r="W124" s="42"/>
      <c r="X124" s="44"/>
    </row>
    <row r="125" spans="1:24" hidden="1" x14ac:dyDescent="0.25">
      <c r="B125" s="55"/>
      <c r="C125" s="2"/>
      <c r="D125" s="761" t="s">
        <v>508</v>
      </c>
      <c r="E125" s="761"/>
      <c r="F125" s="420">
        <f t="shared" si="55"/>
        <v>0</v>
      </c>
      <c r="G125" s="603"/>
      <c r="H125" s="251">
        <f t="shared" si="56"/>
        <v>0</v>
      </c>
      <c r="I125" s="149"/>
      <c r="J125" s="167">
        <f t="shared" si="48"/>
        <v>0</v>
      </c>
      <c r="K125" s="75"/>
      <c r="L125" s="1"/>
      <c r="M125" s="75"/>
      <c r="N125" s="1"/>
      <c r="O125" s="1"/>
      <c r="P125" s="1"/>
      <c r="Q125" s="1"/>
      <c r="R125" s="81"/>
      <c r="S125" s="1"/>
      <c r="T125" s="650"/>
      <c r="U125" s="678"/>
      <c r="V125" s="42"/>
      <c r="W125" s="42"/>
      <c r="X125" s="44"/>
    </row>
    <row r="126" spans="1:24" hidden="1" x14ac:dyDescent="0.25">
      <c r="B126" s="55"/>
      <c r="C126" s="2"/>
      <c r="D126" s="761" t="s">
        <v>509</v>
      </c>
      <c r="E126" s="761"/>
      <c r="F126" s="420">
        <f t="shared" si="55"/>
        <v>0</v>
      </c>
      <c r="G126" s="603"/>
      <c r="H126" s="251">
        <f t="shared" si="56"/>
        <v>0</v>
      </c>
      <c r="I126" s="149"/>
      <c r="J126" s="167">
        <f t="shared" si="48"/>
        <v>0</v>
      </c>
      <c r="K126" s="75"/>
      <c r="L126" s="1"/>
      <c r="M126" s="75"/>
      <c r="N126" s="1"/>
      <c r="O126" s="1"/>
      <c r="P126" s="1"/>
      <c r="Q126" s="1"/>
      <c r="R126" s="81"/>
      <c r="S126" s="1"/>
      <c r="T126" s="650"/>
      <c r="U126" s="678"/>
      <c r="V126" s="42"/>
      <c r="W126" s="42"/>
      <c r="X126" s="44"/>
    </row>
    <row r="127" spans="1:24" hidden="1" x14ac:dyDescent="0.25">
      <c r="B127" s="55"/>
      <c r="C127" s="2"/>
      <c r="D127" s="761" t="s">
        <v>510</v>
      </c>
      <c r="E127" s="761"/>
      <c r="F127" s="420">
        <f t="shared" si="55"/>
        <v>0</v>
      </c>
      <c r="G127" s="603"/>
      <c r="H127" s="251">
        <f t="shared" si="56"/>
        <v>0</v>
      </c>
      <c r="I127" s="149"/>
      <c r="J127" s="167">
        <f t="shared" si="48"/>
        <v>0</v>
      </c>
      <c r="K127" s="75"/>
      <c r="L127" s="1"/>
      <c r="M127" s="75"/>
      <c r="N127" s="1"/>
      <c r="O127" s="1"/>
      <c r="P127" s="1"/>
      <c r="Q127" s="1"/>
      <c r="R127" s="81"/>
      <c r="S127" s="1"/>
      <c r="T127" s="650"/>
      <c r="U127" s="678"/>
      <c r="V127" s="42"/>
      <c r="W127" s="42"/>
      <c r="X127" s="44"/>
    </row>
    <row r="128" spans="1:24" ht="25.5" hidden="1" customHeight="1" x14ac:dyDescent="0.25">
      <c r="B128" s="55"/>
      <c r="C128" s="2"/>
      <c r="D128" s="762" t="s">
        <v>511</v>
      </c>
      <c r="E128" s="762"/>
      <c r="F128" s="426">
        <f t="shared" si="55"/>
        <v>0</v>
      </c>
      <c r="G128" s="606"/>
      <c r="H128" s="261">
        <f t="shared" si="56"/>
        <v>0</v>
      </c>
      <c r="I128" s="159"/>
      <c r="J128" s="167">
        <f t="shared" si="48"/>
        <v>0</v>
      </c>
      <c r="K128" s="75"/>
      <c r="L128" s="1"/>
      <c r="M128" s="75"/>
      <c r="N128" s="1"/>
      <c r="O128" s="1"/>
      <c r="P128" s="1"/>
      <c r="Q128" s="1"/>
      <c r="R128" s="81"/>
      <c r="S128" s="1"/>
      <c r="T128" s="650"/>
      <c r="U128" s="678"/>
      <c r="V128" s="42"/>
      <c r="W128" s="42"/>
      <c r="X128" s="44"/>
    </row>
    <row r="129" spans="1:24" hidden="1" x14ac:dyDescent="0.25">
      <c r="B129" s="55"/>
      <c r="C129" s="2"/>
      <c r="D129" s="761" t="s">
        <v>805</v>
      </c>
      <c r="E129" s="761"/>
      <c r="F129" s="420">
        <f t="shared" si="55"/>
        <v>0</v>
      </c>
      <c r="G129" s="603"/>
      <c r="H129" s="251">
        <f t="shared" si="56"/>
        <v>0</v>
      </c>
      <c r="I129" s="149"/>
      <c r="J129" s="167">
        <f t="shared" si="48"/>
        <v>0</v>
      </c>
      <c r="K129" s="75"/>
      <c r="L129" s="1"/>
      <c r="M129" s="75"/>
      <c r="N129" s="1"/>
      <c r="O129" s="1"/>
      <c r="P129" s="1"/>
      <c r="Q129" s="1"/>
      <c r="R129" s="81"/>
      <c r="S129" s="1"/>
      <c r="T129" s="650"/>
      <c r="U129" s="678"/>
      <c r="V129" s="42"/>
      <c r="W129" s="42"/>
      <c r="X129" s="44"/>
    </row>
    <row r="130" spans="1:24" ht="25.5" hidden="1" customHeight="1" x14ac:dyDescent="0.25">
      <c r="B130" s="55"/>
      <c r="C130" s="2"/>
      <c r="D130" s="762" t="s">
        <v>512</v>
      </c>
      <c r="E130" s="762"/>
      <c r="F130" s="426">
        <f t="shared" si="55"/>
        <v>0</v>
      </c>
      <c r="G130" s="606"/>
      <c r="H130" s="261">
        <f t="shared" si="56"/>
        <v>0</v>
      </c>
      <c r="I130" s="159"/>
      <c r="J130" s="167">
        <f t="shared" si="48"/>
        <v>0</v>
      </c>
      <c r="K130" s="75"/>
      <c r="L130" s="1"/>
      <c r="M130" s="75"/>
      <c r="N130" s="1"/>
      <c r="O130" s="1"/>
      <c r="P130" s="1"/>
      <c r="Q130" s="1"/>
      <c r="R130" s="81"/>
      <c r="S130" s="1"/>
      <c r="T130" s="650"/>
      <c r="U130" s="678"/>
      <c r="V130" s="42"/>
      <c r="W130" s="42"/>
      <c r="X130" s="44"/>
    </row>
    <row r="131" spans="1:24" ht="25.5" hidden="1" customHeight="1" x14ac:dyDescent="0.25">
      <c r="B131" s="55"/>
      <c r="C131" s="2"/>
      <c r="D131" s="762" t="s">
        <v>513</v>
      </c>
      <c r="E131" s="762"/>
      <c r="F131" s="426">
        <f t="shared" si="55"/>
        <v>0</v>
      </c>
      <c r="G131" s="606"/>
      <c r="H131" s="261">
        <f t="shared" si="56"/>
        <v>0</v>
      </c>
      <c r="I131" s="159"/>
      <c r="J131" s="167">
        <f t="shared" si="48"/>
        <v>0</v>
      </c>
      <c r="K131" s="75"/>
      <c r="L131" s="1"/>
      <c r="M131" s="75"/>
      <c r="N131" s="1"/>
      <c r="O131" s="1"/>
      <c r="P131" s="1"/>
      <c r="Q131" s="1"/>
      <c r="R131" s="81"/>
      <c r="S131" s="1"/>
      <c r="T131" s="650"/>
      <c r="U131" s="678"/>
      <c r="V131" s="42"/>
      <c r="W131" s="42"/>
      <c r="X131" s="44"/>
    </row>
    <row r="132" spans="1:24" s="41" customFormat="1" ht="15" hidden="1" customHeight="1" x14ac:dyDescent="0.25">
      <c r="A132" s="126" t="s">
        <v>230</v>
      </c>
      <c r="B132" s="107" t="s">
        <v>663</v>
      </c>
      <c r="C132" s="831" t="s">
        <v>806</v>
      </c>
      <c r="D132" s="832"/>
      <c r="E132" s="832"/>
      <c r="F132" s="425">
        <f>F133+F134+F135+F136+F137+F138+F139+F140+F141+F142</f>
        <v>0</v>
      </c>
      <c r="G132" s="605"/>
      <c r="H132" s="260">
        <f>H133+H134+H135+H136+H137+H138+H139+H140+H141+H142</f>
        <v>0</v>
      </c>
      <c r="I132" s="158">
        <f t="shared" ref="I132:X132" si="57">I133+I134+I135+I136+I137+I138+I139+I140+I141+I142</f>
        <v>0</v>
      </c>
      <c r="J132" s="170">
        <f t="shared" si="48"/>
        <v>0</v>
      </c>
      <c r="K132" s="109">
        <f>K133+K134+K135+K136+K137+K138+K139+K140+K141+K142</f>
        <v>0</v>
      </c>
      <c r="L132" s="110">
        <f>L133+L134+L135+L136+L137+L138+L139+L140+L141+L142</f>
        <v>0</v>
      </c>
      <c r="M132" s="109">
        <f t="shared" si="57"/>
        <v>0</v>
      </c>
      <c r="N132" s="110">
        <f t="shared" si="57"/>
        <v>0</v>
      </c>
      <c r="O132" s="110">
        <f t="shared" si="57"/>
        <v>0</v>
      </c>
      <c r="P132" s="110">
        <f t="shared" si="57"/>
        <v>0</v>
      </c>
      <c r="Q132" s="110">
        <f t="shared" si="57"/>
        <v>0</v>
      </c>
      <c r="R132" s="113">
        <f t="shared" si="57"/>
        <v>0</v>
      </c>
      <c r="S132" s="110">
        <f t="shared" si="57"/>
        <v>0</v>
      </c>
      <c r="T132" s="653">
        <f t="shared" si="57"/>
        <v>0</v>
      </c>
      <c r="U132" s="681">
        <f t="shared" si="57"/>
        <v>0</v>
      </c>
      <c r="V132" s="112">
        <f t="shared" si="57"/>
        <v>0</v>
      </c>
      <c r="W132" s="112">
        <f t="shared" si="57"/>
        <v>0</v>
      </c>
      <c r="X132" s="114">
        <f t="shared" si="57"/>
        <v>0</v>
      </c>
    </row>
    <row r="133" spans="1:24" hidden="1" x14ac:dyDescent="0.25">
      <c r="B133" s="55"/>
      <c r="C133" s="2"/>
      <c r="D133" s="761" t="s">
        <v>369</v>
      </c>
      <c r="E133" s="761"/>
      <c r="F133" s="420">
        <f t="shared" ref="F133:F142" si="58">SUM(L133:W133)</f>
        <v>0</v>
      </c>
      <c r="G133" s="603"/>
      <c r="H133" s="251">
        <f t="shared" ref="H133:H142" si="59">SUM(M133:X133)</f>
        <v>0</v>
      </c>
      <c r="I133" s="149"/>
      <c r="J133" s="167">
        <f t="shared" si="48"/>
        <v>0</v>
      </c>
      <c r="K133" s="75"/>
      <c r="L133" s="1"/>
      <c r="M133" s="75"/>
      <c r="N133" s="1"/>
      <c r="O133" s="1"/>
      <c r="P133" s="1"/>
      <c r="Q133" s="1"/>
      <c r="R133" s="81"/>
      <c r="S133" s="1"/>
      <c r="T133" s="650"/>
      <c r="U133" s="678"/>
      <c r="V133" s="42"/>
      <c r="W133" s="42"/>
      <c r="X133" s="44"/>
    </row>
    <row r="134" spans="1:24" hidden="1" x14ac:dyDescent="0.25">
      <c r="B134" s="55"/>
      <c r="C134" s="2"/>
      <c r="D134" s="761" t="s">
        <v>514</v>
      </c>
      <c r="E134" s="761"/>
      <c r="F134" s="420">
        <f t="shared" si="58"/>
        <v>0</v>
      </c>
      <c r="G134" s="603"/>
      <c r="H134" s="251">
        <f t="shared" si="59"/>
        <v>0</v>
      </c>
      <c r="I134" s="149"/>
      <c r="J134" s="167">
        <f t="shared" si="48"/>
        <v>0</v>
      </c>
      <c r="K134" s="75"/>
      <c r="L134" s="1"/>
      <c r="M134" s="75"/>
      <c r="N134" s="1"/>
      <c r="O134" s="1"/>
      <c r="P134" s="1"/>
      <c r="Q134" s="1"/>
      <c r="R134" s="81"/>
      <c r="S134" s="1"/>
      <c r="T134" s="650"/>
      <c r="U134" s="678"/>
      <c r="V134" s="42"/>
      <c r="W134" s="42"/>
      <c r="X134" s="44"/>
    </row>
    <row r="135" spans="1:24" hidden="1" x14ac:dyDescent="0.25">
      <c r="B135" s="55"/>
      <c r="C135" s="2"/>
      <c r="D135" s="761" t="s">
        <v>516</v>
      </c>
      <c r="E135" s="761"/>
      <c r="F135" s="420">
        <f t="shared" si="58"/>
        <v>0</v>
      </c>
      <c r="G135" s="603"/>
      <c r="H135" s="251">
        <f t="shared" si="59"/>
        <v>0</v>
      </c>
      <c r="I135" s="149"/>
      <c r="J135" s="167">
        <f t="shared" si="48"/>
        <v>0</v>
      </c>
      <c r="K135" s="75"/>
      <c r="L135" s="1"/>
      <c r="M135" s="75"/>
      <c r="N135" s="1"/>
      <c r="O135" s="1"/>
      <c r="P135" s="1"/>
      <c r="Q135" s="1"/>
      <c r="R135" s="81"/>
      <c r="S135" s="1"/>
      <c r="T135" s="650"/>
      <c r="U135" s="678"/>
      <c r="V135" s="42"/>
      <c r="W135" s="42"/>
      <c r="X135" s="44"/>
    </row>
    <row r="136" spans="1:24" hidden="1" x14ac:dyDescent="0.25">
      <c r="B136" s="55"/>
      <c r="C136" s="2"/>
      <c r="D136" s="761" t="s">
        <v>808</v>
      </c>
      <c r="E136" s="761"/>
      <c r="F136" s="420">
        <f t="shared" si="58"/>
        <v>0</v>
      </c>
      <c r="G136" s="603"/>
      <c r="H136" s="251">
        <f t="shared" si="59"/>
        <v>0</v>
      </c>
      <c r="I136" s="149"/>
      <c r="J136" s="167">
        <f t="shared" si="48"/>
        <v>0</v>
      </c>
      <c r="K136" s="75"/>
      <c r="L136" s="1"/>
      <c r="M136" s="75"/>
      <c r="N136" s="1"/>
      <c r="O136" s="1"/>
      <c r="P136" s="1"/>
      <c r="Q136" s="1"/>
      <c r="R136" s="81"/>
      <c r="S136" s="1"/>
      <c r="T136" s="650"/>
      <c r="U136" s="678"/>
      <c r="V136" s="42"/>
      <c r="W136" s="42"/>
      <c r="X136" s="44"/>
    </row>
    <row r="137" spans="1:24" hidden="1" x14ac:dyDescent="0.25">
      <c r="B137" s="55"/>
      <c r="C137" s="2"/>
      <c r="D137" s="761" t="s">
        <v>521</v>
      </c>
      <c r="E137" s="761"/>
      <c r="F137" s="420">
        <f t="shared" si="58"/>
        <v>0</v>
      </c>
      <c r="G137" s="603"/>
      <c r="H137" s="251">
        <f t="shared" si="59"/>
        <v>0</v>
      </c>
      <c r="I137" s="149"/>
      <c r="J137" s="167">
        <f t="shared" si="48"/>
        <v>0</v>
      </c>
      <c r="K137" s="75"/>
      <c r="L137" s="1"/>
      <c r="M137" s="75"/>
      <c r="N137" s="1"/>
      <c r="O137" s="1"/>
      <c r="P137" s="1"/>
      <c r="Q137" s="1"/>
      <c r="R137" s="81"/>
      <c r="S137" s="1"/>
      <c r="T137" s="650"/>
      <c r="U137" s="678"/>
      <c r="V137" s="42"/>
      <c r="W137" s="42"/>
      <c r="X137" s="44"/>
    </row>
    <row r="138" spans="1:24" hidden="1" x14ac:dyDescent="0.25">
      <c r="B138" s="55"/>
      <c r="C138" s="2"/>
      <c r="D138" s="761" t="s">
        <v>519</v>
      </c>
      <c r="E138" s="761"/>
      <c r="F138" s="420">
        <f t="shared" si="58"/>
        <v>0</v>
      </c>
      <c r="G138" s="603"/>
      <c r="H138" s="251">
        <f t="shared" si="59"/>
        <v>0</v>
      </c>
      <c r="I138" s="149"/>
      <c r="J138" s="167">
        <f t="shared" si="48"/>
        <v>0</v>
      </c>
      <c r="K138" s="75"/>
      <c r="L138" s="1"/>
      <c r="M138" s="75"/>
      <c r="N138" s="1"/>
      <c r="O138" s="1"/>
      <c r="P138" s="1"/>
      <c r="Q138" s="1"/>
      <c r="R138" s="81"/>
      <c r="S138" s="1"/>
      <c r="T138" s="650"/>
      <c r="U138" s="678"/>
      <c r="V138" s="42"/>
      <c r="W138" s="42"/>
      <c r="X138" s="44"/>
    </row>
    <row r="139" spans="1:24" ht="25.5" hidden="1" customHeight="1" x14ac:dyDescent="0.25">
      <c r="B139" s="55"/>
      <c r="C139" s="2"/>
      <c r="D139" s="762" t="s">
        <v>523</v>
      </c>
      <c r="E139" s="762"/>
      <c r="F139" s="426">
        <f t="shared" si="58"/>
        <v>0</v>
      </c>
      <c r="G139" s="606"/>
      <c r="H139" s="261">
        <f t="shared" si="59"/>
        <v>0</v>
      </c>
      <c r="I139" s="159"/>
      <c r="J139" s="167">
        <f t="shared" si="48"/>
        <v>0</v>
      </c>
      <c r="K139" s="75"/>
      <c r="L139" s="1"/>
      <c r="M139" s="75"/>
      <c r="N139" s="1"/>
      <c r="O139" s="1"/>
      <c r="P139" s="1"/>
      <c r="Q139" s="1"/>
      <c r="R139" s="81"/>
      <c r="S139" s="1"/>
      <c r="T139" s="650"/>
      <c r="U139" s="678"/>
      <c r="V139" s="42"/>
      <c r="W139" s="42"/>
      <c r="X139" s="44"/>
    </row>
    <row r="140" spans="1:24" hidden="1" x14ac:dyDescent="0.25">
      <c r="B140" s="55"/>
      <c r="C140" s="2"/>
      <c r="D140" s="761" t="s">
        <v>807</v>
      </c>
      <c r="E140" s="761"/>
      <c r="F140" s="420">
        <f t="shared" si="58"/>
        <v>0</v>
      </c>
      <c r="G140" s="603"/>
      <c r="H140" s="251">
        <f t="shared" si="59"/>
        <v>0</v>
      </c>
      <c r="I140" s="149"/>
      <c r="J140" s="167">
        <f t="shared" si="48"/>
        <v>0</v>
      </c>
      <c r="K140" s="75"/>
      <c r="L140" s="1"/>
      <c r="M140" s="75"/>
      <c r="N140" s="1"/>
      <c r="O140" s="1"/>
      <c r="P140" s="1"/>
      <c r="Q140" s="1"/>
      <c r="R140" s="81"/>
      <c r="S140" s="1"/>
      <c r="T140" s="650"/>
      <c r="U140" s="678"/>
      <c r="V140" s="42"/>
      <c r="W140" s="42"/>
      <c r="X140" s="44"/>
    </row>
    <row r="141" spans="1:24" ht="25.5" hidden="1" customHeight="1" x14ac:dyDescent="0.25">
      <c r="B141" s="55"/>
      <c r="C141" s="2"/>
      <c r="D141" s="762" t="s">
        <v>526</v>
      </c>
      <c r="E141" s="762"/>
      <c r="F141" s="426">
        <f t="shared" si="58"/>
        <v>0</v>
      </c>
      <c r="G141" s="606"/>
      <c r="H141" s="261">
        <f t="shared" si="59"/>
        <v>0</v>
      </c>
      <c r="I141" s="159"/>
      <c r="J141" s="167">
        <f t="shared" si="48"/>
        <v>0</v>
      </c>
      <c r="K141" s="75"/>
      <c r="L141" s="1"/>
      <c r="M141" s="75"/>
      <c r="N141" s="1"/>
      <c r="O141" s="1"/>
      <c r="P141" s="1"/>
      <c r="Q141" s="1"/>
      <c r="R141" s="81"/>
      <c r="S141" s="1"/>
      <c r="T141" s="650"/>
      <c r="U141" s="678"/>
      <c r="V141" s="42"/>
      <c r="W141" s="42"/>
      <c r="X141" s="44"/>
    </row>
    <row r="142" spans="1:24" ht="25.5" hidden="1" customHeight="1" x14ac:dyDescent="0.25">
      <c r="B142" s="55"/>
      <c r="C142" s="2"/>
      <c r="D142" s="762" t="s">
        <v>528</v>
      </c>
      <c r="E142" s="762"/>
      <c r="F142" s="426">
        <f t="shared" si="58"/>
        <v>0</v>
      </c>
      <c r="G142" s="606"/>
      <c r="H142" s="261">
        <f t="shared" si="59"/>
        <v>0</v>
      </c>
      <c r="I142" s="159"/>
      <c r="J142" s="167">
        <f t="shared" si="48"/>
        <v>0</v>
      </c>
      <c r="K142" s="75"/>
      <c r="L142" s="1"/>
      <c r="M142" s="75"/>
      <c r="N142" s="1"/>
      <c r="O142" s="1"/>
      <c r="P142" s="1"/>
      <c r="Q142" s="1"/>
      <c r="R142" s="81"/>
      <c r="S142" s="1"/>
      <c r="T142" s="650"/>
      <c r="U142" s="678"/>
      <c r="V142" s="42"/>
      <c r="W142" s="42"/>
      <c r="X142" s="44"/>
    </row>
    <row r="143" spans="1:24" s="41" customFormat="1" hidden="1" x14ac:dyDescent="0.25">
      <c r="A143" s="126" t="s">
        <v>231</v>
      </c>
      <c r="B143" s="107" t="s">
        <v>664</v>
      </c>
      <c r="C143" s="792" t="s">
        <v>232</v>
      </c>
      <c r="D143" s="793"/>
      <c r="E143" s="793"/>
      <c r="F143" s="427">
        <f>F144+F145+F146+F147+F148+F149+F150+F151+F152+F153</f>
        <v>0</v>
      </c>
      <c r="G143" s="607"/>
      <c r="H143" s="262">
        <f>H144+H145+H146+H147+H148+H149+H150+H151+H152+H153</f>
        <v>0</v>
      </c>
      <c r="I143" s="160">
        <f t="shared" ref="I143:X143" si="60">I144+I145+I146+I147+I148+I149+I150+I151+I152+I153</f>
        <v>0</v>
      </c>
      <c r="J143" s="170">
        <f t="shared" si="48"/>
        <v>0</v>
      </c>
      <c r="K143" s="109">
        <f>K144+K145+K146+K147+K148+K149+K150+K151+K152+K153</f>
        <v>0</v>
      </c>
      <c r="L143" s="110">
        <f>L144+L145+L146+L147+L148+L149+L150+L151+L152+L153</f>
        <v>0</v>
      </c>
      <c r="M143" s="109">
        <f t="shared" si="60"/>
        <v>0</v>
      </c>
      <c r="N143" s="110">
        <f t="shared" si="60"/>
        <v>0</v>
      </c>
      <c r="O143" s="110">
        <f t="shared" si="60"/>
        <v>0</v>
      </c>
      <c r="P143" s="110">
        <f t="shared" si="60"/>
        <v>0</v>
      </c>
      <c r="Q143" s="110">
        <f t="shared" si="60"/>
        <v>0</v>
      </c>
      <c r="R143" s="113">
        <f t="shared" si="60"/>
        <v>0</v>
      </c>
      <c r="S143" s="110">
        <f t="shared" si="60"/>
        <v>0</v>
      </c>
      <c r="T143" s="653">
        <f t="shared" si="60"/>
        <v>0</v>
      </c>
      <c r="U143" s="681">
        <f t="shared" si="60"/>
        <v>0</v>
      </c>
      <c r="V143" s="112">
        <f t="shared" si="60"/>
        <v>0</v>
      </c>
      <c r="W143" s="112">
        <f t="shared" si="60"/>
        <v>0</v>
      </c>
      <c r="X143" s="114">
        <f t="shared" si="60"/>
        <v>0</v>
      </c>
    </row>
    <row r="144" spans="1:24" hidden="1" x14ac:dyDescent="0.25">
      <c r="B144" s="55"/>
      <c r="C144" s="2"/>
      <c r="D144" s="761" t="s">
        <v>368</v>
      </c>
      <c r="E144" s="761"/>
      <c r="F144" s="420">
        <f t="shared" ref="F144:F153" si="61">SUM(L144:W144)</f>
        <v>0</v>
      </c>
      <c r="G144" s="603"/>
      <c r="H144" s="251">
        <f t="shared" ref="H144:H153" si="62">SUM(M144:X144)</f>
        <v>0</v>
      </c>
      <c r="I144" s="149"/>
      <c r="J144" s="167">
        <f t="shared" si="48"/>
        <v>0</v>
      </c>
      <c r="K144" s="75"/>
      <c r="L144" s="1"/>
      <c r="M144" s="75"/>
      <c r="N144" s="1"/>
      <c r="O144" s="1"/>
      <c r="P144" s="1"/>
      <c r="Q144" s="1"/>
      <c r="R144" s="81"/>
      <c r="S144" s="1"/>
      <c r="T144" s="650"/>
      <c r="U144" s="678"/>
      <c r="V144" s="42"/>
      <c r="W144" s="42"/>
      <c r="X144" s="44"/>
    </row>
    <row r="145" spans="1:24" hidden="1" x14ac:dyDescent="0.25">
      <c r="B145" s="55"/>
      <c r="C145" s="2"/>
      <c r="D145" s="761" t="s">
        <v>515</v>
      </c>
      <c r="E145" s="761"/>
      <c r="F145" s="420">
        <f t="shared" si="61"/>
        <v>0</v>
      </c>
      <c r="G145" s="603"/>
      <c r="H145" s="251">
        <f t="shared" si="62"/>
        <v>0</v>
      </c>
      <c r="I145" s="149"/>
      <c r="J145" s="167">
        <f t="shared" si="48"/>
        <v>0</v>
      </c>
      <c r="K145" s="75"/>
      <c r="L145" s="1"/>
      <c r="M145" s="75"/>
      <c r="N145" s="1"/>
      <c r="O145" s="1"/>
      <c r="P145" s="1"/>
      <c r="Q145" s="1"/>
      <c r="R145" s="81"/>
      <c r="S145" s="1"/>
      <c r="T145" s="650"/>
      <c r="U145" s="678"/>
      <c r="V145" s="42"/>
      <c r="W145" s="42"/>
      <c r="X145" s="44"/>
    </row>
    <row r="146" spans="1:24" hidden="1" x14ac:dyDescent="0.25">
      <c r="B146" s="55"/>
      <c r="C146" s="2"/>
      <c r="D146" s="761" t="s">
        <v>517</v>
      </c>
      <c r="E146" s="761"/>
      <c r="F146" s="420">
        <f t="shared" si="61"/>
        <v>0</v>
      </c>
      <c r="G146" s="603"/>
      <c r="H146" s="251">
        <f t="shared" si="62"/>
        <v>0</v>
      </c>
      <c r="I146" s="149"/>
      <c r="J146" s="167">
        <f t="shared" si="48"/>
        <v>0</v>
      </c>
      <c r="K146" s="75"/>
      <c r="L146" s="1"/>
      <c r="M146" s="75"/>
      <c r="N146" s="1"/>
      <c r="O146" s="1"/>
      <c r="P146" s="1"/>
      <c r="Q146" s="1"/>
      <c r="R146" s="81"/>
      <c r="S146" s="1"/>
      <c r="T146" s="650"/>
      <c r="U146" s="678"/>
      <c r="V146" s="42"/>
      <c r="W146" s="42"/>
      <c r="X146" s="44"/>
    </row>
    <row r="147" spans="1:24" hidden="1" x14ac:dyDescent="0.25">
      <c r="B147" s="55"/>
      <c r="C147" s="2"/>
      <c r="D147" s="761" t="s">
        <v>518</v>
      </c>
      <c r="E147" s="761"/>
      <c r="F147" s="420">
        <f t="shared" si="61"/>
        <v>0</v>
      </c>
      <c r="G147" s="603"/>
      <c r="H147" s="251">
        <f t="shared" si="62"/>
        <v>0</v>
      </c>
      <c r="I147" s="149"/>
      <c r="J147" s="167">
        <f t="shared" si="48"/>
        <v>0</v>
      </c>
      <c r="K147" s="75"/>
      <c r="L147" s="1"/>
      <c r="M147" s="75"/>
      <c r="N147" s="1"/>
      <c r="O147" s="1"/>
      <c r="P147" s="1"/>
      <c r="Q147" s="1"/>
      <c r="R147" s="81"/>
      <c r="S147" s="1"/>
      <c r="T147" s="650"/>
      <c r="U147" s="678"/>
      <c r="V147" s="42"/>
      <c r="W147" s="42"/>
      <c r="X147" s="44"/>
    </row>
    <row r="148" spans="1:24" hidden="1" x14ac:dyDescent="0.25">
      <c r="B148" s="55"/>
      <c r="C148" s="2"/>
      <c r="D148" s="761" t="s">
        <v>522</v>
      </c>
      <c r="E148" s="761"/>
      <c r="F148" s="420">
        <f t="shared" si="61"/>
        <v>0</v>
      </c>
      <c r="G148" s="603"/>
      <c r="H148" s="251">
        <f t="shared" si="62"/>
        <v>0</v>
      </c>
      <c r="I148" s="149"/>
      <c r="J148" s="167">
        <f t="shared" si="48"/>
        <v>0</v>
      </c>
      <c r="K148" s="75"/>
      <c r="L148" s="1"/>
      <c r="M148" s="75"/>
      <c r="N148" s="1"/>
      <c r="O148" s="1"/>
      <c r="P148" s="1"/>
      <c r="Q148" s="1"/>
      <c r="R148" s="81"/>
      <c r="S148" s="1"/>
      <c r="T148" s="650"/>
      <c r="U148" s="678"/>
      <c r="V148" s="42"/>
      <c r="W148" s="42"/>
      <c r="X148" s="44"/>
    </row>
    <row r="149" spans="1:24" hidden="1" x14ac:dyDescent="0.25">
      <c r="B149" s="55"/>
      <c r="C149" s="2"/>
      <c r="D149" s="761" t="s">
        <v>520</v>
      </c>
      <c r="E149" s="761"/>
      <c r="F149" s="420">
        <f t="shared" si="61"/>
        <v>0</v>
      </c>
      <c r="G149" s="603"/>
      <c r="H149" s="251">
        <f t="shared" si="62"/>
        <v>0</v>
      </c>
      <c r="I149" s="149"/>
      <c r="J149" s="167">
        <f t="shared" si="48"/>
        <v>0</v>
      </c>
      <c r="K149" s="75"/>
      <c r="L149" s="1"/>
      <c r="M149" s="75"/>
      <c r="N149" s="1"/>
      <c r="O149" s="1"/>
      <c r="P149" s="1"/>
      <c r="Q149" s="1"/>
      <c r="R149" s="81"/>
      <c r="S149" s="1"/>
      <c r="T149" s="650"/>
      <c r="U149" s="678"/>
      <c r="V149" s="42"/>
      <c r="W149" s="42"/>
      <c r="X149" s="44"/>
    </row>
    <row r="150" spans="1:24" ht="25.5" hidden="1" customHeight="1" x14ac:dyDescent="0.25">
      <c r="B150" s="55"/>
      <c r="C150" s="2"/>
      <c r="D150" s="762" t="s">
        <v>524</v>
      </c>
      <c r="E150" s="762"/>
      <c r="F150" s="426">
        <f t="shared" si="61"/>
        <v>0</v>
      </c>
      <c r="G150" s="606"/>
      <c r="H150" s="261">
        <f t="shared" si="62"/>
        <v>0</v>
      </c>
      <c r="I150" s="159"/>
      <c r="J150" s="167">
        <f t="shared" si="48"/>
        <v>0</v>
      </c>
      <c r="K150" s="75"/>
      <c r="L150" s="1"/>
      <c r="M150" s="75"/>
      <c r="N150" s="1"/>
      <c r="O150" s="1"/>
      <c r="P150" s="1"/>
      <c r="Q150" s="1"/>
      <c r="R150" s="81"/>
      <c r="S150" s="1"/>
      <c r="T150" s="650"/>
      <c r="U150" s="678"/>
      <c r="V150" s="42"/>
      <c r="W150" s="42"/>
      <c r="X150" s="44"/>
    </row>
    <row r="151" spans="1:24" hidden="1" x14ac:dyDescent="0.25">
      <c r="B151" s="55"/>
      <c r="C151" s="2"/>
      <c r="D151" s="761" t="s">
        <v>525</v>
      </c>
      <c r="E151" s="761"/>
      <c r="F151" s="420">
        <f t="shared" si="61"/>
        <v>0</v>
      </c>
      <c r="G151" s="603"/>
      <c r="H151" s="251">
        <f t="shared" si="62"/>
        <v>0</v>
      </c>
      <c r="I151" s="149"/>
      <c r="J151" s="167">
        <f t="shared" si="48"/>
        <v>0</v>
      </c>
      <c r="K151" s="75"/>
      <c r="L151" s="1"/>
      <c r="M151" s="75"/>
      <c r="N151" s="1"/>
      <c r="O151" s="1"/>
      <c r="P151" s="1"/>
      <c r="Q151" s="1"/>
      <c r="R151" s="81"/>
      <c r="S151" s="1"/>
      <c r="T151" s="650"/>
      <c r="U151" s="678"/>
      <c r="V151" s="42"/>
      <c r="W151" s="42"/>
      <c r="X151" s="44"/>
    </row>
    <row r="152" spans="1:24" ht="25.5" hidden="1" customHeight="1" x14ac:dyDescent="0.25">
      <c r="B152" s="55"/>
      <c r="C152" s="2"/>
      <c r="D152" s="762" t="s">
        <v>527</v>
      </c>
      <c r="E152" s="762"/>
      <c r="F152" s="426">
        <f t="shared" si="61"/>
        <v>0</v>
      </c>
      <c r="G152" s="606"/>
      <c r="H152" s="261">
        <f t="shared" si="62"/>
        <v>0</v>
      </c>
      <c r="I152" s="159"/>
      <c r="J152" s="167">
        <f t="shared" si="48"/>
        <v>0</v>
      </c>
      <c r="K152" s="75"/>
      <c r="L152" s="1"/>
      <c r="M152" s="75"/>
      <c r="N152" s="1"/>
      <c r="O152" s="1"/>
      <c r="P152" s="1"/>
      <c r="Q152" s="1"/>
      <c r="R152" s="81"/>
      <c r="S152" s="1"/>
      <c r="T152" s="650"/>
      <c r="U152" s="678"/>
      <c r="V152" s="42"/>
      <c r="W152" s="42"/>
      <c r="X152" s="44"/>
    </row>
    <row r="153" spans="1:24" ht="25.5" hidden="1" customHeight="1" x14ac:dyDescent="0.25">
      <c r="B153" s="55"/>
      <c r="C153" s="2"/>
      <c r="D153" s="762" t="s">
        <v>529</v>
      </c>
      <c r="E153" s="762"/>
      <c r="F153" s="426">
        <f t="shared" si="61"/>
        <v>0</v>
      </c>
      <c r="G153" s="606"/>
      <c r="H153" s="261">
        <f t="shared" si="62"/>
        <v>0</v>
      </c>
      <c r="I153" s="159"/>
      <c r="J153" s="167">
        <f t="shared" si="48"/>
        <v>0</v>
      </c>
      <c r="K153" s="75"/>
      <c r="L153" s="1"/>
      <c r="M153" s="75"/>
      <c r="N153" s="1"/>
      <c r="O153" s="1"/>
      <c r="P153" s="1"/>
      <c r="Q153" s="1"/>
      <c r="R153" s="81"/>
      <c r="S153" s="1"/>
      <c r="T153" s="650"/>
      <c r="U153" s="678"/>
      <c r="V153" s="42"/>
      <c r="W153" s="42"/>
      <c r="X153" s="44"/>
    </row>
    <row r="154" spans="1:24" s="41" customFormat="1" ht="27.75" hidden="1" customHeight="1" x14ac:dyDescent="0.25">
      <c r="A154" s="126" t="s">
        <v>233</v>
      </c>
      <c r="B154" s="107" t="s">
        <v>665</v>
      </c>
      <c r="C154" s="831" t="s">
        <v>809</v>
      </c>
      <c r="D154" s="832"/>
      <c r="E154" s="832"/>
      <c r="F154" s="425">
        <f>F155+F156</f>
        <v>0</v>
      </c>
      <c r="G154" s="605"/>
      <c r="H154" s="260">
        <f>H155+H156</f>
        <v>0</v>
      </c>
      <c r="I154" s="158">
        <f t="shared" ref="I154:X154" si="63">I155+I156</f>
        <v>0</v>
      </c>
      <c r="J154" s="170">
        <f t="shared" si="48"/>
        <v>0</v>
      </c>
      <c r="K154" s="109">
        <f>K155+K156</f>
        <v>0</v>
      </c>
      <c r="L154" s="110">
        <f>L155+L156</f>
        <v>0</v>
      </c>
      <c r="M154" s="109">
        <f t="shared" si="63"/>
        <v>0</v>
      </c>
      <c r="N154" s="110">
        <f t="shared" si="63"/>
        <v>0</v>
      </c>
      <c r="O154" s="110">
        <f t="shared" si="63"/>
        <v>0</v>
      </c>
      <c r="P154" s="110">
        <f t="shared" si="63"/>
        <v>0</v>
      </c>
      <c r="Q154" s="110">
        <f t="shared" si="63"/>
        <v>0</v>
      </c>
      <c r="R154" s="113">
        <f t="shared" si="63"/>
        <v>0</v>
      </c>
      <c r="S154" s="110">
        <f t="shared" si="63"/>
        <v>0</v>
      </c>
      <c r="T154" s="653">
        <f t="shared" si="63"/>
        <v>0</v>
      </c>
      <c r="U154" s="681">
        <f t="shared" si="63"/>
        <v>0</v>
      </c>
      <c r="V154" s="112">
        <f t="shared" si="63"/>
        <v>0</v>
      </c>
      <c r="W154" s="112">
        <f t="shared" si="63"/>
        <v>0</v>
      </c>
      <c r="X154" s="114">
        <f t="shared" si="63"/>
        <v>0</v>
      </c>
    </row>
    <row r="155" spans="1:24" hidden="1" x14ac:dyDescent="0.25">
      <c r="B155" s="55"/>
      <c r="C155" s="2"/>
      <c r="D155" s="761" t="s">
        <v>531</v>
      </c>
      <c r="E155" s="761"/>
      <c r="F155" s="420">
        <f>SUM(L155:W155)</f>
        <v>0</v>
      </c>
      <c r="G155" s="603"/>
      <c r="H155" s="251">
        <f>SUM(M155:X155)</f>
        <v>0</v>
      </c>
      <c r="I155" s="149"/>
      <c r="J155" s="167">
        <f t="shared" si="48"/>
        <v>0</v>
      </c>
      <c r="K155" s="75"/>
      <c r="L155" s="1"/>
      <c r="M155" s="75"/>
      <c r="N155" s="1"/>
      <c r="O155" s="1"/>
      <c r="P155" s="1"/>
      <c r="Q155" s="1"/>
      <c r="R155" s="81"/>
      <c r="S155" s="1"/>
      <c r="T155" s="650"/>
      <c r="U155" s="678"/>
      <c r="V155" s="42"/>
      <c r="W155" s="42"/>
      <c r="X155" s="44"/>
    </row>
    <row r="156" spans="1:24" ht="25.5" hidden="1" customHeight="1" x14ac:dyDescent="0.25">
      <c r="B156" s="55"/>
      <c r="C156" s="2"/>
      <c r="D156" s="762" t="s">
        <v>530</v>
      </c>
      <c r="E156" s="762"/>
      <c r="F156" s="426">
        <f>SUM(L156:W156)</f>
        <v>0</v>
      </c>
      <c r="G156" s="606"/>
      <c r="H156" s="261">
        <f>SUM(M156:X156)</f>
        <v>0</v>
      </c>
      <c r="I156" s="159"/>
      <c r="J156" s="167">
        <f t="shared" si="48"/>
        <v>0</v>
      </c>
      <c r="K156" s="75"/>
      <c r="L156" s="1"/>
      <c r="M156" s="75"/>
      <c r="N156" s="1"/>
      <c r="O156" s="1"/>
      <c r="P156" s="1"/>
      <c r="Q156" s="1"/>
      <c r="R156" s="81"/>
      <c r="S156" s="1"/>
      <c r="T156" s="650"/>
      <c r="U156" s="678"/>
      <c r="V156" s="42"/>
      <c r="W156" s="42"/>
      <c r="X156" s="44"/>
    </row>
    <row r="157" spans="1:24" s="41" customFormat="1" hidden="1" x14ac:dyDescent="0.25">
      <c r="A157" s="126" t="s">
        <v>234</v>
      </c>
      <c r="B157" s="107" t="s">
        <v>667</v>
      </c>
      <c r="C157" s="831" t="s">
        <v>810</v>
      </c>
      <c r="D157" s="832"/>
      <c r="E157" s="832"/>
      <c r="F157" s="425">
        <f>F158+F159+F160+F161+F162+F163+F164+F165+F166+F167+F168</f>
        <v>0</v>
      </c>
      <c r="G157" s="605"/>
      <c r="H157" s="260">
        <f>H158+H159+H160+H161+H162+H163+H164+H165+H166+H167+H168</f>
        <v>0</v>
      </c>
      <c r="I157" s="158">
        <f t="shared" ref="I157:X157" si="64">I158+I159+I160+I161+I162+I163+I164+I165+I166+I167+I168</f>
        <v>0</v>
      </c>
      <c r="J157" s="170">
        <f t="shared" si="48"/>
        <v>0</v>
      </c>
      <c r="K157" s="109">
        <f>K158+K159+K160+K161+K162+K163+K164+K165+K166+K167+K168</f>
        <v>0</v>
      </c>
      <c r="L157" s="110">
        <f>L158+L159+L160+L161+L162+L163+L164+L165+L166+L167+L168</f>
        <v>0</v>
      </c>
      <c r="M157" s="109">
        <f t="shared" si="64"/>
        <v>0</v>
      </c>
      <c r="N157" s="110">
        <f t="shared" si="64"/>
        <v>0</v>
      </c>
      <c r="O157" s="110">
        <f t="shared" si="64"/>
        <v>0</v>
      </c>
      <c r="P157" s="110">
        <f t="shared" si="64"/>
        <v>0</v>
      </c>
      <c r="Q157" s="110">
        <f t="shared" si="64"/>
        <v>0</v>
      </c>
      <c r="R157" s="113">
        <f t="shared" si="64"/>
        <v>0</v>
      </c>
      <c r="S157" s="110">
        <f t="shared" si="64"/>
        <v>0</v>
      </c>
      <c r="T157" s="653">
        <f t="shared" si="64"/>
        <v>0</v>
      </c>
      <c r="U157" s="681">
        <f t="shared" si="64"/>
        <v>0</v>
      </c>
      <c r="V157" s="112">
        <f t="shared" si="64"/>
        <v>0</v>
      </c>
      <c r="W157" s="112">
        <f t="shared" si="64"/>
        <v>0</v>
      </c>
      <c r="X157" s="114">
        <f t="shared" si="64"/>
        <v>0</v>
      </c>
    </row>
    <row r="158" spans="1:24" hidden="1" x14ac:dyDescent="0.25">
      <c r="B158" s="55"/>
      <c r="C158" s="2"/>
      <c r="D158" s="761" t="s">
        <v>354</v>
      </c>
      <c r="E158" s="761"/>
      <c r="F158" s="420">
        <f t="shared" ref="F158:F171" si="65">SUM(L158:W158)</f>
        <v>0</v>
      </c>
      <c r="G158" s="603"/>
      <c r="H158" s="251">
        <f t="shared" ref="H158:H171" si="66">SUM(M158:X158)</f>
        <v>0</v>
      </c>
      <c r="I158" s="149"/>
      <c r="J158" s="167">
        <f t="shared" si="48"/>
        <v>0</v>
      </c>
      <c r="K158" s="75"/>
      <c r="L158" s="1"/>
      <c r="M158" s="75"/>
      <c r="N158" s="1"/>
      <c r="O158" s="1"/>
      <c r="P158" s="1"/>
      <c r="Q158" s="1"/>
      <c r="R158" s="81"/>
      <c r="S158" s="1"/>
      <c r="T158" s="650"/>
      <c r="U158" s="678"/>
      <c r="V158" s="42"/>
      <c r="W158" s="42"/>
      <c r="X158" s="44"/>
    </row>
    <row r="159" spans="1:24" hidden="1" x14ac:dyDescent="0.25">
      <c r="B159" s="55"/>
      <c r="C159" s="2"/>
      <c r="D159" s="761" t="s">
        <v>357</v>
      </c>
      <c r="E159" s="761"/>
      <c r="F159" s="420">
        <f t="shared" si="65"/>
        <v>0</v>
      </c>
      <c r="G159" s="603"/>
      <c r="H159" s="251">
        <f t="shared" si="66"/>
        <v>0</v>
      </c>
      <c r="I159" s="149"/>
      <c r="J159" s="167">
        <f t="shared" si="48"/>
        <v>0</v>
      </c>
      <c r="K159" s="75"/>
      <c r="L159" s="1"/>
      <c r="M159" s="75"/>
      <c r="N159" s="1"/>
      <c r="O159" s="1"/>
      <c r="P159" s="1"/>
      <c r="Q159" s="1"/>
      <c r="R159" s="81"/>
      <c r="S159" s="1"/>
      <c r="T159" s="650"/>
      <c r="U159" s="678"/>
      <c r="V159" s="42"/>
      <c r="W159" s="42"/>
      <c r="X159" s="44"/>
    </row>
    <row r="160" spans="1:24" hidden="1" x14ac:dyDescent="0.25">
      <c r="B160" s="55"/>
      <c r="C160" s="2"/>
      <c r="D160" s="761" t="s">
        <v>358</v>
      </c>
      <c r="E160" s="761"/>
      <c r="F160" s="420">
        <f t="shared" si="65"/>
        <v>0</v>
      </c>
      <c r="G160" s="603"/>
      <c r="H160" s="251">
        <f t="shared" si="66"/>
        <v>0</v>
      </c>
      <c r="I160" s="149"/>
      <c r="J160" s="167">
        <f t="shared" si="48"/>
        <v>0</v>
      </c>
      <c r="K160" s="75"/>
      <c r="L160" s="1"/>
      <c r="M160" s="75"/>
      <c r="N160" s="1"/>
      <c r="O160" s="1"/>
      <c r="P160" s="1"/>
      <c r="Q160" s="1"/>
      <c r="R160" s="81"/>
      <c r="S160" s="1"/>
      <c r="T160" s="650"/>
      <c r="U160" s="678"/>
      <c r="V160" s="42"/>
      <c r="W160" s="42"/>
      <c r="X160" s="44"/>
    </row>
    <row r="161" spans="1:24" hidden="1" x14ac:dyDescent="0.25">
      <c r="B161" s="55"/>
      <c r="C161" s="2"/>
      <c r="D161" s="761" t="s">
        <v>355</v>
      </c>
      <c r="E161" s="761"/>
      <c r="F161" s="420">
        <f t="shared" si="65"/>
        <v>0</v>
      </c>
      <c r="G161" s="603"/>
      <c r="H161" s="251">
        <f t="shared" si="66"/>
        <v>0</v>
      </c>
      <c r="I161" s="149"/>
      <c r="J161" s="167">
        <f t="shared" si="48"/>
        <v>0</v>
      </c>
      <c r="K161" s="75"/>
      <c r="L161" s="1"/>
      <c r="M161" s="75"/>
      <c r="N161" s="1"/>
      <c r="O161" s="1"/>
      <c r="P161" s="1"/>
      <c r="Q161" s="1"/>
      <c r="R161" s="81"/>
      <c r="S161" s="1"/>
      <c r="T161" s="650"/>
      <c r="U161" s="678"/>
      <c r="V161" s="42"/>
      <c r="W161" s="42"/>
      <c r="X161" s="44"/>
    </row>
    <row r="162" spans="1:24" hidden="1" x14ac:dyDescent="0.25">
      <c r="B162" s="55"/>
      <c r="C162" s="2"/>
      <c r="D162" s="761" t="s">
        <v>811</v>
      </c>
      <c r="E162" s="761"/>
      <c r="F162" s="420">
        <f t="shared" si="65"/>
        <v>0</v>
      </c>
      <c r="G162" s="603"/>
      <c r="H162" s="251">
        <f t="shared" si="66"/>
        <v>0</v>
      </c>
      <c r="I162" s="149"/>
      <c r="J162" s="167">
        <f t="shared" si="48"/>
        <v>0</v>
      </c>
      <c r="K162" s="75"/>
      <c r="L162" s="1"/>
      <c r="M162" s="75"/>
      <c r="N162" s="1"/>
      <c r="O162" s="1"/>
      <c r="P162" s="1"/>
      <c r="Q162" s="1"/>
      <c r="R162" s="81"/>
      <c r="S162" s="1"/>
      <c r="T162" s="650"/>
      <c r="U162" s="678"/>
      <c r="V162" s="42"/>
      <c r="W162" s="42"/>
      <c r="X162" s="44"/>
    </row>
    <row r="163" spans="1:24" ht="25.5" hidden="1" customHeight="1" x14ac:dyDescent="0.25">
      <c r="B163" s="55"/>
      <c r="C163" s="2"/>
      <c r="D163" s="762" t="s">
        <v>532</v>
      </c>
      <c r="E163" s="762"/>
      <c r="F163" s="426">
        <f t="shared" si="65"/>
        <v>0</v>
      </c>
      <c r="G163" s="606"/>
      <c r="H163" s="261">
        <f t="shared" si="66"/>
        <v>0</v>
      </c>
      <c r="I163" s="159"/>
      <c r="J163" s="167">
        <f t="shared" si="48"/>
        <v>0</v>
      </c>
      <c r="K163" s="75"/>
      <c r="L163" s="1"/>
      <c r="M163" s="75"/>
      <c r="N163" s="1"/>
      <c r="O163" s="1"/>
      <c r="P163" s="1"/>
      <c r="Q163" s="1"/>
      <c r="R163" s="81"/>
      <c r="S163" s="1"/>
      <c r="T163" s="650"/>
      <c r="U163" s="678"/>
      <c r="V163" s="42"/>
      <c r="W163" s="42"/>
      <c r="X163" s="44"/>
    </row>
    <row r="164" spans="1:24" ht="25.5" hidden="1" customHeight="1" x14ac:dyDescent="0.25">
      <c r="B164" s="55"/>
      <c r="C164" s="2"/>
      <c r="D164" s="762" t="s">
        <v>533</v>
      </c>
      <c r="E164" s="762"/>
      <c r="F164" s="426">
        <f t="shared" si="65"/>
        <v>0</v>
      </c>
      <c r="G164" s="606"/>
      <c r="H164" s="261">
        <f t="shared" si="66"/>
        <v>0</v>
      </c>
      <c r="I164" s="159"/>
      <c r="J164" s="167">
        <f t="shared" si="48"/>
        <v>0</v>
      </c>
      <c r="K164" s="75"/>
      <c r="L164" s="1"/>
      <c r="M164" s="75"/>
      <c r="N164" s="1"/>
      <c r="O164" s="1"/>
      <c r="P164" s="1"/>
      <c r="Q164" s="1"/>
      <c r="R164" s="81"/>
      <c r="S164" s="1"/>
      <c r="T164" s="650"/>
      <c r="U164" s="678"/>
      <c r="V164" s="42"/>
      <c r="W164" s="42"/>
      <c r="X164" s="44"/>
    </row>
    <row r="165" spans="1:24" hidden="1" x14ac:dyDescent="0.25">
      <c r="B165" s="55"/>
      <c r="C165" s="2"/>
      <c r="D165" s="761" t="s">
        <v>364</v>
      </c>
      <c r="E165" s="761"/>
      <c r="F165" s="420">
        <f t="shared" si="65"/>
        <v>0</v>
      </c>
      <c r="G165" s="603"/>
      <c r="H165" s="251">
        <f t="shared" si="66"/>
        <v>0</v>
      </c>
      <c r="I165" s="149"/>
      <c r="J165" s="167">
        <f t="shared" si="48"/>
        <v>0</v>
      </c>
      <c r="K165" s="75"/>
      <c r="L165" s="1"/>
      <c r="M165" s="75"/>
      <c r="N165" s="1"/>
      <c r="O165" s="1"/>
      <c r="P165" s="1"/>
      <c r="Q165" s="1"/>
      <c r="R165" s="81"/>
      <c r="S165" s="1"/>
      <c r="T165" s="650"/>
      <c r="U165" s="678"/>
      <c r="V165" s="42"/>
      <c r="W165" s="42"/>
      <c r="X165" s="44"/>
    </row>
    <row r="166" spans="1:24" hidden="1" x14ac:dyDescent="0.25">
      <c r="B166" s="55"/>
      <c r="C166" s="2"/>
      <c r="D166" s="761" t="s">
        <v>356</v>
      </c>
      <c r="E166" s="761"/>
      <c r="F166" s="420">
        <f t="shared" si="65"/>
        <v>0</v>
      </c>
      <c r="G166" s="603"/>
      <c r="H166" s="251">
        <f t="shared" si="66"/>
        <v>0</v>
      </c>
      <c r="I166" s="149"/>
      <c r="J166" s="167">
        <f t="shared" si="48"/>
        <v>0</v>
      </c>
      <c r="K166" s="75"/>
      <c r="L166" s="1"/>
      <c r="M166" s="75"/>
      <c r="N166" s="1"/>
      <c r="O166" s="1"/>
      <c r="P166" s="1"/>
      <c r="Q166" s="1"/>
      <c r="R166" s="81"/>
      <c r="S166" s="1"/>
      <c r="T166" s="650"/>
      <c r="U166" s="678"/>
      <c r="V166" s="42"/>
      <c r="W166" s="42"/>
      <c r="X166" s="44"/>
    </row>
    <row r="167" spans="1:24" ht="25.5" hidden="1" customHeight="1" x14ac:dyDescent="0.25">
      <c r="B167" s="55"/>
      <c r="C167" s="2"/>
      <c r="D167" s="762" t="s">
        <v>534</v>
      </c>
      <c r="E167" s="762"/>
      <c r="F167" s="426">
        <f t="shared" si="65"/>
        <v>0</v>
      </c>
      <c r="G167" s="606"/>
      <c r="H167" s="261">
        <f t="shared" si="66"/>
        <v>0</v>
      </c>
      <c r="I167" s="159"/>
      <c r="J167" s="167">
        <f t="shared" si="48"/>
        <v>0</v>
      </c>
      <c r="K167" s="75"/>
      <c r="L167" s="1"/>
      <c r="M167" s="75"/>
      <c r="N167" s="1"/>
      <c r="O167" s="1"/>
      <c r="P167" s="1"/>
      <c r="Q167" s="1"/>
      <c r="R167" s="81"/>
      <c r="S167" s="1"/>
      <c r="T167" s="650"/>
      <c r="U167" s="678"/>
      <c r="V167" s="42"/>
      <c r="W167" s="42"/>
      <c r="X167" s="44"/>
    </row>
    <row r="168" spans="1:24" hidden="1" x14ac:dyDescent="0.25">
      <c r="B168" s="55"/>
      <c r="C168" s="2"/>
      <c r="D168" s="761" t="s">
        <v>535</v>
      </c>
      <c r="E168" s="761"/>
      <c r="F168" s="420">
        <f t="shared" si="65"/>
        <v>0</v>
      </c>
      <c r="G168" s="603"/>
      <c r="H168" s="251">
        <f t="shared" si="66"/>
        <v>0</v>
      </c>
      <c r="I168" s="149"/>
      <c r="J168" s="167">
        <f t="shared" si="48"/>
        <v>0</v>
      </c>
      <c r="K168" s="75"/>
      <c r="L168" s="1"/>
      <c r="M168" s="75"/>
      <c r="N168" s="1"/>
      <c r="O168" s="1"/>
      <c r="P168" s="1"/>
      <c r="Q168" s="1"/>
      <c r="R168" s="81"/>
      <c r="S168" s="1"/>
      <c r="T168" s="650"/>
      <c r="U168" s="678"/>
      <c r="V168" s="42"/>
      <c r="W168" s="42"/>
      <c r="X168" s="44"/>
    </row>
    <row r="169" spans="1:24" s="41" customFormat="1" hidden="1" x14ac:dyDescent="0.25">
      <c r="A169" s="126" t="s">
        <v>235</v>
      </c>
      <c r="B169" s="107" t="s">
        <v>666</v>
      </c>
      <c r="C169" s="792" t="s">
        <v>236</v>
      </c>
      <c r="D169" s="793"/>
      <c r="E169" s="793"/>
      <c r="F169" s="427">
        <f t="shared" si="65"/>
        <v>0</v>
      </c>
      <c r="G169" s="607"/>
      <c r="H169" s="262">
        <f t="shared" si="66"/>
        <v>0</v>
      </c>
      <c r="I169" s="160"/>
      <c r="J169" s="170">
        <f t="shared" si="48"/>
        <v>0</v>
      </c>
      <c r="K169" s="109"/>
      <c r="L169" s="110"/>
      <c r="M169" s="109"/>
      <c r="N169" s="110"/>
      <c r="O169" s="110"/>
      <c r="P169" s="110"/>
      <c r="Q169" s="110"/>
      <c r="R169" s="113"/>
      <c r="S169" s="110"/>
      <c r="T169" s="653"/>
      <c r="U169" s="681"/>
      <c r="V169" s="112"/>
      <c r="W169" s="112"/>
      <c r="X169" s="114"/>
    </row>
    <row r="170" spans="1:24" s="41" customFormat="1" hidden="1" x14ac:dyDescent="0.25">
      <c r="A170" s="126" t="s">
        <v>237</v>
      </c>
      <c r="B170" s="107" t="s">
        <v>668</v>
      </c>
      <c r="C170" s="792" t="s">
        <v>238</v>
      </c>
      <c r="D170" s="793"/>
      <c r="E170" s="793"/>
      <c r="F170" s="427">
        <f t="shared" si="65"/>
        <v>0</v>
      </c>
      <c r="G170" s="607"/>
      <c r="H170" s="262">
        <f t="shared" si="66"/>
        <v>0</v>
      </c>
      <c r="I170" s="160"/>
      <c r="J170" s="170">
        <f t="shared" si="48"/>
        <v>0</v>
      </c>
      <c r="K170" s="109"/>
      <c r="L170" s="110"/>
      <c r="M170" s="109"/>
      <c r="N170" s="110"/>
      <c r="O170" s="110"/>
      <c r="P170" s="110"/>
      <c r="Q170" s="110"/>
      <c r="R170" s="113"/>
      <c r="S170" s="110"/>
      <c r="T170" s="653"/>
      <c r="U170" s="681"/>
      <c r="V170" s="112"/>
      <c r="W170" s="112"/>
      <c r="X170" s="114"/>
    </row>
    <row r="171" spans="1:24" s="41" customFormat="1" hidden="1" x14ac:dyDescent="0.25">
      <c r="A171" s="126" t="s">
        <v>239</v>
      </c>
      <c r="B171" s="107" t="s">
        <v>669</v>
      </c>
      <c r="C171" s="792" t="s">
        <v>240</v>
      </c>
      <c r="D171" s="793"/>
      <c r="E171" s="793"/>
      <c r="F171" s="427">
        <f t="shared" si="65"/>
        <v>0</v>
      </c>
      <c r="G171" s="607"/>
      <c r="H171" s="262">
        <f t="shared" si="66"/>
        <v>0</v>
      </c>
      <c r="I171" s="160"/>
      <c r="J171" s="170">
        <f t="shared" ref="J171:J242" si="67">SUM(H171:I171)</f>
        <v>0</v>
      </c>
      <c r="K171" s="109"/>
      <c r="L171" s="110"/>
      <c r="M171" s="109"/>
      <c r="N171" s="110"/>
      <c r="O171" s="110"/>
      <c r="P171" s="110"/>
      <c r="Q171" s="110"/>
      <c r="R171" s="113"/>
      <c r="S171" s="110"/>
      <c r="T171" s="653"/>
      <c r="U171" s="681"/>
      <c r="V171" s="112"/>
      <c r="W171" s="112"/>
      <c r="X171" s="114"/>
    </row>
    <row r="172" spans="1:24" s="41" customFormat="1" hidden="1" x14ac:dyDescent="0.25">
      <c r="A172" s="126" t="s">
        <v>241</v>
      </c>
      <c r="B172" s="107" t="s">
        <v>670</v>
      </c>
      <c r="C172" s="792" t="s">
        <v>242</v>
      </c>
      <c r="D172" s="793"/>
      <c r="E172" s="793"/>
      <c r="F172" s="427">
        <f>F173+F174+F175+F176+F177+F178+F179+F180+F181+F182</f>
        <v>0</v>
      </c>
      <c r="G172" s="607"/>
      <c r="H172" s="262">
        <f>H173+H174+H175+H176+H177+H178+H179+H180+H181+H182</f>
        <v>0</v>
      </c>
      <c r="I172" s="160">
        <f t="shared" ref="I172:X172" si="68">I173+I174+I175+I176+I177+I178+I179+I180+I181+I182</f>
        <v>0</v>
      </c>
      <c r="J172" s="170">
        <f t="shared" si="67"/>
        <v>0</v>
      </c>
      <c r="K172" s="109">
        <f>K173+K174+K175+K176+K177+K178+K179+K180+K181+K182</f>
        <v>0</v>
      </c>
      <c r="L172" s="110">
        <f>L173+L174+L175+L176+L177+L178+L179+L180+L181+L182</f>
        <v>0</v>
      </c>
      <c r="M172" s="109">
        <f t="shared" si="68"/>
        <v>0</v>
      </c>
      <c r="N172" s="110">
        <f t="shared" si="68"/>
        <v>0</v>
      </c>
      <c r="O172" s="110">
        <f t="shared" si="68"/>
        <v>0</v>
      </c>
      <c r="P172" s="110">
        <f t="shared" si="68"/>
        <v>0</v>
      </c>
      <c r="Q172" s="110">
        <f t="shared" si="68"/>
        <v>0</v>
      </c>
      <c r="R172" s="113">
        <f t="shared" si="68"/>
        <v>0</v>
      </c>
      <c r="S172" s="110">
        <f t="shared" si="68"/>
        <v>0</v>
      </c>
      <c r="T172" s="653">
        <f t="shared" si="68"/>
        <v>0</v>
      </c>
      <c r="U172" s="681">
        <f t="shared" si="68"/>
        <v>0</v>
      </c>
      <c r="V172" s="112">
        <f t="shared" si="68"/>
        <v>0</v>
      </c>
      <c r="W172" s="112">
        <f t="shared" si="68"/>
        <v>0</v>
      </c>
      <c r="X172" s="114">
        <f t="shared" si="68"/>
        <v>0</v>
      </c>
    </row>
    <row r="173" spans="1:24" hidden="1" x14ac:dyDescent="0.25">
      <c r="B173" s="55"/>
      <c r="C173" s="2"/>
      <c r="D173" s="761" t="s">
        <v>359</v>
      </c>
      <c r="E173" s="761"/>
      <c r="F173" s="420">
        <f t="shared" ref="F173:F183" si="69">SUM(L173:W173)</f>
        <v>0</v>
      </c>
      <c r="G173" s="603"/>
      <c r="H173" s="251">
        <f t="shared" ref="H173:H183" si="70">SUM(M173:X173)</f>
        <v>0</v>
      </c>
      <c r="I173" s="149"/>
      <c r="J173" s="167">
        <f t="shared" si="67"/>
        <v>0</v>
      </c>
      <c r="K173" s="75"/>
      <c r="L173" s="1"/>
      <c r="M173" s="75"/>
      <c r="N173" s="1"/>
      <c r="O173" s="1"/>
      <c r="P173" s="1"/>
      <c r="Q173" s="1"/>
      <c r="R173" s="81"/>
      <c r="S173" s="1"/>
      <c r="T173" s="650"/>
      <c r="U173" s="678"/>
      <c r="V173" s="42"/>
      <c r="W173" s="42"/>
      <c r="X173" s="44"/>
    </row>
    <row r="174" spans="1:24" hidden="1" x14ac:dyDescent="0.25">
      <c r="B174" s="55"/>
      <c r="C174" s="2"/>
      <c r="D174" s="761" t="s">
        <v>360</v>
      </c>
      <c r="E174" s="761"/>
      <c r="F174" s="420">
        <f t="shared" si="69"/>
        <v>0</v>
      </c>
      <c r="G174" s="603"/>
      <c r="H174" s="251">
        <f t="shared" si="70"/>
        <v>0</v>
      </c>
      <c r="I174" s="149"/>
      <c r="J174" s="167">
        <f t="shared" si="67"/>
        <v>0</v>
      </c>
      <c r="K174" s="75"/>
      <c r="L174" s="1"/>
      <c r="M174" s="75"/>
      <c r="N174" s="1"/>
      <c r="O174" s="1"/>
      <c r="P174" s="1"/>
      <c r="Q174" s="1"/>
      <c r="R174" s="81"/>
      <c r="S174" s="1"/>
      <c r="T174" s="650"/>
      <c r="U174" s="678"/>
      <c r="V174" s="42"/>
      <c r="W174" s="42"/>
      <c r="X174" s="44"/>
    </row>
    <row r="175" spans="1:24" hidden="1" x14ac:dyDescent="0.25">
      <c r="B175" s="55"/>
      <c r="C175" s="2"/>
      <c r="D175" s="761" t="s">
        <v>361</v>
      </c>
      <c r="E175" s="761"/>
      <c r="F175" s="420">
        <f t="shared" si="69"/>
        <v>0</v>
      </c>
      <c r="G175" s="603"/>
      <c r="H175" s="251">
        <f t="shared" si="70"/>
        <v>0</v>
      </c>
      <c r="I175" s="149"/>
      <c r="J175" s="167">
        <f t="shared" si="67"/>
        <v>0</v>
      </c>
      <c r="K175" s="75"/>
      <c r="L175" s="1"/>
      <c r="M175" s="75"/>
      <c r="N175" s="1"/>
      <c r="O175" s="1"/>
      <c r="P175" s="1"/>
      <c r="Q175" s="1"/>
      <c r="R175" s="81"/>
      <c r="S175" s="1"/>
      <c r="T175" s="650"/>
      <c r="U175" s="678"/>
      <c r="V175" s="42"/>
      <c r="W175" s="42"/>
      <c r="X175" s="44"/>
    </row>
    <row r="176" spans="1:24" hidden="1" x14ac:dyDescent="0.25">
      <c r="B176" s="55"/>
      <c r="C176" s="2"/>
      <c r="D176" s="761" t="s">
        <v>362</v>
      </c>
      <c r="E176" s="761"/>
      <c r="F176" s="420">
        <f t="shared" si="69"/>
        <v>0</v>
      </c>
      <c r="G176" s="603"/>
      <c r="H176" s="251">
        <f t="shared" si="70"/>
        <v>0</v>
      </c>
      <c r="I176" s="149"/>
      <c r="J176" s="167">
        <f t="shared" si="67"/>
        <v>0</v>
      </c>
      <c r="K176" s="75"/>
      <c r="L176" s="1"/>
      <c r="M176" s="75"/>
      <c r="N176" s="1"/>
      <c r="O176" s="1"/>
      <c r="P176" s="1"/>
      <c r="Q176" s="1"/>
      <c r="R176" s="81"/>
      <c r="S176" s="1"/>
      <c r="T176" s="650"/>
      <c r="U176" s="678"/>
      <c r="V176" s="42"/>
      <c r="W176" s="42"/>
      <c r="X176" s="44"/>
    </row>
    <row r="177" spans="1:24" hidden="1" x14ac:dyDescent="0.25">
      <c r="B177" s="55"/>
      <c r="C177" s="2"/>
      <c r="D177" s="761" t="s">
        <v>363</v>
      </c>
      <c r="E177" s="761"/>
      <c r="F177" s="420">
        <f t="shared" si="69"/>
        <v>0</v>
      </c>
      <c r="G177" s="603"/>
      <c r="H177" s="251">
        <f t="shared" si="70"/>
        <v>0</v>
      </c>
      <c r="I177" s="149"/>
      <c r="J177" s="167">
        <f t="shared" si="67"/>
        <v>0</v>
      </c>
      <c r="K177" s="75"/>
      <c r="L177" s="1"/>
      <c r="M177" s="75"/>
      <c r="N177" s="1"/>
      <c r="O177" s="1"/>
      <c r="P177" s="1"/>
      <c r="Q177" s="1"/>
      <c r="R177" s="81"/>
      <c r="S177" s="1"/>
      <c r="T177" s="650"/>
      <c r="U177" s="678"/>
      <c r="V177" s="42"/>
      <c r="W177" s="42"/>
      <c r="X177" s="44"/>
    </row>
    <row r="178" spans="1:24" ht="25.5" hidden="1" customHeight="1" x14ac:dyDescent="0.25">
      <c r="B178" s="55"/>
      <c r="C178" s="2"/>
      <c r="D178" s="762" t="s">
        <v>536</v>
      </c>
      <c r="E178" s="762"/>
      <c r="F178" s="426">
        <f t="shared" si="69"/>
        <v>0</v>
      </c>
      <c r="G178" s="606"/>
      <c r="H178" s="261">
        <f t="shared" si="70"/>
        <v>0</v>
      </c>
      <c r="I178" s="159"/>
      <c r="J178" s="167">
        <f t="shared" si="67"/>
        <v>0</v>
      </c>
      <c r="K178" s="75"/>
      <c r="L178" s="1"/>
      <c r="M178" s="75"/>
      <c r="N178" s="1"/>
      <c r="O178" s="1"/>
      <c r="P178" s="1"/>
      <c r="Q178" s="1"/>
      <c r="R178" s="81"/>
      <c r="S178" s="1"/>
      <c r="T178" s="650"/>
      <c r="U178" s="678"/>
      <c r="V178" s="42"/>
      <c r="W178" s="42"/>
      <c r="X178" s="44"/>
    </row>
    <row r="179" spans="1:24" ht="25.5" hidden="1" customHeight="1" x14ac:dyDescent="0.25">
      <c r="B179" s="55"/>
      <c r="C179" s="2"/>
      <c r="D179" s="762" t="s">
        <v>539</v>
      </c>
      <c r="E179" s="762"/>
      <c r="F179" s="426">
        <f t="shared" si="69"/>
        <v>0</v>
      </c>
      <c r="G179" s="606"/>
      <c r="H179" s="261">
        <f t="shared" si="70"/>
        <v>0</v>
      </c>
      <c r="I179" s="159"/>
      <c r="J179" s="167">
        <f t="shared" si="67"/>
        <v>0</v>
      </c>
      <c r="K179" s="75"/>
      <c r="L179" s="1"/>
      <c r="M179" s="75"/>
      <c r="N179" s="1"/>
      <c r="O179" s="1"/>
      <c r="P179" s="1"/>
      <c r="Q179" s="1"/>
      <c r="R179" s="81"/>
      <c r="S179" s="1"/>
      <c r="T179" s="650"/>
      <c r="U179" s="678"/>
      <c r="V179" s="42"/>
      <c r="W179" s="42"/>
      <c r="X179" s="44"/>
    </row>
    <row r="180" spans="1:24" hidden="1" x14ac:dyDescent="0.25">
      <c r="B180" s="55"/>
      <c r="C180" s="2"/>
      <c r="D180" s="761" t="s">
        <v>365</v>
      </c>
      <c r="E180" s="761"/>
      <c r="F180" s="420">
        <f t="shared" si="69"/>
        <v>0</v>
      </c>
      <c r="G180" s="603"/>
      <c r="H180" s="251">
        <f t="shared" si="70"/>
        <v>0</v>
      </c>
      <c r="I180" s="149"/>
      <c r="J180" s="167">
        <f t="shared" si="67"/>
        <v>0</v>
      </c>
      <c r="K180" s="75"/>
      <c r="L180" s="1"/>
      <c r="M180" s="75"/>
      <c r="N180" s="1"/>
      <c r="O180" s="1"/>
      <c r="P180" s="1"/>
      <c r="Q180" s="1"/>
      <c r="R180" s="81"/>
      <c r="S180" s="1"/>
      <c r="T180" s="650"/>
      <c r="U180" s="678"/>
      <c r="V180" s="42"/>
      <c r="W180" s="42"/>
      <c r="X180" s="44"/>
    </row>
    <row r="181" spans="1:24" ht="25.5" hidden="1" customHeight="1" x14ac:dyDescent="0.25">
      <c r="B181" s="55"/>
      <c r="C181" s="2"/>
      <c r="D181" s="762" t="s">
        <v>542</v>
      </c>
      <c r="E181" s="762"/>
      <c r="F181" s="426">
        <f t="shared" si="69"/>
        <v>0</v>
      </c>
      <c r="G181" s="606"/>
      <c r="H181" s="261">
        <f t="shared" si="70"/>
        <v>0</v>
      </c>
      <c r="I181" s="159"/>
      <c r="J181" s="167">
        <f t="shared" si="67"/>
        <v>0</v>
      </c>
      <c r="K181" s="75"/>
      <c r="L181" s="1"/>
      <c r="M181" s="75"/>
      <c r="N181" s="1"/>
      <c r="O181" s="1"/>
      <c r="P181" s="1"/>
      <c r="Q181" s="1"/>
      <c r="R181" s="81"/>
      <c r="S181" s="1"/>
      <c r="T181" s="650"/>
      <c r="U181" s="678"/>
      <c r="V181" s="42"/>
      <c r="W181" s="42"/>
      <c r="X181" s="44"/>
    </row>
    <row r="182" spans="1:24" hidden="1" x14ac:dyDescent="0.25">
      <c r="B182" s="55"/>
      <c r="C182" s="2"/>
      <c r="D182" s="761" t="s">
        <v>543</v>
      </c>
      <c r="E182" s="761"/>
      <c r="F182" s="420">
        <f t="shared" si="69"/>
        <v>0</v>
      </c>
      <c r="G182" s="603"/>
      <c r="H182" s="251">
        <f t="shared" si="70"/>
        <v>0</v>
      </c>
      <c r="I182" s="149"/>
      <c r="J182" s="167">
        <f t="shared" si="67"/>
        <v>0</v>
      </c>
      <c r="K182" s="75"/>
      <c r="L182" s="1"/>
      <c r="M182" s="75"/>
      <c r="N182" s="1"/>
      <c r="O182" s="1"/>
      <c r="P182" s="1"/>
      <c r="Q182" s="1"/>
      <c r="R182" s="81"/>
      <c r="S182" s="1"/>
      <c r="T182" s="650"/>
      <c r="U182" s="678"/>
      <c r="V182" s="42"/>
      <c r="W182" s="42"/>
      <c r="X182" s="44"/>
    </row>
    <row r="183" spans="1:24" s="41" customFormat="1" ht="15.75" hidden="1" thickBot="1" x14ac:dyDescent="0.3">
      <c r="A183" s="126" t="s">
        <v>243</v>
      </c>
      <c r="B183" s="135" t="s">
        <v>671</v>
      </c>
      <c r="C183" s="829" t="s">
        <v>244</v>
      </c>
      <c r="D183" s="830"/>
      <c r="E183" s="830"/>
      <c r="F183" s="428">
        <f t="shared" si="69"/>
        <v>0</v>
      </c>
      <c r="G183" s="608"/>
      <c r="H183" s="263">
        <f t="shared" si="70"/>
        <v>0</v>
      </c>
      <c r="I183" s="161"/>
      <c r="J183" s="170">
        <f t="shared" si="67"/>
        <v>0</v>
      </c>
      <c r="K183" s="109"/>
      <c r="L183" s="110"/>
      <c r="M183" s="109"/>
      <c r="N183" s="110"/>
      <c r="O183" s="110"/>
      <c r="P183" s="110"/>
      <c r="Q183" s="110"/>
      <c r="R183" s="113"/>
      <c r="S183" s="110"/>
      <c r="T183" s="653"/>
      <c r="U183" s="681"/>
      <c r="V183" s="112"/>
      <c r="W183" s="112"/>
      <c r="X183" s="114"/>
    </row>
    <row r="184" spans="1:24" ht="15.75" thickBot="1" x14ac:dyDescent="0.3">
      <c r="B184" s="100" t="s">
        <v>245</v>
      </c>
      <c r="C184" s="788" t="s">
        <v>246</v>
      </c>
      <c r="D184" s="789"/>
      <c r="E184" s="789"/>
      <c r="F184" s="412">
        <f>F190+F195</f>
        <v>350000</v>
      </c>
      <c r="G184" s="412">
        <f>G190+G195</f>
        <v>733186</v>
      </c>
      <c r="H184" s="254">
        <f>H185+H186+H189+H190+H193+H194+H195</f>
        <v>744830</v>
      </c>
      <c r="I184" s="513">
        <f t="shared" ref="I184:X184" si="71">I185+I186+I189+I190+I193+I194+I195</f>
        <v>0</v>
      </c>
      <c r="J184" s="510">
        <f>SUM(H184:I184)</f>
        <v>744830</v>
      </c>
      <c r="K184" s="86">
        <f>K185+K186+K189+K190+K193+K194+K195</f>
        <v>311755</v>
      </c>
      <c r="L184" s="87">
        <f>L185+L186+L189+L190+L193+L194+L195</f>
        <v>433075</v>
      </c>
      <c r="M184" s="86">
        <f>M185+M186+M189+M190+M193+M194+M195</f>
        <v>47390</v>
      </c>
      <c r="N184" s="87">
        <f t="shared" si="71"/>
        <v>28325</v>
      </c>
      <c r="O184" s="87">
        <f t="shared" si="71"/>
        <v>166363</v>
      </c>
      <c r="P184" s="87">
        <f t="shared" si="71"/>
        <v>435</v>
      </c>
      <c r="Q184" s="87">
        <f t="shared" si="71"/>
        <v>322462</v>
      </c>
      <c r="R184" s="90">
        <f t="shared" si="71"/>
        <v>159990</v>
      </c>
      <c r="S184" s="87">
        <f>S185+S186+S189+S190+S193+S194+S195</f>
        <v>5330</v>
      </c>
      <c r="T184" s="89">
        <f t="shared" si="71"/>
        <v>10645</v>
      </c>
      <c r="U184" s="666">
        <f t="shared" si="71"/>
        <v>999</v>
      </c>
      <c r="V184" s="89">
        <f t="shared" si="71"/>
        <v>0</v>
      </c>
      <c r="W184" s="89">
        <f t="shared" si="71"/>
        <v>0</v>
      </c>
      <c r="X184" s="91">
        <f t="shared" si="71"/>
        <v>0</v>
      </c>
    </row>
    <row r="185" spans="1:24" s="18" customFormat="1" hidden="1" x14ac:dyDescent="0.25">
      <c r="A185" s="126" t="s">
        <v>247</v>
      </c>
      <c r="B185" s="115" t="s">
        <v>672</v>
      </c>
      <c r="C185" s="812" t="s">
        <v>248</v>
      </c>
      <c r="D185" s="813"/>
      <c r="E185" s="813"/>
      <c r="F185" s="418">
        <f>SUM(L185:W185)</f>
        <v>0</v>
      </c>
      <c r="G185" s="418">
        <f>SUM(M185:X185)</f>
        <v>0</v>
      </c>
      <c r="H185" s="250">
        <f>SUM(M185:X185)</f>
        <v>0</v>
      </c>
      <c r="I185" s="514"/>
      <c r="J185" s="511">
        <f t="shared" si="67"/>
        <v>0</v>
      </c>
      <c r="K185" s="94"/>
      <c r="L185" s="95"/>
      <c r="M185" s="94"/>
      <c r="N185" s="95"/>
      <c r="O185" s="95"/>
      <c r="P185" s="95"/>
      <c r="Q185" s="95"/>
      <c r="R185" s="98"/>
      <c r="S185" s="95"/>
      <c r="T185" s="280"/>
      <c r="U185" s="673"/>
      <c r="V185" s="97"/>
      <c r="W185" s="97"/>
      <c r="X185" s="99"/>
    </row>
    <row r="186" spans="1:24" s="18" customFormat="1" hidden="1" x14ac:dyDescent="0.25">
      <c r="A186" s="126" t="s">
        <v>249</v>
      </c>
      <c r="B186" s="92" t="s">
        <v>673</v>
      </c>
      <c r="C186" s="784" t="s">
        <v>250</v>
      </c>
      <c r="D186" s="785"/>
      <c r="E186" s="785"/>
      <c r="F186" s="421">
        <f>F187+F188</f>
        <v>0</v>
      </c>
      <c r="G186" s="421">
        <f>G187+G188</f>
        <v>0</v>
      </c>
      <c r="H186" s="252">
        <f>H187+H188</f>
        <v>0</v>
      </c>
      <c r="I186" s="411">
        <f t="shared" ref="I186:X186" si="72">I187+I188</f>
        <v>0</v>
      </c>
      <c r="J186" s="511">
        <f t="shared" si="67"/>
        <v>0</v>
      </c>
      <c r="K186" s="94">
        <f>K187+K188</f>
        <v>0</v>
      </c>
      <c r="L186" s="95">
        <f>L187+L188</f>
        <v>0</v>
      </c>
      <c r="M186" s="94">
        <f t="shared" si="72"/>
        <v>0</v>
      </c>
      <c r="N186" s="95">
        <f t="shared" si="72"/>
        <v>0</v>
      </c>
      <c r="O186" s="95">
        <f t="shared" si="72"/>
        <v>0</v>
      </c>
      <c r="P186" s="95">
        <f t="shared" si="72"/>
        <v>0</v>
      </c>
      <c r="Q186" s="95">
        <f t="shared" si="72"/>
        <v>0</v>
      </c>
      <c r="R186" s="98">
        <f t="shared" si="72"/>
        <v>0</v>
      </c>
      <c r="S186" s="95">
        <f t="shared" si="72"/>
        <v>0</v>
      </c>
      <c r="T186" s="280">
        <f t="shared" si="72"/>
        <v>0</v>
      </c>
      <c r="U186" s="673">
        <f t="shared" si="72"/>
        <v>0</v>
      </c>
      <c r="V186" s="97">
        <f t="shared" si="72"/>
        <v>0</v>
      </c>
      <c r="W186" s="97">
        <f t="shared" si="72"/>
        <v>0</v>
      </c>
      <c r="X186" s="99">
        <f t="shared" si="72"/>
        <v>0</v>
      </c>
    </row>
    <row r="187" spans="1:24" hidden="1" x14ac:dyDescent="0.25">
      <c r="B187" s="55"/>
      <c r="C187" s="2"/>
      <c r="D187" s="761" t="s">
        <v>250</v>
      </c>
      <c r="E187" s="761"/>
      <c r="F187" s="420">
        <f t="shared" ref="F187:G189" si="73">SUM(L187:W187)</f>
        <v>0</v>
      </c>
      <c r="G187" s="420">
        <f t="shared" si="73"/>
        <v>0</v>
      </c>
      <c r="H187" s="251">
        <f t="shared" ref="H187:H194" si="74">SUM(M187:X187)</f>
        <v>0</v>
      </c>
      <c r="I187" s="515"/>
      <c r="J187" s="512">
        <f t="shared" si="67"/>
        <v>0</v>
      </c>
      <c r="K187" s="75"/>
      <c r="L187" s="1"/>
      <c r="M187" s="75"/>
      <c r="N187" s="1"/>
      <c r="O187" s="1"/>
      <c r="P187" s="1"/>
      <c r="Q187" s="1"/>
      <c r="R187" s="81"/>
      <c r="S187" s="1"/>
      <c r="T187" s="42"/>
      <c r="U187" s="670"/>
      <c r="V187" s="42"/>
      <c r="W187" s="42"/>
      <c r="X187" s="44"/>
    </row>
    <row r="188" spans="1:24" hidden="1" x14ac:dyDescent="0.25">
      <c r="B188" s="55"/>
      <c r="C188" s="2"/>
      <c r="D188" s="761" t="s">
        <v>349</v>
      </c>
      <c r="E188" s="761"/>
      <c r="F188" s="420">
        <f t="shared" si="73"/>
        <v>0</v>
      </c>
      <c r="G188" s="420">
        <f t="shared" si="73"/>
        <v>0</v>
      </c>
      <c r="H188" s="251">
        <f t="shared" si="74"/>
        <v>0</v>
      </c>
      <c r="I188" s="515"/>
      <c r="J188" s="512">
        <f t="shared" si="67"/>
        <v>0</v>
      </c>
      <c r="K188" s="75"/>
      <c r="L188" s="1"/>
      <c r="M188" s="75"/>
      <c r="N188" s="1"/>
      <c r="O188" s="1"/>
      <c r="P188" s="1"/>
      <c r="Q188" s="1"/>
      <c r="R188" s="81"/>
      <c r="S188" s="1"/>
      <c r="T188" s="42"/>
      <c r="U188" s="670"/>
      <c r="V188" s="42"/>
      <c r="W188" s="42"/>
      <c r="X188" s="44"/>
    </row>
    <row r="189" spans="1:24" s="18" customFormat="1" hidden="1" x14ac:dyDescent="0.25">
      <c r="A189" s="126" t="s">
        <v>251</v>
      </c>
      <c r="B189" s="92" t="s">
        <v>674</v>
      </c>
      <c r="C189" s="784" t="s">
        <v>252</v>
      </c>
      <c r="D189" s="785"/>
      <c r="E189" s="785"/>
      <c r="F189" s="421">
        <f t="shared" si="73"/>
        <v>0</v>
      </c>
      <c r="G189" s="421">
        <f t="shared" si="73"/>
        <v>0</v>
      </c>
      <c r="H189" s="252">
        <f t="shared" si="74"/>
        <v>0</v>
      </c>
      <c r="I189" s="411"/>
      <c r="J189" s="511">
        <f t="shared" si="67"/>
        <v>0</v>
      </c>
      <c r="K189" s="94"/>
      <c r="L189" s="95"/>
      <c r="M189" s="94"/>
      <c r="N189" s="95"/>
      <c r="O189" s="95"/>
      <c r="P189" s="95"/>
      <c r="Q189" s="95"/>
      <c r="R189" s="98"/>
      <c r="S189" s="95"/>
      <c r="T189" s="280"/>
      <c r="U189" s="673"/>
      <c r="V189" s="97"/>
      <c r="W189" s="97"/>
      <c r="X189" s="99"/>
    </row>
    <row r="190" spans="1:24" s="18" customFormat="1" x14ac:dyDescent="0.25">
      <c r="A190" s="126" t="s">
        <v>253</v>
      </c>
      <c r="B190" s="282" t="s">
        <v>675</v>
      </c>
      <c r="C190" s="821" t="s">
        <v>254</v>
      </c>
      <c r="D190" s="822"/>
      <c r="E190" s="822"/>
      <c r="F190" s="422">
        <f>F192</f>
        <v>275590</v>
      </c>
      <c r="G190" s="422">
        <f>+G191+G192</f>
        <v>602823</v>
      </c>
      <c r="H190" s="271">
        <f>H191+H192</f>
        <v>611992</v>
      </c>
      <c r="I190" s="523"/>
      <c r="J190" s="520">
        <f>SUM(H190:I190)</f>
        <v>611992</v>
      </c>
      <c r="K190" s="199">
        <f>K191</f>
        <v>245476</v>
      </c>
      <c r="L190" s="193">
        <f>L192</f>
        <v>366516</v>
      </c>
      <c r="M190" s="201">
        <f t="shared" ref="M190:X190" si="75">M191+M192</f>
        <v>37315</v>
      </c>
      <c r="N190" s="193">
        <f t="shared" si="75"/>
        <v>22303</v>
      </c>
      <c r="O190" s="193">
        <f t="shared" si="75"/>
        <v>156506</v>
      </c>
      <c r="P190" s="193">
        <f t="shared" si="75"/>
        <v>343</v>
      </c>
      <c r="Q190" s="193">
        <f t="shared" si="75"/>
        <v>256183</v>
      </c>
      <c r="R190" s="194">
        <f t="shared" si="75"/>
        <v>125976</v>
      </c>
      <c r="S190" s="193">
        <f t="shared" si="75"/>
        <v>4197</v>
      </c>
      <c r="T190" s="193">
        <f t="shared" si="75"/>
        <v>8382</v>
      </c>
      <c r="U190" s="195">
        <f t="shared" si="75"/>
        <v>787</v>
      </c>
      <c r="V190" s="192">
        <f t="shared" si="75"/>
        <v>0</v>
      </c>
      <c r="W190" s="193">
        <f t="shared" si="75"/>
        <v>0</v>
      </c>
      <c r="X190" s="195">
        <f t="shared" si="75"/>
        <v>0</v>
      </c>
    </row>
    <row r="191" spans="1:24" s="18" customFormat="1" x14ac:dyDescent="0.25">
      <c r="A191" s="126"/>
      <c r="B191" s="282"/>
      <c r="C191" s="643" t="s">
        <v>1000</v>
      </c>
      <c r="D191" s="644"/>
      <c r="E191" s="644"/>
      <c r="F191" s="445"/>
      <c r="G191" s="420">
        <v>245476</v>
      </c>
      <c r="H191" s="251">
        <f>SUM(M191:X191)</f>
        <v>245476</v>
      </c>
      <c r="I191" s="517"/>
      <c r="J191" s="512">
        <f t="shared" ref="J191:J197" si="76">SUM(H191:I191)</f>
        <v>245476</v>
      </c>
      <c r="K191" s="75">
        <f>J191</f>
        <v>245476</v>
      </c>
      <c r="L191" s="278"/>
      <c r="M191" s="75"/>
      <c r="N191" s="1"/>
      <c r="O191" s="1"/>
      <c r="P191" s="1"/>
      <c r="Q191" s="1">
        <v>245476</v>
      </c>
      <c r="R191" s="42"/>
      <c r="S191" s="1"/>
      <c r="T191" s="280"/>
      <c r="U191" s="673"/>
      <c r="V191" s="280"/>
      <c r="W191" s="280"/>
      <c r="X191" s="281"/>
    </row>
    <row r="192" spans="1:24" s="18" customFormat="1" x14ac:dyDescent="0.25">
      <c r="A192" s="126"/>
      <c r="B192" s="282"/>
      <c r="C192" s="643" t="s">
        <v>1001</v>
      </c>
      <c r="D192" s="644"/>
      <c r="E192" s="644"/>
      <c r="F192" s="420">
        <v>275590</v>
      </c>
      <c r="G192" s="420">
        <v>357347</v>
      </c>
      <c r="H192" s="251">
        <f>SUM(M192:X192)</f>
        <v>366516</v>
      </c>
      <c r="I192" s="517"/>
      <c r="J192" s="512">
        <f t="shared" si="76"/>
        <v>366516</v>
      </c>
      <c r="K192" s="656"/>
      <c r="L192" s="76">
        <f>J192</f>
        <v>366516</v>
      </c>
      <c r="M192" s="75">
        <f>34567+2748</f>
        <v>37315</v>
      </c>
      <c r="N192" s="1">
        <v>22303</v>
      </c>
      <c r="O192" s="1">
        <f>17813+120000+18693</f>
        <v>156506</v>
      </c>
      <c r="P192" s="1">
        <v>343</v>
      </c>
      <c r="Q192" s="1">
        <f>2834+7873</f>
        <v>10707</v>
      </c>
      <c r="R192" s="81">
        <v>125976</v>
      </c>
      <c r="S192" s="1">
        <v>4197</v>
      </c>
      <c r="T192" s="42">
        <f>5902+2480</f>
        <v>8382</v>
      </c>
      <c r="U192" s="670">
        <v>787</v>
      </c>
      <c r="V192" s="280"/>
      <c r="W192" s="280"/>
      <c r="X192" s="281"/>
    </row>
    <row r="193" spans="1:24" s="18" customFormat="1" hidden="1" x14ac:dyDescent="0.25">
      <c r="A193" s="126" t="s">
        <v>255</v>
      </c>
      <c r="B193" s="282" t="s">
        <v>676</v>
      </c>
      <c r="C193" s="821" t="s">
        <v>256</v>
      </c>
      <c r="D193" s="822"/>
      <c r="E193" s="822"/>
      <c r="F193" s="445"/>
      <c r="G193" s="445"/>
      <c r="H193" s="283">
        <f t="shared" si="74"/>
        <v>0</v>
      </c>
      <c r="I193" s="517"/>
      <c r="J193" s="504">
        <f t="shared" si="76"/>
        <v>0</v>
      </c>
      <c r="K193" s="277"/>
      <c r="L193" s="278"/>
      <c r="M193" s="75"/>
      <c r="N193" s="1"/>
      <c r="O193" s="1"/>
      <c r="P193" s="1"/>
      <c r="Q193" s="1"/>
      <c r="R193" s="81"/>
      <c r="S193" s="1"/>
      <c r="T193" s="280"/>
      <c r="U193" s="673"/>
      <c r="V193" s="280"/>
      <c r="W193" s="280"/>
      <c r="X193" s="281"/>
    </row>
    <row r="194" spans="1:24" s="18" customFormat="1" hidden="1" x14ac:dyDescent="0.25">
      <c r="A194" s="126" t="s">
        <v>257</v>
      </c>
      <c r="B194" s="282" t="s">
        <v>677</v>
      </c>
      <c r="C194" s="821" t="s">
        <v>258</v>
      </c>
      <c r="D194" s="822"/>
      <c r="E194" s="822"/>
      <c r="F194" s="401"/>
      <c r="G194" s="401"/>
      <c r="H194" s="283">
        <f t="shared" si="74"/>
        <v>0</v>
      </c>
      <c r="I194" s="517"/>
      <c r="J194" s="504">
        <f t="shared" si="76"/>
        <v>0</v>
      </c>
      <c r="K194" s="277"/>
      <c r="L194" s="278"/>
      <c r="M194" s="75"/>
      <c r="N194" s="1"/>
      <c r="O194" s="1"/>
      <c r="P194" s="1"/>
      <c r="Q194" s="1"/>
      <c r="R194" s="81"/>
      <c r="S194" s="1"/>
      <c r="T194" s="280"/>
      <c r="U194" s="673"/>
      <c r="V194" s="280"/>
      <c r="W194" s="280"/>
      <c r="X194" s="281"/>
    </row>
    <row r="195" spans="1:24" s="18" customFormat="1" x14ac:dyDescent="0.25">
      <c r="A195" s="126" t="s">
        <v>259</v>
      </c>
      <c r="B195" s="282" t="s">
        <v>678</v>
      </c>
      <c r="C195" s="823" t="s">
        <v>260</v>
      </c>
      <c r="D195" s="824"/>
      <c r="E195" s="824"/>
      <c r="F195" s="383">
        <f>F197</f>
        <v>74410</v>
      </c>
      <c r="G195" s="422">
        <f>+G196+G197</f>
        <v>130363</v>
      </c>
      <c r="H195" s="271">
        <f>SUM(H196:H197)</f>
        <v>132838</v>
      </c>
      <c r="I195" s="523"/>
      <c r="J195" s="520">
        <f>SUM(H195:I195)</f>
        <v>132838</v>
      </c>
      <c r="K195" s="199">
        <f>K196</f>
        <v>66279</v>
      </c>
      <c r="L195" s="193">
        <f>L197</f>
        <v>66559</v>
      </c>
      <c r="M195" s="199">
        <f>M196+M197</f>
        <v>10075</v>
      </c>
      <c r="N195" s="193">
        <f>N196+N197</f>
        <v>6022</v>
      </c>
      <c r="O195" s="193">
        <f>O196+O197</f>
        <v>9857</v>
      </c>
      <c r="P195" s="193">
        <f>P196+P197</f>
        <v>92</v>
      </c>
      <c r="Q195" s="193">
        <v>66279</v>
      </c>
      <c r="R195" s="194">
        <f>R196+R197</f>
        <v>34014</v>
      </c>
      <c r="S195" s="193">
        <f>S196+S197</f>
        <v>1133</v>
      </c>
      <c r="T195" s="193">
        <f t="shared" ref="T195:X195" si="77">T196+T197</f>
        <v>2263</v>
      </c>
      <c r="U195" s="195">
        <f t="shared" si="77"/>
        <v>212</v>
      </c>
      <c r="V195" s="192">
        <f t="shared" si="77"/>
        <v>0</v>
      </c>
      <c r="W195" s="193">
        <f t="shared" si="77"/>
        <v>0</v>
      </c>
      <c r="X195" s="195">
        <f t="shared" si="77"/>
        <v>0</v>
      </c>
    </row>
    <row r="196" spans="1:24" s="18" customFormat="1" x14ac:dyDescent="0.25">
      <c r="A196" s="126"/>
      <c r="B196" s="282"/>
      <c r="C196" s="643" t="s">
        <v>1000</v>
      </c>
      <c r="D196" s="644"/>
      <c r="E196" s="644"/>
      <c r="F196" s="401"/>
      <c r="G196" s="420">
        <v>66279</v>
      </c>
      <c r="H196" s="251">
        <f>SUM(M196:X196)</f>
        <v>66279</v>
      </c>
      <c r="I196" s="517"/>
      <c r="J196" s="512">
        <f t="shared" si="76"/>
        <v>66279</v>
      </c>
      <c r="K196" s="75">
        <f>J196</f>
        <v>66279</v>
      </c>
      <c r="L196" s="657"/>
      <c r="M196" s="658"/>
      <c r="N196" s="1"/>
      <c r="O196" s="1"/>
      <c r="P196" s="1"/>
      <c r="Q196" s="1">
        <v>66279</v>
      </c>
      <c r="R196" s="42"/>
      <c r="S196" s="1"/>
      <c r="T196" s="278"/>
      <c r="U196" s="281"/>
      <c r="V196" s="280"/>
      <c r="W196" s="278"/>
      <c r="X196" s="281"/>
    </row>
    <row r="197" spans="1:24" s="18" customFormat="1" ht="15.75" thickBot="1" x14ac:dyDescent="0.3">
      <c r="A197" s="126"/>
      <c r="B197" s="524"/>
      <c r="C197" s="643" t="s">
        <v>1001</v>
      </c>
      <c r="D197" s="644"/>
      <c r="E197" s="644"/>
      <c r="F197" s="659">
        <v>74410</v>
      </c>
      <c r="G197" s="660">
        <v>64084</v>
      </c>
      <c r="H197" s="251">
        <f>SUM(M197:X197)</f>
        <v>66559</v>
      </c>
      <c r="I197" s="661"/>
      <c r="J197" s="512">
        <f t="shared" si="76"/>
        <v>66559</v>
      </c>
      <c r="K197" s="277"/>
      <c r="L197" s="532">
        <f>J197</f>
        <v>66559</v>
      </c>
      <c r="M197" s="658">
        <f>9333+742</f>
        <v>10075</v>
      </c>
      <c r="N197" s="500">
        <v>6022</v>
      </c>
      <c r="O197" s="500">
        <v>9857</v>
      </c>
      <c r="P197" s="500">
        <v>92</v>
      </c>
      <c r="Q197" s="500">
        <f>765+2126</f>
        <v>2891</v>
      </c>
      <c r="R197" s="501">
        <v>34014</v>
      </c>
      <c r="S197" s="1">
        <v>1133</v>
      </c>
      <c r="T197" s="309">
        <f>1593+670</f>
        <v>2263</v>
      </c>
      <c r="U197" s="312">
        <v>212</v>
      </c>
      <c r="V197" s="675"/>
      <c r="W197" s="662"/>
      <c r="X197" s="663"/>
    </row>
    <row r="198" spans="1:24" ht="15.75" thickBot="1" x14ac:dyDescent="0.3">
      <c r="B198" s="100" t="s">
        <v>261</v>
      </c>
      <c r="C198" s="788" t="s">
        <v>262</v>
      </c>
      <c r="D198" s="789"/>
      <c r="E198" s="789"/>
      <c r="F198" s="386"/>
      <c r="G198" s="575"/>
      <c r="H198" s="254">
        <f>H199+H202+H203+H204</f>
        <v>4812400</v>
      </c>
      <c r="I198" s="513">
        <f t="shared" ref="I198:M198" si="78">I199+I202+I203+I204</f>
        <v>0</v>
      </c>
      <c r="J198" s="510">
        <f>SUM(H198:I198)</f>
        <v>4812400</v>
      </c>
      <c r="K198" s="86">
        <f>K199+K202+K203+K204</f>
        <v>0</v>
      </c>
      <c r="L198" s="87">
        <f>L199+L202+L203+L204</f>
        <v>4812400</v>
      </c>
      <c r="M198" s="86">
        <f t="shared" si="78"/>
        <v>0</v>
      </c>
      <c r="N198" s="87">
        <f t="shared" ref="N198:X198" si="79">N199+N202+N203+N204</f>
        <v>0</v>
      </c>
      <c r="O198" s="87">
        <f t="shared" si="79"/>
        <v>0</v>
      </c>
      <c r="P198" s="87">
        <f t="shared" si="79"/>
        <v>0</v>
      </c>
      <c r="Q198" s="87">
        <f t="shared" si="79"/>
        <v>0</v>
      </c>
      <c r="R198" s="90">
        <f t="shared" si="79"/>
        <v>0</v>
      </c>
      <c r="S198" s="87">
        <f t="shared" si="79"/>
        <v>0</v>
      </c>
      <c r="T198" s="498">
        <f t="shared" si="79"/>
        <v>0</v>
      </c>
      <c r="U198" s="682">
        <f t="shared" si="79"/>
        <v>160000</v>
      </c>
      <c r="V198" s="498">
        <f t="shared" si="79"/>
        <v>625000</v>
      </c>
      <c r="W198" s="498">
        <f t="shared" si="79"/>
        <v>427400</v>
      </c>
      <c r="X198" s="499">
        <f t="shared" si="79"/>
        <v>3600000</v>
      </c>
    </row>
    <row r="199" spans="1:24" s="18" customFormat="1" x14ac:dyDescent="0.25">
      <c r="A199" s="126" t="s">
        <v>263</v>
      </c>
      <c r="B199" s="273" t="s">
        <v>679</v>
      </c>
      <c r="C199" s="827" t="s">
        <v>264</v>
      </c>
      <c r="D199" s="828"/>
      <c r="E199" s="828"/>
      <c r="F199" s="400"/>
      <c r="G199" s="586"/>
      <c r="H199" s="518">
        <f>SUM(M199:X199)</f>
        <v>4778937</v>
      </c>
      <c r="I199" s="519"/>
      <c r="J199" s="520">
        <f>SUM(J200:J201)</f>
        <v>4778937</v>
      </c>
      <c r="K199" s="199">
        <f>K200</f>
        <v>0</v>
      </c>
      <c r="L199" s="193">
        <f>L201</f>
        <v>4778937</v>
      </c>
      <c r="M199" s="199"/>
      <c r="N199" s="193"/>
      <c r="O199" s="193"/>
      <c r="P199" s="193"/>
      <c r="Q199" s="193"/>
      <c r="R199" s="194"/>
      <c r="S199" s="193"/>
      <c r="T199" s="192"/>
      <c r="U199" s="664">
        <f>U200+U201</f>
        <v>158937</v>
      </c>
      <c r="V199" s="696">
        <f t="shared" ref="V199:X199" si="80">V200+V201</f>
        <v>625000</v>
      </c>
      <c r="W199" s="697">
        <f t="shared" si="80"/>
        <v>395000</v>
      </c>
      <c r="X199" s="664">
        <f t="shared" si="80"/>
        <v>3600000</v>
      </c>
    </row>
    <row r="200" spans="1:24" s="18" customFormat="1" x14ac:dyDescent="0.25">
      <c r="A200" s="126"/>
      <c r="B200" s="273"/>
      <c r="C200" s="269"/>
      <c r="D200" s="495" t="s">
        <v>1000</v>
      </c>
      <c r="E200" s="495"/>
      <c r="F200" s="400"/>
      <c r="G200" s="586"/>
      <c r="H200" s="318">
        <f t="shared" ref="H200:H206" si="81">SUM(M200:X200)</f>
        <v>0</v>
      </c>
      <c r="I200" s="516"/>
      <c r="J200" s="512">
        <f>SUM(H200:I200)</f>
        <v>0</v>
      </c>
      <c r="K200" s="75">
        <f>J200</f>
        <v>0</v>
      </c>
      <c r="L200" s="1"/>
      <c r="M200" s="75"/>
      <c r="N200" s="1"/>
      <c r="O200" s="1"/>
      <c r="P200" s="1"/>
      <c r="Q200" s="1"/>
      <c r="R200" s="81"/>
      <c r="S200" s="1"/>
      <c r="T200" s="42"/>
      <c r="U200" s="670"/>
      <c r="V200" s="42"/>
      <c r="W200" s="42"/>
      <c r="X200" s="44"/>
    </row>
    <row r="201" spans="1:24" s="18" customFormat="1" x14ac:dyDescent="0.25">
      <c r="A201" s="126"/>
      <c r="B201" s="273"/>
      <c r="C201" s="269"/>
      <c r="D201" s="495" t="s">
        <v>1001</v>
      </c>
      <c r="E201" s="495"/>
      <c r="F201" s="400"/>
      <c r="G201" s="586"/>
      <c r="H201" s="318">
        <f>SUM(M201:X201)</f>
        <v>4778937</v>
      </c>
      <c r="I201" s="516"/>
      <c r="J201" s="512">
        <f>SUM(H201:I201)</f>
        <v>4778937</v>
      </c>
      <c r="K201" s="75"/>
      <c r="L201" s="1">
        <f>J201</f>
        <v>4778937</v>
      </c>
      <c r="M201" s="75"/>
      <c r="N201" s="1"/>
      <c r="O201" s="1"/>
      <c r="P201" s="1"/>
      <c r="Q201" s="1"/>
      <c r="R201" s="81"/>
      <c r="S201" s="1"/>
      <c r="T201" s="42"/>
      <c r="U201" s="670">
        <f>155000+3937</f>
        <v>158937</v>
      </c>
      <c r="V201" s="42">
        <v>625000</v>
      </c>
      <c r="W201" s="42">
        <f>275000+120000</f>
        <v>395000</v>
      </c>
      <c r="X201" s="44">
        <f>600000+3000000</f>
        <v>3600000</v>
      </c>
    </row>
    <row r="202" spans="1:24" s="18" customFormat="1" hidden="1" x14ac:dyDescent="0.25">
      <c r="A202" s="126" t="s">
        <v>265</v>
      </c>
      <c r="B202" s="282" t="s">
        <v>680</v>
      </c>
      <c r="C202" s="821" t="s">
        <v>886</v>
      </c>
      <c r="D202" s="822"/>
      <c r="E202" s="822"/>
      <c r="F202" s="401"/>
      <c r="G202" s="587"/>
      <c r="H202" s="283">
        <f t="shared" si="81"/>
        <v>0</v>
      </c>
      <c r="I202" s="517"/>
      <c r="J202" s="504">
        <f t="shared" si="67"/>
        <v>0</v>
      </c>
      <c r="K202" s="277"/>
      <c r="L202" s="278"/>
      <c r="M202" s="277"/>
      <c r="N202" s="278"/>
      <c r="O202" s="278"/>
      <c r="P202" s="278"/>
      <c r="Q202" s="278"/>
      <c r="R202" s="279"/>
      <c r="S202" s="278"/>
      <c r="T202" s="280"/>
      <c r="U202" s="673"/>
      <c r="V202" s="280"/>
      <c r="W202" s="280"/>
      <c r="X202" s="281"/>
    </row>
    <row r="203" spans="1:24" s="18" customFormat="1" hidden="1" x14ac:dyDescent="0.25">
      <c r="A203" s="126" t="s">
        <v>266</v>
      </c>
      <c r="B203" s="282" t="s">
        <v>681</v>
      </c>
      <c r="C203" s="821" t="s">
        <v>267</v>
      </c>
      <c r="D203" s="822"/>
      <c r="E203" s="822"/>
      <c r="F203" s="401"/>
      <c r="G203" s="587"/>
      <c r="H203" s="283">
        <f t="shared" si="81"/>
        <v>0</v>
      </c>
      <c r="I203" s="517"/>
      <c r="J203" s="504">
        <f t="shared" si="67"/>
        <v>0</v>
      </c>
      <c r="K203" s="277"/>
      <c r="L203" s="278"/>
      <c r="M203" s="277"/>
      <c r="N203" s="278"/>
      <c r="O203" s="278"/>
      <c r="P203" s="278"/>
      <c r="Q203" s="278"/>
      <c r="R203" s="279"/>
      <c r="S203" s="278"/>
      <c r="T203" s="280"/>
      <c r="U203" s="673"/>
      <c r="V203" s="280"/>
      <c r="W203" s="280"/>
      <c r="X203" s="281"/>
    </row>
    <row r="204" spans="1:24" s="18" customFormat="1" x14ac:dyDescent="0.25">
      <c r="A204" s="126" t="s">
        <v>268</v>
      </c>
      <c r="B204" s="282" t="s">
        <v>682</v>
      </c>
      <c r="C204" s="823" t="s">
        <v>366</v>
      </c>
      <c r="D204" s="824"/>
      <c r="E204" s="824"/>
      <c r="F204" s="401"/>
      <c r="G204" s="610"/>
      <c r="H204" s="522">
        <f>SUM(M204:X204)</f>
        <v>33463</v>
      </c>
      <c r="I204" s="523"/>
      <c r="J204" s="487">
        <f>SUM(J205:J206)</f>
        <v>33463</v>
      </c>
      <c r="K204" s="199">
        <f>K205</f>
        <v>0</v>
      </c>
      <c r="L204" s="193">
        <f>L206</f>
        <v>33463</v>
      </c>
      <c r="M204" s="199"/>
      <c r="N204" s="193"/>
      <c r="O204" s="193"/>
      <c r="P204" s="193"/>
      <c r="Q204" s="193"/>
      <c r="R204" s="194"/>
      <c r="S204" s="193"/>
      <c r="T204" s="192"/>
      <c r="U204" s="195">
        <f>U205+U206</f>
        <v>1063</v>
      </c>
      <c r="V204" s="192">
        <f t="shared" ref="V204:X204" si="82">V205+V206</f>
        <v>0</v>
      </c>
      <c r="W204" s="193">
        <f t="shared" si="82"/>
        <v>32400</v>
      </c>
      <c r="X204" s="664">
        <f t="shared" si="82"/>
        <v>0</v>
      </c>
    </row>
    <row r="205" spans="1:24" s="18" customFormat="1" x14ac:dyDescent="0.25">
      <c r="A205" s="126"/>
      <c r="B205" s="282"/>
      <c r="C205" s="269"/>
      <c r="D205" s="496" t="s">
        <v>1000</v>
      </c>
      <c r="E205" s="495"/>
      <c r="F205" s="401"/>
      <c r="G205" s="610"/>
      <c r="H205" s="521">
        <f t="shared" si="81"/>
        <v>0</v>
      </c>
      <c r="I205" s="515"/>
      <c r="J205" s="490">
        <f>SUM(H205:I205)</f>
        <v>0</v>
      </c>
      <c r="K205" s="75">
        <f>J205</f>
        <v>0</v>
      </c>
      <c r="L205" s="76"/>
      <c r="M205" s="75"/>
      <c r="N205" s="1"/>
      <c r="O205" s="1"/>
      <c r="P205" s="1"/>
      <c r="Q205" s="1"/>
      <c r="R205" s="1"/>
      <c r="S205" s="1"/>
      <c r="T205" s="1"/>
      <c r="U205" s="44"/>
      <c r="V205" s="42"/>
      <c r="W205" s="1"/>
      <c r="X205" s="44"/>
    </row>
    <row r="206" spans="1:24" s="18" customFormat="1" ht="15.75" thickBot="1" x14ac:dyDescent="0.3">
      <c r="A206" s="126"/>
      <c r="B206" s="524"/>
      <c r="C206" s="327"/>
      <c r="D206" s="306" t="s">
        <v>1001</v>
      </c>
      <c r="E206" s="328"/>
      <c r="F206" s="401"/>
      <c r="G206" s="610"/>
      <c r="H206" s="521">
        <f t="shared" si="81"/>
        <v>33463</v>
      </c>
      <c r="I206" s="515"/>
      <c r="J206" s="490">
        <f>SUM(H206:I206)</f>
        <v>33463</v>
      </c>
      <c r="K206" s="75"/>
      <c r="L206" s="76">
        <f>J206</f>
        <v>33463</v>
      </c>
      <c r="M206" s="683"/>
      <c r="N206" s="500"/>
      <c r="O206" s="500"/>
      <c r="P206" s="500"/>
      <c r="Q206" s="500"/>
      <c r="R206" s="501"/>
      <c r="S206" s="500"/>
      <c r="T206" s="502"/>
      <c r="U206" s="684">
        <v>1063</v>
      </c>
      <c r="V206" s="502"/>
      <c r="W206" s="502">
        <v>32400</v>
      </c>
      <c r="X206" s="503"/>
    </row>
    <row r="207" spans="1:24" ht="15.75" thickBot="1" x14ac:dyDescent="0.3">
      <c r="B207" s="100" t="s">
        <v>269</v>
      </c>
      <c r="C207" s="788" t="s">
        <v>270</v>
      </c>
      <c r="D207" s="789"/>
      <c r="E207" s="789"/>
      <c r="F207" s="505"/>
      <c r="G207" s="609"/>
      <c r="H207" s="506">
        <f>H208+H209+H220+H231+H242+H245+H257+H258+H259</f>
        <v>0</v>
      </c>
      <c r="I207" s="507">
        <f t="shared" ref="I207:X207" si="83">I208+I209+I220+I231+I242+I245+I257+I258+I259</f>
        <v>0</v>
      </c>
      <c r="J207" s="508">
        <f t="shared" si="67"/>
        <v>0</v>
      </c>
      <c r="K207" s="509">
        <f>K208+K209+K220+K231+K242+K245+K257+K258+K259</f>
        <v>0</v>
      </c>
      <c r="L207" s="497">
        <f>L208+L209+L220+L231+L242+L245+L257+L258+L259</f>
        <v>0</v>
      </c>
      <c r="M207" s="86">
        <f t="shared" si="83"/>
        <v>0</v>
      </c>
      <c r="N207" s="87">
        <f t="shared" si="83"/>
        <v>0</v>
      </c>
      <c r="O207" s="87">
        <f t="shared" si="83"/>
        <v>0</v>
      </c>
      <c r="P207" s="87">
        <f t="shared" si="83"/>
        <v>0</v>
      </c>
      <c r="Q207" s="87">
        <f t="shared" si="83"/>
        <v>0</v>
      </c>
      <c r="R207" s="90">
        <f t="shared" si="83"/>
        <v>0</v>
      </c>
      <c r="S207" s="87">
        <f t="shared" si="83"/>
        <v>0</v>
      </c>
      <c r="T207" s="89">
        <f t="shared" si="83"/>
        <v>0</v>
      </c>
      <c r="U207" s="666">
        <f t="shared" si="83"/>
        <v>0</v>
      </c>
      <c r="V207" s="89">
        <f t="shared" si="83"/>
        <v>0</v>
      </c>
      <c r="W207" s="89">
        <f t="shared" si="83"/>
        <v>0</v>
      </c>
      <c r="X207" s="91">
        <f t="shared" si="83"/>
        <v>0</v>
      </c>
    </row>
    <row r="208" spans="1:24" s="18" customFormat="1" ht="25.5" hidden="1" customHeight="1" x14ac:dyDescent="0.25">
      <c r="A208" s="126" t="s">
        <v>271</v>
      </c>
      <c r="B208" s="92" t="s">
        <v>683</v>
      </c>
      <c r="C208" s="759" t="s">
        <v>367</v>
      </c>
      <c r="D208" s="760"/>
      <c r="E208" s="760"/>
      <c r="F208" s="403"/>
      <c r="G208" s="589"/>
      <c r="H208" s="265">
        <f>SUM(M208:X208)</f>
        <v>0</v>
      </c>
      <c r="I208" s="163"/>
      <c r="J208" s="166">
        <f t="shared" si="67"/>
        <v>0</v>
      </c>
      <c r="K208" s="94"/>
      <c r="L208" s="95"/>
      <c r="M208" s="94"/>
      <c r="N208" s="95"/>
      <c r="O208" s="95"/>
      <c r="P208" s="95"/>
      <c r="Q208" s="95"/>
      <c r="R208" s="98"/>
      <c r="S208" s="95"/>
      <c r="T208" s="649"/>
      <c r="U208" s="677"/>
      <c r="V208" s="97"/>
      <c r="W208" s="97"/>
      <c r="X208" s="99"/>
    </row>
    <row r="209" spans="1:24" s="18" customFormat="1" ht="16.350000000000001" hidden="1" customHeight="1" x14ac:dyDescent="0.25">
      <c r="A209" s="126" t="s">
        <v>272</v>
      </c>
      <c r="B209" s="92" t="s">
        <v>684</v>
      </c>
      <c r="C209" s="819" t="s">
        <v>812</v>
      </c>
      <c r="D209" s="820"/>
      <c r="E209" s="820"/>
      <c r="F209" s="403"/>
      <c r="G209" s="589"/>
      <c r="H209" s="265">
        <f>H210+H211+H212+H213+H214+H215+H216+H217+H218+H219</f>
        <v>0</v>
      </c>
      <c r="I209" s="163">
        <f t="shared" ref="I209:X209" si="84">I210+I211+I212+I213+I214+I215+I216+I217+I218+I219</f>
        <v>0</v>
      </c>
      <c r="J209" s="166">
        <f t="shared" si="67"/>
        <v>0</v>
      </c>
      <c r="K209" s="94">
        <f>K210+K211+K212+K213+K214+K215+K216+K217+K218+K219</f>
        <v>0</v>
      </c>
      <c r="L209" s="95">
        <f>L210+L211+L212+L213+L214+L215+L216+L217+L218+L219</f>
        <v>0</v>
      </c>
      <c r="M209" s="94">
        <f t="shared" si="84"/>
        <v>0</v>
      </c>
      <c r="N209" s="95">
        <f t="shared" si="84"/>
        <v>0</v>
      </c>
      <c r="O209" s="95">
        <f t="shared" si="84"/>
        <v>0</v>
      </c>
      <c r="P209" s="95">
        <f t="shared" si="84"/>
        <v>0</v>
      </c>
      <c r="Q209" s="95">
        <f t="shared" si="84"/>
        <v>0</v>
      </c>
      <c r="R209" s="98">
        <f t="shared" si="84"/>
        <v>0</v>
      </c>
      <c r="S209" s="95">
        <f t="shared" si="84"/>
        <v>0</v>
      </c>
      <c r="T209" s="649">
        <f t="shared" si="84"/>
        <v>0</v>
      </c>
      <c r="U209" s="677">
        <f t="shared" si="84"/>
        <v>0</v>
      </c>
      <c r="V209" s="97">
        <f t="shared" si="84"/>
        <v>0</v>
      </c>
      <c r="W209" s="97">
        <f t="shared" si="84"/>
        <v>0</v>
      </c>
      <c r="X209" s="99">
        <f t="shared" si="84"/>
        <v>0</v>
      </c>
    </row>
    <row r="210" spans="1:24" hidden="1" x14ac:dyDescent="0.25">
      <c r="B210" s="55"/>
      <c r="C210" s="2"/>
      <c r="D210" s="761" t="s">
        <v>813</v>
      </c>
      <c r="E210" s="761"/>
      <c r="F210" s="393"/>
      <c r="G210" s="579"/>
      <c r="H210" s="251">
        <f t="shared" ref="H210:H219" si="85">SUM(M210:X210)</f>
        <v>0</v>
      </c>
      <c r="I210" s="149"/>
      <c r="J210" s="167">
        <f t="shared" si="67"/>
        <v>0</v>
      </c>
      <c r="K210" s="75"/>
      <c r="L210" s="1"/>
      <c r="M210" s="75"/>
      <c r="N210" s="1"/>
      <c r="O210" s="1"/>
      <c r="P210" s="1"/>
      <c r="Q210" s="1"/>
      <c r="R210" s="81"/>
      <c r="S210" s="1"/>
      <c r="T210" s="650"/>
      <c r="U210" s="678"/>
      <c r="V210" s="42"/>
      <c r="W210" s="42"/>
      <c r="X210" s="44"/>
    </row>
    <row r="211" spans="1:24" hidden="1" x14ac:dyDescent="0.25">
      <c r="B211" s="55"/>
      <c r="C211" s="2"/>
      <c r="D211" s="761" t="s">
        <v>814</v>
      </c>
      <c r="E211" s="761"/>
      <c r="F211" s="393"/>
      <c r="G211" s="579"/>
      <c r="H211" s="251">
        <f t="shared" si="85"/>
        <v>0</v>
      </c>
      <c r="I211" s="149"/>
      <c r="J211" s="167">
        <f t="shared" si="67"/>
        <v>0</v>
      </c>
      <c r="K211" s="75"/>
      <c r="L211" s="1"/>
      <c r="M211" s="75"/>
      <c r="N211" s="1"/>
      <c r="O211" s="1"/>
      <c r="P211" s="1"/>
      <c r="Q211" s="1"/>
      <c r="R211" s="81"/>
      <c r="S211" s="1"/>
      <c r="T211" s="650"/>
      <c r="U211" s="678"/>
      <c r="V211" s="42"/>
      <c r="W211" s="42"/>
      <c r="X211" s="44"/>
    </row>
    <row r="212" spans="1:24" hidden="1" x14ac:dyDescent="0.25">
      <c r="B212" s="55"/>
      <c r="C212" s="2"/>
      <c r="D212" s="761" t="s">
        <v>545</v>
      </c>
      <c r="E212" s="761"/>
      <c r="F212" s="393"/>
      <c r="G212" s="579"/>
      <c r="H212" s="251">
        <f t="shared" si="85"/>
        <v>0</v>
      </c>
      <c r="I212" s="149"/>
      <c r="J212" s="167">
        <f t="shared" si="67"/>
        <v>0</v>
      </c>
      <c r="K212" s="75"/>
      <c r="L212" s="1"/>
      <c r="M212" s="75"/>
      <c r="N212" s="1"/>
      <c r="O212" s="1"/>
      <c r="P212" s="1"/>
      <c r="Q212" s="1"/>
      <c r="R212" s="81"/>
      <c r="S212" s="1"/>
      <c r="T212" s="650"/>
      <c r="U212" s="678"/>
      <c r="V212" s="42"/>
      <c r="W212" s="42"/>
      <c r="X212" s="44"/>
    </row>
    <row r="213" spans="1:24" ht="25.5" hidden="1" customHeight="1" x14ac:dyDescent="0.25">
      <c r="B213" s="55"/>
      <c r="C213" s="2"/>
      <c r="D213" s="762" t="s">
        <v>548</v>
      </c>
      <c r="E213" s="762"/>
      <c r="F213" s="397"/>
      <c r="G213" s="582"/>
      <c r="H213" s="261">
        <f t="shared" si="85"/>
        <v>0</v>
      </c>
      <c r="I213" s="159"/>
      <c r="J213" s="167">
        <f t="shared" si="67"/>
        <v>0</v>
      </c>
      <c r="K213" s="75"/>
      <c r="L213" s="1"/>
      <c r="M213" s="75"/>
      <c r="N213" s="1"/>
      <c r="O213" s="1"/>
      <c r="P213" s="1"/>
      <c r="Q213" s="1"/>
      <c r="R213" s="81"/>
      <c r="S213" s="1"/>
      <c r="T213" s="650"/>
      <c r="U213" s="678"/>
      <c r="V213" s="42"/>
      <c r="W213" s="42"/>
      <c r="X213" s="44"/>
    </row>
    <row r="214" spans="1:24" hidden="1" x14ac:dyDescent="0.25">
      <c r="B214" s="55"/>
      <c r="C214" s="2"/>
      <c r="D214" s="761" t="s">
        <v>550</v>
      </c>
      <c r="E214" s="761"/>
      <c r="F214" s="393"/>
      <c r="G214" s="579"/>
      <c r="H214" s="251">
        <f t="shared" si="85"/>
        <v>0</v>
      </c>
      <c r="I214" s="149"/>
      <c r="J214" s="167">
        <f t="shared" si="67"/>
        <v>0</v>
      </c>
      <c r="K214" s="75"/>
      <c r="L214" s="1"/>
      <c r="M214" s="75"/>
      <c r="N214" s="1"/>
      <c r="O214" s="1"/>
      <c r="P214" s="1"/>
      <c r="Q214" s="1"/>
      <c r="R214" s="81"/>
      <c r="S214" s="1"/>
      <c r="T214" s="650"/>
      <c r="U214" s="678"/>
      <c r="V214" s="42"/>
      <c r="W214" s="42"/>
      <c r="X214" s="44"/>
    </row>
    <row r="215" spans="1:24" hidden="1" x14ac:dyDescent="0.25">
      <c r="B215" s="55"/>
      <c r="C215" s="2"/>
      <c r="D215" s="761" t="s">
        <v>551</v>
      </c>
      <c r="E215" s="761"/>
      <c r="F215" s="393"/>
      <c r="G215" s="579"/>
      <c r="H215" s="251">
        <f t="shared" si="85"/>
        <v>0</v>
      </c>
      <c r="I215" s="149"/>
      <c r="J215" s="167">
        <f t="shared" si="67"/>
        <v>0</v>
      </c>
      <c r="K215" s="75"/>
      <c r="L215" s="1"/>
      <c r="M215" s="75"/>
      <c r="N215" s="1"/>
      <c r="O215" s="1"/>
      <c r="P215" s="1"/>
      <c r="Q215" s="1"/>
      <c r="R215" s="81"/>
      <c r="S215" s="1"/>
      <c r="T215" s="650"/>
      <c r="U215" s="678"/>
      <c r="V215" s="42"/>
      <c r="W215" s="42"/>
      <c r="X215" s="44"/>
    </row>
    <row r="216" spans="1:24" ht="25.5" hidden="1" customHeight="1" x14ac:dyDescent="0.25">
      <c r="B216" s="55"/>
      <c r="C216" s="2"/>
      <c r="D216" s="762" t="s">
        <v>555</v>
      </c>
      <c r="E216" s="762"/>
      <c r="F216" s="397"/>
      <c r="G216" s="582"/>
      <c r="H216" s="261">
        <f t="shared" si="85"/>
        <v>0</v>
      </c>
      <c r="I216" s="159"/>
      <c r="J216" s="167">
        <f t="shared" si="67"/>
        <v>0</v>
      </c>
      <c r="K216" s="75"/>
      <c r="L216" s="1"/>
      <c r="M216" s="75"/>
      <c r="N216" s="1"/>
      <c r="O216" s="1"/>
      <c r="P216" s="1"/>
      <c r="Q216" s="1"/>
      <c r="R216" s="81"/>
      <c r="S216" s="1"/>
      <c r="T216" s="650"/>
      <c r="U216" s="678"/>
      <c r="V216" s="42"/>
      <c r="W216" s="42"/>
      <c r="X216" s="44"/>
    </row>
    <row r="217" spans="1:24" ht="25.5" hidden="1" customHeight="1" x14ac:dyDescent="0.25">
      <c r="B217" s="55"/>
      <c r="C217" s="2"/>
      <c r="D217" s="762" t="s">
        <v>558</v>
      </c>
      <c r="E217" s="762"/>
      <c r="F217" s="397"/>
      <c r="G217" s="582"/>
      <c r="H217" s="261">
        <f t="shared" si="85"/>
        <v>0</v>
      </c>
      <c r="I217" s="159"/>
      <c r="J217" s="167">
        <f t="shared" si="67"/>
        <v>0</v>
      </c>
      <c r="K217" s="75"/>
      <c r="L217" s="1"/>
      <c r="M217" s="75"/>
      <c r="N217" s="1"/>
      <c r="O217" s="1"/>
      <c r="P217" s="1"/>
      <c r="Q217" s="1"/>
      <c r="R217" s="81"/>
      <c r="S217" s="1"/>
      <c r="T217" s="650"/>
      <c r="U217" s="678"/>
      <c r="V217" s="42"/>
      <c r="W217" s="42"/>
      <c r="X217" s="44"/>
    </row>
    <row r="218" spans="1:24" ht="25.5" hidden="1" customHeight="1" x14ac:dyDescent="0.25">
      <c r="B218" s="55"/>
      <c r="C218" s="2"/>
      <c r="D218" s="762" t="s">
        <v>560</v>
      </c>
      <c r="E218" s="762"/>
      <c r="F218" s="397"/>
      <c r="G218" s="582"/>
      <c r="H218" s="261">
        <f t="shared" si="85"/>
        <v>0</v>
      </c>
      <c r="I218" s="159"/>
      <c r="J218" s="167">
        <f t="shared" si="67"/>
        <v>0</v>
      </c>
      <c r="K218" s="75"/>
      <c r="L218" s="1"/>
      <c r="M218" s="75"/>
      <c r="N218" s="1"/>
      <c r="O218" s="1"/>
      <c r="P218" s="1"/>
      <c r="Q218" s="1"/>
      <c r="R218" s="81"/>
      <c r="S218" s="1"/>
      <c r="T218" s="650"/>
      <c r="U218" s="678"/>
      <c r="V218" s="42"/>
      <c r="W218" s="42"/>
      <c r="X218" s="44"/>
    </row>
    <row r="219" spans="1:24" ht="25.5" hidden="1" customHeight="1" x14ac:dyDescent="0.25">
      <c r="B219" s="55"/>
      <c r="C219" s="2"/>
      <c r="D219" s="762" t="s">
        <v>563</v>
      </c>
      <c r="E219" s="762"/>
      <c r="F219" s="397"/>
      <c r="G219" s="582"/>
      <c r="H219" s="261">
        <f t="shared" si="85"/>
        <v>0</v>
      </c>
      <c r="I219" s="159"/>
      <c r="J219" s="167">
        <f t="shared" si="67"/>
        <v>0</v>
      </c>
      <c r="K219" s="75"/>
      <c r="L219" s="1"/>
      <c r="M219" s="75"/>
      <c r="N219" s="1"/>
      <c r="O219" s="1"/>
      <c r="P219" s="1"/>
      <c r="Q219" s="1"/>
      <c r="R219" s="81"/>
      <c r="S219" s="1"/>
      <c r="T219" s="650"/>
      <c r="U219" s="678"/>
      <c r="V219" s="42"/>
      <c r="W219" s="42"/>
      <c r="X219" s="44"/>
    </row>
    <row r="220" spans="1:24" s="18" customFormat="1" ht="25.5" hidden="1" customHeight="1" x14ac:dyDescent="0.25">
      <c r="A220" s="129" t="s">
        <v>273</v>
      </c>
      <c r="B220" s="92" t="s">
        <v>685</v>
      </c>
      <c r="C220" s="819" t="s">
        <v>606</v>
      </c>
      <c r="D220" s="820"/>
      <c r="E220" s="820"/>
      <c r="F220" s="403"/>
      <c r="G220" s="589"/>
      <c r="H220" s="265">
        <f>H221+H222+H223+H224+H225+H226+H227+H228+H229+H230</f>
        <v>0</v>
      </c>
      <c r="I220" s="163">
        <f t="shared" ref="I220:X220" si="86">I221+I222+I223+I224+I225+I226+I227+I228+I229+I230</f>
        <v>0</v>
      </c>
      <c r="J220" s="166">
        <f t="shared" si="67"/>
        <v>0</v>
      </c>
      <c r="K220" s="94">
        <f>K221+K222+K223+K224+K225+K226+K227+K228+K229+K230</f>
        <v>0</v>
      </c>
      <c r="L220" s="95">
        <f>L221+L222+L223+L224+L225+L226+L227+L228+L229+L230</f>
        <v>0</v>
      </c>
      <c r="M220" s="94">
        <f t="shared" si="86"/>
        <v>0</v>
      </c>
      <c r="N220" s="95">
        <f t="shared" si="86"/>
        <v>0</v>
      </c>
      <c r="O220" s="95">
        <f t="shared" si="86"/>
        <v>0</v>
      </c>
      <c r="P220" s="95">
        <f t="shared" si="86"/>
        <v>0</v>
      </c>
      <c r="Q220" s="95">
        <f t="shared" si="86"/>
        <v>0</v>
      </c>
      <c r="R220" s="98">
        <f t="shared" si="86"/>
        <v>0</v>
      </c>
      <c r="S220" s="95">
        <f t="shared" si="86"/>
        <v>0</v>
      </c>
      <c r="T220" s="649">
        <f t="shared" si="86"/>
        <v>0</v>
      </c>
      <c r="U220" s="677">
        <f t="shared" si="86"/>
        <v>0</v>
      </c>
      <c r="V220" s="97">
        <f t="shared" si="86"/>
        <v>0</v>
      </c>
      <c r="W220" s="97">
        <f t="shared" si="86"/>
        <v>0</v>
      </c>
      <c r="X220" s="99">
        <f t="shared" si="86"/>
        <v>0</v>
      </c>
    </row>
    <row r="221" spans="1:24" hidden="1" x14ac:dyDescent="0.25">
      <c r="B221" s="55"/>
      <c r="C221" s="2"/>
      <c r="D221" s="761" t="s">
        <v>815</v>
      </c>
      <c r="E221" s="761"/>
      <c r="F221" s="393"/>
      <c r="G221" s="579"/>
      <c r="H221" s="251">
        <f t="shared" ref="H221:H230" si="87">SUM(M221:X221)</f>
        <v>0</v>
      </c>
      <c r="I221" s="149"/>
      <c r="J221" s="167">
        <f t="shared" si="67"/>
        <v>0</v>
      </c>
      <c r="K221" s="75"/>
      <c r="L221" s="1"/>
      <c r="M221" s="75"/>
      <c r="N221" s="1"/>
      <c r="O221" s="1"/>
      <c r="P221" s="1"/>
      <c r="Q221" s="1"/>
      <c r="R221" s="81"/>
      <c r="S221" s="1"/>
      <c r="T221" s="650"/>
      <c r="U221" s="678"/>
      <c r="V221" s="42"/>
      <c r="W221" s="42"/>
      <c r="X221" s="44"/>
    </row>
    <row r="222" spans="1:24" hidden="1" x14ac:dyDescent="0.25">
      <c r="B222" s="55"/>
      <c r="C222" s="2"/>
      <c r="D222" s="761" t="s">
        <v>816</v>
      </c>
      <c r="E222" s="761"/>
      <c r="F222" s="393"/>
      <c r="G222" s="579"/>
      <c r="H222" s="251">
        <f t="shared" si="87"/>
        <v>0</v>
      </c>
      <c r="I222" s="149"/>
      <c r="J222" s="167">
        <f t="shared" si="67"/>
        <v>0</v>
      </c>
      <c r="K222" s="75"/>
      <c r="L222" s="1"/>
      <c r="M222" s="75"/>
      <c r="N222" s="1"/>
      <c r="O222" s="1"/>
      <c r="P222" s="1"/>
      <c r="Q222" s="1"/>
      <c r="R222" s="81"/>
      <c r="S222" s="1"/>
      <c r="T222" s="650"/>
      <c r="U222" s="678"/>
      <c r="V222" s="42"/>
      <c r="W222" s="42"/>
      <c r="X222" s="44"/>
    </row>
    <row r="223" spans="1:24" hidden="1" x14ac:dyDescent="0.25">
      <c r="B223" s="55"/>
      <c r="C223" s="2"/>
      <c r="D223" s="761" t="s">
        <v>546</v>
      </c>
      <c r="E223" s="761"/>
      <c r="F223" s="393"/>
      <c r="G223" s="579"/>
      <c r="H223" s="251">
        <f t="shared" si="87"/>
        <v>0</v>
      </c>
      <c r="I223" s="149"/>
      <c r="J223" s="167">
        <f t="shared" si="67"/>
        <v>0</v>
      </c>
      <c r="K223" s="75"/>
      <c r="L223" s="1"/>
      <c r="M223" s="75"/>
      <c r="N223" s="1"/>
      <c r="O223" s="1"/>
      <c r="P223" s="1"/>
      <c r="Q223" s="1"/>
      <c r="R223" s="81"/>
      <c r="S223" s="1"/>
      <c r="T223" s="650"/>
      <c r="U223" s="678"/>
      <c r="V223" s="42"/>
      <c r="W223" s="42"/>
      <c r="X223" s="44"/>
    </row>
    <row r="224" spans="1:24" ht="25.5" hidden="1" customHeight="1" x14ac:dyDescent="0.25">
      <c r="B224" s="55"/>
      <c r="C224" s="2"/>
      <c r="D224" s="762" t="s">
        <v>549</v>
      </c>
      <c r="E224" s="762"/>
      <c r="F224" s="397"/>
      <c r="G224" s="582"/>
      <c r="H224" s="261">
        <f t="shared" si="87"/>
        <v>0</v>
      </c>
      <c r="I224" s="159"/>
      <c r="J224" s="167">
        <f t="shared" si="67"/>
        <v>0</v>
      </c>
      <c r="K224" s="75"/>
      <c r="L224" s="1"/>
      <c r="M224" s="75"/>
      <c r="N224" s="1"/>
      <c r="O224" s="1"/>
      <c r="P224" s="1"/>
      <c r="Q224" s="1"/>
      <c r="R224" s="81"/>
      <c r="S224" s="1"/>
      <c r="T224" s="650"/>
      <c r="U224" s="678"/>
      <c r="V224" s="42"/>
      <c r="W224" s="42"/>
      <c r="X224" s="44"/>
    </row>
    <row r="225" spans="1:24" hidden="1" x14ac:dyDescent="0.25">
      <c r="B225" s="55"/>
      <c r="C225" s="2"/>
      <c r="D225" s="761" t="s">
        <v>552</v>
      </c>
      <c r="E225" s="761"/>
      <c r="F225" s="393"/>
      <c r="G225" s="579"/>
      <c r="H225" s="251">
        <f t="shared" si="87"/>
        <v>0</v>
      </c>
      <c r="I225" s="149"/>
      <c r="J225" s="167">
        <f t="shared" si="67"/>
        <v>0</v>
      </c>
      <c r="K225" s="75"/>
      <c r="L225" s="1"/>
      <c r="M225" s="75"/>
      <c r="N225" s="1"/>
      <c r="O225" s="1"/>
      <c r="P225" s="1"/>
      <c r="Q225" s="1"/>
      <c r="R225" s="81"/>
      <c r="S225" s="1"/>
      <c r="T225" s="650"/>
      <c r="U225" s="678"/>
      <c r="V225" s="42"/>
      <c r="W225" s="42"/>
      <c r="X225" s="44"/>
    </row>
    <row r="226" spans="1:24" hidden="1" x14ac:dyDescent="0.25">
      <c r="B226" s="55"/>
      <c r="C226" s="2"/>
      <c r="D226" s="761" t="s">
        <v>817</v>
      </c>
      <c r="E226" s="761"/>
      <c r="F226" s="393"/>
      <c r="G226" s="579"/>
      <c r="H226" s="251">
        <f t="shared" si="87"/>
        <v>0</v>
      </c>
      <c r="I226" s="149"/>
      <c r="J226" s="167">
        <f t="shared" si="67"/>
        <v>0</v>
      </c>
      <c r="K226" s="75"/>
      <c r="L226" s="1"/>
      <c r="M226" s="75"/>
      <c r="N226" s="1"/>
      <c r="O226" s="1"/>
      <c r="P226" s="1"/>
      <c r="Q226" s="1"/>
      <c r="R226" s="81"/>
      <c r="S226" s="1"/>
      <c r="T226" s="650"/>
      <c r="U226" s="678"/>
      <c r="V226" s="42"/>
      <c r="W226" s="42"/>
      <c r="X226" s="44"/>
    </row>
    <row r="227" spans="1:24" ht="25.5" hidden="1" customHeight="1" x14ac:dyDescent="0.25">
      <c r="B227" s="55"/>
      <c r="C227" s="2"/>
      <c r="D227" s="762" t="s">
        <v>556</v>
      </c>
      <c r="E227" s="762"/>
      <c r="F227" s="397"/>
      <c r="G227" s="582"/>
      <c r="H227" s="261">
        <f t="shared" si="87"/>
        <v>0</v>
      </c>
      <c r="I227" s="159"/>
      <c r="J227" s="167">
        <f t="shared" si="67"/>
        <v>0</v>
      </c>
      <c r="K227" s="75"/>
      <c r="L227" s="1"/>
      <c r="M227" s="75"/>
      <c r="N227" s="1"/>
      <c r="O227" s="1"/>
      <c r="P227" s="1"/>
      <c r="Q227" s="1"/>
      <c r="R227" s="81"/>
      <c r="S227" s="1"/>
      <c r="T227" s="650"/>
      <c r="U227" s="678"/>
      <c r="V227" s="42"/>
      <c r="W227" s="42"/>
      <c r="X227" s="44"/>
    </row>
    <row r="228" spans="1:24" ht="25.5" hidden="1" customHeight="1" x14ac:dyDescent="0.25">
      <c r="B228" s="55"/>
      <c r="C228" s="2"/>
      <c r="D228" s="762" t="s">
        <v>559</v>
      </c>
      <c r="E228" s="762"/>
      <c r="F228" s="397"/>
      <c r="G228" s="582"/>
      <c r="H228" s="261">
        <f t="shared" si="87"/>
        <v>0</v>
      </c>
      <c r="I228" s="159"/>
      <c r="J228" s="167">
        <f t="shared" si="67"/>
        <v>0</v>
      </c>
      <c r="K228" s="75"/>
      <c r="L228" s="1"/>
      <c r="M228" s="75"/>
      <c r="N228" s="1"/>
      <c r="O228" s="1"/>
      <c r="P228" s="1"/>
      <c r="Q228" s="1"/>
      <c r="R228" s="81"/>
      <c r="S228" s="1"/>
      <c r="T228" s="650"/>
      <c r="U228" s="678"/>
      <c r="V228" s="42"/>
      <c r="W228" s="42"/>
      <c r="X228" s="44"/>
    </row>
    <row r="229" spans="1:24" ht="25.5" hidden="1" customHeight="1" x14ac:dyDescent="0.25">
      <c r="B229" s="55"/>
      <c r="C229" s="2"/>
      <c r="D229" s="762" t="s">
        <v>561</v>
      </c>
      <c r="E229" s="762"/>
      <c r="F229" s="397"/>
      <c r="G229" s="582"/>
      <c r="H229" s="261">
        <f t="shared" si="87"/>
        <v>0</v>
      </c>
      <c r="I229" s="159"/>
      <c r="J229" s="167">
        <f t="shared" si="67"/>
        <v>0</v>
      </c>
      <c r="K229" s="75"/>
      <c r="L229" s="1"/>
      <c r="M229" s="75"/>
      <c r="N229" s="1"/>
      <c r="O229" s="1"/>
      <c r="P229" s="1"/>
      <c r="Q229" s="1"/>
      <c r="R229" s="81"/>
      <c r="S229" s="1"/>
      <c r="T229" s="650"/>
      <c r="U229" s="678"/>
      <c r="V229" s="42"/>
      <c r="W229" s="42"/>
      <c r="X229" s="44"/>
    </row>
    <row r="230" spans="1:24" ht="25.5" hidden="1" customHeight="1" x14ac:dyDescent="0.25">
      <c r="B230" s="55"/>
      <c r="C230" s="2"/>
      <c r="D230" s="762" t="s">
        <v>564</v>
      </c>
      <c r="E230" s="762"/>
      <c r="F230" s="397"/>
      <c r="G230" s="582"/>
      <c r="H230" s="261">
        <f t="shared" si="87"/>
        <v>0</v>
      </c>
      <c r="I230" s="159"/>
      <c r="J230" s="167">
        <f t="shared" si="67"/>
        <v>0</v>
      </c>
      <c r="K230" s="75"/>
      <c r="L230" s="1"/>
      <c r="M230" s="75"/>
      <c r="N230" s="1"/>
      <c r="O230" s="1"/>
      <c r="P230" s="1"/>
      <c r="Q230" s="1"/>
      <c r="R230" s="81"/>
      <c r="S230" s="1"/>
      <c r="T230" s="650"/>
      <c r="U230" s="678"/>
      <c r="V230" s="42"/>
      <c r="W230" s="42"/>
      <c r="X230" s="44"/>
    </row>
    <row r="231" spans="1:24" s="18" customFormat="1" hidden="1" x14ac:dyDescent="0.25">
      <c r="A231" s="126" t="s">
        <v>274</v>
      </c>
      <c r="B231" s="92" t="s">
        <v>686</v>
      </c>
      <c r="C231" s="784" t="s">
        <v>275</v>
      </c>
      <c r="D231" s="785"/>
      <c r="E231" s="785"/>
      <c r="F231" s="388"/>
      <c r="G231" s="571"/>
      <c r="H231" s="252">
        <f>H232+H233+H234+H235+H236+H237+H238+H239+H240+H241</f>
        <v>0</v>
      </c>
      <c r="I231" s="150">
        <f t="shared" ref="I231:X231" si="88">I232+I233+I234+I235+I236+I237+I238+I239+I240+I241</f>
        <v>0</v>
      </c>
      <c r="J231" s="166">
        <f t="shared" si="67"/>
        <v>0</v>
      </c>
      <c r="K231" s="94">
        <f>K232+K233+K234+K235+K236+K237+K238+K239+K240+K241</f>
        <v>0</v>
      </c>
      <c r="L231" s="95">
        <f>L232+L233+L234+L235+L236+L237+L238+L239+L240+L241</f>
        <v>0</v>
      </c>
      <c r="M231" s="94">
        <f t="shared" si="88"/>
        <v>0</v>
      </c>
      <c r="N231" s="95">
        <f t="shared" si="88"/>
        <v>0</v>
      </c>
      <c r="O231" s="95">
        <f t="shared" si="88"/>
        <v>0</v>
      </c>
      <c r="P231" s="95">
        <f t="shared" si="88"/>
        <v>0</v>
      </c>
      <c r="Q231" s="95">
        <f t="shared" si="88"/>
        <v>0</v>
      </c>
      <c r="R231" s="98">
        <f t="shared" si="88"/>
        <v>0</v>
      </c>
      <c r="S231" s="95">
        <f t="shared" si="88"/>
        <v>0</v>
      </c>
      <c r="T231" s="649">
        <f t="shared" si="88"/>
        <v>0</v>
      </c>
      <c r="U231" s="677">
        <f t="shared" si="88"/>
        <v>0</v>
      </c>
      <c r="V231" s="97">
        <f t="shared" si="88"/>
        <v>0</v>
      </c>
      <c r="W231" s="97">
        <f t="shared" si="88"/>
        <v>0</v>
      </c>
      <c r="X231" s="99">
        <f t="shared" si="88"/>
        <v>0</v>
      </c>
    </row>
    <row r="232" spans="1:24" hidden="1" x14ac:dyDescent="0.25">
      <c r="B232" s="55"/>
      <c r="C232" s="2"/>
      <c r="D232" s="761" t="s">
        <v>371</v>
      </c>
      <c r="E232" s="761"/>
      <c r="F232" s="393"/>
      <c r="G232" s="579"/>
      <c r="H232" s="251">
        <f t="shared" ref="H232:H241" si="89">SUM(M232:X232)</f>
        <v>0</v>
      </c>
      <c r="I232" s="149"/>
      <c r="J232" s="167">
        <f t="shared" si="67"/>
        <v>0</v>
      </c>
      <c r="K232" s="75"/>
      <c r="L232" s="1"/>
      <c r="M232" s="75"/>
      <c r="N232" s="1"/>
      <c r="O232" s="1"/>
      <c r="P232" s="1"/>
      <c r="Q232" s="1"/>
      <c r="R232" s="81"/>
      <c r="S232" s="1"/>
      <c r="T232" s="650"/>
      <c r="U232" s="678"/>
      <c r="V232" s="42"/>
      <c r="W232" s="42"/>
      <c r="X232" s="44"/>
    </row>
    <row r="233" spans="1:24" hidden="1" x14ac:dyDescent="0.25">
      <c r="B233" s="55"/>
      <c r="C233" s="2"/>
      <c r="D233" s="761" t="s">
        <v>544</v>
      </c>
      <c r="E233" s="761"/>
      <c r="F233" s="393"/>
      <c r="G233" s="579"/>
      <c r="H233" s="251">
        <f t="shared" si="89"/>
        <v>0</v>
      </c>
      <c r="I233" s="149"/>
      <c r="J233" s="167">
        <f t="shared" si="67"/>
        <v>0</v>
      </c>
      <c r="K233" s="75"/>
      <c r="L233" s="1"/>
      <c r="M233" s="75"/>
      <c r="N233" s="1"/>
      <c r="O233" s="1"/>
      <c r="P233" s="1"/>
      <c r="Q233" s="1"/>
      <c r="R233" s="81"/>
      <c r="S233" s="1"/>
      <c r="T233" s="650"/>
      <c r="U233" s="678"/>
      <c r="V233" s="42"/>
      <c r="W233" s="42"/>
      <c r="X233" s="44"/>
    </row>
    <row r="234" spans="1:24" hidden="1" x14ac:dyDescent="0.25">
      <c r="B234" s="55"/>
      <c r="C234" s="2"/>
      <c r="D234" s="761" t="s">
        <v>547</v>
      </c>
      <c r="E234" s="761"/>
      <c r="F234" s="393"/>
      <c r="G234" s="579"/>
      <c r="H234" s="251">
        <f t="shared" si="89"/>
        <v>0</v>
      </c>
      <c r="I234" s="149"/>
      <c r="J234" s="167">
        <f t="shared" si="67"/>
        <v>0</v>
      </c>
      <c r="K234" s="75"/>
      <c r="L234" s="1"/>
      <c r="M234" s="75"/>
      <c r="N234" s="1"/>
      <c r="O234" s="1"/>
      <c r="P234" s="1"/>
      <c r="Q234" s="1"/>
      <c r="R234" s="81"/>
      <c r="S234" s="1"/>
      <c r="T234" s="650"/>
      <c r="U234" s="678"/>
      <c r="V234" s="42"/>
      <c r="W234" s="42"/>
      <c r="X234" s="44"/>
    </row>
    <row r="235" spans="1:24" hidden="1" x14ac:dyDescent="0.25">
      <c r="B235" s="55"/>
      <c r="C235" s="2"/>
      <c r="D235" s="762" t="s">
        <v>818</v>
      </c>
      <c r="E235" s="762"/>
      <c r="F235" s="397"/>
      <c r="G235" s="582"/>
      <c r="H235" s="261">
        <f t="shared" si="89"/>
        <v>0</v>
      </c>
      <c r="I235" s="159"/>
      <c r="J235" s="167">
        <f t="shared" si="67"/>
        <v>0</v>
      </c>
      <c r="K235" s="75"/>
      <c r="L235" s="1"/>
      <c r="M235" s="75"/>
      <c r="N235" s="1"/>
      <c r="O235" s="1"/>
      <c r="P235" s="1"/>
      <c r="Q235" s="1"/>
      <c r="R235" s="81"/>
      <c r="S235" s="1"/>
      <c r="T235" s="650"/>
      <c r="U235" s="678"/>
      <c r="V235" s="42"/>
      <c r="W235" s="42"/>
      <c r="X235" s="44"/>
    </row>
    <row r="236" spans="1:24" hidden="1" x14ac:dyDescent="0.25">
      <c r="B236" s="55"/>
      <c r="C236" s="2"/>
      <c r="D236" s="761" t="s">
        <v>554</v>
      </c>
      <c r="E236" s="761"/>
      <c r="F236" s="393"/>
      <c r="G236" s="579"/>
      <c r="H236" s="251">
        <f t="shared" si="89"/>
        <v>0</v>
      </c>
      <c r="I236" s="149"/>
      <c r="J236" s="167">
        <f t="shared" si="67"/>
        <v>0</v>
      </c>
      <c r="K236" s="75"/>
      <c r="L236" s="1"/>
      <c r="M236" s="75"/>
      <c r="N236" s="1"/>
      <c r="O236" s="1"/>
      <c r="P236" s="1"/>
      <c r="Q236" s="1"/>
      <c r="R236" s="81"/>
      <c r="S236" s="1"/>
      <c r="T236" s="650"/>
      <c r="U236" s="678"/>
      <c r="V236" s="42"/>
      <c r="W236" s="42"/>
      <c r="X236" s="44"/>
    </row>
    <row r="237" spans="1:24" hidden="1" x14ac:dyDescent="0.25">
      <c r="B237" s="55"/>
      <c r="C237" s="2"/>
      <c r="D237" s="761" t="s">
        <v>553</v>
      </c>
      <c r="E237" s="761"/>
      <c r="F237" s="393"/>
      <c r="G237" s="579"/>
      <c r="H237" s="251">
        <f t="shared" si="89"/>
        <v>0</v>
      </c>
      <c r="I237" s="149"/>
      <c r="J237" s="167">
        <f t="shared" si="67"/>
        <v>0</v>
      </c>
      <c r="K237" s="75"/>
      <c r="L237" s="1"/>
      <c r="M237" s="75"/>
      <c r="N237" s="1"/>
      <c r="O237" s="1"/>
      <c r="P237" s="1"/>
      <c r="Q237" s="1"/>
      <c r="R237" s="81"/>
      <c r="S237" s="1"/>
      <c r="T237" s="650"/>
      <c r="U237" s="678"/>
      <c r="V237" s="42"/>
      <c r="W237" s="42"/>
      <c r="X237" s="44"/>
    </row>
    <row r="238" spans="1:24" ht="25.5" hidden="1" customHeight="1" x14ac:dyDescent="0.25">
      <c r="B238" s="55"/>
      <c r="C238" s="2"/>
      <c r="D238" s="762" t="s">
        <v>557</v>
      </c>
      <c r="E238" s="762"/>
      <c r="F238" s="397"/>
      <c r="G238" s="582"/>
      <c r="H238" s="261">
        <f t="shared" si="89"/>
        <v>0</v>
      </c>
      <c r="I238" s="159"/>
      <c r="J238" s="167">
        <f t="shared" si="67"/>
        <v>0</v>
      </c>
      <c r="K238" s="75"/>
      <c r="L238" s="1"/>
      <c r="M238" s="75"/>
      <c r="N238" s="1"/>
      <c r="O238" s="1"/>
      <c r="P238" s="1"/>
      <c r="Q238" s="1"/>
      <c r="R238" s="81"/>
      <c r="S238" s="1"/>
      <c r="T238" s="650"/>
      <c r="U238" s="678"/>
      <c r="V238" s="42"/>
      <c r="W238" s="42"/>
      <c r="X238" s="44"/>
    </row>
    <row r="239" spans="1:24" hidden="1" x14ac:dyDescent="0.25">
      <c r="B239" s="55"/>
      <c r="C239" s="2"/>
      <c r="D239" s="761" t="s">
        <v>819</v>
      </c>
      <c r="E239" s="761"/>
      <c r="F239" s="393"/>
      <c r="G239" s="579"/>
      <c r="H239" s="251">
        <f t="shared" si="89"/>
        <v>0</v>
      </c>
      <c r="I239" s="149"/>
      <c r="J239" s="167">
        <f t="shared" si="67"/>
        <v>0</v>
      </c>
      <c r="K239" s="75"/>
      <c r="L239" s="1"/>
      <c r="M239" s="75"/>
      <c r="N239" s="1"/>
      <c r="O239" s="1"/>
      <c r="P239" s="1"/>
      <c r="Q239" s="1"/>
      <c r="R239" s="81"/>
      <c r="S239" s="1"/>
      <c r="T239" s="650"/>
      <c r="U239" s="678"/>
      <c r="V239" s="42"/>
      <c r="W239" s="42"/>
      <c r="X239" s="44"/>
    </row>
    <row r="240" spans="1:24" ht="25.5" hidden="1" customHeight="1" x14ac:dyDescent="0.25">
      <c r="B240" s="55"/>
      <c r="C240" s="2"/>
      <c r="D240" s="762" t="s">
        <v>562</v>
      </c>
      <c r="E240" s="762"/>
      <c r="F240" s="397"/>
      <c r="G240" s="582"/>
      <c r="H240" s="261">
        <f t="shared" si="89"/>
        <v>0</v>
      </c>
      <c r="I240" s="159"/>
      <c r="J240" s="167">
        <f t="shared" si="67"/>
        <v>0</v>
      </c>
      <c r="K240" s="75"/>
      <c r="L240" s="1"/>
      <c r="M240" s="75"/>
      <c r="N240" s="1"/>
      <c r="O240" s="1"/>
      <c r="P240" s="1"/>
      <c r="Q240" s="1"/>
      <c r="R240" s="81"/>
      <c r="S240" s="1"/>
      <c r="T240" s="650"/>
      <c r="U240" s="678"/>
      <c r="V240" s="42"/>
      <c r="W240" s="42"/>
      <c r="X240" s="44"/>
    </row>
    <row r="241" spans="1:24" ht="25.5" hidden="1" customHeight="1" x14ac:dyDescent="0.25">
      <c r="B241" s="55"/>
      <c r="C241" s="2"/>
      <c r="D241" s="762" t="s">
        <v>565</v>
      </c>
      <c r="E241" s="762"/>
      <c r="F241" s="397"/>
      <c r="G241" s="582"/>
      <c r="H241" s="261">
        <f t="shared" si="89"/>
        <v>0</v>
      </c>
      <c r="I241" s="159"/>
      <c r="J241" s="167">
        <f t="shared" si="67"/>
        <v>0</v>
      </c>
      <c r="K241" s="75"/>
      <c r="L241" s="1"/>
      <c r="M241" s="75"/>
      <c r="N241" s="1"/>
      <c r="O241" s="1"/>
      <c r="P241" s="1"/>
      <c r="Q241" s="1"/>
      <c r="R241" s="81"/>
      <c r="S241" s="1"/>
      <c r="T241" s="650"/>
      <c r="U241" s="678"/>
      <c r="V241" s="42"/>
      <c r="W241" s="42"/>
      <c r="X241" s="44"/>
    </row>
    <row r="242" spans="1:24" s="18" customFormat="1" ht="25.5" hidden="1" customHeight="1" x14ac:dyDescent="0.25">
      <c r="A242" s="126" t="s">
        <v>276</v>
      </c>
      <c r="B242" s="92" t="s">
        <v>687</v>
      </c>
      <c r="C242" s="819" t="s">
        <v>607</v>
      </c>
      <c r="D242" s="820"/>
      <c r="E242" s="820"/>
      <c r="F242" s="403"/>
      <c r="G242" s="589"/>
      <c r="H242" s="265">
        <f>H243+H244</f>
        <v>0</v>
      </c>
      <c r="I242" s="163">
        <f t="shared" ref="I242:X242" si="90">I243+I244</f>
        <v>0</v>
      </c>
      <c r="J242" s="166">
        <f t="shared" si="67"/>
        <v>0</v>
      </c>
      <c r="K242" s="94">
        <f>K243+K244</f>
        <v>0</v>
      </c>
      <c r="L242" s="95">
        <f>L243+L244</f>
        <v>0</v>
      </c>
      <c r="M242" s="94">
        <f t="shared" si="90"/>
        <v>0</v>
      </c>
      <c r="N242" s="95">
        <f t="shared" si="90"/>
        <v>0</v>
      </c>
      <c r="O242" s="95">
        <f t="shared" si="90"/>
        <v>0</v>
      </c>
      <c r="P242" s="95">
        <f t="shared" si="90"/>
        <v>0</v>
      </c>
      <c r="Q242" s="95">
        <f t="shared" si="90"/>
        <v>0</v>
      </c>
      <c r="R242" s="98">
        <f t="shared" si="90"/>
        <v>0</v>
      </c>
      <c r="S242" s="95">
        <f t="shared" si="90"/>
        <v>0</v>
      </c>
      <c r="T242" s="649">
        <f t="shared" si="90"/>
        <v>0</v>
      </c>
      <c r="U242" s="677">
        <f t="shared" si="90"/>
        <v>0</v>
      </c>
      <c r="V242" s="97">
        <f t="shared" si="90"/>
        <v>0</v>
      </c>
      <c r="W242" s="97">
        <f t="shared" si="90"/>
        <v>0</v>
      </c>
      <c r="X242" s="99">
        <f t="shared" si="90"/>
        <v>0</v>
      </c>
    </row>
    <row r="243" spans="1:24" ht="25.5" hidden="1" customHeight="1" x14ac:dyDescent="0.25">
      <c r="B243" s="55"/>
      <c r="C243" s="2"/>
      <c r="D243" s="762" t="s">
        <v>568</v>
      </c>
      <c r="E243" s="762"/>
      <c r="F243" s="397"/>
      <c r="G243" s="582"/>
      <c r="H243" s="261">
        <f>SUM(M243:X243)</f>
        <v>0</v>
      </c>
      <c r="I243" s="159"/>
      <c r="J243" s="167">
        <f t="shared" ref="J243:J300" si="91">SUM(H243:I243)</f>
        <v>0</v>
      </c>
      <c r="K243" s="75"/>
      <c r="L243" s="1"/>
      <c r="M243" s="75"/>
      <c r="N243" s="1"/>
      <c r="O243" s="1"/>
      <c r="P243" s="1"/>
      <c r="Q243" s="1"/>
      <c r="R243" s="81"/>
      <c r="S243" s="1"/>
      <c r="T243" s="650"/>
      <c r="U243" s="678"/>
      <c r="V243" s="42"/>
      <c r="W243" s="42"/>
      <c r="X243" s="44"/>
    </row>
    <row r="244" spans="1:24" ht="25.5" hidden="1" customHeight="1" x14ac:dyDescent="0.25">
      <c r="B244" s="55"/>
      <c r="C244" s="2"/>
      <c r="D244" s="762" t="s">
        <v>569</v>
      </c>
      <c r="E244" s="762"/>
      <c r="F244" s="397"/>
      <c r="G244" s="582"/>
      <c r="H244" s="261">
        <f>SUM(M244:X244)</f>
        <v>0</v>
      </c>
      <c r="I244" s="159"/>
      <c r="J244" s="167">
        <f t="shared" si="91"/>
        <v>0</v>
      </c>
      <c r="K244" s="75"/>
      <c r="L244" s="1"/>
      <c r="M244" s="75"/>
      <c r="N244" s="1"/>
      <c r="O244" s="1"/>
      <c r="P244" s="1"/>
      <c r="Q244" s="1"/>
      <c r="R244" s="81"/>
      <c r="S244" s="1"/>
      <c r="T244" s="650"/>
      <c r="U244" s="678"/>
      <c r="V244" s="42"/>
      <c r="W244" s="42"/>
      <c r="X244" s="44"/>
    </row>
    <row r="245" spans="1:24" s="18" customFormat="1" ht="15" hidden="1" customHeight="1" x14ac:dyDescent="0.25">
      <c r="A245" s="126" t="s">
        <v>277</v>
      </c>
      <c r="B245" s="92" t="s">
        <v>688</v>
      </c>
      <c r="C245" s="819" t="s">
        <v>820</v>
      </c>
      <c r="D245" s="820"/>
      <c r="E245" s="820"/>
      <c r="F245" s="403"/>
      <c r="G245" s="589"/>
      <c r="H245" s="265">
        <f>H246+H247+H248+H249+H250+H251+H252+H253+H254+H255+H256</f>
        <v>0</v>
      </c>
      <c r="I245" s="163">
        <f t="shared" ref="I245:X245" si="92">I246+I247+I248+I249+I250+I251+I252+I253+I254+I255+I256</f>
        <v>0</v>
      </c>
      <c r="J245" s="166">
        <f t="shared" si="91"/>
        <v>0</v>
      </c>
      <c r="K245" s="94">
        <f>K246+K247+K248+K249+K250+K251+K252+K253+K254+K255+K256</f>
        <v>0</v>
      </c>
      <c r="L245" s="95">
        <f>L246+L247+L248+L249+L250+L251+L252+L253+L254+L255+L256</f>
        <v>0</v>
      </c>
      <c r="M245" s="94">
        <f t="shared" si="92"/>
        <v>0</v>
      </c>
      <c r="N245" s="95">
        <f t="shared" si="92"/>
        <v>0</v>
      </c>
      <c r="O245" s="95">
        <f t="shared" si="92"/>
        <v>0</v>
      </c>
      <c r="P245" s="95">
        <f t="shared" si="92"/>
        <v>0</v>
      </c>
      <c r="Q245" s="95">
        <f t="shared" si="92"/>
        <v>0</v>
      </c>
      <c r="R245" s="98">
        <f t="shared" si="92"/>
        <v>0</v>
      </c>
      <c r="S245" s="95">
        <f t="shared" si="92"/>
        <v>0</v>
      </c>
      <c r="T245" s="649">
        <f t="shared" si="92"/>
        <v>0</v>
      </c>
      <c r="U245" s="677">
        <f t="shared" si="92"/>
        <v>0</v>
      </c>
      <c r="V245" s="97">
        <f t="shared" si="92"/>
        <v>0</v>
      </c>
      <c r="W245" s="97">
        <f t="shared" si="92"/>
        <v>0</v>
      </c>
      <c r="X245" s="99">
        <f t="shared" si="92"/>
        <v>0</v>
      </c>
    </row>
    <row r="246" spans="1:24" hidden="1" x14ac:dyDescent="0.25">
      <c r="B246" s="55"/>
      <c r="C246" s="2"/>
      <c r="D246" s="761" t="s">
        <v>372</v>
      </c>
      <c r="E246" s="761"/>
      <c r="F246" s="393"/>
      <c r="G246" s="579"/>
      <c r="H246" s="251">
        <f t="shared" ref="H246:H258" si="93">SUM(M246:X246)</f>
        <v>0</v>
      </c>
      <c r="I246" s="149"/>
      <c r="J246" s="167">
        <f t="shared" si="91"/>
        <v>0</v>
      </c>
      <c r="K246" s="75"/>
      <c r="L246" s="1"/>
      <c r="M246" s="75"/>
      <c r="N246" s="1"/>
      <c r="O246" s="1"/>
      <c r="P246" s="1"/>
      <c r="Q246" s="1"/>
      <c r="R246" s="81"/>
      <c r="S246" s="1"/>
      <c r="T246" s="650"/>
      <c r="U246" s="678"/>
      <c r="V246" s="42"/>
      <c r="W246" s="42"/>
      <c r="X246" s="44"/>
    </row>
    <row r="247" spans="1:24" hidden="1" x14ac:dyDescent="0.25">
      <c r="B247" s="55"/>
      <c r="C247" s="2"/>
      <c r="D247" s="761" t="s">
        <v>821</v>
      </c>
      <c r="E247" s="761"/>
      <c r="F247" s="393"/>
      <c r="G247" s="579"/>
      <c r="H247" s="251">
        <f t="shared" si="93"/>
        <v>0</v>
      </c>
      <c r="I247" s="149"/>
      <c r="J247" s="167">
        <f t="shared" si="91"/>
        <v>0</v>
      </c>
      <c r="K247" s="75"/>
      <c r="L247" s="1"/>
      <c r="M247" s="75"/>
      <c r="N247" s="1"/>
      <c r="O247" s="1"/>
      <c r="P247" s="1"/>
      <c r="Q247" s="1"/>
      <c r="R247" s="81"/>
      <c r="S247" s="1"/>
      <c r="T247" s="650"/>
      <c r="U247" s="678"/>
      <c r="V247" s="42"/>
      <c r="W247" s="42"/>
      <c r="X247" s="44"/>
    </row>
    <row r="248" spans="1:24" hidden="1" x14ac:dyDescent="0.25">
      <c r="B248" s="55"/>
      <c r="C248" s="2"/>
      <c r="D248" s="761" t="s">
        <v>375</v>
      </c>
      <c r="E248" s="761"/>
      <c r="F248" s="393"/>
      <c r="G248" s="579"/>
      <c r="H248" s="251">
        <f t="shared" si="93"/>
        <v>0</v>
      </c>
      <c r="I248" s="149"/>
      <c r="J248" s="167">
        <f t="shared" si="91"/>
        <v>0</v>
      </c>
      <c r="K248" s="75"/>
      <c r="L248" s="1"/>
      <c r="M248" s="75"/>
      <c r="N248" s="1"/>
      <c r="O248" s="1"/>
      <c r="P248" s="1"/>
      <c r="Q248" s="1"/>
      <c r="R248" s="81"/>
      <c r="S248" s="1"/>
      <c r="T248" s="650"/>
      <c r="U248" s="678"/>
      <c r="V248" s="42"/>
      <c r="W248" s="42"/>
      <c r="X248" s="44"/>
    </row>
    <row r="249" spans="1:24" hidden="1" x14ac:dyDescent="0.25">
      <c r="B249" s="55"/>
      <c r="C249" s="2"/>
      <c r="D249" s="761" t="s">
        <v>373</v>
      </c>
      <c r="E249" s="761"/>
      <c r="F249" s="393"/>
      <c r="G249" s="579"/>
      <c r="H249" s="251">
        <f t="shared" si="93"/>
        <v>0</v>
      </c>
      <c r="I249" s="149"/>
      <c r="J249" s="167">
        <f t="shared" si="91"/>
        <v>0</v>
      </c>
      <c r="K249" s="75"/>
      <c r="L249" s="1"/>
      <c r="M249" s="75"/>
      <c r="N249" s="1"/>
      <c r="O249" s="1"/>
      <c r="P249" s="1"/>
      <c r="Q249" s="1"/>
      <c r="R249" s="81"/>
      <c r="S249" s="1"/>
      <c r="T249" s="650"/>
      <c r="U249" s="678"/>
      <c r="V249" s="42"/>
      <c r="W249" s="42"/>
      <c r="X249" s="44"/>
    </row>
    <row r="250" spans="1:24" hidden="1" x14ac:dyDescent="0.25">
      <c r="B250" s="55"/>
      <c r="C250" s="2"/>
      <c r="D250" s="761" t="s">
        <v>822</v>
      </c>
      <c r="E250" s="761"/>
      <c r="F250" s="393"/>
      <c r="G250" s="579"/>
      <c r="H250" s="251">
        <f t="shared" si="93"/>
        <v>0</v>
      </c>
      <c r="I250" s="149"/>
      <c r="J250" s="167">
        <f t="shared" si="91"/>
        <v>0</v>
      </c>
      <c r="K250" s="75"/>
      <c r="L250" s="1"/>
      <c r="M250" s="75"/>
      <c r="N250" s="1"/>
      <c r="O250" s="1"/>
      <c r="P250" s="1"/>
      <c r="Q250" s="1"/>
      <c r="R250" s="81"/>
      <c r="S250" s="1"/>
      <c r="T250" s="650"/>
      <c r="U250" s="678"/>
      <c r="V250" s="42"/>
      <c r="W250" s="42"/>
      <c r="X250" s="44"/>
    </row>
    <row r="251" spans="1:24" ht="25.5" hidden="1" customHeight="1" x14ac:dyDescent="0.25">
      <c r="B251" s="55"/>
      <c r="C251" s="2"/>
      <c r="D251" s="762" t="s">
        <v>537</v>
      </c>
      <c r="E251" s="762"/>
      <c r="F251" s="397"/>
      <c r="G251" s="582"/>
      <c r="H251" s="261">
        <f t="shared" si="93"/>
        <v>0</v>
      </c>
      <c r="I251" s="159"/>
      <c r="J251" s="167">
        <f t="shared" si="91"/>
        <v>0</v>
      </c>
      <c r="K251" s="75"/>
      <c r="L251" s="1"/>
      <c r="M251" s="75"/>
      <c r="N251" s="1"/>
      <c r="O251" s="1"/>
      <c r="P251" s="1"/>
      <c r="Q251" s="1"/>
      <c r="R251" s="81"/>
      <c r="S251" s="1"/>
      <c r="T251" s="650"/>
      <c r="U251" s="678"/>
      <c r="V251" s="42"/>
      <c r="W251" s="42"/>
      <c r="X251" s="44"/>
    </row>
    <row r="252" spans="1:24" ht="25.5" hidden="1" customHeight="1" x14ac:dyDescent="0.25">
      <c r="B252" s="55"/>
      <c r="C252" s="2"/>
      <c r="D252" s="762" t="s">
        <v>540</v>
      </c>
      <c r="E252" s="762"/>
      <c r="F252" s="397"/>
      <c r="G252" s="582"/>
      <c r="H252" s="261">
        <f t="shared" si="93"/>
        <v>0</v>
      </c>
      <c r="I252" s="159"/>
      <c r="J252" s="167">
        <f t="shared" si="91"/>
        <v>0</v>
      </c>
      <c r="K252" s="75"/>
      <c r="L252" s="1"/>
      <c r="M252" s="75"/>
      <c r="N252" s="1"/>
      <c r="O252" s="1"/>
      <c r="P252" s="1"/>
      <c r="Q252" s="1"/>
      <c r="R252" s="81"/>
      <c r="S252" s="1"/>
      <c r="T252" s="650"/>
      <c r="U252" s="678"/>
      <c r="V252" s="42"/>
      <c r="W252" s="42"/>
      <c r="X252" s="44"/>
    </row>
    <row r="253" spans="1:24" hidden="1" x14ac:dyDescent="0.25">
      <c r="B253" s="55"/>
      <c r="C253" s="2"/>
      <c r="D253" s="761" t="s">
        <v>823</v>
      </c>
      <c r="E253" s="761"/>
      <c r="F253" s="393"/>
      <c r="G253" s="579"/>
      <c r="H253" s="251">
        <f t="shared" si="93"/>
        <v>0</v>
      </c>
      <c r="I253" s="149"/>
      <c r="J253" s="167">
        <f t="shared" si="91"/>
        <v>0</v>
      </c>
      <c r="K253" s="75"/>
      <c r="L253" s="1"/>
      <c r="M253" s="75"/>
      <c r="N253" s="1"/>
      <c r="O253" s="1"/>
      <c r="P253" s="1"/>
      <c r="Q253" s="1"/>
      <c r="R253" s="81"/>
      <c r="S253" s="1"/>
      <c r="T253" s="650"/>
      <c r="U253" s="678"/>
      <c r="V253" s="42"/>
      <c r="W253" s="42"/>
      <c r="X253" s="44"/>
    </row>
    <row r="254" spans="1:24" hidden="1" x14ac:dyDescent="0.25">
      <c r="B254" s="55"/>
      <c r="C254" s="2"/>
      <c r="D254" s="761" t="s">
        <v>374</v>
      </c>
      <c r="E254" s="761"/>
      <c r="F254" s="393"/>
      <c r="G254" s="579"/>
      <c r="H254" s="251">
        <f t="shared" si="93"/>
        <v>0</v>
      </c>
      <c r="I254" s="149"/>
      <c r="J254" s="167">
        <f t="shared" si="91"/>
        <v>0</v>
      </c>
      <c r="K254" s="75"/>
      <c r="L254" s="1"/>
      <c r="M254" s="75"/>
      <c r="N254" s="1"/>
      <c r="O254" s="1"/>
      <c r="P254" s="1"/>
      <c r="Q254" s="1"/>
      <c r="R254" s="81"/>
      <c r="S254" s="1"/>
      <c r="T254" s="650"/>
      <c r="U254" s="678"/>
      <c r="V254" s="42"/>
      <c r="W254" s="42"/>
      <c r="X254" s="44"/>
    </row>
    <row r="255" spans="1:24" hidden="1" x14ac:dyDescent="0.25">
      <c r="B255" s="55"/>
      <c r="C255" s="2"/>
      <c r="D255" s="761" t="s">
        <v>824</v>
      </c>
      <c r="E255" s="761"/>
      <c r="F255" s="393"/>
      <c r="G255" s="579"/>
      <c r="H255" s="251">
        <f t="shared" si="93"/>
        <v>0</v>
      </c>
      <c r="I255" s="149"/>
      <c r="J255" s="167">
        <f t="shared" si="91"/>
        <v>0</v>
      </c>
      <c r="K255" s="75"/>
      <c r="L255" s="1"/>
      <c r="M255" s="75"/>
      <c r="N255" s="1"/>
      <c r="O255" s="1"/>
      <c r="P255" s="1"/>
      <c r="Q255" s="1"/>
      <c r="R255" s="81"/>
      <c r="S255" s="1"/>
      <c r="T255" s="650"/>
      <c r="U255" s="678"/>
      <c r="V255" s="42"/>
      <c r="W255" s="42"/>
      <c r="X255" s="44"/>
    </row>
    <row r="256" spans="1:24" hidden="1" x14ac:dyDescent="0.25">
      <c r="B256" s="55"/>
      <c r="C256" s="2"/>
      <c r="D256" s="761" t="s">
        <v>566</v>
      </c>
      <c r="E256" s="761"/>
      <c r="F256" s="393"/>
      <c r="G256" s="579"/>
      <c r="H256" s="251">
        <f t="shared" si="93"/>
        <v>0</v>
      </c>
      <c r="I256" s="149"/>
      <c r="J256" s="167">
        <f t="shared" si="91"/>
        <v>0</v>
      </c>
      <c r="K256" s="75"/>
      <c r="L256" s="1"/>
      <c r="M256" s="75"/>
      <c r="N256" s="1"/>
      <c r="O256" s="1"/>
      <c r="P256" s="1"/>
      <c r="Q256" s="1"/>
      <c r="R256" s="81"/>
      <c r="S256" s="1"/>
      <c r="T256" s="650"/>
      <c r="U256" s="678"/>
      <c r="V256" s="42"/>
      <c r="W256" s="42"/>
      <c r="X256" s="44"/>
    </row>
    <row r="257" spans="1:24" s="18" customFormat="1" hidden="1" x14ac:dyDescent="0.25">
      <c r="A257" s="126" t="s">
        <v>278</v>
      </c>
      <c r="B257" s="92" t="s">
        <v>689</v>
      </c>
      <c r="C257" s="784" t="s">
        <v>279</v>
      </c>
      <c r="D257" s="785"/>
      <c r="E257" s="785"/>
      <c r="F257" s="388"/>
      <c r="G257" s="571"/>
      <c r="H257" s="252">
        <f t="shared" si="93"/>
        <v>0</v>
      </c>
      <c r="I257" s="150"/>
      <c r="J257" s="166">
        <f t="shared" si="91"/>
        <v>0</v>
      </c>
      <c r="K257" s="94"/>
      <c r="L257" s="95"/>
      <c r="M257" s="94"/>
      <c r="N257" s="95"/>
      <c r="O257" s="95"/>
      <c r="P257" s="95"/>
      <c r="Q257" s="95"/>
      <c r="R257" s="98"/>
      <c r="S257" s="95"/>
      <c r="T257" s="649"/>
      <c r="U257" s="677"/>
      <c r="V257" s="97"/>
      <c r="W257" s="97"/>
      <c r="X257" s="99"/>
    </row>
    <row r="258" spans="1:24" s="18" customFormat="1" hidden="1" x14ac:dyDescent="0.25">
      <c r="A258" s="126" t="s">
        <v>280</v>
      </c>
      <c r="B258" s="92" t="s">
        <v>690</v>
      </c>
      <c r="C258" s="784" t="s">
        <v>281</v>
      </c>
      <c r="D258" s="785"/>
      <c r="E258" s="785"/>
      <c r="F258" s="388"/>
      <c r="G258" s="571"/>
      <c r="H258" s="252">
        <f t="shared" si="93"/>
        <v>0</v>
      </c>
      <c r="I258" s="150"/>
      <c r="J258" s="166">
        <f t="shared" si="91"/>
        <v>0</v>
      </c>
      <c r="K258" s="94"/>
      <c r="L258" s="95"/>
      <c r="M258" s="94"/>
      <c r="N258" s="95"/>
      <c r="O258" s="95"/>
      <c r="P258" s="95"/>
      <c r="Q258" s="95"/>
      <c r="R258" s="98"/>
      <c r="S258" s="95"/>
      <c r="T258" s="649"/>
      <c r="U258" s="677"/>
      <c r="V258" s="97"/>
      <c r="W258" s="97"/>
      <c r="X258" s="99"/>
    </row>
    <row r="259" spans="1:24" s="18" customFormat="1" hidden="1" x14ac:dyDescent="0.25">
      <c r="A259" s="126" t="s">
        <v>282</v>
      </c>
      <c r="B259" s="92" t="s">
        <v>691</v>
      </c>
      <c r="C259" s="784" t="s">
        <v>283</v>
      </c>
      <c r="D259" s="785"/>
      <c r="E259" s="785"/>
      <c r="F259" s="388"/>
      <c r="G259" s="571"/>
      <c r="H259" s="252">
        <f>H260+H261+H262+H263+H264+H265+H266+H267+H268+H269</f>
        <v>0</v>
      </c>
      <c r="I259" s="150">
        <f t="shared" ref="I259:X259" si="94">I260+I261+I262+I263+I264+I265+I266+I267+I268+I269</f>
        <v>0</v>
      </c>
      <c r="J259" s="166">
        <f t="shared" si="91"/>
        <v>0</v>
      </c>
      <c r="K259" s="94">
        <f>K260+K261+K262+K263+K264+K265+K266+K267+K268+K269</f>
        <v>0</v>
      </c>
      <c r="L259" s="95">
        <f>L260+L261+L262+L263+L264+L265+L266+L267+L268+L269</f>
        <v>0</v>
      </c>
      <c r="M259" s="94">
        <f t="shared" si="94"/>
        <v>0</v>
      </c>
      <c r="N259" s="95">
        <f t="shared" si="94"/>
        <v>0</v>
      </c>
      <c r="O259" s="95">
        <f t="shared" si="94"/>
        <v>0</v>
      </c>
      <c r="P259" s="95">
        <f t="shared" si="94"/>
        <v>0</v>
      </c>
      <c r="Q259" s="95">
        <f t="shared" si="94"/>
        <v>0</v>
      </c>
      <c r="R259" s="98">
        <f t="shared" si="94"/>
        <v>0</v>
      </c>
      <c r="S259" s="95">
        <f t="shared" si="94"/>
        <v>0</v>
      </c>
      <c r="T259" s="649">
        <f t="shared" si="94"/>
        <v>0</v>
      </c>
      <c r="U259" s="677">
        <f t="shared" si="94"/>
        <v>0</v>
      </c>
      <c r="V259" s="97">
        <f t="shared" si="94"/>
        <v>0</v>
      </c>
      <c r="W259" s="97">
        <f t="shared" si="94"/>
        <v>0</v>
      </c>
      <c r="X259" s="99">
        <f t="shared" si="94"/>
        <v>0</v>
      </c>
    </row>
    <row r="260" spans="1:24" hidden="1" x14ac:dyDescent="0.25">
      <c r="B260" s="55"/>
      <c r="C260" s="2"/>
      <c r="D260" s="761" t="s">
        <v>376</v>
      </c>
      <c r="E260" s="761"/>
      <c r="F260" s="393"/>
      <c r="G260" s="579"/>
      <c r="H260" s="251">
        <f t="shared" ref="H260:H269" si="95">SUM(M260:X260)</f>
        <v>0</v>
      </c>
      <c r="I260" s="149"/>
      <c r="J260" s="167">
        <f t="shared" si="91"/>
        <v>0</v>
      </c>
      <c r="K260" s="75"/>
      <c r="L260" s="1"/>
      <c r="M260" s="75"/>
      <c r="N260" s="1"/>
      <c r="O260" s="1"/>
      <c r="P260" s="1"/>
      <c r="Q260" s="1"/>
      <c r="R260" s="81"/>
      <c r="S260" s="1"/>
      <c r="T260" s="650"/>
      <c r="U260" s="678"/>
      <c r="V260" s="42"/>
      <c r="W260" s="42"/>
      <c r="X260" s="44"/>
    </row>
    <row r="261" spans="1:24" hidden="1" x14ac:dyDescent="0.25">
      <c r="B261" s="55"/>
      <c r="C261" s="2"/>
      <c r="D261" s="761" t="s">
        <v>377</v>
      </c>
      <c r="E261" s="761"/>
      <c r="F261" s="393"/>
      <c r="G261" s="579"/>
      <c r="H261" s="251">
        <f t="shared" si="95"/>
        <v>0</v>
      </c>
      <c r="I261" s="149"/>
      <c r="J261" s="167">
        <f t="shared" si="91"/>
        <v>0</v>
      </c>
      <c r="K261" s="75"/>
      <c r="L261" s="1"/>
      <c r="M261" s="75"/>
      <c r="N261" s="1"/>
      <c r="O261" s="1"/>
      <c r="P261" s="1"/>
      <c r="Q261" s="1"/>
      <c r="R261" s="81"/>
      <c r="S261" s="1"/>
      <c r="T261" s="650"/>
      <c r="U261" s="678"/>
      <c r="V261" s="42"/>
      <c r="W261" s="42"/>
      <c r="X261" s="44"/>
    </row>
    <row r="262" spans="1:24" hidden="1" x14ac:dyDescent="0.25">
      <c r="B262" s="55"/>
      <c r="C262" s="2"/>
      <c r="D262" s="761" t="s">
        <v>378</v>
      </c>
      <c r="E262" s="761"/>
      <c r="F262" s="393"/>
      <c r="G262" s="579"/>
      <c r="H262" s="251">
        <f t="shared" si="95"/>
        <v>0</v>
      </c>
      <c r="I262" s="149"/>
      <c r="J262" s="167">
        <f t="shared" si="91"/>
        <v>0</v>
      </c>
      <c r="K262" s="75"/>
      <c r="L262" s="1"/>
      <c r="M262" s="75"/>
      <c r="N262" s="1"/>
      <c r="O262" s="1"/>
      <c r="P262" s="1"/>
      <c r="Q262" s="1"/>
      <c r="R262" s="81"/>
      <c r="S262" s="1"/>
      <c r="T262" s="650"/>
      <c r="U262" s="678"/>
      <c r="V262" s="42"/>
      <c r="W262" s="42"/>
      <c r="X262" s="44"/>
    </row>
    <row r="263" spans="1:24" hidden="1" x14ac:dyDescent="0.25">
      <c r="B263" s="55"/>
      <c r="C263" s="2"/>
      <c r="D263" s="761" t="s">
        <v>379</v>
      </c>
      <c r="E263" s="761"/>
      <c r="F263" s="393"/>
      <c r="G263" s="579"/>
      <c r="H263" s="251">
        <f t="shared" si="95"/>
        <v>0</v>
      </c>
      <c r="I263" s="149"/>
      <c r="J263" s="167">
        <f t="shared" si="91"/>
        <v>0</v>
      </c>
      <c r="K263" s="75"/>
      <c r="L263" s="1"/>
      <c r="M263" s="75"/>
      <c r="N263" s="1"/>
      <c r="O263" s="1"/>
      <c r="P263" s="1"/>
      <c r="Q263" s="1"/>
      <c r="R263" s="81"/>
      <c r="S263" s="1"/>
      <c r="T263" s="650"/>
      <c r="U263" s="678"/>
      <c r="V263" s="42"/>
      <c r="W263" s="42"/>
      <c r="X263" s="44"/>
    </row>
    <row r="264" spans="1:24" hidden="1" x14ac:dyDescent="0.25">
      <c r="B264" s="55"/>
      <c r="C264" s="2"/>
      <c r="D264" s="761" t="s">
        <v>380</v>
      </c>
      <c r="E264" s="761"/>
      <c r="F264" s="393"/>
      <c r="G264" s="579"/>
      <c r="H264" s="251">
        <f t="shared" si="95"/>
        <v>0</v>
      </c>
      <c r="I264" s="149"/>
      <c r="J264" s="167">
        <f t="shared" si="91"/>
        <v>0</v>
      </c>
      <c r="K264" s="75"/>
      <c r="L264" s="1"/>
      <c r="M264" s="75"/>
      <c r="N264" s="1"/>
      <c r="O264" s="1"/>
      <c r="P264" s="1"/>
      <c r="Q264" s="1"/>
      <c r="R264" s="81"/>
      <c r="S264" s="1"/>
      <c r="T264" s="650"/>
      <c r="U264" s="678"/>
      <c r="V264" s="42"/>
      <c r="W264" s="42"/>
      <c r="X264" s="44"/>
    </row>
    <row r="265" spans="1:24" ht="25.5" hidden="1" customHeight="1" x14ac:dyDescent="0.25">
      <c r="B265" s="55"/>
      <c r="C265" s="2"/>
      <c r="D265" s="762" t="s">
        <v>538</v>
      </c>
      <c r="E265" s="762"/>
      <c r="F265" s="397"/>
      <c r="G265" s="582"/>
      <c r="H265" s="261">
        <f t="shared" si="95"/>
        <v>0</v>
      </c>
      <c r="I265" s="159"/>
      <c r="J265" s="167">
        <f t="shared" si="91"/>
        <v>0</v>
      </c>
      <c r="K265" s="75"/>
      <c r="L265" s="1"/>
      <c r="M265" s="75"/>
      <c r="N265" s="1"/>
      <c r="O265" s="1"/>
      <c r="P265" s="1"/>
      <c r="Q265" s="1"/>
      <c r="R265" s="81"/>
      <c r="S265" s="1"/>
      <c r="T265" s="650"/>
      <c r="U265" s="678"/>
      <c r="V265" s="42"/>
      <c r="W265" s="42"/>
      <c r="X265" s="44"/>
    </row>
    <row r="266" spans="1:24" ht="25.5" hidden="1" customHeight="1" x14ac:dyDescent="0.25">
      <c r="B266" s="55"/>
      <c r="C266" s="2"/>
      <c r="D266" s="762" t="s">
        <v>541</v>
      </c>
      <c r="E266" s="762"/>
      <c r="F266" s="397"/>
      <c r="G266" s="582"/>
      <c r="H266" s="261">
        <f t="shared" si="95"/>
        <v>0</v>
      </c>
      <c r="I266" s="159"/>
      <c r="J266" s="167">
        <f t="shared" si="91"/>
        <v>0</v>
      </c>
      <c r="K266" s="75"/>
      <c r="L266" s="1"/>
      <c r="M266" s="75"/>
      <c r="N266" s="1"/>
      <c r="O266" s="1"/>
      <c r="P266" s="1"/>
      <c r="Q266" s="1"/>
      <c r="R266" s="81"/>
      <c r="S266" s="1"/>
      <c r="T266" s="650"/>
      <c r="U266" s="678"/>
      <c r="V266" s="42"/>
      <c r="W266" s="42"/>
      <c r="X266" s="44"/>
    </row>
    <row r="267" spans="1:24" hidden="1" x14ac:dyDescent="0.25">
      <c r="B267" s="55"/>
      <c r="C267" s="2"/>
      <c r="D267" s="761" t="s">
        <v>381</v>
      </c>
      <c r="E267" s="761"/>
      <c r="F267" s="393"/>
      <c r="G267" s="579"/>
      <c r="H267" s="251">
        <f t="shared" si="95"/>
        <v>0</v>
      </c>
      <c r="I267" s="149"/>
      <c r="J267" s="167">
        <f t="shared" si="91"/>
        <v>0</v>
      </c>
      <c r="K267" s="75"/>
      <c r="L267" s="1"/>
      <c r="M267" s="75"/>
      <c r="N267" s="1"/>
      <c r="O267" s="1"/>
      <c r="P267" s="1"/>
      <c r="Q267" s="1"/>
      <c r="R267" s="81"/>
      <c r="S267" s="1"/>
      <c r="T267" s="650"/>
      <c r="U267" s="678"/>
      <c r="V267" s="42"/>
      <c r="W267" s="42"/>
      <c r="X267" s="44"/>
    </row>
    <row r="268" spans="1:24" hidden="1" x14ac:dyDescent="0.25">
      <c r="B268" s="55"/>
      <c r="C268" s="2"/>
      <c r="D268" s="761" t="s">
        <v>382</v>
      </c>
      <c r="E268" s="761"/>
      <c r="F268" s="393"/>
      <c r="G268" s="579"/>
      <c r="H268" s="251">
        <f t="shared" si="95"/>
        <v>0</v>
      </c>
      <c r="I268" s="149"/>
      <c r="J268" s="167">
        <f t="shared" si="91"/>
        <v>0</v>
      </c>
      <c r="K268" s="75"/>
      <c r="L268" s="1"/>
      <c r="M268" s="75"/>
      <c r="N268" s="1"/>
      <c r="O268" s="1"/>
      <c r="P268" s="1"/>
      <c r="Q268" s="1"/>
      <c r="R268" s="81"/>
      <c r="S268" s="1"/>
      <c r="T268" s="650"/>
      <c r="U268" s="678"/>
      <c r="V268" s="42"/>
      <c r="W268" s="42"/>
      <c r="X268" s="44"/>
    </row>
    <row r="269" spans="1:24" ht="15.75" hidden="1" thickBot="1" x14ac:dyDescent="0.3">
      <c r="B269" s="57"/>
      <c r="C269" s="20"/>
      <c r="D269" s="787" t="s">
        <v>567</v>
      </c>
      <c r="E269" s="787"/>
      <c r="F269" s="404"/>
      <c r="G269" s="590"/>
      <c r="H269" s="253">
        <f t="shared" si="95"/>
        <v>0</v>
      </c>
      <c r="I269" s="151"/>
      <c r="J269" s="167">
        <f t="shared" si="91"/>
        <v>0</v>
      </c>
      <c r="K269" s="75"/>
      <c r="L269" s="1"/>
      <c r="M269" s="75"/>
      <c r="N269" s="1"/>
      <c r="O269" s="1"/>
      <c r="P269" s="1"/>
      <c r="Q269" s="1"/>
      <c r="R269" s="81"/>
      <c r="S269" s="1"/>
      <c r="T269" s="650"/>
      <c r="U269" s="678"/>
      <c r="V269" s="42"/>
      <c r="W269" s="42"/>
      <c r="X269" s="44"/>
    </row>
    <row r="270" spans="1:24" ht="15.75" thickBot="1" x14ac:dyDescent="0.3">
      <c r="B270" s="100" t="s">
        <v>284</v>
      </c>
      <c r="C270" s="788" t="s">
        <v>285</v>
      </c>
      <c r="D270" s="789"/>
      <c r="E270" s="789"/>
      <c r="F270" s="386"/>
      <c r="G270" s="575"/>
      <c r="H270" s="254">
        <f>H271+H292+H298+H299</f>
        <v>0</v>
      </c>
      <c r="I270" s="152">
        <f t="shared" ref="I270:X270" si="96">I271+I292+I298+I299</f>
        <v>0</v>
      </c>
      <c r="J270" s="164">
        <f t="shared" si="91"/>
        <v>0</v>
      </c>
      <c r="K270" s="86">
        <f>K271+K292+K298+K299</f>
        <v>0</v>
      </c>
      <c r="L270" s="87">
        <f>L271+L292+L298+L299</f>
        <v>0</v>
      </c>
      <c r="M270" s="86">
        <f t="shared" si="96"/>
        <v>0</v>
      </c>
      <c r="N270" s="87">
        <f t="shared" si="96"/>
        <v>0</v>
      </c>
      <c r="O270" s="87">
        <f t="shared" si="96"/>
        <v>0</v>
      </c>
      <c r="P270" s="87">
        <f t="shared" si="96"/>
        <v>0</v>
      </c>
      <c r="Q270" s="87">
        <f t="shared" si="96"/>
        <v>0</v>
      </c>
      <c r="R270" s="90">
        <f t="shared" si="96"/>
        <v>0</v>
      </c>
      <c r="S270" s="87">
        <f t="shared" si="96"/>
        <v>0</v>
      </c>
      <c r="T270" s="89">
        <f t="shared" si="96"/>
        <v>0</v>
      </c>
      <c r="U270" s="666">
        <f t="shared" si="96"/>
        <v>0</v>
      </c>
      <c r="V270" s="89">
        <f t="shared" si="96"/>
        <v>0</v>
      </c>
      <c r="W270" s="89">
        <f t="shared" si="96"/>
        <v>0</v>
      </c>
      <c r="X270" s="91">
        <f t="shared" si="96"/>
        <v>0</v>
      </c>
    </row>
    <row r="271" spans="1:24" hidden="1" x14ac:dyDescent="0.25">
      <c r="B271" s="115" t="s">
        <v>692</v>
      </c>
      <c r="C271" s="812" t="s">
        <v>286</v>
      </c>
      <c r="D271" s="813"/>
      <c r="E271" s="813"/>
      <c r="F271" s="392"/>
      <c r="G271" s="569"/>
      <c r="H271" s="250">
        <f>H272+H276+H283+H284+H285+H286+H287+H288+H289</f>
        <v>0</v>
      </c>
      <c r="I271" s="148">
        <f t="shared" ref="I271:X271" si="97">I272+I276+I283+I284+I285+I286+I287+I288+I289</f>
        <v>0</v>
      </c>
      <c r="J271" s="165">
        <f t="shared" si="91"/>
        <v>0</v>
      </c>
      <c r="K271" s="117">
        <f>K272+K276+K283+K284+K285+K286+K287+K288+K289</f>
        <v>0</v>
      </c>
      <c r="L271" s="118">
        <f>L272+L276+L283+L284+L285+L286+L287+L288+L289</f>
        <v>0</v>
      </c>
      <c r="M271" s="117">
        <f t="shared" si="97"/>
        <v>0</v>
      </c>
      <c r="N271" s="118">
        <f t="shared" si="97"/>
        <v>0</v>
      </c>
      <c r="O271" s="118">
        <f t="shared" si="97"/>
        <v>0</v>
      </c>
      <c r="P271" s="118">
        <f t="shared" si="97"/>
        <v>0</v>
      </c>
      <c r="Q271" s="118">
        <f t="shared" si="97"/>
        <v>0</v>
      </c>
      <c r="R271" s="121">
        <f t="shared" si="97"/>
        <v>0</v>
      </c>
      <c r="S271" s="118">
        <f t="shared" si="97"/>
        <v>0</v>
      </c>
      <c r="T271" s="654">
        <f t="shared" si="97"/>
        <v>0</v>
      </c>
      <c r="U271" s="685">
        <f t="shared" si="97"/>
        <v>0</v>
      </c>
      <c r="V271" s="120">
        <f t="shared" si="97"/>
        <v>0</v>
      </c>
      <c r="W271" s="120">
        <f t="shared" si="97"/>
        <v>0</v>
      </c>
      <c r="X271" s="122">
        <f t="shared" si="97"/>
        <v>0</v>
      </c>
    </row>
    <row r="272" spans="1:24" s="18" customFormat="1" hidden="1" x14ac:dyDescent="0.25">
      <c r="A272" s="126"/>
      <c r="B272" s="53" t="s">
        <v>693</v>
      </c>
      <c r="C272" s="810" t="s">
        <v>287</v>
      </c>
      <c r="D272" s="811"/>
      <c r="E272" s="811"/>
      <c r="F272" s="384"/>
      <c r="G272" s="572"/>
      <c r="H272" s="258">
        <f>H273+H274+H275</f>
        <v>0</v>
      </c>
      <c r="I272" s="156">
        <f t="shared" ref="I272:X272" si="98">I273+I274+I275</f>
        <v>0</v>
      </c>
      <c r="J272" s="168">
        <f t="shared" si="91"/>
        <v>0</v>
      </c>
      <c r="K272" s="77">
        <f>K273+K274+K275</f>
        <v>0</v>
      </c>
      <c r="L272" s="13">
        <f>L273+L274+L275</f>
        <v>0</v>
      </c>
      <c r="M272" s="77">
        <f t="shared" si="98"/>
        <v>0</v>
      </c>
      <c r="N272" s="13">
        <f t="shared" si="98"/>
        <v>0</v>
      </c>
      <c r="O272" s="13">
        <f t="shared" si="98"/>
        <v>0</v>
      </c>
      <c r="P272" s="13">
        <f t="shared" si="98"/>
        <v>0</v>
      </c>
      <c r="Q272" s="13">
        <f t="shared" si="98"/>
        <v>0</v>
      </c>
      <c r="R272" s="82">
        <f t="shared" si="98"/>
        <v>0</v>
      </c>
      <c r="S272" s="13">
        <f t="shared" si="98"/>
        <v>0</v>
      </c>
      <c r="T272" s="653">
        <f t="shared" si="98"/>
        <v>0</v>
      </c>
      <c r="U272" s="681">
        <f t="shared" si="98"/>
        <v>0</v>
      </c>
      <c r="V272" s="43">
        <f t="shared" si="98"/>
        <v>0</v>
      </c>
      <c r="W272" s="43">
        <f t="shared" si="98"/>
        <v>0</v>
      </c>
      <c r="X272" s="45">
        <f t="shared" si="98"/>
        <v>0</v>
      </c>
    </row>
    <row r="273" spans="1:24" s="209" customFormat="1" hidden="1" x14ac:dyDescent="0.25">
      <c r="A273" s="126" t="s">
        <v>288</v>
      </c>
      <c r="B273" s="189" t="s">
        <v>694</v>
      </c>
      <c r="C273" s="246"/>
      <c r="D273" s="814" t="s">
        <v>706</v>
      </c>
      <c r="E273" s="814"/>
      <c r="F273" s="405"/>
      <c r="G273" s="591"/>
      <c r="H273" s="288">
        <f>SUM(M273:X273)</f>
        <v>0</v>
      </c>
      <c r="I273" s="289"/>
      <c r="J273" s="191">
        <f t="shared" si="91"/>
        <v>0</v>
      </c>
      <c r="K273" s="199"/>
      <c r="L273" s="193"/>
      <c r="M273" s="199"/>
      <c r="N273" s="193"/>
      <c r="O273" s="193"/>
      <c r="P273" s="193"/>
      <c r="Q273" s="193"/>
      <c r="R273" s="194"/>
      <c r="S273" s="193"/>
      <c r="T273" s="652"/>
      <c r="U273" s="680"/>
      <c r="V273" s="192"/>
      <c r="W273" s="192"/>
      <c r="X273" s="195"/>
    </row>
    <row r="274" spans="1:24" s="209" customFormat="1" hidden="1" x14ac:dyDescent="0.25">
      <c r="A274" s="126" t="s">
        <v>289</v>
      </c>
      <c r="B274" s="189" t="s">
        <v>695</v>
      </c>
      <c r="C274" s="198"/>
      <c r="D274" s="794" t="s">
        <v>707</v>
      </c>
      <c r="E274" s="794"/>
      <c r="F274" s="383"/>
      <c r="G274" s="570"/>
      <c r="H274" s="271">
        <f>SUM(M274:X274)</f>
        <v>0</v>
      </c>
      <c r="I274" s="190"/>
      <c r="J274" s="191">
        <f t="shared" si="91"/>
        <v>0</v>
      </c>
      <c r="K274" s="199"/>
      <c r="L274" s="193"/>
      <c r="M274" s="199"/>
      <c r="N274" s="193"/>
      <c r="O274" s="193"/>
      <c r="P274" s="193"/>
      <c r="Q274" s="193"/>
      <c r="R274" s="194"/>
      <c r="S274" s="193"/>
      <c r="T274" s="652"/>
      <c r="U274" s="680"/>
      <c r="V274" s="192"/>
      <c r="W274" s="192"/>
      <c r="X274" s="195"/>
    </row>
    <row r="275" spans="1:24" s="209" customFormat="1" hidden="1" x14ac:dyDescent="0.25">
      <c r="A275" s="126" t="s">
        <v>290</v>
      </c>
      <c r="B275" s="189" t="s">
        <v>696</v>
      </c>
      <c r="C275" s="198"/>
      <c r="D275" s="794" t="s">
        <v>708</v>
      </c>
      <c r="E275" s="794"/>
      <c r="F275" s="383"/>
      <c r="G275" s="570"/>
      <c r="H275" s="271">
        <f>SUM(M275:X275)</f>
        <v>0</v>
      </c>
      <c r="I275" s="190"/>
      <c r="J275" s="191">
        <f t="shared" si="91"/>
        <v>0</v>
      </c>
      <c r="K275" s="199"/>
      <c r="L275" s="193"/>
      <c r="M275" s="199"/>
      <c r="N275" s="193"/>
      <c r="O275" s="193"/>
      <c r="P275" s="193"/>
      <c r="Q275" s="193"/>
      <c r="R275" s="194"/>
      <c r="S275" s="193"/>
      <c r="T275" s="652"/>
      <c r="U275" s="680"/>
      <c r="V275" s="192"/>
      <c r="W275" s="192"/>
      <c r="X275" s="195"/>
    </row>
    <row r="276" spans="1:24" s="18" customFormat="1" hidden="1" x14ac:dyDescent="0.25">
      <c r="A276" s="126"/>
      <c r="B276" s="53" t="s">
        <v>697</v>
      </c>
      <c r="C276" s="810" t="s">
        <v>291</v>
      </c>
      <c r="D276" s="811"/>
      <c r="E276" s="811"/>
      <c r="F276" s="384"/>
      <c r="G276" s="572"/>
      <c r="H276" s="258">
        <f>H277+H278+H279+H280+H281+H282</f>
        <v>0</v>
      </c>
      <c r="I276" s="156">
        <f t="shared" ref="I276:X276" si="99">I277+I278+I279+I280+I281+I282</f>
        <v>0</v>
      </c>
      <c r="J276" s="168">
        <f t="shared" si="91"/>
        <v>0</v>
      </c>
      <c r="K276" s="77">
        <f>K277+K278+K279+K280+K281+K282</f>
        <v>0</v>
      </c>
      <c r="L276" s="13">
        <f>L277+L278+L279+L280+L281+L282</f>
        <v>0</v>
      </c>
      <c r="M276" s="77">
        <f t="shared" si="99"/>
        <v>0</v>
      </c>
      <c r="N276" s="13">
        <f t="shared" si="99"/>
        <v>0</v>
      </c>
      <c r="O276" s="13">
        <f t="shared" si="99"/>
        <v>0</v>
      </c>
      <c r="P276" s="13">
        <f t="shared" si="99"/>
        <v>0</v>
      </c>
      <c r="Q276" s="13">
        <f t="shared" si="99"/>
        <v>0</v>
      </c>
      <c r="R276" s="82">
        <f t="shared" si="99"/>
        <v>0</v>
      </c>
      <c r="S276" s="13">
        <f t="shared" si="99"/>
        <v>0</v>
      </c>
      <c r="T276" s="653">
        <f t="shared" si="99"/>
        <v>0</v>
      </c>
      <c r="U276" s="681">
        <f t="shared" si="99"/>
        <v>0</v>
      </c>
      <c r="V276" s="43">
        <f t="shared" si="99"/>
        <v>0</v>
      </c>
      <c r="W276" s="43">
        <f t="shared" si="99"/>
        <v>0</v>
      </c>
      <c r="X276" s="45">
        <f t="shared" si="99"/>
        <v>0</v>
      </c>
    </row>
    <row r="277" spans="1:24" s="209" customFormat="1" hidden="1" x14ac:dyDescent="0.25">
      <c r="A277" s="126" t="s">
        <v>292</v>
      </c>
      <c r="B277" s="189" t="s">
        <v>698</v>
      </c>
      <c r="C277" s="198"/>
      <c r="D277" s="794" t="s">
        <v>383</v>
      </c>
      <c r="E277" s="794"/>
      <c r="F277" s="383"/>
      <c r="G277" s="570"/>
      <c r="H277" s="271">
        <f t="shared" ref="H277:H288" si="100">SUM(M277:X277)</f>
        <v>0</v>
      </c>
      <c r="I277" s="190"/>
      <c r="J277" s="191">
        <f t="shared" si="91"/>
        <v>0</v>
      </c>
      <c r="K277" s="199"/>
      <c r="L277" s="193"/>
      <c r="M277" s="199"/>
      <c r="N277" s="193"/>
      <c r="O277" s="193"/>
      <c r="P277" s="193"/>
      <c r="Q277" s="193"/>
      <c r="R277" s="194"/>
      <c r="S277" s="193"/>
      <c r="T277" s="652"/>
      <c r="U277" s="680"/>
      <c r="V277" s="192"/>
      <c r="W277" s="192"/>
      <c r="X277" s="195"/>
    </row>
    <row r="278" spans="1:24" s="209" customFormat="1" hidden="1" x14ac:dyDescent="0.25">
      <c r="A278" s="126" t="s">
        <v>293</v>
      </c>
      <c r="B278" s="189" t="s">
        <v>699</v>
      </c>
      <c r="C278" s="198"/>
      <c r="D278" s="794" t="s">
        <v>384</v>
      </c>
      <c r="E278" s="794"/>
      <c r="F278" s="383"/>
      <c r="G278" s="570"/>
      <c r="H278" s="271">
        <f t="shared" si="100"/>
        <v>0</v>
      </c>
      <c r="I278" s="190"/>
      <c r="J278" s="191">
        <f t="shared" si="91"/>
        <v>0</v>
      </c>
      <c r="K278" s="199"/>
      <c r="L278" s="193"/>
      <c r="M278" s="199"/>
      <c r="N278" s="193"/>
      <c r="O278" s="193"/>
      <c r="P278" s="193"/>
      <c r="Q278" s="193"/>
      <c r="R278" s="194"/>
      <c r="S278" s="193"/>
      <c r="T278" s="652"/>
      <c r="U278" s="680"/>
      <c r="V278" s="192"/>
      <c r="W278" s="192"/>
      <c r="X278" s="195"/>
    </row>
    <row r="279" spans="1:24" s="209" customFormat="1" hidden="1" x14ac:dyDescent="0.25">
      <c r="A279" s="126" t="s">
        <v>887</v>
      </c>
      <c r="B279" s="189" t="s">
        <v>888</v>
      </c>
      <c r="C279" s="198"/>
      <c r="D279" s="794" t="s">
        <v>889</v>
      </c>
      <c r="E279" s="794"/>
      <c r="F279" s="383"/>
      <c r="G279" s="570"/>
      <c r="H279" s="271">
        <f t="shared" si="100"/>
        <v>0</v>
      </c>
      <c r="I279" s="190"/>
      <c r="J279" s="191">
        <f t="shared" si="91"/>
        <v>0</v>
      </c>
      <c r="K279" s="199"/>
      <c r="L279" s="193"/>
      <c r="M279" s="199"/>
      <c r="N279" s="193"/>
      <c r="O279" s="193"/>
      <c r="P279" s="193"/>
      <c r="Q279" s="193"/>
      <c r="R279" s="194"/>
      <c r="S279" s="193"/>
      <c r="T279" s="652"/>
      <c r="U279" s="680"/>
      <c r="V279" s="192"/>
      <c r="W279" s="192"/>
      <c r="X279" s="195"/>
    </row>
    <row r="280" spans="1:24" s="209" customFormat="1" hidden="1" x14ac:dyDescent="0.25">
      <c r="A280" s="126" t="s">
        <v>294</v>
      </c>
      <c r="B280" s="189" t="s">
        <v>700</v>
      </c>
      <c r="C280" s="198"/>
      <c r="D280" s="794" t="s">
        <v>295</v>
      </c>
      <c r="E280" s="794"/>
      <c r="F280" s="383"/>
      <c r="G280" s="570"/>
      <c r="H280" s="271">
        <f t="shared" si="100"/>
        <v>0</v>
      </c>
      <c r="I280" s="190"/>
      <c r="J280" s="191">
        <f t="shared" si="91"/>
        <v>0</v>
      </c>
      <c r="K280" s="199"/>
      <c r="L280" s="193"/>
      <c r="M280" s="199"/>
      <c r="N280" s="193"/>
      <c r="O280" s="193"/>
      <c r="P280" s="193"/>
      <c r="Q280" s="193"/>
      <c r="R280" s="194"/>
      <c r="S280" s="193"/>
      <c r="T280" s="652"/>
      <c r="U280" s="680"/>
      <c r="V280" s="192"/>
      <c r="W280" s="192"/>
      <c r="X280" s="195"/>
    </row>
    <row r="281" spans="1:24" s="209" customFormat="1" hidden="1" x14ac:dyDescent="0.25">
      <c r="A281" s="126" t="s">
        <v>296</v>
      </c>
      <c r="B281" s="189" t="s">
        <v>701</v>
      </c>
      <c r="C281" s="198"/>
      <c r="D281" s="794" t="s">
        <v>297</v>
      </c>
      <c r="E281" s="794"/>
      <c r="F281" s="383"/>
      <c r="G281" s="570"/>
      <c r="H281" s="271">
        <f t="shared" si="100"/>
        <v>0</v>
      </c>
      <c r="I281" s="190"/>
      <c r="J281" s="191">
        <f t="shared" si="91"/>
        <v>0</v>
      </c>
      <c r="K281" s="199"/>
      <c r="L281" s="193"/>
      <c r="M281" s="199"/>
      <c r="N281" s="193"/>
      <c r="O281" s="193"/>
      <c r="P281" s="193"/>
      <c r="Q281" s="193"/>
      <c r="R281" s="194"/>
      <c r="S281" s="193"/>
      <c r="T281" s="652"/>
      <c r="U281" s="680"/>
      <c r="V281" s="192"/>
      <c r="W281" s="192"/>
      <c r="X281" s="195"/>
    </row>
    <row r="282" spans="1:24" s="209" customFormat="1" hidden="1" x14ac:dyDescent="0.25">
      <c r="A282" s="126" t="s">
        <v>890</v>
      </c>
      <c r="B282" s="189" t="s">
        <v>891</v>
      </c>
      <c r="C282" s="198"/>
      <c r="D282" s="794" t="s">
        <v>892</v>
      </c>
      <c r="E282" s="794"/>
      <c r="F282" s="383"/>
      <c r="G282" s="570"/>
      <c r="H282" s="271">
        <f t="shared" si="100"/>
        <v>0</v>
      </c>
      <c r="I282" s="190"/>
      <c r="J282" s="191">
        <f t="shared" si="91"/>
        <v>0</v>
      </c>
      <c r="K282" s="199"/>
      <c r="L282" s="193"/>
      <c r="M282" s="199"/>
      <c r="N282" s="193"/>
      <c r="O282" s="193"/>
      <c r="P282" s="193"/>
      <c r="Q282" s="193"/>
      <c r="R282" s="194"/>
      <c r="S282" s="193"/>
      <c r="T282" s="652"/>
      <c r="U282" s="680"/>
      <c r="V282" s="192"/>
      <c r="W282" s="192"/>
      <c r="X282" s="195"/>
    </row>
    <row r="283" spans="1:24" s="41" customFormat="1" hidden="1" x14ac:dyDescent="0.25">
      <c r="A283" s="126" t="s">
        <v>893</v>
      </c>
      <c r="B283" s="53" t="s">
        <v>894</v>
      </c>
      <c r="C283" s="810" t="s">
        <v>895</v>
      </c>
      <c r="D283" s="811"/>
      <c r="E283" s="811"/>
      <c r="F283" s="384"/>
      <c r="G283" s="572"/>
      <c r="H283" s="258">
        <f t="shared" si="100"/>
        <v>0</v>
      </c>
      <c r="I283" s="156"/>
      <c r="J283" s="168">
        <f t="shared" si="91"/>
        <v>0</v>
      </c>
      <c r="K283" s="77"/>
      <c r="L283" s="13"/>
      <c r="M283" s="77"/>
      <c r="N283" s="13"/>
      <c r="O283" s="13"/>
      <c r="P283" s="13"/>
      <c r="Q283" s="13"/>
      <c r="R283" s="82"/>
      <c r="S283" s="13"/>
      <c r="T283" s="653"/>
      <c r="U283" s="681"/>
      <c r="V283" s="43"/>
      <c r="W283" s="43"/>
      <c r="X283" s="45"/>
    </row>
    <row r="284" spans="1:24" s="41" customFormat="1" hidden="1" x14ac:dyDescent="0.25">
      <c r="A284" s="126" t="s">
        <v>298</v>
      </c>
      <c r="B284" s="53" t="s">
        <v>702</v>
      </c>
      <c r="C284" s="810" t="s">
        <v>299</v>
      </c>
      <c r="D284" s="811"/>
      <c r="E284" s="811"/>
      <c r="F284" s="384"/>
      <c r="G284" s="572"/>
      <c r="H284" s="258">
        <f t="shared" si="100"/>
        <v>0</v>
      </c>
      <c r="I284" s="156"/>
      <c r="J284" s="168">
        <f t="shared" si="91"/>
        <v>0</v>
      </c>
      <c r="K284" s="77"/>
      <c r="L284" s="13"/>
      <c r="M284" s="77"/>
      <c r="N284" s="13"/>
      <c r="O284" s="13"/>
      <c r="P284" s="13"/>
      <c r="Q284" s="13"/>
      <c r="R284" s="82"/>
      <c r="S284" s="13"/>
      <c r="T284" s="653"/>
      <c r="U284" s="681"/>
      <c r="V284" s="43"/>
      <c r="W284" s="43"/>
      <c r="X284" s="45"/>
    </row>
    <row r="285" spans="1:24" s="41" customFormat="1" hidden="1" x14ac:dyDescent="0.25">
      <c r="A285" s="126" t="s">
        <v>300</v>
      </c>
      <c r="B285" s="53" t="s">
        <v>703</v>
      </c>
      <c r="C285" s="810" t="s">
        <v>896</v>
      </c>
      <c r="D285" s="811"/>
      <c r="E285" s="811"/>
      <c r="F285" s="384"/>
      <c r="G285" s="572"/>
      <c r="H285" s="258">
        <f t="shared" si="100"/>
        <v>0</v>
      </c>
      <c r="I285" s="156"/>
      <c r="J285" s="168">
        <f t="shared" si="91"/>
        <v>0</v>
      </c>
      <c r="K285" s="77"/>
      <c r="L285" s="13"/>
      <c r="M285" s="77"/>
      <c r="N285" s="13"/>
      <c r="O285" s="13"/>
      <c r="P285" s="13"/>
      <c r="Q285" s="13"/>
      <c r="R285" s="82"/>
      <c r="S285" s="13"/>
      <c r="T285" s="653"/>
      <c r="U285" s="681"/>
      <c r="V285" s="43"/>
      <c r="W285" s="43"/>
      <c r="X285" s="45"/>
    </row>
    <row r="286" spans="1:24" s="41" customFormat="1" hidden="1" x14ac:dyDescent="0.25">
      <c r="A286" s="126" t="s">
        <v>301</v>
      </c>
      <c r="B286" s="53" t="s">
        <v>704</v>
      </c>
      <c r="C286" s="810" t="s">
        <v>897</v>
      </c>
      <c r="D286" s="811"/>
      <c r="E286" s="811"/>
      <c r="F286" s="384"/>
      <c r="G286" s="572"/>
      <c r="H286" s="258">
        <f t="shared" si="100"/>
        <v>0</v>
      </c>
      <c r="I286" s="156"/>
      <c r="J286" s="168">
        <f t="shared" si="91"/>
        <v>0</v>
      </c>
      <c r="K286" s="77"/>
      <c r="L286" s="13"/>
      <c r="M286" s="77"/>
      <c r="N286" s="13"/>
      <c r="O286" s="13"/>
      <c r="P286" s="13"/>
      <c r="Q286" s="13"/>
      <c r="R286" s="82"/>
      <c r="S286" s="13"/>
      <c r="T286" s="653"/>
      <c r="U286" s="681"/>
      <c r="V286" s="43"/>
      <c r="W286" s="43"/>
      <c r="X286" s="45"/>
    </row>
    <row r="287" spans="1:24" s="41" customFormat="1" hidden="1" x14ac:dyDescent="0.25">
      <c r="A287" s="126" t="s">
        <v>302</v>
      </c>
      <c r="B287" s="53" t="s">
        <v>705</v>
      </c>
      <c r="C287" s="810" t="s">
        <v>303</v>
      </c>
      <c r="D287" s="811"/>
      <c r="E287" s="811"/>
      <c r="F287" s="384"/>
      <c r="G287" s="572"/>
      <c r="H287" s="258">
        <f t="shared" si="100"/>
        <v>0</v>
      </c>
      <c r="I287" s="156"/>
      <c r="J287" s="168">
        <f t="shared" si="91"/>
        <v>0</v>
      </c>
      <c r="K287" s="77"/>
      <c r="L287" s="13"/>
      <c r="M287" s="77"/>
      <c r="N287" s="13"/>
      <c r="O287" s="13"/>
      <c r="P287" s="13"/>
      <c r="Q287" s="13"/>
      <c r="R287" s="82"/>
      <c r="S287" s="13"/>
      <c r="T287" s="653"/>
      <c r="U287" s="681"/>
      <c r="V287" s="43"/>
      <c r="W287" s="43"/>
      <c r="X287" s="45"/>
    </row>
    <row r="288" spans="1:24" s="41" customFormat="1" hidden="1" x14ac:dyDescent="0.25">
      <c r="A288" s="126" t="s">
        <v>898</v>
      </c>
      <c r="B288" s="53" t="s">
        <v>899</v>
      </c>
      <c r="C288" s="810" t="s">
        <v>901</v>
      </c>
      <c r="D288" s="811"/>
      <c r="E288" s="811"/>
      <c r="F288" s="384"/>
      <c r="G288" s="572"/>
      <c r="H288" s="258">
        <f t="shared" si="100"/>
        <v>0</v>
      </c>
      <c r="I288" s="156"/>
      <c r="J288" s="168">
        <f t="shared" si="91"/>
        <v>0</v>
      </c>
      <c r="K288" s="77"/>
      <c r="L288" s="13"/>
      <c r="M288" s="77"/>
      <c r="N288" s="13"/>
      <c r="O288" s="13"/>
      <c r="P288" s="13"/>
      <c r="Q288" s="13"/>
      <c r="R288" s="82"/>
      <c r="S288" s="13"/>
      <c r="T288" s="653"/>
      <c r="U288" s="681"/>
      <c r="V288" s="43"/>
      <c r="W288" s="43"/>
      <c r="X288" s="45"/>
    </row>
    <row r="289" spans="1:24" s="41" customFormat="1" hidden="1" x14ac:dyDescent="0.25">
      <c r="A289" s="126"/>
      <c r="B289" s="53" t="s">
        <v>900</v>
      </c>
      <c r="C289" s="810" t="s">
        <v>902</v>
      </c>
      <c r="D289" s="811"/>
      <c r="E289" s="811"/>
      <c r="F289" s="384"/>
      <c r="G289" s="572"/>
      <c r="H289" s="258">
        <f>H290+H291</f>
        <v>0</v>
      </c>
      <c r="I289" s="156">
        <f t="shared" ref="I289:X289" si="101">I290+I291</f>
        <v>0</v>
      </c>
      <c r="J289" s="168">
        <f t="shared" si="91"/>
        <v>0</v>
      </c>
      <c r="K289" s="77">
        <f>K290+K291</f>
        <v>0</v>
      </c>
      <c r="L289" s="13">
        <f>L290+L291</f>
        <v>0</v>
      </c>
      <c r="M289" s="77">
        <f t="shared" si="101"/>
        <v>0</v>
      </c>
      <c r="N289" s="13">
        <f t="shared" si="101"/>
        <v>0</v>
      </c>
      <c r="O289" s="13">
        <f t="shared" si="101"/>
        <v>0</v>
      </c>
      <c r="P289" s="13">
        <f t="shared" si="101"/>
        <v>0</v>
      </c>
      <c r="Q289" s="13">
        <f t="shared" si="101"/>
        <v>0</v>
      </c>
      <c r="R289" s="82">
        <f t="shared" si="101"/>
        <v>0</v>
      </c>
      <c r="S289" s="13">
        <f t="shared" si="101"/>
        <v>0</v>
      </c>
      <c r="T289" s="653">
        <f t="shared" si="101"/>
        <v>0</v>
      </c>
      <c r="U289" s="681">
        <f t="shared" si="101"/>
        <v>0</v>
      </c>
      <c r="V289" s="43">
        <f t="shared" si="101"/>
        <v>0</v>
      </c>
      <c r="W289" s="43">
        <f t="shared" si="101"/>
        <v>0</v>
      </c>
      <c r="X289" s="45">
        <f t="shared" si="101"/>
        <v>0</v>
      </c>
    </row>
    <row r="290" spans="1:24" s="209" customFormat="1" hidden="1" x14ac:dyDescent="0.25">
      <c r="A290" s="126" t="s">
        <v>904</v>
      </c>
      <c r="B290" s="189" t="s">
        <v>903</v>
      </c>
      <c r="C290" s="198"/>
      <c r="D290" s="794" t="s">
        <v>907</v>
      </c>
      <c r="E290" s="794"/>
      <c r="F290" s="383"/>
      <c r="G290" s="570"/>
      <c r="H290" s="271">
        <f>SUM(M290:X290)</f>
        <v>0</v>
      </c>
      <c r="I290" s="190"/>
      <c r="J290" s="191">
        <f t="shared" si="91"/>
        <v>0</v>
      </c>
      <c r="K290" s="199"/>
      <c r="L290" s="193"/>
      <c r="M290" s="199"/>
      <c r="N290" s="193"/>
      <c r="O290" s="193"/>
      <c r="P290" s="193"/>
      <c r="Q290" s="193"/>
      <c r="R290" s="194"/>
      <c r="S290" s="193"/>
      <c r="T290" s="652"/>
      <c r="U290" s="680"/>
      <c r="V290" s="192"/>
      <c r="W290" s="192"/>
      <c r="X290" s="195"/>
    </row>
    <row r="291" spans="1:24" s="209" customFormat="1" hidden="1" x14ac:dyDescent="0.25">
      <c r="A291" s="126" t="s">
        <v>905</v>
      </c>
      <c r="B291" s="189" t="s">
        <v>906</v>
      </c>
      <c r="C291" s="198"/>
      <c r="D291" s="794" t="s">
        <v>908</v>
      </c>
      <c r="E291" s="794"/>
      <c r="F291" s="383"/>
      <c r="G291" s="570"/>
      <c r="H291" s="271">
        <f>SUM(M291:X291)</f>
        <v>0</v>
      </c>
      <c r="I291" s="190"/>
      <c r="J291" s="191">
        <f t="shared" si="91"/>
        <v>0</v>
      </c>
      <c r="K291" s="199"/>
      <c r="L291" s="193"/>
      <c r="M291" s="199"/>
      <c r="N291" s="193"/>
      <c r="O291" s="193"/>
      <c r="P291" s="193"/>
      <c r="Q291" s="193"/>
      <c r="R291" s="194"/>
      <c r="S291" s="193"/>
      <c r="T291" s="652"/>
      <c r="U291" s="680"/>
      <c r="V291" s="192"/>
      <c r="W291" s="192"/>
      <c r="X291" s="195"/>
    </row>
    <row r="292" spans="1:24" hidden="1" x14ac:dyDescent="0.25">
      <c r="B292" s="92" t="s">
        <v>709</v>
      </c>
      <c r="C292" s="784" t="s">
        <v>304</v>
      </c>
      <c r="D292" s="785"/>
      <c r="E292" s="785"/>
      <c r="F292" s="388"/>
      <c r="G292" s="571"/>
      <c r="H292" s="252">
        <f>H293+H294+H295+H296+H297</f>
        <v>0</v>
      </c>
      <c r="I292" s="150">
        <f t="shared" ref="I292:X292" si="102">I293+I294+I295+I296+I297</f>
        <v>0</v>
      </c>
      <c r="J292" s="166">
        <f t="shared" si="91"/>
        <v>0</v>
      </c>
      <c r="K292" s="94">
        <f>K293+K294+K295+K296+K297</f>
        <v>0</v>
      </c>
      <c r="L292" s="95">
        <f>L293+L294+L295+L296+L297</f>
        <v>0</v>
      </c>
      <c r="M292" s="94">
        <f t="shared" si="102"/>
        <v>0</v>
      </c>
      <c r="N292" s="95">
        <f t="shared" si="102"/>
        <v>0</v>
      </c>
      <c r="O292" s="95">
        <f t="shared" si="102"/>
        <v>0</v>
      </c>
      <c r="P292" s="95">
        <f t="shared" si="102"/>
        <v>0</v>
      </c>
      <c r="Q292" s="95">
        <f t="shared" si="102"/>
        <v>0</v>
      </c>
      <c r="R292" s="98">
        <f t="shared" si="102"/>
        <v>0</v>
      </c>
      <c r="S292" s="95">
        <f t="shared" si="102"/>
        <v>0</v>
      </c>
      <c r="T292" s="649">
        <f t="shared" si="102"/>
        <v>0</v>
      </c>
      <c r="U292" s="677">
        <f t="shared" si="102"/>
        <v>0</v>
      </c>
      <c r="V292" s="97">
        <f t="shared" si="102"/>
        <v>0</v>
      </c>
      <c r="W292" s="97">
        <f t="shared" si="102"/>
        <v>0</v>
      </c>
      <c r="X292" s="99">
        <f t="shared" si="102"/>
        <v>0</v>
      </c>
    </row>
    <row r="293" spans="1:24" s="41" customFormat="1" hidden="1" x14ac:dyDescent="0.25">
      <c r="A293" s="126" t="s">
        <v>305</v>
      </c>
      <c r="B293" s="196" t="s">
        <v>710</v>
      </c>
      <c r="C293" s="815" t="s">
        <v>385</v>
      </c>
      <c r="D293" s="816"/>
      <c r="E293" s="816"/>
      <c r="F293" s="394"/>
      <c r="G293" s="574"/>
      <c r="H293" s="272">
        <f t="shared" ref="H293:H299" si="103">SUM(M293:X293)</f>
        <v>0</v>
      </c>
      <c r="I293" s="197"/>
      <c r="J293" s="211">
        <f t="shared" si="91"/>
        <v>0</v>
      </c>
      <c r="K293" s="212"/>
      <c r="L293" s="213"/>
      <c r="M293" s="212"/>
      <c r="N293" s="213"/>
      <c r="O293" s="213"/>
      <c r="P293" s="213"/>
      <c r="Q293" s="213"/>
      <c r="R293" s="216"/>
      <c r="S293" s="213"/>
      <c r="T293" s="655"/>
      <c r="U293" s="686"/>
      <c r="V293" s="215"/>
      <c r="W293" s="215"/>
      <c r="X293" s="214"/>
    </row>
    <row r="294" spans="1:24" s="41" customFormat="1" hidden="1" x14ac:dyDescent="0.25">
      <c r="A294" s="126" t="s">
        <v>306</v>
      </c>
      <c r="B294" s="196" t="s">
        <v>711</v>
      </c>
      <c r="C294" s="815" t="s">
        <v>386</v>
      </c>
      <c r="D294" s="816"/>
      <c r="E294" s="816"/>
      <c r="F294" s="394"/>
      <c r="G294" s="574"/>
      <c r="H294" s="272">
        <f t="shared" si="103"/>
        <v>0</v>
      </c>
      <c r="I294" s="197"/>
      <c r="J294" s="211">
        <f t="shared" si="91"/>
        <v>0</v>
      </c>
      <c r="K294" s="212"/>
      <c r="L294" s="213"/>
      <c r="M294" s="212"/>
      <c r="N294" s="213"/>
      <c r="O294" s="213"/>
      <c r="P294" s="213"/>
      <c r="Q294" s="213"/>
      <c r="R294" s="216"/>
      <c r="S294" s="213"/>
      <c r="T294" s="655"/>
      <c r="U294" s="686"/>
      <c r="V294" s="215"/>
      <c r="W294" s="215"/>
      <c r="X294" s="214"/>
    </row>
    <row r="295" spans="1:24" s="41" customFormat="1" hidden="1" x14ac:dyDescent="0.25">
      <c r="A295" s="126" t="s">
        <v>307</v>
      </c>
      <c r="B295" s="196" t="s">
        <v>712</v>
      </c>
      <c r="C295" s="815" t="s">
        <v>308</v>
      </c>
      <c r="D295" s="816"/>
      <c r="E295" s="816"/>
      <c r="F295" s="394"/>
      <c r="G295" s="574"/>
      <c r="H295" s="272">
        <f t="shared" si="103"/>
        <v>0</v>
      </c>
      <c r="I295" s="197"/>
      <c r="J295" s="211">
        <f t="shared" si="91"/>
        <v>0</v>
      </c>
      <c r="K295" s="212"/>
      <c r="L295" s="213"/>
      <c r="M295" s="212"/>
      <c r="N295" s="213"/>
      <c r="O295" s="213"/>
      <c r="P295" s="213"/>
      <c r="Q295" s="213"/>
      <c r="R295" s="216"/>
      <c r="S295" s="213"/>
      <c r="T295" s="655"/>
      <c r="U295" s="686"/>
      <c r="V295" s="215"/>
      <c r="W295" s="215"/>
      <c r="X295" s="214"/>
    </row>
    <row r="296" spans="1:24" s="41" customFormat="1" hidden="1" x14ac:dyDescent="0.25">
      <c r="A296" s="126" t="s">
        <v>309</v>
      </c>
      <c r="B296" s="196" t="s">
        <v>713</v>
      </c>
      <c r="C296" s="815" t="s">
        <v>310</v>
      </c>
      <c r="D296" s="816"/>
      <c r="E296" s="816"/>
      <c r="F296" s="394"/>
      <c r="G296" s="574"/>
      <c r="H296" s="272">
        <f t="shared" si="103"/>
        <v>0</v>
      </c>
      <c r="I296" s="197"/>
      <c r="J296" s="211">
        <f t="shared" si="91"/>
        <v>0</v>
      </c>
      <c r="K296" s="212"/>
      <c r="L296" s="213"/>
      <c r="M296" s="212"/>
      <c r="N296" s="213"/>
      <c r="O296" s="213"/>
      <c r="P296" s="213"/>
      <c r="Q296" s="213"/>
      <c r="R296" s="216"/>
      <c r="S296" s="213"/>
      <c r="T296" s="655"/>
      <c r="U296" s="686"/>
      <c r="V296" s="215"/>
      <c r="W296" s="215"/>
      <c r="X296" s="214"/>
    </row>
    <row r="297" spans="1:24" s="41" customFormat="1" hidden="1" x14ac:dyDescent="0.25">
      <c r="A297" s="126" t="s">
        <v>311</v>
      </c>
      <c r="B297" s="196" t="s">
        <v>714</v>
      </c>
      <c r="C297" s="815" t="s">
        <v>387</v>
      </c>
      <c r="D297" s="816"/>
      <c r="E297" s="816"/>
      <c r="F297" s="394"/>
      <c r="G297" s="574"/>
      <c r="H297" s="272">
        <f t="shared" si="103"/>
        <v>0</v>
      </c>
      <c r="I297" s="197"/>
      <c r="J297" s="211">
        <f t="shared" si="91"/>
        <v>0</v>
      </c>
      <c r="K297" s="212"/>
      <c r="L297" s="213"/>
      <c r="M297" s="212"/>
      <c r="N297" s="213"/>
      <c r="O297" s="213"/>
      <c r="P297" s="213"/>
      <c r="Q297" s="213"/>
      <c r="R297" s="216"/>
      <c r="S297" s="213"/>
      <c r="T297" s="655"/>
      <c r="U297" s="686"/>
      <c r="V297" s="215"/>
      <c r="W297" s="215"/>
      <c r="X297" s="214"/>
    </row>
    <row r="298" spans="1:24" hidden="1" x14ac:dyDescent="0.25">
      <c r="A298" s="126" t="s">
        <v>313</v>
      </c>
      <c r="B298" s="92" t="s">
        <v>715</v>
      </c>
      <c r="C298" s="784" t="s">
        <v>312</v>
      </c>
      <c r="D298" s="785"/>
      <c r="E298" s="785"/>
      <c r="F298" s="388"/>
      <c r="G298" s="571"/>
      <c r="H298" s="252">
        <f t="shared" si="103"/>
        <v>0</v>
      </c>
      <c r="I298" s="150"/>
      <c r="J298" s="166">
        <f t="shared" si="91"/>
        <v>0</v>
      </c>
      <c r="K298" s="94"/>
      <c r="L298" s="95"/>
      <c r="M298" s="94"/>
      <c r="N298" s="95"/>
      <c r="O298" s="95"/>
      <c r="P298" s="95"/>
      <c r="Q298" s="95"/>
      <c r="R298" s="98"/>
      <c r="S298" s="95"/>
      <c r="T298" s="649"/>
      <c r="U298" s="677"/>
      <c r="V298" s="97"/>
      <c r="W298" s="97"/>
      <c r="X298" s="99"/>
    </row>
    <row r="299" spans="1:24" ht="15.75" hidden="1" thickBot="1" x14ac:dyDescent="0.3">
      <c r="A299" s="126" t="s">
        <v>909</v>
      </c>
      <c r="B299" s="92" t="s">
        <v>910</v>
      </c>
      <c r="C299" s="784" t="s">
        <v>911</v>
      </c>
      <c r="D299" s="785"/>
      <c r="E299" s="785"/>
      <c r="F299" s="388"/>
      <c r="G299" s="571"/>
      <c r="H299" s="252">
        <f t="shared" si="103"/>
        <v>0</v>
      </c>
      <c r="I299" s="150"/>
      <c r="J299" s="166">
        <f t="shared" si="91"/>
        <v>0</v>
      </c>
      <c r="K299" s="94"/>
      <c r="L299" s="95"/>
      <c r="M299" s="94"/>
      <c r="N299" s="95"/>
      <c r="O299" s="95"/>
      <c r="P299" s="95"/>
      <c r="Q299" s="95"/>
      <c r="R299" s="98"/>
      <c r="S299" s="95"/>
      <c r="T299" s="649"/>
      <c r="U299" s="677"/>
      <c r="V299" s="97"/>
      <c r="W299" s="97"/>
      <c r="X299" s="99"/>
    </row>
    <row r="300" spans="1:24" ht="15.75" thickBot="1" x14ac:dyDescent="0.3">
      <c r="B300" s="817" t="s">
        <v>314</v>
      </c>
      <c r="C300" s="818"/>
      <c r="D300" s="818"/>
      <c r="E300" s="818"/>
      <c r="F300" s="249">
        <f>F5+F36+F50+F96+F112+F184+F198+F207+F270</f>
        <v>3728342</v>
      </c>
      <c r="G300" s="249">
        <f>G5+G36+G50+G96+G112+G184+G198+G207+G270</f>
        <v>4291848</v>
      </c>
      <c r="H300" s="249">
        <f>H5+H36+H50+H96+H112+H184+H198+H207+H270</f>
        <v>9151586.8000000007</v>
      </c>
      <c r="I300" s="147">
        <f>I5+I36+I50+I96+I112+I184+I198+I207+I270</f>
        <v>0</v>
      </c>
      <c r="J300" s="164">
        <f t="shared" si="91"/>
        <v>9151586.8000000007</v>
      </c>
      <c r="K300" s="86">
        <f t="shared" ref="K300:X300" si="104">K5+K36+K50+K96+K112+K184+K198+K207+K270</f>
        <v>1903749</v>
      </c>
      <c r="L300" s="87">
        <f t="shared" si="104"/>
        <v>7247837.7999999998</v>
      </c>
      <c r="M300" s="86">
        <f t="shared" si="104"/>
        <v>247370</v>
      </c>
      <c r="N300" s="87">
        <f t="shared" si="104"/>
        <v>261094.8</v>
      </c>
      <c r="O300" s="87">
        <f t="shared" si="104"/>
        <v>456054.8</v>
      </c>
      <c r="P300" s="87">
        <f t="shared" si="104"/>
        <v>263439.8</v>
      </c>
      <c r="Q300" s="87">
        <f t="shared" si="104"/>
        <v>532363.80000000005</v>
      </c>
      <c r="R300" s="90">
        <f t="shared" si="104"/>
        <v>553965.80000000005</v>
      </c>
      <c r="S300" s="87">
        <f t="shared" si="104"/>
        <v>189346.8</v>
      </c>
      <c r="T300" s="89">
        <f t="shared" si="104"/>
        <v>228037.8</v>
      </c>
      <c r="U300" s="666">
        <f t="shared" si="104"/>
        <v>457366</v>
      </c>
      <c r="V300" s="89">
        <f t="shared" si="104"/>
        <v>1122702.8</v>
      </c>
      <c r="W300" s="89">
        <f t="shared" si="104"/>
        <v>841875.6</v>
      </c>
      <c r="X300" s="91">
        <f t="shared" si="104"/>
        <v>3995077.8</v>
      </c>
    </row>
    <row r="301" spans="1:24" x14ac:dyDescent="0.25">
      <c r="B301" s="22"/>
      <c r="C301" s="23"/>
      <c r="D301" s="23"/>
      <c r="E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B302" s="25"/>
      <c r="C302" s="26"/>
      <c r="D302" s="26"/>
      <c r="E302" s="24"/>
      <c r="H302" s="24"/>
      <c r="I302" s="24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B303" s="27"/>
      <c r="C303" s="24"/>
      <c r="D303" s="24"/>
      <c r="E303" s="28"/>
      <c r="F303" s="355"/>
      <c r="G303" s="355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B304" s="27"/>
      <c r="C304" s="24"/>
      <c r="D304" s="24"/>
      <c r="E304" s="28"/>
      <c r="F304" s="355"/>
      <c r="G304" s="355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B305" s="27"/>
      <c r="C305" s="24"/>
      <c r="D305" s="24"/>
      <c r="E305" s="28"/>
      <c r="F305" s="355"/>
      <c r="G305" s="355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B306" s="27"/>
      <c r="C306" s="24"/>
      <c r="D306" s="24"/>
      <c r="E306" s="28"/>
      <c r="F306" s="355"/>
      <c r="G306" s="355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B307" s="27"/>
      <c r="C307" s="24"/>
      <c r="D307" s="24"/>
      <c r="E307" s="28"/>
      <c r="F307" s="355"/>
      <c r="G307" s="355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B308" s="27"/>
      <c r="C308" s="24"/>
      <c r="D308" s="24"/>
      <c r="E308" s="28"/>
      <c r="F308" s="355"/>
      <c r="G308" s="355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B309" s="27"/>
      <c r="C309" s="28"/>
      <c r="D309" s="28"/>
      <c r="E309" s="24"/>
      <c r="H309" s="24"/>
      <c r="I309" s="24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B310" s="27"/>
      <c r="C310" s="28"/>
      <c r="D310" s="28"/>
      <c r="E310" s="24"/>
      <c r="H310" s="24"/>
      <c r="I310" s="24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B311" s="27"/>
      <c r="C311" s="28"/>
      <c r="D311" s="28"/>
      <c r="E311" s="24"/>
      <c r="H311" s="24"/>
      <c r="I311" s="24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B312" s="27"/>
      <c r="C312" s="24"/>
      <c r="D312" s="24"/>
      <c r="E312" s="28"/>
      <c r="F312" s="355"/>
      <c r="G312" s="355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B313" s="27"/>
      <c r="C313" s="24"/>
      <c r="D313" s="24"/>
      <c r="E313" s="28"/>
      <c r="F313" s="355"/>
      <c r="G313" s="355"/>
      <c r="H313" s="28"/>
      <c r="I313" s="28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B314" s="27"/>
      <c r="C314" s="24"/>
      <c r="D314" s="24"/>
      <c r="E314" s="28"/>
      <c r="F314" s="355"/>
      <c r="G314" s="355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8"/>
      <c r="B315" s="27"/>
      <c r="C315" s="24"/>
      <c r="D315" s="24"/>
      <c r="E315" s="28"/>
      <c r="F315" s="355"/>
      <c r="G315" s="355"/>
      <c r="H315" s="28"/>
      <c r="I315" s="28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8"/>
      <c r="B316" s="27"/>
      <c r="C316" s="24"/>
      <c r="D316" s="24"/>
      <c r="E316" s="28"/>
      <c r="F316" s="355"/>
      <c r="G316" s="355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8"/>
      <c r="B317" s="27"/>
      <c r="C317" s="24"/>
      <c r="D317" s="24"/>
      <c r="E317" s="28"/>
      <c r="F317" s="355"/>
      <c r="G317" s="355"/>
      <c r="H317" s="28"/>
      <c r="I317" s="28"/>
      <c r="J317" s="60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x14ac:dyDescent="0.25">
      <c r="A318" s="128"/>
      <c r="B318" s="27"/>
      <c r="C318" s="24"/>
      <c r="D318" s="24"/>
      <c r="E318" s="28"/>
      <c r="F318" s="355"/>
      <c r="G318" s="355"/>
      <c r="H318" s="28"/>
      <c r="I318" s="28"/>
      <c r="J318" s="60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x14ac:dyDescent="0.25">
      <c r="A319" s="128"/>
      <c r="B319" s="27"/>
      <c r="C319" s="24"/>
      <c r="D319" s="24"/>
      <c r="E319" s="28"/>
      <c r="F319" s="355"/>
      <c r="G319" s="355"/>
      <c r="H319" s="28"/>
      <c r="I319" s="28"/>
      <c r="J319" s="60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x14ac:dyDescent="0.25">
      <c r="A320" s="128"/>
      <c r="B320" s="27"/>
      <c r="C320" s="24"/>
      <c r="D320" s="24"/>
      <c r="E320" s="28"/>
      <c r="F320" s="355"/>
      <c r="G320" s="355"/>
      <c r="H320" s="28"/>
      <c r="I320" s="28"/>
      <c r="J320" s="60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x14ac:dyDescent="0.25">
      <c r="A321" s="128"/>
      <c r="B321" s="27"/>
      <c r="C321" s="24"/>
      <c r="D321" s="24"/>
      <c r="E321" s="28"/>
      <c r="F321" s="355"/>
      <c r="G321" s="355"/>
      <c r="H321" s="28"/>
      <c r="I321" s="28"/>
      <c r="J321" s="60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x14ac:dyDescent="0.25">
      <c r="A322" s="128"/>
      <c r="B322" s="27"/>
      <c r="C322" s="28"/>
      <c r="D322" s="28"/>
      <c r="E322" s="24"/>
      <c r="H322" s="24"/>
      <c r="I322" s="24"/>
      <c r="J322" s="60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x14ac:dyDescent="0.25">
      <c r="A323" s="128"/>
      <c r="B323" s="27"/>
      <c r="C323" s="24"/>
      <c r="D323" s="24"/>
      <c r="E323" s="28"/>
      <c r="F323" s="355"/>
      <c r="G323" s="355"/>
      <c r="H323" s="28"/>
      <c r="I323" s="28"/>
      <c r="J323" s="60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x14ac:dyDescent="0.25">
      <c r="A324" s="128"/>
      <c r="B324" s="27"/>
      <c r="C324" s="24"/>
      <c r="D324" s="24"/>
      <c r="E324" s="28"/>
      <c r="F324" s="355"/>
      <c r="G324" s="355"/>
      <c r="H324" s="28"/>
      <c r="I324" s="28"/>
      <c r="J324" s="60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x14ac:dyDescent="0.25">
      <c r="A325" s="128"/>
      <c r="B325" s="27"/>
      <c r="C325" s="24"/>
      <c r="D325" s="24"/>
      <c r="E325" s="28"/>
      <c r="F325" s="355"/>
      <c r="G325" s="355"/>
      <c r="H325" s="28"/>
      <c r="I325" s="28"/>
      <c r="J325" s="60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x14ac:dyDescent="0.25">
      <c r="A326" s="128"/>
      <c r="B326" s="27"/>
      <c r="C326" s="24"/>
      <c r="D326" s="24"/>
      <c r="E326" s="28"/>
      <c r="F326" s="355"/>
      <c r="G326" s="355"/>
      <c r="H326" s="28"/>
      <c r="I326" s="28"/>
      <c r="J326" s="60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x14ac:dyDescent="0.25">
      <c r="A327" s="128"/>
      <c r="B327" s="27"/>
      <c r="C327" s="24"/>
      <c r="D327" s="24"/>
      <c r="E327" s="28"/>
      <c r="F327" s="355"/>
      <c r="G327" s="355"/>
      <c r="H327" s="28"/>
      <c r="I327" s="28"/>
      <c r="J327" s="60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x14ac:dyDescent="0.25">
      <c r="A328" s="128"/>
      <c r="B328" s="27"/>
      <c r="C328" s="24"/>
      <c r="D328" s="24"/>
      <c r="E328" s="28"/>
      <c r="F328" s="355"/>
      <c r="G328" s="355"/>
      <c r="H328" s="28"/>
      <c r="I328" s="28"/>
      <c r="J328" s="60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x14ac:dyDescent="0.25">
      <c r="A329" s="128"/>
      <c r="B329" s="27"/>
      <c r="C329" s="24"/>
      <c r="D329" s="24"/>
      <c r="E329" s="28"/>
      <c r="F329" s="355"/>
      <c r="G329" s="355"/>
      <c r="H329" s="28"/>
      <c r="I329" s="28"/>
      <c r="J329" s="60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x14ac:dyDescent="0.25">
      <c r="A330" s="128"/>
      <c r="B330" s="27"/>
      <c r="C330" s="24"/>
      <c r="D330" s="24"/>
      <c r="E330" s="28"/>
      <c r="F330" s="355"/>
      <c r="G330" s="355"/>
      <c r="H330" s="28"/>
      <c r="I330" s="28"/>
      <c r="J330" s="60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x14ac:dyDescent="0.25">
      <c r="A331" s="128"/>
      <c r="B331" s="27"/>
      <c r="C331" s="24"/>
      <c r="D331" s="24"/>
      <c r="E331" s="28"/>
      <c r="F331" s="355"/>
      <c r="G331" s="355"/>
      <c r="H331" s="28"/>
      <c r="I331" s="28"/>
      <c r="J331" s="60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x14ac:dyDescent="0.25">
      <c r="A332" s="128"/>
      <c r="B332" s="27"/>
      <c r="C332" s="24"/>
      <c r="D332" s="24"/>
      <c r="E332" s="28"/>
      <c r="F332" s="355"/>
      <c r="G332" s="355"/>
      <c r="H332" s="28"/>
      <c r="I332" s="28"/>
      <c r="J332" s="60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x14ac:dyDescent="0.25">
      <c r="A333" s="128"/>
      <c r="B333" s="27"/>
      <c r="C333" s="28"/>
      <c r="D333" s="28"/>
      <c r="E333" s="24"/>
      <c r="H333" s="24"/>
      <c r="I333" s="24"/>
      <c r="J333" s="60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x14ac:dyDescent="0.25">
      <c r="A334" s="128"/>
      <c r="B334" s="27"/>
      <c r="C334" s="24"/>
      <c r="D334" s="24"/>
      <c r="E334" s="28"/>
      <c r="F334" s="355"/>
      <c r="G334" s="355"/>
      <c r="H334" s="28"/>
      <c r="I334" s="28"/>
      <c r="J334" s="60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x14ac:dyDescent="0.25">
      <c r="A335" s="128"/>
      <c r="B335" s="27"/>
      <c r="C335" s="24"/>
      <c r="D335" s="24"/>
      <c r="E335" s="28"/>
      <c r="F335" s="355"/>
      <c r="G335" s="355"/>
      <c r="H335" s="28"/>
      <c r="I335" s="28"/>
      <c r="J335" s="60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x14ac:dyDescent="0.25">
      <c r="A336" s="128"/>
      <c r="B336" s="27"/>
      <c r="C336" s="24"/>
      <c r="D336" s="24"/>
      <c r="E336" s="28"/>
      <c r="F336" s="355"/>
      <c r="G336" s="355"/>
      <c r="H336" s="28"/>
      <c r="I336" s="28"/>
      <c r="J336" s="60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x14ac:dyDescent="0.25">
      <c r="A337" s="128"/>
      <c r="B337" s="27"/>
      <c r="C337" s="24"/>
      <c r="D337" s="24"/>
      <c r="E337" s="28"/>
      <c r="F337" s="355"/>
      <c r="G337" s="355"/>
      <c r="H337" s="28"/>
      <c r="I337" s="28"/>
      <c r="J337" s="60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x14ac:dyDescent="0.25">
      <c r="A338" s="128"/>
      <c r="B338" s="27"/>
      <c r="C338" s="24"/>
      <c r="D338" s="24"/>
      <c r="E338" s="28"/>
      <c r="F338" s="355"/>
      <c r="G338" s="355"/>
      <c r="H338" s="28"/>
      <c r="I338" s="28"/>
      <c r="J338" s="60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x14ac:dyDescent="0.25">
      <c r="A339" s="128"/>
      <c r="B339" s="27"/>
      <c r="C339" s="24"/>
      <c r="D339" s="24"/>
      <c r="E339" s="28"/>
      <c r="F339" s="355"/>
      <c r="G339" s="355"/>
      <c r="H339" s="28"/>
      <c r="I339" s="28"/>
      <c r="J339" s="60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x14ac:dyDescent="0.25">
      <c r="A340" s="128"/>
      <c r="B340" s="27"/>
      <c r="C340" s="24"/>
      <c r="D340" s="24"/>
      <c r="E340" s="28"/>
      <c r="F340" s="355"/>
      <c r="G340" s="355"/>
      <c r="H340" s="28"/>
      <c r="I340" s="28"/>
      <c r="J340" s="60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x14ac:dyDescent="0.25">
      <c r="A341" s="128"/>
      <c r="B341" s="27"/>
      <c r="C341" s="24"/>
      <c r="D341" s="24"/>
      <c r="E341" s="28"/>
      <c r="F341" s="355"/>
      <c r="G341" s="355"/>
      <c r="H341" s="28"/>
      <c r="I341" s="28"/>
      <c r="J341" s="60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x14ac:dyDescent="0.25">
      <c r="A342" s="128"/>
      <c r="B342" s="27"/>
      <c r="C342" s="24"/>
      <c r="D342" s="24"/>
      <c r="E342" s="28"/>
      <c r="F342" s="355"/>
      <c r="G342" s="355"/>
      <c r="H342" s="28"/>
      <c r="I342" s="28"/>
      <c r="J342" s="60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x14ac:dyDescent="0.25">
      <c r="A343" s="128"/>
      <c r="B343" s="27"/>
      <c r="C343" s="24"/>
      <c r="D343" s="24"/>
      <c r="E343" s="28"/>
      <c r="F343" s="355"/>
      <c r="G343" s="355"/>
      <c r="H343" s="28"/>
      <c r="I343" s="28"/>
      <c r="J343" s="60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25">
      <c r="A344" s="128"/>
      <c r="B344" s="29"/>
      <c r="C344" s="23"/>
      <c r="D344" s="23"/>
      <c r="E344" s="24"/>
      <c r="H344" s="24"/>
      <c r="I344" s="24"/>
      <c r="J344" s="60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25">
      <c r="A345" s="128"/>
      <c r="B345" s="27"/>
      <c r="C345" s="28"/>
      <c r="D345" s="28"/>
      <c r="E345" s="24"/>
      <c r="H345" s="24"/>
      <c r="I345" s="24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25">
      <c r="A346" s="128"/>
      <c r="B346" s="27"/>
      <c r="C346" s="28"/>
      <c r="D346" s="28"/>
      <c r="E346" s="24"/>
      <c r="H346" s="24"/>
      <c r="I346" s="24"/>
      <c r="J346" s="60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25">
      <c r="A347" s="128"/>
      <c r="B347" s="27"/>
      <c r="C347" s="28"/>
      <c r="D347" s="28"/>
      <c r="E347" s="24"/>
      <c r="H347" s="24"/>
      <c r="I347" s="24"/>
      <c r="J347" s="60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25">
      <c r="A348" s="128"/>
      <c r="B348" s="27"/>
      <c r="C348" s="24"/>
      <c r="D348" s="24"/>
      <c r="E348" s="28"/>
      <c r="F348" s="355"/>
      <c r="G348" s="355"/>
      <c r="H348" s="28"/>
      <c r="I348" s="28"/>
      <c r="J348" s="60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25">
      <c r="A349" s="128"/>
      <c r="B349" s="27"/>
      <c r="C349" s="24"/>
      <c r="D349" s="24"/>
      <c r="E349" s="28"/>
      <c r="F349" s="355"/>
      <c r="G349" s="355"/>
      <c r="H349" s="28"/>
      <c r="I349" s="28"/>
      <c r="J349" s="60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25">
      <c r="A350" s="128"/>
      <c r="B350" s="27"/>
      <c r="C350" s="24"/>
      <c r="D350" s="24"/>
      <c r="E350" s="28"/>
      <c r="F350" s="355"/>
      <c r="G350" s="355"/>
      <c r="H350" s="28"/>
      <c r="I350" s="28"/>
      <c r="J350" s="60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25">
      <c r="A351" s="128"/>
      <c r="B351" s="27"/>
      <c r="C351" s="24"/>
      <c r="D351" s="24"/>
      <c r="E351" s="28"/>
      <c r="F351" s="355"/>
      <c r="G351" s="355"/>
      <c r="H351" s="28"/>
      <c r="I351" s="28"/>
      <c r="J351" s="60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25">
      <c r="A352" s="128"/>
      <c r="B352" s="27"/>
      <c r="C352" s="24"/>
      <c r="D352" s="24"/>
      <c r="E352" s="28"/>
      <c r="F352" s="355"/>
      <c r="G352" s="355"/>
      <c r="H352" s="28"/>
      <c r="I352" s="28"/>
      <c r="J352" s="60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25">
      <c r="A353" s="128"/>
      <c r="B353" s="27"/>
      <c r="C353" s="24"/>
      <c r="D353" s="24"/>
      <c r="E353" s="28"/>
      <c r="F353" s="355"/>
      <c r="G353" s="355"/>
      <c r="H353" s="28"/>
      <c r="I353" s="28"/>
      <c r="J353" s="60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25">
      <c r="A354" s="128"/>
      <c r="B354" s="27"/>
      <c r="C354" s="24"/>
      <c r="D354" s="24"/>
      <c r="E354" s="28"/>
      <c r="F354" s="355"/>
      <c r="G354" s="355"/>
      <c r="H354" s="28"/>
      <c r="I354" s="28"/>
      <c r="J354" s="60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25">
      <c r="A355" s="128"/>
      <c r="B355" s="27"/>
      <c r="C355" s="24"/>
      <c r="D355" s="24"/>
      <c r="E355" s="28"/>
      <c r="F355" s="355"/>
      <c r="G355" s="355"/>
      <c r="H355" s="28"/>
      <c r="I355" s="28"/>
      <c r="J355" s="60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25">
      <c r="A356" s="128"/>
      <c r="B356" s="27"/>
      <c r="C356" s="24"/>
      <c r="D356" s="24"/>
      <c r="E356" s="28"/>
      <c r="F356" s="355"/>
      <c r="G356" s="355"/>
      <c r="H356" s="28"/>
      <c r="I356" s="28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A357" s="128"/>
      <c r="B357" s="27"/>
      <c r="C357" s="24"/>
      <c r="D357" s="24"/>
      <c r="E357" s="28"/>
      <c r="F357" s="355"/>
      <c r="G357" s="355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A358" s="128"/>
      <c r="B358" s="27"/>
      <c r="C358" s="28"/>
      <c r="D358" s="28"/>
      <c r="E358" s="24"/>
      <c r="H358" s="24"/>
      <c r="I358" s="24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A359" s="128"/>
      <c r="B359" s="27"/>
      <c r="C359" s="24"/>
      <c r="D359" s="24"/>
      <c r="E359" s="28"/>
      <c r="F359" s="355"/>
      <c r="G359" s="355"/>
      <c r="H359" s="28"/>
      <c r="I359" s="28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A360" s="128"/>
      <c r="B360" s="27"/>
      <c r="C360" s="24"/>
      <c r="D360" s="24"/>
      <c r="E360" s="28"/>
      <c r="F360" s="355"/>
      <c r="G360" s="355"/>
      <c r="H360" s="28"/>
      <c r="I360" s="28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A361" s="128"/>
      <c r="B361" s="27"/>
      <c r="C361" s="24"/>
      <c r="D361" s="24"/>
      <c r="E361" s="28"/>
      <c r="F361" s="355"/>
      <c r="G361" s="355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A362" s="128"/>
      <c r="B362" s="27"/>
      <c r="C362" s="24"/>
      <c r="D362" s="24"/>
      <c r="E362" s="28"/>
      <c r="F362" s="355"/>
      <c r="G362" s="355"/>
      <c r="H362" s="28"/>
      <c r="I362" s="28"/>
    </row>
    <row r="363" spans="1:24" x14ac:dyDescent="0.25">
      <c r="B363" s="27"/>
      <c r="C363" s="24"/>
      <c r="D363" s="24"/>
      <c r="E363" s="28"/>
      <c r="F363" s="355"/>
      <c r="G363" s="355"/>
      <c r="H363" s="28"/>
      <c r="I363" s="28"/>
      <c r="J363" s="18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s="12" customFormat="1" x14ac:dyDescent="0.25">
      <c r="A364" s="129"/>
      <c r="B364" s="27"/>
      <c r="C364" s="24"/>
      <c r="D364" s="24"/>
      <c r="E364" s="28"/>
      <c r="F364" s="355"/>
      <c r="G364" s="355"/>
      <c r="H364" s="28"/>
      <c r="I364" s="28"/>
      <c r="J364" s="49"/>
    </row>
    <row r="365" spans="1:24" s="12" customFormat="1" x14ac:dyDescent="0.25">
      <c r="A365" s="129"/>
      <c r="B365" s="27"/>
      <c r="C365" s="24"/>
      <c r="D365" s="24"/>
      <c r="E365" s="28"/>
      <c r="F365" s="355"/>
      <c r="G365" s="355"/>
      <c r="H365" s="28"/>
      <c r="I365" s="28"/>
      <c r="J365" s="49"/>
    </row>
    <row r="366" spans="1:24" s="12" customFormat="1" x14ac:dyDescent="0.25">
      <c r="A366" s="129"/>
      <c r="B366" s="27"/>
      <c r="C366" s="24"/>
      <c r="D366" s="24"/>
      <c r="E366" s="28"/>
      <c r="F366" s="355"/>
      <c r="G366" s="355"/>
      <c r="H366" s="28"/>
      <c r="I366" s="28"/>
      <c r="J366" s="49"/>
    </row>
    <row r="367" spans="1:24" s="12" customFormat="1" x14ac:dyDescent="0.25">
      <c r="A367" s="129"/>
      <c r="B367" s="27"/>
      <c r="C367" s="24"/>
      <c r="D367" s="24"/>
      <c r="E367" s="28"/>
      <c r="F367" s="355"/>
      <c r="G367" s="355"/>
      <c r="H367" s="28"/>
      <c r="I367" s="28"/>
      <c r="J367" s="49"/>
    </row>
    <row r="368" spans="1:24" s="12" customFormat="1" x14ac:dyDescent="0.25">
      <c r="A368" s="129"/>
      <c r="B368" s="27"/>
      <c r="C368" s="24"/>
      <c r="D368" s="24"/>
      <c r="E368" s="28"/>
      <c r="F368" s="355"/>
      <c r="G368" s="355"/>
      <c r="H368" s="28"/>
      <c r="I368" s="28"/>
      <c r="J368" s="49"/>
    </row>
    <row r="369" spans="1:24" s="12" customFormat="1" x14ac:dyDescent="0.25">
      <c r="A369" s="129"/>
      <c r="B369" s="27"/>
      <c r="C369" s="28"/>
      <c r="D369" s="28"/>
      <c r="E369" s="24"/>
      <c r="F369" s="354"/>
      <c r="G369" s="354"/>
      <c r="H369" s="24"/>
      <c r="I369" s="24"/>
      <c r="J369" s="49"/>
    </row>
    <row r="370" spans="1:24" s="12" customFormat="1" x14ac:dyDescent="0.25">
      <c r="A370" s="129"/>
      <c r="B370" s="27"/>
      <c r="C370" s="24"/>
      <c r="D370" s="24"/>
      <c r="E370" s="28"/>
      <c r="F370" s="355"/>
      <c r="G370" s="355"/>
      <c r="H370" s="28"/>
      <c r="I370" s="28"/>
      <c r="J370" s="49"/>
    </row>
    <row r="371" spans="1:24" s="12" customFormat="1" x14ac:dyDescent="0.25">
      <c r="A371" s="129"/>
      <c r="B371" s="27"/>
      <c r="C371" s="24"/>
      <c r="D371" s="24"/>
      <c r="E371" s="28"/>
      <c r="F371" s="355"/>
      <c r="G371" s="355"/>
      <c r="H371" s="28"/>
      <c r="I371" s="28"/>
      <c r="J371" s="49"/>
    </row>
    <row r="372" spans="1:24" s="12" customFormat="1" x14ac:dyDescent="0.25">
      <c r="A372" s="129"/>
      <c r="B372" s="27"/>
      <c r="C372" s="24"/>
      <c r="D372" s="24"/>
      <c r="E372" s="28"/>
      <c r="F372" s="355"/>
      <c r="G372" s="355"/>
      <c r="H372" s="28"/>
      <c r="I372" s="28"/>
      <c r="J372" s="49"/>
    </row>
    <row r="373" spans="1:24" s="12" customFormat="1" x14ac:dyDescent="0.25">
      <c r="A373" s="129"/>
      <c r="B373" s="27"/>
      <c r="C373" s="24"/>
      <c r="D373" s="24"/>
      <c r="E373" s="28"/>
      <c r="F373" s="355"/>
      <c r="G373" s="355"/>
      <c r="H373" s="28"/>
      <c r="I373" s="28"/>
      <c r="J373" s="49"/>
    </row>
    <row r="374" spans="1:24" s="12" customFormat="1" x14ac:dyDescent="0.25">
      <c r="A374" s="129"/>
      <c r="B374" s="27"/>
      <c r="C374" s="24"/>
      <c r="D374" s="24"/>
      <c r="E374" s="28"/>
      <c r="F374" s="355"/>
      <c r="G374" s="355"/>
      <c r="H374" s="28"/>
      <c r="I374" s="28"/>
      <c r="J374" s="49"/>
    </row>
    <row r="375" spans="1:24" s="12" customFormat="1" x14ac:dyDescent="0.25">
      <c r="A375" s="129"/>
      <c r="B375" s="27"/>
      <c r="C375" s="24"/>
      <c r="D375" s="24"/>
      <c r="E375" s="28"/>
      <c r="F375" s="355"/>
      <c r="G375" s="355"/>
      <c r="H375" s="28"/>
      <c r="I375" s="28"/>
      <c r="J375" s="49"/>
    </row>
    <row r="376" spans="1:24" s="12" customFormat="1" x14ac:dyDescent="0.25">
      <c r="A376" s="129"/>
      <c r="B376" s="27"/>
      <c r="C376" s="24"/>
      <c r="D376" s="24"/>
      <c r="E376" s="28"/>
      <c r="F376" s="355"/>
      <c r="G376" s="355"/>
      <c r="H376" s="28"/>
      <c r="I376" s="28"/>
      <c r="J376" s="49"/>
    </row>
    <row r="377" spans="1:24" s="12" customFormat="1" x14ac:dyDescent="0.25">
      <c r="A377" s="129"/>
      <c r="B377" s="27"/>
      <c r="C377" s="24"/>
      <c r="D377" s="24"/>
      <c r="E377" s="28"/>
      <c r="F377" s="355"/>
      <c r="G377" s="355"/>
      <c r="H377" s="28"/>
      <c r="I377" s="28"/>
      <c r="J377" s="49"/>
    </row>
    <row r="378" spans="1:24" s="12" customFormat="1" x14ac:dyDescent="0.25">
      <c r="A378" s="129"/>
      <c r="B378" s="27"/>
      <c r="C378" s="24"/>
      <c r="D378" s="24"/>
      <c r="E378" s="28"/>
      <c r="F378" s="355"/>
      <c r="G378" s="355"/>
      <c r="H378" s="28"/>
      <c r="I378" s="28"/>
      <c r="J378" s="49"/>
    </row>
    <row r="379" spans="1:24" s="12" customFormat="1" x14ac:dyDescent="0.25">
      <c r="A379" s="129"/>
      <c r="B379" s="27"/>
      <c r="C379" s="24"/>
      <c r="D379" s="24"/>
      <c r="E379" s="28"/>
      <c r="F379" s="355"/>
      <c r="G379" s="355"/>
      <c r="H379" s="28"/>
      <c r="I379" s="28"/>
      <c r="J379" s="49"/>
    </row>
    <row r="380" spans="1:24" x14ac:dyDescent="0.25">
      <c r="B380" s="29"/>
      <c r="C380" s="23"/>
      <c r="D380" s="23"/>
      <c r="E380" s="28"/>
      <c r="F380" s="355"/>
      <c r="G380" s="355"/>
      <c r="H380" s="28"/>
      <c r="I380" s="28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B381" s="30"/>
      <c r="C381" s="26"/>
      <c r="D381" s="26"/>
      <c r="E381" s="24"/>
      <c r="H381" s="24"/>
      <c r="I381" s="24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B382" s="27"/>
      <c r="C382" s="24"/>
      <c r="D382" s="24"/>
      <c r="E382" s="28"/>
      <c r="F382" s="355"/>
      <c r="G382" s="355"/>
      <c r="H382" s="28"/>
      <c r="I382" s="28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B383" s="27"/>
      <c r="C383" s="28"/>
      <c r="D383" s="28"/>
      <c r="E383" s="24"/>
      <c r="H383" s="24"/>
      <c r="I383" s="24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B384" s="27"/>
      <c r="C384" s="24"/>
      <c r="D384" s="24"/>
      <c r="E384" s="28"/>
      <c r="F384" s="355"/>
      <c r="G384" s="355"/>
      <c r="H384" s="28"/>
      <c r="I384" s="28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B385" s="27"/>
      <c r="C385" s="24"/>
      <c r="D385" s="24"/>
      <c r="E385" s="28"/>
      <c r="F385" s="355"/>
      <c r="G385" s="355"/>
      <c r="H385" s="28"/>
      <c r="I385" s="28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B386" s="27"/>
      <c r="C386" s="24"/>
      <c r="D386" s="24"/>
      <c r="E386" s="28"/>
      <c r="F386" s="355"/>
      <c r="G386" s="355"/>
      <c r="H386" s="28"/>
      <c r="I386" s="28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B387" s="27"/>
      <c r="C387" s="24"/>
      <c r="D387" s="24"/>
      <c r="E387" s="28"/>
      <c r="F387" s="355"/>
      <c r="G387" s="355"/>
      <c r="H387" s="28"/>
      <c r="I387" s="28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B388" s="27"/>
      <c r="C388" s="28"/>
      <c r="D388" s="28"/>
      <c r="E388" s="24"/>
      <c r="H388" s="24"/>
      <c r="I388" s="24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B389" s="27"/>
      <c r="C389" s="24"/>
      <c r="D389" s="24"/>
      <c r="E389" s="28"/>
      <c r="F389" s="355"/>
      <c r="G389" s="355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B390" s="27"/>
      <c r="C390" s="24"/>
      <c r="D390" s="24"/>
      <c r="E390" s="28"/>
      <c r="F390" s="355"/>
      <c r="G390" s="355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B391" s="27"/>
      <c r="C391" s="28"/>
      <c r="D391" s="28"/>
      <c r="E391" s="24"/>
      <c r="H391" s="24"/>
      <c r="I391" s="24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B392" s="27"/>
      <c r="C392" s="28"/>
      <c r="D392" s="28"/>
      <c r="E392" s="24"/>
      <c r="H392" s="24"/>
      <c r="I392" s="24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B393" s="27"/>
      <c r="C393" s="24"/>
      <c r="D393" s="24"/>
      <c r="E393" s="28"/>
      <c r="F393" s="355"/>
      <c r="G393" s="355"/>
      <c r="H393" s="28"/>
      <c r="I393" s="28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B394" s="27"/>
      <c r="C394" s="24"/>
      <c r="D394" s="24"/>
      <c r="E394" s="28"/>
      <c r="F394" s="355"/>
      <c r="G394" s="355"/>
      <c r="H394" s="28"/>
      <c r="I394" s="28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8"/>
      <c r="B395" s="27"/>
      <c r="C395" s="24"/>
      <c r="D395" s="24"/>
      <c r="E395" s="28"/>
      <c r="F395" s="355"/>
      <c r="G395" s="355"/>
      <c r="H395" s="28"/>
      <c r="I395" s="28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8"/>
      <c r="B396" s="27"/>
      <c r="C396" s="28"/>
      <c r="D396" s="28"/>
      <c r="E396" s="24"/>
      <c r="H396" s="24"/>
      <c r="I396" s="24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8"/>
      <c r="B397" s="27"/>
      <c r="C397" s="24"/>
      <c r="D397" s="24"/>
      <c r="E397" s="28"/>
      <c r="F397" s="355"/>
      <c r="G397" s="355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8"/>
      <c r="B398" s="27"/>
      <c r="C398" s="24"/>
      <c r="D398" s="24"/>
      <c r="E398" s="28"/>
      <c r="F398" s="355"/>
      <c r="G398" s="355"/>
      <c r="H398" s="28"/>
      <c r="I398" s="28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8"/>
      <c r="B399" s="27"/>
      <c r="C399" s="24"/>
      <c r="D399" s="24"/>
      <c r="E399" s="28"/>
      <c r="F399" s="355"/>
      <c r="G399" s="355"/>
      <c r="H399" s="28"/>
      <c r="I399" s="28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8"/>
      <c r="B400" s="27"/>
      <c r="C400" s="24"/>
      <c r="D400" s="24"/>
      <c r="E400" s="28"/>
      <c r="F400" s="355"/>
      <c r="G400" s="355"/>
      <c r="H400" s="28"/>
      <c r="I400" s="28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8"/>
      <c r="B401" s="27"/>
      <c r="C401" s="24"/>
      <c r="D401" s="24"/>
      <c r="E401" s="28"/>
      <c r="F401" s="355"/>
      <c r="G401" s="355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8"/>
      <c r="B402" s="27"/>
      <c r="C402" s="24"/>
      <c r="D402" s="24"/>
      <c r="E402" s="28"/>
      <c r="F402" s="355"/>
      <c r="G402" s="355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8"/>
      <c r="B403" s="27"/>
      <c r="C403" s="24"/>
      <c r="D403" s="24"/>
      <c r="E403" s="28"/>
      <c r="F403" s="355"/>
      <c r="G403" s="355"/>
      <c r="H403" s="28"/>
      <c r="I403" s="28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8"/>
      <c r="B404" s="27"/>
      <c r="C404" s="24"/>
      <c r="D404" s="24"/>
      <c r="E404" s="28"/>
      <c r="F404" s="355"/>
      <c r="G404" s="355"/>
      <c r="H404" s="28"/>
      <c r="I404" s="28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8"/>
      <c r="B405" s="27"/>
      <c r="C405" s="24"/>
      <c r="D405" s="24"/>
      <c r="E405" s="28"/>
      <c r="F405" s="355"/>
      <c r="G405" s="355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8"/>
      <c r="B406" s="27"/>
      <c r="C406" s="24"/>
      <c r="D406" s="24"/>
      <c r="E406" s="28"/>
      <c r="F406" s="355"/>
      <c r="G406" s="355"/>
      <c r="H406" s="28"/>
      <c r="I406" s="28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8"/>
      <c r="B407" s="29"/>
      <c r="C407" s="23"/>
      <c r="D407" s="23"/>
      <c r="E407" s="24"/>
      <c r="H407" s="24"/>
      <c r="I407" s="24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8"/>
      <c r="B408" s="27"/>
      <c r="C408" s="28"/>
      <c r="D408" s="28"/>
      <c r="E408" s="24"/>
      <c r="H408" s="24"/>
      <c r="I408" s="24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8"/>
      <c r="B409" s="27"/>
      <c r="C409" s="28"/>
      <c r="D409" s="28"/>
      <c r="E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8"/>
      <c r="B410" s="27"/>
      <c r="C410" s="24"/>
      <c r="D410" s="24"/>
      <c r="E410" s="28"/>
      <c r="F410" s="355"/>
      <c r="G410" s="355"/>
      <c r="H410" s="28"/>
      <c r="I410" s="28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8"/>
      <c r="B411" s="27"/>
      <c r="C411" s="24"/>
      <c r="D411" s="24"/>
      <c r="E411" s="28"/>
      <c r="F411" s="355"/>
      <c r="G411" s="355"/>
      <c r="H411" s="28"/>
      <c r="I411" s="28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8"/>
      <c r="B412" s="27"/>
      <c r="C412" s="24"/>
      <c r="D412" s="24"/>
      <c r="E412" s="28"/>
      <c r="F412" s="355"/>
      <c r="G412" s="355"/>
      <c r="H412" s="28"/>
      <c r="I412" s="28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8"/>
      <c r="B413" s="27"/>
      <c r="C413" s="28"/>
      <c r="D413" s="28"/>
      <c r="E413" s="24"/>
      <c r="H413" s="24"/>
      <c r="I413" s="24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8"/>
      <c r="B414" s="27"/>
      <c r="C414" s="24"/>
      <c r="D414" s="24"/>
      <c r="E414" s="28"/>
      <c r="F414" s="355"/>
      <c r="G414" s="355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8"/>
      <c r="B415" s="27"/>
      <c r="C415" s="24"/>
      <c r="D415" s="24"/>
      <c r="E415" s="28"/>
      <c r="F415" s="355"/>
      <c r="G415" s="355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8"/>
      <c r="B416" s="27"/>
      <c r="C416" s="28"/>
      <c r="D416" s="28"/>
      <c r="E416" s="24"/>
      <c r="H416" s="24"/>
      <c r="I416" s="24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8"/>
      <c r="B417" s="27"/>
      <c r="C417" s="24"/>
      <c r="D417" s="24"/>
      <c r="E417" s="28"/>
      <c r="F417" s="355"/>
      <c r="G417" s="355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8"/>
      <c r="B418" s="27"/>
      <c r="C418" s="24"/>
      <c r="D418" s="24"/>
      <c r="E418" s="28"/>
      <c r="F418" s="355"/>
      <c r="G418" s="355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8"/>
      <c r="B419" s="27"/>
      <c r="C419" s="24"/>
      <c r="D419" s="24"/>
      <c r="E419" s="28"/>
      <c r="F419" s="355"/>
      <c r="G419" s="355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8"/>
      <c r="B420" s="27"/>
      <c r="C420" s="24"/>
      <c r="D420" s="24"/>
      <c r="E420" s="28"/>
      <c r="F420" s="355"/>
      <c r="G420" s="355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8"/>
      <c r="B421" s="27"/>
      <c r="C421" s="24"/>
      <c r="D421" s="24"/>
      <c r="E421" s="28"/>
      <c r="F421" s="355"/>
      <c r="G421" s="355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8"/>
      <c r="B422" s="27"/>
      <c r="C422" s="24"/>
      <c r="D422" s="24"/>
      <c r="E422" s="28"/>
      <c r="F422" s="355"/>
      <c r="G422" s="355"/>
      <c r="H422" s="28"/>
      <c r="I422" s="28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8"/>
      <c r="B423" s="27"/>
      <c r="C423" s="24"/>
      <c r="D423" s="24"/>
      <c r="E423" s="28"/>
      <c r="F423" s="355"/>
      <c r="G423" s="355"/>
      <c r="H423" s="28"/>
      <c r="I423" s="28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8"/>
      <c r="B424" s="27"/>
      <c r="C424" s="28"/>
      <c r="D424" s="28"/>
      <c r="E424" s="24"/>
      <c r="H424" s="24"/>
      <c r="I424" s="24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8"/>
      <c r="B425" s="27"/>
      <c r="C425" s="28"/>
      <c r="D425" s="28"/>
      <c r="E425" s="24"/>
      <c r="H425" s="24"/>
      <c r="I425" s="24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8"/>
      <c r="B426" s="27"/>
      <c r="C426" s="28"/>
      <c r="D426" s="28"/>
      <c r="E426" s="24"/>
      <c r="H426" s="24"/>
      <c r="I426" s="24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8"/>
      <c r="B427" s="27"/>
      <c r="C427" s="28"/>
      <c r="D427" s="28"/>
      <c r="E427" s="24"/>
      <c r="H427" s="24"/>
      <c r="I427" s="24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8"/>
      <c r="B428" s="27"/>
      <c r="C428" s="24"/>
      <c r="D428" s="24"/>
      <c r="E428" s="28"/>
      <c r="F428" s="355"/>
      <c r="G428" s="355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8"/>
      <c r="B429" s="27"/>
      <c r="C429" s="24"/>
      <c r="D429" s="24"/>
      <c r="E429" s="28"/>
      <c r="F429" s="355"/>
      <c r="G429" s="355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8"/>
      <c r="B430" s="27"/>
      <c r="C430" s="24"/>
      <c r="D430" s="24"/>
      <c r="E430" s="28"/>
      <c r="F430" s="355"/>
      <c r="G430" s="355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8"/>
      <c r="B431" s="27"/>
      <c r="C431" s="24"/>
      <c r="D431" s="24"/>
      <c r="E431" s="28"/>
      <c r="F431" s="355"/>
      <c r="G431" s="355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8"/>
      <c r="B432" s="27"/>
      <c r="C432" s="28"/>
      <c r="D432" s="28"/>
      <c r="E432" s="24"/>
      <c r="H432" s="24"/>
      <c r="I432" s="24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8"/>
      <c r="B433" s="27"/>
      <c r="C433" s="24"/>
      <c r="D433" s="24"/>
      <c r="E433" s="28"/>
      <c r="F433" s="355"/>
      <c r="G433" s="355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8"/>
      <c r="B434" s="27"/>
      <c r="C434" s="24"/>
      <c r="D434" s="24"/>
      <c r="E434" s="28"/>
      <c r="F434" s="355"/>
      <c r="G434" s="355"/>
      <c r="H434" s="28"/>
      <c r="I434" s="28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8"/>
      <c r="B435" s="27"/>
      <c r="C435" s="24"/>
      <c r="D435" s="24"/>
      <c r="E435" s="28"/>
      <c r="F435" s="355"/>
      <c r="G435" s="355"/>
      <c r="H435" s="28"/>
      <c r="I435" s="28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8"/>
      <c r="B436" s="27"/>
      <c r="C436" s="24"/>
      <c r="D436" s="24"/>
      <c r="E436" s="28"/>
      <c r="F436" s="355"/>
      <c r="G436" s="355"/>
      <c r="H436" s="28"/>
      <c r="I436" s="28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8"/>
      <c r="B437" s="27"/>
      <c r="C437" s="24"/>
      <c r="D437" s="24"/>
      <c r="E437" s="28"/>
      <c r="F437" s="355"/>
      <c r="G437" s="355"/>
      <c r="H437" s="28"/>
      <c r="I437" s="28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8"/>
      <c r="B438" s="27"/>
      <c r="C438" s="28"/>
      <c r="D438" s="28"/>
      <c r="E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8"/>
      <c r="B439" s="27"/>
      <c r="C439" s="28"/>
      <c r="D439" s="28"/>
      <c r="E439" s="24"/>
      <c r="H439" s="24"/>
      <c r="I439" s="24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8"/>
      <c r="B440" s="27"/>
      <c r="C440" s="24"/>
      <c r="D440" s="24"/>
      <c r="E440" s="28"/>
      <c r="F440" s="355"/>
      <c r="G440" s="355"/>
      <c r="H440" s="28"/>
      <c r="I440" s="28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8"/>
      <c r="B441" s="27"/>
      <c r="C441" s="24"/>
      <c r="D441" s="24"/>
      <c r="E441" s="28"/>
      <c r="F441" s="355"/>
      <c r="G441" s="355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8"/>
      <c r="B442" s="27"/>
      <c r="C442" s="24"/>
      <c r="D442" s="24"/>
      <c r="E442" s="28"/>
      <c r="F442" s="355"/>
      <c r="G442" s="355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8"/>
      <c r="B443" s="29"/>
      <c r="C443" s="23"/>
      <c r="D443" s="23"/>
      <c r="E443" s="24"/>
      <c r="H443" s="24"/>
      <c r="I443" s="24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8"/>
      <c r="B444" s="27"/>
      <c r="C444" s="28"/>
      <c r="D444" s="28"/>
      <c r="E444" s="24"/>
      <c r="H444" s="24"/>
      <c r="I444" s="24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8"/>
      <c r="B445" s="27"/>
      <c r="C445" s="28"/>
      <c r="D445" s="28"/>
      <c r="E445" s="24"/>
      <c r="H445" s="24"/>
      <c r="I445" s="24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8"/>
      <c r="B446" s="27"/>
      <c r="C446" s="24"/>
      <c r="D446" s="24"/>
      <c r="E446" s="28"/>
      <c r="F446" s="355"/>
      <c r="G446" s="355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8"/>
      <c r="B447" s="27"/>
      <c r="C447" s="24"/>
      <c r="D447" s="24"/>
      <c r="E447" s="28"/>
      <c r="F447" s="355"/>
      <c r="G447" s="355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8"/>
      <c r="B448" s="27"/>
      <c r="C448" s="28"/>
      <c r="D448" s="28"/>
      <c r="E448" s="24"/>
      <c r="H448" s="24"/>
      <c r="I448" s="24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8"/>
      <c r="B449" s="27"/>
      <c r="C449" s="28"/>
      <c r="D449" s="28"/>
      <c r="E449" s="24"/>
      <c r="H449" s="24"/>
      <c r="I449" s="24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8"/>
      <c r="B450" s="27"/>
      <c r="C450" s="24"/>
      <c r="D450" s="24"/>
      <c r="E450" s="28"/>
      <c r="F450" s="355"/>
      <c r="G450" s="355"/>
      <c r="H450" s="28"/>
      <c r="I450" s="28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8"/>
      <c r="B451" s="27"/>
      <c r="C451" s="24"/>
      <c r="D451" s="24"/>
      <c r="E451" s="28"/>
      <c r="F451" s="355"/>
      <c r="G451" s="355"/>
      <c r="H451" s="28"/>
      <c r="I451" s="28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8"/>
      <c r="B452" s="27"/>
      <c r="C452" s="28"/>
      <c r="D452" s="28"/>
      <c r="E452" s="24"/>
      <c r="H452" s="24"/>
      <c r="I452" s="24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8"/>
      <c r="B453" s="29"/>
      <c r="C453" s="23"/>
      <c r="D453" s="23"/>
      <c r="E453" s="24"/>
      <c r="H453" s="24"/>
      <c r="I453" s="24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8"/>
      <c r="B454" s="27"/>
      <c r="C454" s="28"/>
      <c r="D454" s="28"/>
      <c r="E454" s="24"/>
      <c r="H454" s="24"/>
      <c r="I454" s="24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8"/>
      <c r="B455" s="27"/>
      <c r="C455" s="28"/>
      <c r="D455" s="28"/>
      <c r="E455" s="24"/>
      <c r="H455" s="24"/>
      <c r="I455" s="24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8"/>
      <c r="B456" s="27"/>
      <c r="C456" s="28"/>
      <c r="D456" s="28"/>
      <c r="E456" s="24"/>
      <c r="H456" s="24"/>
      <c r="I456" s="24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8"/>
      <c r="B457" s="27"/>
      <c r="C457" s="28"/>
      <c r="D457" s="28"/>
      <c r="E457" s="24"/>
      <c r="H457" s="24"/>
      <c r="I457" s="24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8"/>
      <c r="B458" s="27"/>
      <c r="C458" s="24"/>
      <c r="D458" s="24"/>
      <c r="E458" s="28"/>
      <c r="F458" s="355"/>
      <c r="G458" s="355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8"/>
      <c r="B459" s="27"/>
      <c r="C459" s="24"/>
      <c r="D459" s="24"/>
      <c r="E459" s="28"/>
      <c r="F459" s="355"/>
      <c r="G459" s="355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8"/>
      <c r="B460" s="27"/>
      <c r="C460" s="24"/>
      <c r="D460" s="24"/>
      <c r="E460" s="28"/>
      <c r="F460" s="355"/>
      <c r="G460" s="355"/>
      <c r="H460" s="28"/>
      <c r="I460" s="28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8"/>
      <c r="B461" s="27"/>
      <c r="C461" s="24"/>
      <c r="D461" s="24"/>
      <c r="E461" s="28"/>
      <c r="F461" s="355"/>
      <c r="G461" s="355"/>
      <c r="H461" s="28"/>
      <c r="I461" s="28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8"/>
      <c r="B462" s="27"/>
      <c r="C462" s="24"/>
      <c r="D462" s="24"/>
      <c r="E462" s="28"/>
      <c r="F462" s="355"/>
      <c r="G462" s="355"/>
      <c r="H462" s="28"/>
      <c r="I462" s="28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8"/>
      <c r="B463" s="27"/>
      <c r="C463" s="24"/>
      <c r="D463" s="24"/>
      <c r="E463" s="28"/>
      <c r="F463" s="355"/>
      <c r="G463" s="355"/>
      <c r="H463" s="28"/>
      <c r="I463" s="28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8"/>
      <c r="B464" s="27"/>
      <c r="C464" s="24"/>
      <c r="D464" s="24"/>
      <c r="E464" s="28"/>
      <c r="F464" s="355"/>
      <c r="G464" s="355"/>
      <c r="H464" s="28"/>
      <c r="I464" s="28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8"/>
      <c r="B465" s="27"/>
      <c r="C465" s="24"/>
      <c r="D465" s="24"/>
      <c r="E465" s="28"/>
      <c r="F465" s="355"/>
      <c r="G465" s="355"/>
      <c r="H465" s="28"/>
      <c r="I465" s="28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8"/>
      <c r="B466" s="27"/>
      <c r="C466" s="24"/>
      <c r="D466" s="24"/>
      <c r="E466" s="28"/>
      <c r="F466" s="355"/>
      <c r="G466" s="355"/>
      <c r="H466" s="28"/>
      <c r="I466" s="28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8"/>
      <c r="B467" s="27"/>
      <c r="C467" s="28"/>
      <c r="D467" s="28"/>
      <c r="E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8"/>
      <c r="B468" s="27"/>
      <c r="C468" s="24"/>
      <c r="D468" s="24"/>
      <c r="E468" s="28"/>
      <c r="F468" s="355"/>
      <c r="G468" s="355"/>
      <c r="H468" s="28"/>
      <c r="I468" s="28"/>
      <c r="J468" s="60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x14ac:dyDescent="0.25">
      <c r="A469" s="128"/>
      <c r="B469" s="27"/>
      <c r="C469" s="24"/>
      <c r="D469" s="24"/>
      <c r="E469" s="28"/>
      <c r="F469" s="355"/>
      <c r="G469" s="355"/>
      <c r="H469" s="28"/>
      <c r="I469" s="28"/>
      <c r="J469" s="60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x14ac:dyDescent="0.25">
      <c r="A470" s="128"/>
      <c r="B470" s="27"/>
      <c r="C470" s="24"/>
      <c r="D470" s="24"/>
      <c r="E470" s="28"/>
      <c r="F470" s="355"/>
      <c r="G470" s="355"/>
      <c r="H470" s="28"/>
      <c r="I470" s="28"/>
      <c r="J470" s="60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x14ac:dyDescent="0.25">
      <c r="A471" s="128"/>
      <c r="B471" s="27"/>
      <c r="C471" s="24"/>
      <c r="D471" s="24"/>
      <c r="E471" s="28"/>
      <c r="F471" s="355"/>
      <c r="G471" s="355"/>
      <c r="H471" s="28"/>
      <c r="I471" s="28"/>
      <c r="J471" s="60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x14ac:dyDescent="0.25">
      <c r="A472" s="128"/>
      <c r="B472" s="27"/>
      <c r="C472" s="24"/>
      <c r="D472" s="24"/>
      <c r="E472" s="28"/>
      <c r="F472" s="355"/>
      <c r="G472" s="355"/>
      <c r="H472" s="28"/>
      <c r="I472" s="28"/>
      <c r="J472" s="60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x14ac:dyDescent="0.25">
      <c r="A473" s="128"/>
      <c r="B473" s="27"/>
      <c r="C473" s="24"/>
      <c r="D473" s="24"/>
      <c r="E473" s="28"/>
      <c r="F473" s="355"/>
      <c r="G473" s="355"/>
      <c r="H473" s="28"/>
      <c r="I473" s="28"/>
      <c r="J473" s="60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x14ac:dyDescent="0.25">
      <c r="A474" s="128"/>
      <c r="B474" s="27"/>
      <c r="C474" s="24"/>
      <c r="D474" s="24"/>
      <c r="E474" s="28"/>
      <c r="F474" s="355"/>
      <c r="G474" s="355"/>
      <c r="H474" s="28"/>
      <c r="I474" s="28"/>
      <c r="J474" s="60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x14ac:dyDescent="0.25">
      <c r="A475" s="128"/>
      <c r="B475" s="27"/>
      <c r="C475" s="24"/>
      <c r="D475" s="24"/>
      <c r="E475" s="28"/>
      <c r="F475" s="355"/>
      <c r="G475" s="355"/>
      <c r="H475" s="28"/>
      <c r="I475" s="28"/>
      <c r="J475" s="60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x14ac:dyDescent="0.25">
      <c r="A476" s="128"/>
      <c r="B476" s="27"/>
      <c r="C476" s="24"/>
      <c r="D476" s="24"/>
      <c r="E476" s="28"/>
      <c r="F476" s="355"/>
      <c r="G476" s="355"/>
      <c r="H476" s="28"/>
      <c r="I476" s="28"/>
      <c r="J476" s="60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x14ac:dyDescent="0.25">
      <c r="A477" s="128"/>
      <c r="B477" s="27"/>
      <c r="C477" s="24"/>
      <c r="D477" s="24"/>
      <c r="E477" s="28"/>
      <c r="F477" s="355"/>
      <c r="G477" s="355"/>
      <c r="H477" s="28"/>
      <c r="I477" s="28"/>
      <c r="J477" s="60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x14ac:dyDescent="0.25">
      <c r="A478" s="128"/>
      <c r="B478" s="27"/>
      <c r="C478" s="24"/>
      <c r="D478" s="24"/>
      <c r="E478" s="28"/>
      <c r="F478" s="355"/>
      <c r="G478" s="355"/>
      <c r="H478" s="28"/>
      <c r="I478" s="28"/>
      <c r="J478" s="60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x14ac:dyDescent="0.25">
      <c r="A479" s="128"/>
      <c r="B479" s="29"/>
      <c r="C479" s="23"/>
      <c r="D479" s="23"/>
      <c r="E479" s="24"/>
      <c r="H479" s="24"/>
      <c r="I479" s="24"/>
      <c r="J479" s="60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x14ac:dyDescent="0.25">
      <c r="A480" s="128"/>
      <c r="B480" s="27"/>
      <c r="C480" s="28"/>
      <c r="D480" s="28"/>
      <c r="E480" s="24"/>
      <c r="H480" s="24"/>
      <c r="I480" s="24"/>
      <c r="J480" s="60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x14ac:dyDescent="0.25">
      <c r="A481" s="128"/>
      <c r="B481" s="27"/>
      <c r="C481" s="28"/>
      <c r="D481" s="28"/>
      <c r="E481" s="24"/>
      <c r="H481" s="24"/>
      <c r="I481" s="24"/>
      <c r="J481" s="60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x14ac:dyDescent="0.25">
      <c r="A482" s="128"/>
      <c r="B482" s="27"/>
      <c r="C482" s="28"/>
      <c r="D482" s="28"/>
      <c r="E482" s="24"/>
      <c r="H482" s="24"/>
      <c r="I482" s="24"/>
      <c r="J482" s="60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x14ac:dyDescent="0.25">
      <c r="A483" s="128"/>
      <c r="B483" s="27"/>
      <c r="C483" s="28"/>
      <c r="D483" s="28"/>
      <c r="E483" s="24"/>
      <c r="H483" s="24"/>
      <c r="I483" s="24"/>
      <c r="J483" s="60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x14ac:dyDescent="0.25">
      <c r="A484" s="128"/>
      <c r="B484" s="27"/>
      <c r="C484" s="24"/>
      <c r="D484" s="24"/>
      <c r="E484" s="28"/>
      <c r="F484" s="355"/>
      <c r="G484" s="355"/>
      <c r="H484" s="28"/>
      <c r="I484" s="28"/>
      <c r="J484" s="60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x14ac:dyDescent="0.25">
      <c r="A485" s="128"/>
      <c r="B485" s="27"/>
      <c r="C485" s="24"/>
      <c r="D485" s="24"/>
      <c r="E485" s="28"/>
      <c r="F485" s="355"/>
      <c r="G485" s="355"/>
      <c r="H485" s="28"/>
      <c r="I485" s="28"/>
      <c r="J485" s="60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x14ac:dyDescent="0.25">
      <c r="A486" s="128"/>
      <c r="B486" s="27"/>
      <c r="C486" s="24"/>
      <c r="D486" s="24"/>
      <c r="E486" s="28"/>
      <c r="F486" s="355"/>
      <c r="G486" s="355"/>
      <c r="H486" s="28"/>
      <c r="I486" s="28"/>
      <c r="J486" s="60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x14ac:dyDescent="0.25">
      <c r="A487" s="128"/>
      <c r="B487" s="27"/>
      <c r="C487" s="24"/>
      <c r="D487" s="24"/>
      <c r="E487" s="28"/>
      <c r="F487" s="355"/>
      <c r="G487" s="355"/>
      <c r="H487" s="28"/>
      <c r="I487" s="28"/>
      <c r="J487" s="60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x14ac:dyDescent="0.25">
      <c r="A488" s="128"/>
      <c r="B488" s="27"/>
      <c r="C488" s="24"/>
      <c r="D488" s="24"/>
      <c r="E488" s="28"/>
      <c r="F488" s="355"/>
      <c r="G488" s="355"/>
      <c r="H488" s="28"/>
      <c r="I488" s="28"/>
      <c r="J488" s="60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x14ac:dyDescent="0.25">
      <c r="A489" s="128"/>
      <c r="B489" s="27"/>
      <c r="C489" s="24"/>
      <c r="D489" s="24"/>
      <c r="E489" s="28"/>
      <c r="F489" s="355"/>
      <c r="G489" s="355"/>
      <c r="H489" s="28"/>
      <c r="I489" s="28"/>
      <c r="J489" s="60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x14ac:dyDescent="0.25">
      <c r="A490" s="128"/>
      <c r="B490" s="27"/>
      <c r="C490" s="24"/>
      <c r="D490" s="24"/>
      <c r="E490" s="28"/>
      <c r="F490" s="355"/>
      <c r="G490" s="355"/>
      <c r="H490" s="28"/>
      <c r="I490" s="28"/>
      <c r="J490" s="60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x14ac:dyDescent="0.25">
      <c r="A491" s="128"/>
      <c r="B491" s="27"/>
      <c r="C491" s="24"/>
      <c r="D491" s="24"/>
      <c r="E491" s="28"/>
      <c r="F491" s="355"/>
      <c r="G491" s="355"/>
      <c r="H491" s="28"/>
      <c r="I491" s="28"/>
      <c r="J491" s="60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x14ac:dyDescent="0.25">
      <c r="A492" s="128"/>
      <c r="B492" s="27"/>
      <c r="C492" s="24"/>
      <c r="D492" s="24"/>
      <c r="E492" s="28"/>
      <c r="F492" s="355"/>
      <c r="G492" s="355"/>
      <c r="H492" s="28"/>
      <c r="I492" s="28"/>
      <c r="J492" s="60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x14ac:dyDescent="0.25">
      <c r="A493" s="128"/>
      <c r="B493" s="27"/>
      <c r="C493" s="28"/>
      <c r="D493" s="28"/>
      <c r="E493" s="24"/>
      <c r="H493" s="24"/>
      <c r="I493" s="24"/>
      <c r="J493" s="60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x14ac:dyDescent="0.25">
      <c r="A494" s="128"/>
      <c r="B494" s="27"/>
      <c r="C494" s="24"/>
      <c r="D494" s="24"/>
      <c r="E494" s="28"/>
      <c r="F494" s="355"/>
      <c r="G494" s="355"/>
      <c r="H494" s="28"/>
      <c r="I494" s="28"/>
      <c r="J494" s="60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x14ac:dyDescent="0.25">
      <c r="A495" s="128"/>
      <c r="B495" s="27"/>
      <c r="C495" s="24"/>
      <c r="D495" s="24"/>
      <c r="E495" s="28"/>
      <c r="F495" s="355"/>
      <c r="G495" s="355"/>
      <c r="H495" s="28"/>
      <c r="I495" s="28"/>
      <c r="J495" s="60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x14ac:dyDescent="0.25">
      <c r="A496" s="128"/>
      <c r="B496" s="27"/>
      <c r="C496" s="24"/>
      <c r="D496" s="24"/>
      <c r="E496" s="28"/>
      <c r="F496" s="355"/>
      <c r="G496" s="355"/>
      <c r="H496" s="28"/>
      <c r="I496" s="28"/>
      <c r="J496" s="60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x14ac:dyDescent="0.25">
      <c r="A497" s="128"/>
      <c r="B497" s="27"/>
      <c r="C497" s="24"/>
      <c r="D497" s="24"/>
      <c r="E497" s="28"/>
      <c r="F497" s="355"/>
      <c r="G497" s="355"/>
      <c r="H497" s="28"/>
      <c r="I497" s="28"/>
      <c r="J497" s="60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x14ac:dyDescent="0.25">
      <c r="A498" s="128"/>
      <c r="B498" s="27"/>
      <c r="C498" s="24"/>
      <c r="D498" s="24"/>
      <c r="E498" s="28"/>
      <c r="F498" s="355"/>
      <c r="G498" s="355"/>
      <c r="H498" s="28"/>
      <c r="I498" s="28"/>
      <c r="J498" s="60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x14ac:dyDescent="0.25">
      <c r="A499" s="128"/>
      <c r="B499" s="27"/>
      <c r="C499" s="24"/>
      <c r="D499" s="24"/>
      <c r="E499" s="28"/>
      <c r="F499" s="355"/>
      <c r="G499" s="355"/>
      <c r="H499" s="28"/>
      <c r="I499" s="28"/>
      <c r="J499" s="60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x14ac:dyDescent="0.25">
      <c r="A500" s="128"/>
      <c r="B500" s="27"/>
      <c r="C500" s="24"/>
      <c r="D500" s="24"/>
      <c r="E500" s="28"/>
      <c r="F500" s="355"/>
      <c r="G500" s="355"/>
      <c r="H500" s="28"/>
      <c r="I500" s="28"/>
      <c r="J500" s="60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x14ac:dyDescent="0.25">
      <c r="A501" s="128"/>
      <c r="B501" s="27"/>
      <c r="C501" s="24"/>
      <c r="D501" s="24"/>
      <c r="E501" s="28"/>
      <c r="F501" s="355"/>
      <c r="G501" s="355"/>
      <c r="H501" s="28"/>
      <c r="I501" s="28"/>
      <c r="J501" s="60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x14ac:dyDescent="0.25">
      <c r="A502" s="128"/>
      <c r="B502" s="27"/>
      <c r="C502" s="24"/>
      <c r="D502" s="24"/>
      <c r="E502" s="28"/>
      <c r="F502" s="355"/>
      <c r="G502" s="355"/>
      <c r="H502" s="28"/>
      <c r="I502" s="28"/>
      <c r="J502" s="60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x14ac:dyDescent="0.25">
      <c r="A503" s="128"/>
      <c r="B503" s="27"/>
      <c r="C503" s="24"/>
      <c r="D503" s="24"/>
      <c r="E503" s="28"/>
      <c r="F503" s="355"/>
      <c r="G503" s="355"/>
      <c r="H503" s="28"/>
      <c r="I503" s="28"/>
      <c r="J503" s="60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x14ac:dyDescent="0.25">
      <c r="A504" s="128"/>
      <c r="B504" s="27"/>
      <c r="C504" s="24"/>
      <c r="D504" s="24"/>
      <c r="E504" s="28"/>
      <c r="F504" s="355"/>
      <c r="G504" s="355"/>
      <c r="H504" s="28"/>
      <c r="I504" s="28"/>
      <c r="J504" s="60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x14ac:dyDescent="0.25">
      <c r="A505" s="128"/>
      <c r="B505" s="29"/>
      <c r="C505" s="23"/>
      <c r="D505" s="23"/>
      <c r="E505" s="24"/>
      <c r="H505" s="24"/>
      <c r="I505" s="24"/>
      <c r="J505" s="60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x14ac:dyDescent="0.25">
      <c r="A506" s="128"/>
      <c r="B506" s="32"/>
      <c r="C506" s="33"/>
      <c r="D506" s="33"/>
      <c r="E506" s="24"/>
      <c r="H506" s="24"/>
      <c r="I506" s="24"/>
      <c r="J506" s="60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x14ac:dyDescent="0.25">
      <c r="A507" s="128"/>
      <c r="B507" s="34"/>
      <c r="C507" s="35"/>
      <c r="D507" s="35"/>
      <c r="E507" s="36"/>
      <c r="F507" s="356"/>
      <c r="G507" s="356"/>
      <c r="H507" s="36"/>
      <c r="I507" s="36"/>
      <c r="J507" s="60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x14ac:dyDescent="0.25">
      <c r="A508" s="128"/>
      <c r="B508" s="19"/>
      <c r="C508" s="37"/>
      <c r="D508" s="37"/>
      <c r="E508" s="24"/>
      <c r="H508" s="24"/>
      <c r="I508" s="24"/>
      <c r="J508" s="60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x14ac:dyDescent="0.25">
      <c r="A509" s="128"/>
      <c r="B509" s="19"/>
      <c r="C509" s="37"/>
      <c r="D509" s="37"/>
      <c r="E509" s="24"/>
      <c r="H509" s="24"/>
      <c r="I509" s="24"/>
      <c r="J509" s="60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x14ac:dyDescent="0.25">
      <c r="A510" s="128"/>
      <c r="B510" s="19"/>
      <c r="C510" s="37"/>
      <c r="D510" s="37"/>
      <c r="E510" s="24"/>
      <c r="H510" s="24"/>
      <c r="I510" s="24"/>
      <c r="J510" s="60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x14ac:dyDescent="0.25">
      <c r="A511" s="128"/>
      <c r="B511" s="34"/>
      <c r="C511" s="35"/>
      <c r="D511" s="35"/>
      <c r="E511" s="36"/>
      <c r="F511" s="356"/>
      <c r="G511" s="356"/>
      <c r="H511" s="36"/>
      <c r="I511" s="36"/>
      <c r="J511" s="60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x14ac:dyDescent="0.25">
      <c r="A512" s="128"/>
      <c r="B512" s="19"/>
      <c r="C512" s="37"/>
      <c r="D512" s="37"/>
      <c r="E512" s="24"/>
      <c r="H512" s="24"/>
      <c r="I512" s="24"/>
      <c r="J512" s="60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x14ac:dyDescent="0.25">
      <c r="A513" s="128"/>
      <c r="B513" s="19"/>
      <c r="C513" s="24"/>
      <c r="D513" s="24"/>
      <c r="E513" s="37"/>
      <c r="F513" s="355"/>
      <c r="G513" s="355"/>
      <c r="H513" s="37"/>
      <c r="I513" s="37"/>
    </row>
    <row r="514" spans="1:24" x14ac:dyDescent="0.25">
      <c r="A514" s="128"/>
      <c r="B514" s="19"/>
      <c r="C514" s="24"/>
      <c r="D514" s="24"/>
      <c r="E514" s="37"/>
      <c r="F514" s="355"/>
      <c r="G514" s="355"/>
      <c r="H514" s="37"/>
      <c r="I514" s="37"/>
    </row>
    <row r="515" spans="1:24" x14ac:dyDescent="0.25">
      <c r="A515" s="128"/>
      <c r="B515" s="19"/>
      <c r="C515" s="24"/>
      <c r="D515" s="24"/>
      <c r="E515" s="37"/>
      <c r="F515" s="355"/>
      <c r="G515" s="355"/>
      <c r="H515" s="37"/>
      <c r="I515" s="37"/>
    </row>
    <row r="516" spans="1:24" x14ac:dyDescent="0.25">
      <c r="A516" s="128"/>
      <c r="B516" s="19"/>
      <c r="C516" s="24"/>
      <c r="D516" s="24"/>
      <c r="E516" s="37"/>
      <c r="F516" s="355"/>
      <c r="G516" s="355"/>
      <c r="H516" s="37"/>
      <c r="I516" s="37"/>
    </row>
    <row r="517" spans="1:24" x14ac:dyDescent="0.25">
      <c r="A517" s="128"/>
      <c r="B517" s="19"/>
      <c r="C517" s="24"/>
      <c r="D517" s="24"/>
      <c r="E517" s="37"/>
      <c r="F517" s="355"/>
      <c r="G517" s="355"/>
      <c r="H517" s="37"/>
      <c r="I517" s="37"/>
    </row>
    <row r="518" spans="1:24" x14ac:dyDescent="0.25">
      <c r="A518" s="128"/>
      <c r="B518" s="19"/>
      <c r="C518" s="24"/>
      <c r="D518" s="24"/>
      <c r="E518" s="37"/>
      <c r="F518" s="355"/>
      <c r="G518" s="355"/>
      <c r="H518" s="37"/>
      <c r="I518" s="37"/>
    </row>
    <row r="519" spans="1:24" x14ac:dyDescent="0.25">
      <c r="A519" s="128"/>
      <c r="B519" s="34"/>
      <c r="C519" s="35"/>
      <c r="D519" s="35"/>
      <c r="E519" s="36"/>
      <c r="F519" s="356"/>
      <c r="G519" s="356"/>
      <c r="H519" s="36"/>
      <c r="I519" s="36"/>
    </row>
    <row r="520" spans="1:24" x14ac:dyDescent="0.25">
      <c r="A520" s="128"/>
      <c r="B520" s="19"/>
      <c r="C520" s="37"/>
      <c r="D520" s="37"/>
      <c r="E520" s="24"/>
      <c r="H520" s="24"/>
      <c r="I520" s="24"/>
    </row>
    <row r="521" spans="1:24" x14ac:dyDescent="0.25">
      <c r="A521" s="128"/>
      <c r="B521" s="19"/>
      <c r="C521" s="37"/>
      <c r="D521" s="37"/>
      <c r="E521" s="24"/>
      <c r="H521" s="24"/>
      <c r="I521" s="24"/>
    </row>
    <row r="522" spans="1:24" x14ac:dyDescent="0.25">
      <c r="A522" s="128"/>
      <c r="B522" s="19"/>
      <c r="C522" s="37"/>
      <c r="D522" s="37"/>
      <c r="E522" s="24"/>
      <c r="H522" s="24"/>
      <c r="I522" s="24"/>
    </row>
    <row r="523" spans="1:24" x14ac:dyDescent="0.25">
      <c r="B523" s="19"/>
      <c r="C523" s="37"/>
      <c r="D523" s="37"/>
      <c r="E523" s="24"/>
      <c r="H523" s="24"/>
      <c r="I523" s="24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s="12" customFormat="1" x14ac:dyDescent="0.25">
      <c r="A524" s="129"/>
      <c r="B524" s="19"/>
      <c r="C524" s="37"/>
      <c r="D524" s="37"/>
      <c r="E524" s="24"/>
      <c r="F524" s="354"/>
      <c r="G524" s="354"/>
      <c r="H524" s="24"/>
      <c r="I524" s="24"/>
      <c r="J524" s="49"/>
    </row>
    <row r="525" spans="1:24" s="12" customFormat="1" x14ac:dyDescent="0.25">
      <c r="A525" s="129"/>
      <c r="B525" s="32"/>
      <c r="C525" s="33"/>
      <c r="D525" s="33"/>
      <c r="E525" s="24"/>
      <c r="F525" s="354"/>
      <c r="G525" s="354"/>
      <c r="H525" s="24"/>
      <c r="I525" s="24"/>
      <c r="J525" s="49"/>
    </row>
    <row r="526" spans="1:24" s="12" customFormat="1" x14ac:dyDescent="0.25">
      <c r="A526" s="129"/>
      <c r="B526" s="19"/>
      <c r="C526" s="37"/>
      <c r="D526" s="37"/>
      <c r="E526" s="24"/>
      <c r="F526" s="354"/>
      <c r="G526" s="354"/>
      <c r="H526" s="24"/>
      <c r="I526" s="24"/>
      <c r="J526" s="49"/>
    </row>
    <row r="527" spans="1:24" s="12" customFormat="1" x14ac:dyDescent="0.25">
      <c r="A527" s="129"/>
      <c r="B527" s="19"/>
      <c r="C527" s="37"/>
      <c r="D527" s="37"/>
      <c r="E527" s="24"/>
      <c r="F527" s="354"/>
      <c r="G527" s="354"/>
      <c r="H527" s="24"/>
      <c r="I527" s="24"/>
      <c r="J527" s="49"/>
    </row>
    <row r="528" spans="1:24" s="12" customFormat="1" x14ac:dyDescent="0.25">
      <c r="A528" s="129"/>
      <c r="B528" s="19"/>
      <c r="C528" s="37"/>
      <c r="D528" s="37"/>
      <c r="E528" s="24"/>
      <c r="F528" s="354"/>
      <c r="G528" s="354"/>
      <c r="H528" s="24"/>
      <c r="I528" s="24"/>
      <c r="J528" s="49"/>
    </row>
    <row r="529" spans="1:24" s="12" customFormat="1" x14ac:dyDescent="0.25">
      <c r="A529" s="129"/>
      <c r="B529" s="19"/>
      <c r="C529" s="37"/>
      <c r="D529" s="37"/>
      <c r="E529" s="24"/>
      <c r="F529" s="354"/>
      <c r="G529" s="354"/>
      <c r="H529" s="24"/>
      <c r="I529" s="24"/>
      <c r="J529" s="49"/>
    </row>
    <row r="530" spans="1:24" s="12" customFormat="1" x14ac:dyDescent="0.25">
      <c r="A530" s="129"/>
      <c r="B530" s="19"/>
      <c r="C530" s="37"/>
      <c r="D530" s="37"/>
      <c r="E530" s="24"/>
      <c r="F530" s="354"/>
      <c r="G530" s="354"/>
      <c r="H530" s="24"/>
      <c r="I530" s="24"/>
      <c r="J530" s="49"/>
    </row>
    <row r="531" spans="1:24" s="12" customFormat="1" x14ac:dyDescent="0.25">
      <c r="A531" s="129"/>
      <c r="B531" s="19"/>
      <c r="C531" s="37"/>
      <c r="D531" s="37"/>
      <c r="E531" s="24"/>
      <c r="F531" s="354"/>
      <c r="G531" s="354"/>
      <c r="H531" s="24"/>
      <c r="I531" s="24"/>
      <c r="J531" s="49"/>
    </row>
    <row r="532" spans="1:24" x14ac:dyDescent="0.25">
      <c r="A532" s="128"/>
      <c r="B532" s="17"/>
      <c r="C532" s="17"/>
      <c r="D532" s="17"/>
      <c r="E532" s="17"/>
      <c r="F532" s="387"/>
      <c r="G532" s="38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8"/>
      <c r="B533" s="17"/>
      <c r="C533" s="17"/>
      <c r="D533" s="17"/>
      <c r="E533" s="17"/>
      <c r="F533" s="387"/>
      <c r="G533" s="38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8"/>
      <c r="B534" s="17"/>
      <c r="C534" s="17"/>
      <c r="D534" s="17"/>
      <c r="E534" s="17"/>
      <c r="F534" s="387"/>
      <c r="G534" s="38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8"/>
      <c r="B535" s="17"/>
      <c r="C535" s="17"/>
      <c r="D535" s="17"/>
      <c r="E535" s="17"/>
      <c r="F535" s="387"/>
      <c r="G535" s="38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8"/>
      <c r="B536" s="17"/>
      <c r="C536" s="17"/>
      <c r="D536" s="17"/>
      <c r="E536" s="17"/>
      <c r="F536" s="387"/>
      <c r="G536" s="38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8"/>
      <c r="B537" s="17"/>
      <c r="C537" s="17"/>
      <c r="D537" s="17"/>
      <c r="E537" s="17"/>
      <c r="F537" s="387"/>
      <c r="G537" s="38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8"/>
      <c r="B538" s="17"/>
      <c r="C538" s="17"/>
      <c r="D538" s="17"/>
      <c r="E538" s="17"/>
      <c r="F538" s="387"/>
      <c r="G538" s="38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8"/>
      <c r="B539" s="17"/>
      <c r="C539" s="17"/>
      <c r="D539" s="17"/>
      <c r="E539" s="17"/>
      <c r="F539" s="387"/>
      <c r="G539" s="38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8"/>
      <c r="B540" s="17"/>
      <c r="C540" s="17"/>
      <c r="D540" s="17"/>
      <c r="E540" s="17"/>
      <c r="F540" s="387"/>
      <c r="G540" s="38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8"/>
      <c r="B541" s="17"/>
      <c r="C541" s="17"/>
      <c r="D541" s="17"/>
      <c r="E541" s="17"/>
      <c r="F541" s="387"/>
      <c r="G541" s="38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8"/>
      <c r="B542" s="17"/>
      <c r="C542" s="17"/>
      <c r="D542" s="17"/>
      <c r="E542" s="17"/>
      <c r="F542" s="387"/>
      <c r="G542" s="38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8"/>
      <c r="B543" s="17"/>
      <c r="C543" s="17"/>
      <c r="D543" s="17"/>
      <c r="E543" s="17"/>
      <c r="F543" s="387"/>
      <c r="G543" s="38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8"/>
      <c r="B544" s="17"/>
      <c r="C544" s="17"/>
      <c r="D544" s="17"/>
      <c r="E544" s="17"/>
      <c r="F544" s="387"/>
      <c r="G544" s="38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8"/>
      <c r="B545" s="17"/>
      <c r="C545" s="17"/>
      <c r="D545" s="17"/>
      <c r="E545" s="17"/>
      <c r="F545" s="387"/>
      <c r="G545" s="38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8"/>
      <c r="B546" s="17"/>
      <c r="C546" s="17"/>
      <c r="D546" s="17"/>
      <c r="E546" s="17"/>
      <c r="F546" s="387"/>
      <c r="G546" s="38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8"/>
      <c r="B547" s="17"/>
      <c r="C547" s="17"/>
      <c r="D547" s="17"/>
      <c r="E547" s="17"/>
      <c r="F547" s="387"/>
      <c r="G547" s="38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8"/>
      <c r="B548" s="17"/>
      <c r="C548" s="17"/>
      <c r="D548" s="17"/>
      <c r="E548" s="17"/>
      <c r="F548" s="387"/>
      <c r="G548" s="38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8"/>
      <c r="B549" s="17"/>
      <c r="C549" s="17"/>
      <c r="D549" s="17"/>
      <c r="E549" s="17"/>
      <c r="F549" s="387"/>
      <c r="G549" s="38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8"/>
      <c r="B550" s="17"/>
      <c r="C550" s="17"/>
      <c r="D550" s="17"/>
      <c r="E550" s="17"/>
      <c r="F550" s="387"/>
      <c r="G550" s="38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8"/>
      <c r="B551" s="17"/>
      <c r="C551" s="17"/>
      <c r="D551" s="17"/>
      <c r="E551" s="17"/>
      <c r="F551" s="387"/>
      <c r="G551" s="38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8"/>
      <c r="B552" s="17"/>
      <c r="C552" s="17"/>
      <c r="D552" s="17"/>
      <c r="E552" s="17"/>
      <c r="F552" s="387"/>
      <c r="G552" s="38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8"/>
      <c r="B553" s="17"/>
      <c r="C553" s="17"/>
      <c r="D553" s="17"/>
      <c r="E553" s="17"/>
      <c r="F553" s="387"/>
      <c r="G553" s="38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8"/>
      <c r="B554" s="17"/>
      <c r="C554" s="17"/>
      <c r="D554" s="17"/>
      <c r="E554" s="17"/>
      <c r="F554" s="387"/>
      <c r="G554" s="38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8"/>
      <c r="B555" s="17"/>
      <c r="C555" s="17"/>
      <c r="D555" s="17"/>
      <c r="E555" s="17"/>
      <c r="F555" s="387"/>
      <c r="G555" s="38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8"/>
      <c r="B556" s="17"/>
      <c r="C556" s="17"/>
      <c r="D556" s="17"/>
      <c r="E556" s="17"/>
      <c r="F556" s="387"/>
      <c r="G556" s="38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8"/>
      <c r="B557" s="17"/>
      <c r="C557" s="17"/>
      <c r="D557" s="17"/>
      <c r="E557" s="17"/>
      <c r="F557" s="387"/>
      <c r="G557" s="38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8"/>
      <c r="B558" s="17"/>
      <c r="C558" s="17"/>
      <c r="D558" s="17"/>
      <c r="E558" s="17"/>
      <c r="F558" s="387"/>
      <c r="G558" s="38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8"/>
      <c r="B559" s="17"/>
      <c r="C559" s="17"/>
      <c r="D559" s="17"/>
      <c r="E559" s="17"/>
      <c r="F559" s="387"/>
      <c r="G559" s="38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8"/>
      <c r="B560" s="17"/>
      <c r="C560" s="17"/>
      <c r="D560" s="17"/>
      <c r="E560" s="17"/>
      <c r="F560" s="387"/>
      <c r="G560" s="38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8"/>
      <c r="B561" s="17"/>
      <c r="C561" s="17"/>
      <c r="D561" s="17"/>
      <c r="E561" s="17"/>
      <c r="F561" s="387"/>
      <c r="G561" s="38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8"/>
      <c r="B562" s="17"/>
      <c r="C562" s="17"/>
      <c r="D562" s="17"/>
      <c r="E562" s="17"/>
      <c r="F562" s="387"/>
      <c r="G562" s="38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8"/>
      <c r="B563" s="17"/>
      <c r="C563" s="17"/>
      <c r="D563" s="17"/>
      <c r="E563" s="17"/>
      <c r="F563" s="387"/>
      <c r="G563" s="38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8"/>
      <c r="B564" s="17"/>
      <c r="C564" s="17"/>
      <c r="D564" s="17"/>
      <c r="E564" s="17"/>
      <c r="F564" s="387"/>
      <c r="G564" s="38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8"/>
      <c r="B565" s="17"/>
      <c r="C565" s="17"/>
      <c r="D565" s="17"/>
      <c r="E565" s="17"/>
      <c r="F565" s="387"/>
      <c r="G565" s="38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8"/>
      <c r="B566" s="17"/>
      <c r="C566" s="17"/>
      <c r="D566" s="17"/>
      <c r="E566" s="17"/>
      <c r="F566" s="387"/>
      <c r="G566" s="38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8"/>
      <c r="B567" s="17"/>
      <c r="C567" s="17"/>
      <c r="D567" s="17"/>
      <c r="E567" s="17"/>
      <c r="F567" s="387"/>
      <c r="G567" s="38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8"/>
      <c r="B568" s="17"/>
      <c r="C568" s="17"/>
      <c r="D568" s="17"/>
      <c r="E568" s="17"/>
      <c r="F568" s="387"/>
      <c r="G568" s="38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8"/>
      <c r="B569" s="17"/>
      <c r="C569" s="17"/>
      <c r="D569" s="17"/>
      <c r="E569" s="17"/>
      <c r="F569" s="387"/>
      <c r="G569" s="38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8"/>
      <c r="B570" s="17"/>
      <c r="C570" s="17"/>
      <c r="D570" s="17"/>
      <c r="E570" s="17"/>
      <c r="F570" s="387"/>
      <c r="G570" s="38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8"/>
      <c r="B571" s="17"/>
      <c r="C571" s="17"/>
      <c r="D571" s="17"/>
      <c r="E571" s="17"/>
      <c r="F571" s="387"/>
      <c r="G571" s="38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8"/>
      <c r="B572" s="17"/>
      <c r="C572" s="17"/>
      <c r="D572" s="17"/>
      <c r="E572" s="17"/>
      <c r="F572" s="387"/>
      <c r="G572" s="38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8"/>
      <c r="B573" s="17"/>
      <c r="C573" s="17"/>
      <c r="D573" s="17"/>
      <c r="E573" s="17"/>
      <c r="F573" s="387"/>
      <c r="G573" s="38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8"/>
      <c r="B574" s="17"/>
      <c r="C574" s="17"/>
      <c r="D574" s="17"/>
      <c r="E574" s="17"/>
      <c r="F574" s="387"/>
      <c r="G574" s="38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8"/>
      <c r="B575" s="17"/>
      <c r="C575" s="17"/>
      <c r="D575" s="17"/>
      <c r="E575" s="17"/>
      <c r="F575" s="387"/>
      <c r="G575" s="38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8"/>
      <c r="B576" s="17"/>
      <c r="C576" s="17"/>
      <c r="D576" s="17"/>
      <c r="E576" s="17"/>
      <c r="F576" s="387"/>
      <c r="G576" s="38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8"/>
      <c r="B577" s="17"/>
      <c r="C577" s="17"/>
      <c r="D577" s="17"/>
      <c r="E577" s="17"/>
      <c r="F577" s="387"/>
      <c r="G577" s="38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8"/>
      <c r="B578" s="17"/>
      <c r="C578" s="17"/>
      <c r="D578" s="17"/>
      <c r="E578" s="17"/>
      <c r="F578" s="387"/>
      <c r="G578" s="38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8"/>
      <c r="B579" s="17"/>
      <c r="C579" s="17"/>
      <c r="D579" s="17"/>
      <c r="E579" s="17"/>
      <c r="F579" s="387"/>
      <c r="G579" s="38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8"/>
      <c r="B580" s="17"/>
      <c r="C580" s="17"/>
      <c r="D580" s="17"/>
      <c r="E580" s="17"/>
      <c r="F580" s="387"/>
      <c r="G580" s="38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8"/>
      <c r="B581" s="17"/>
      <c r="C581" s="17"/>
      <c r="D581" s="17"/>
      <c r="E581" s="17"/>
      <c r="F581" s="387"/>
      <c r="G581" s="38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8"/>
      <c r="B582" s="17"/>
      <c r="C582" s="17"/>
      <c r="D582" s="17"/>
      <c r="E582" s="17"/>
      <c r="F582" s="387"/>
      <c r="G582" s="38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8"/>
      <c r="B583" s="17"/>
      <c r="C583" s="17"/>
      <c r="D583" s="17"/>
      <c r="E583" s="17"/>
      <c r="F583" s="387"/>
      <c r="G583" s="38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8"/>
      <c r="B584" s="17"/>
      <c r="C584" s="17"/>
      <c r="D584" s="17"/>
      <c r="E584" s="17"/>
      <c r="F584" s="387"/>
      <c r="G584" s="38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8"/>
      <c r="B585" s="17"/>
      <c r="C585" s="17"/>
      <c r="D585" s="17"/>
      <c r="E585" s="17"/>
      <c r="F585" s="387"/>
      <c r="G585" s="38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8"/>
      <c r="B586" s="17"/>
      <c r="C586" s="17"/>
      <c r="D586" s="17"/>
      <c r="E586" s="17"/>
      <c r="F586" s="387"/>
      <c r="G586" s="38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8"/>
      <c r="B587" s="17"/>
      <c r="C587" s="17"/>
      <c r="D587" s="17"/>
      <c r="E587" s="17"/>
      <c r="F587" s="387"/>
      <c r="G587" s="38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8"/>
      <c r="B588" s="17"/>
      <c r="C588" s="17"/>
      <c r="D588" s="17"/>
      <c r="E588" s="17"/>
      <c r="F588" s="387"/>
      <c r="G588" s="38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8"/>
      <c r="B589" s="17"/>
      <c r="C589" s="17"/>
      <c r="D589" s="17"/>
      <c r="E589" s="17"/>
      <c r="F589" s="387"/>
      <c r="G589" s="38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8"/>
      <c r="B590" s="17"/>
      <c r="C590" s="17"/>
      <c r="D590" s="17"/>
      <c r="E590" s="17"/>
      <c r="F590" s="387"/>
      <c r="G590" s="38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8"/>
      <c r="B591" s="17"/>
      <c r="C591" s="17"/>
      <c r="D591" s="17"/>
      <c r="E591" s="17"/>
      <c r="F591" s="387"/>
      <c r="G591" s="38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8"/>
      <c r="B592" s="17"/>
      <c r="C592" s="17"/>
      <c r="D592" s="17"/>
      <c r="E592" s="17"/>
      <c r="F592" s="387"/>
      <c r="G592" s="38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8"/>
      <c r="B593" s="17"/>
      <c r="C593" s="17"/>
      <c r="D593" s="17"/>
      <c r="E593" s="17"/>
      <c r="F593" s="387"/>
      <c r="G593" s="38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8"/>
      <c r="B594" s="17"/>
      <c r="C594" s="17"/>
      <c r="D594" s="17"/>
      <c r="E594" s="17"/>
      <c r="F594" s="387"/>
      <c r="G594" s="38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8"/>
      <c r="B595" s="17"/>
      <c r="C595" s="17"/>
      <c r="D595" s="17"/>
      <c r="E595" s="17"/>
      <c r="F595" s="387"/>
      <c r="G595" s="38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8"/>
      <c r="B596" s="17"/>
      <c r="C596" s="17"/>
      <c r="D596" s="17"/>
      <c r="E596" s="17"/>
      <c r="F596" s="387"/>
      <c r="G596" s="38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8"/>
      <c r="B597" s="17"/>
      <c r="C597" s="17"/>
      <c r="D597" s="17"/>
      <c r="E597" s="17"/>
      <c r="F597" s="387"/>
      <c r="G597" s="38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8"/>
      <c r="B598" s="17"/>
      <c r="C598" s="17"/>
      <c r="D598" s="17"/>
      <c r="E598" s="17"/>
      <c r="F598" s="387"/>
      <c r="G598" s="38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8"/>
      <c r="B599" s="17"/>
      <c r="C599" s="17"/>
      <c r="D599" s="17"/>
      <c r="E599" s="17"/>
      <c r="F599" s="387"/>
      <c r="G599" s="38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8"/>
      <c r="B600" s="17"/>
      <c r="C600" s="17"/>
      <c r="D600" s="17"/>
      <c r="E600" s="17"/>
      <c r="F600" s="387"/>
      <c r="G600" s="38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8"/>
      <c r="B601" s="17"/>
      <c r="C601" s="17"/>
      <c r="D601" s="17"/>
      <c r="E601" s="17"/>
      <c r="F601" s="387"/>
      <c r="G601" s="38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8"/>
      <c r="B602" s="17"/>
      <c r="C602" s="17"/>
      <c r="D602" s="17"/>
      <c r="E602" s="17"/>
      <c r="F602" s="387"/>
      <c r="G602" s="38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8"/>
      <c r="B603" s="17"/>
      <c r="C603" s="17"/>
      <c r="D603" s="17"/>
      <c r="E603" s="17"/>
      <c r="F603" s="387"/>
      <c r="G603" s="38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8"/>
      <c r="B604" s="17"/>
      <c r="C604" s="17"/>
      <c r="D604" s="17"/>
      <c r="E604" s="17"/>
      <c r="F604" s="387"/>
      <c r="G604" s="38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8"/>
      <c r="B605" s="17"/>
      <c r="C605" s="17"/>
      <c r="D605" s="17"/>
      <c r="E605" s="17"/>
      <c r="F605" s="387"/>
      <c r="G605" s="38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8"/>
      <c r="B606" s="17"/>
      <c r="C606" s="17"/>
      <c r="D606" s="17"/>
      <c r="E606" s="17"/>
      <c r="F606" s="387"/>
      <c r="G606" s="38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8"/>
      <c r="B607" s="17"/>
      <c r="C607" s="17"/>
      <c r="D607" s="17"/>
      <c r="E607" s="17"/>
      <c r="F607" s="387"/>
      <c r="G607" s="38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8"/>
      <c r="B608" s="17"/>
      <c r="C608" s="17"/>
      <c r="D608" s="17"/>
      <c r="E608" s="17"/>
      <c r="F608" s="387"/>
      <c r="G608" s="38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8"/>
      <c r="B609" s="17"/>
      <c r="C609" s="17"/>
      <c r="D609" s="17"/>
      <c r="E609" s="17"/>
      <c r="F609" s="387"/>
      <c r="G609" s="38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8"/>
      <c r="B610" s="17"/>
      <c r="C610" s="17"/>
      <c r="D610" s="17"/>
      <c r="E610" s="17"/>
      <c r="F610" s="387"/>
      <c r="G610" s="38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8"/>
      <c r="B611" s="17"/>
      <c r="C611" s="17"/>
      <c r="D611" s="17"/>
      <c r="E611" s="17"/>
      <c r="F611" s="387"/>
      <c r="G611" s="38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8"/>
      <c r="B612" s="17"/>
      <c r="C612" s="17"/>
      <c r="D612" s="17"/>
      <c r="E612" s="17"/>
      <c r="F612" s="387"/>
      <c r="G612" s="38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8"/>
      <c r="B613" s="17"/>
      <c r="C613" s="17"/>
      <c r="D613" s="17"/>
      <c r="E613" s="17"/>
      <c r="F613" s="387"/>
      <c r="G613" s="38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8"/>
      <c r="B614" s="17"/>
      <c r="C614" s="17"/>
      <c r="D614" s="17"/>
      <c r="E614" s="17"/>
      <c r="F614" s="387"/>
      <c r="G614" s="38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8"/>
      <c r="B615" s="17"/>
      <c r="C615" s="17"/>
      <c r="D615" s="17"/>
      <c r="E615" s="17"/>
      <c r="F615" s="387"/>
      <c r="G615" s="38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8"/>
      <c r="B616" s="17"/>
      <c r="C616" s="17"/>
      <c r="D616" s="17"/>
      <c r="E616" s="17"/>
      <c r="F616" s="387"/>
      <c r="G616" s="38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8"/>
      <c r="B617" s="17"/>
      <c r="C617" s="17"/>
      <c r="D617" s="17"/>
      <c r="E617" s="17"/>
      <c r="F617" s="387"/>
      <c r="G617" s="38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8"/>
      <c r="B618" s="17"/>
      <c r="C618" s="17"/>
      <c r="D618" s="17"/>
      <c r="E618" s="17"/>
      <c r="F618" s="387"/>
      <c r="G618" s="38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8"/>
      <c r="B619" s="17"/>
      <c r="C619" s="17"/>
      <c r="D619" s="17"/>
      <c r="E619" s="17"/>
      <c r="F619" s="387"/>
      <c r="G619" s="38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8"/>
      <c r="B620" s="17"/>
      <c r="C620" s="17"/>
      <c r="D620" s="17"/>
      <c r="E620" s="17"/>
      <c r="F620" s="387"/>
      <c r="G620" s="38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8"/>
      <c r="B621" s="17"/>
      <c r="C621" s="17"/>
      <c r="D621" s="17"/>
      <c r="E621" s="17"/>
      <c r="F621" s="387"/>
      <c r="G621" s="38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8"/>
      <c r="B622" s="17"/>
      <c r="C622" s="17"/>
      <c r="D622" s="17"/>
      <c r="E622" s="17"/>
      <c r="F622" s="387"/>
      <c r="G622" s="38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8"/>
      <c r="B623" s="17"/>
      <c r="C623" s="17"/>
      <c r="D623" s="17"/>
      <c r="E623" s="17"/>
      <c r="F623" s="387"/>
      <c r="G623" s="38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8"/>
      <c r="B624" s="17"/>
      <c r="C624" s="17"/>
      <c r="D624" s="17"/>
      <c r="E624" s="17"/>
      <c r="F624" s="387"/>
      <c r="G624" s="38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8"/>
      <c r="B625" s="17"/>
      <c r="C625" s="17"/>
      <c r="D625" s="17"/>
      <c r="E625" s="17"/>
      <c r="F625" s="387"/>
      <c r="G625" s="38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8"/>
      <c r="B626" s="17"/>
      <c r="C626" s="17"/>
      <c r="D626" s="17"/>
      <c r="E626" s="17"/>
      <c r="F626" s="387"/>
      <c r="G626" s="38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8"/>
      <c r="B627" s="17"/>
      <c r="C627" s="17"/>
      <c r="D627" s="17"/>
      <c r="E627" s="17"/>
      <c r="F627" s="387"/>
      <c r="G627" s="38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8"/>
      <c r="B628" s="17"/>
      <c r="C628" s="17"/>
      <c r="D628" s="17"/>
      <c r="E628" s="17"/>
      <c r="F628" s="387"/>
      <c r="G628" s="38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8"/>
      <c r="B629" s="17"/>
      <c r="C629" s="17"/>
      <c r="D629" s="17"/>
      <c r="E629" s="17"/>
      <c r="F629" s="387"/>
      <c r="G629" s="38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8"/>
      <c r="B630" s="17"/>
      <c r="C630" s="17"/>
      <c r="D630" s="17"/>
      <c r="E630" s="17"/>
      <c r="F630" s="387"/>
      <c r="G630" s="38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8"/>
      <c r="B631" s="17"/>
      <c r="C631" s="17"/>
      <c r="D631" s="17"/>
      <c r="E631" s="17"/>
      <c r="F631" s="387"/>
      <c r="G631" s="38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8"/>
      <c r="B632" s="17"/>
      <c r="C632" s="17"/>
      <c r="D632" s="17"/>
      <c r="E632" s="17"/>
      <c r="F632" s="387"/>
      <c r="G632" s="38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8"/>
      <c r="B633" s="17"/>
      <c r="C633" s="17"/>
      <c r="D633" s="17"/>
      <c r="E633" s="17"/>
      <c r="F633" s="387"/>
      <c r="G633" s="38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8"/>
      <c r="B634" s="17"/>
      <c r="C634" s="17"/>
      <c r="D634" s="17"/>
      <c r="E634" s="17"/>
      <c r="F634" s="387"/>
      <c r="G634" s="38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8"/>
      <c r="B635" s="17"/>
      <c r="C635" s="17"/>
      <c r="D635" s="17"/>
      <c r="E635" s="17"/>
      <c r="F635" s="387"/>
      <c r="G635" s="38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8"/>
      <c r="B636" s="17"/>
      <c r="C636" s="17"/>
      <c r="D636" s="17"/>
      <c r="E636" s="17"/>
      <c r="F636" s="387"/>
      <c r="G636" s="38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8"/>
      <c r="B637" s="17"/>
      <c r="C637" s="17"/>
      <c r="D637" s="17"/>
      <c r="E637" s="17"/>
      <c r="F637" s="387"/>
      <c r="G637" s="38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8"/>
      <c r="B638" s="17"/>
      <c r="C638" s="17"/>
      <c r="D638" s="17"/>
      <c r="E638" s="17"/>
      <c r="F638" s="387"/>
      <c r="G638" s="38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8"/>
      <c r="B639" s="17"/>
      <c r="C639" s="17"/>
      <c r="D639" s="17"/>
      <c r="E639" s="17"/>
      <c r="F639" s="387"/>
      <c r="G639" s="38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8"/>
      <c r="B640" s="17"/>
      <c r="C640" s="17"/>
      <c r="D640" s="17"/>
      <c r="E640" s="17"/>
      <c r="F640" s="387"/>
      <c r="G640" s="38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8"/>
      <c r="B641" s="17"/>
      <c r="C641" s="17"/>
      <c r="D641" s="17"/>
      <c r="E641" s="17"/>
      <c r="F641" s="387"/>
      <c r="G641" s="38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8"/>
      <c r="B642" s="17"/>
      <c r="C642" s="17"/>
      <c r="D642" s="17"/>
      <c r="E642" s="17"/>
      <c r="F642" s="387"/>
      <c r="G642" s="38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8"/>
      <c r="B643" s="17"/>
      <c r="C643" s="17"/>
      <c r="D643" s="17"/>
      <c r="E643" s="17"/>
      <c r="F643" s="387"/>
      <c r="G643" s="38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8"/>
      <c r="B644" s="17"/>
      <c r="C644" s="17"/>
      <c r="D644" s="17"/>
      <c r="E644" s="17"/>
      <c r="F644" s="387"/>
      <c r="G644" s="38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8"/>
      <c r="B645" s="17"/>
      <c r="C645" s="17"/>
      <c r="D645" s="17"/>
      <c r="E645" s="17"/>
      <c r="F645" s="387"/>
      <c r="G645" s="38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8"/>
      <c r="B646" s="17"/>
      <c r="C646" s="17"/>
      <c r="D646" s="17"/>
      <c r="E646" s="17"/>
      <c r="F646" s="387"/>
      <c r="G646" s="38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8"/>
      <c r="B647" s="17"/>
      <c r="C647" s="17"/>
      <c r="D647" s="17"/>
      <c r="E647" s="17"/>
      <c r="F647" s="387"/>
      <c r="G647" s="38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8"/>
      <c r="B648" s="17"/>
      <c r="C648" s="17"/>
      <c r="D648" s="17"/>
      <c r="E648" s="17"/>
      <c r="F648" s="387"/>
      <c r="G648" s="38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8"/>
      <c r="B649" s="17"/>
      <c r="C649" s="17"/>
      <c r="D649" s="17"/>
      <c r="E649" s="17"/>
      <c r="F649" s="387"/>
      <c r="G649" s="38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8"/>
      <c r="B650" s="17"/>
      <c r="C650" s="17"/>
      <c r="D650" s="17"/>
      <c r="E650" s="17"/>
      <c r="F650" s="387"/>
      <c r="G650" s="38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8"/>
      <c r="B651" s="17"/>
      <c r="C651" s="17"/>
      <c r="D651" s="17"/>
      <c r="E651" s="17"/>
      <c r="F651" s="387"/>
      <c r="G651" s="38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8"/>
      <c r="B652" s="17"/>
      <c r="C652" s="17"/>
      <c r="D652" s="17"/>
      <c r="E652" s="17"/>
      <c r="F652" s="387"/>
      <c r="G652" s="38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8"/>
      <c r="B653" s="17"/>
      <c r="C653" s="17"/>
      <c r="D653" s="17"/>
      <c r="E653" s="17"/>
      <c r="F653" s="387"/>
      <c r="G653" s="38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8"/>
      <c r="B654" s="17"/>
      <c r="C654" s="17"/>
      <c r="D654" s="17"/>
      <c r="E654" s="17"/>
      <c r="F654" s="387"/>
      <c r="G654" s="38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8"/>
      <c r="B655" s="17"/>
      <c r="C655" s="17"/>
      <c r="D655" s="17"/>
      <c r="E655" s="17"/>
      <c r="F655" s="387"/>
      <c r="G655" s="38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8"/>
      <c r="B656" s="17"/>
      <c r="C656" s="17"/>
      <c r="D656" s="17"/>
      <c r="E656" s="17"/>
      <c r="F656" s="387"/>
      <c r="G656" s="38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8"/>
      <c r="B657" s="17"/>
      <c r="C657" s="17"/>
      <c r="D657" s="17"/>
      <c r="E657" s="17"/>
      <c r="F657" s="387"/>
      <c r="G657" s="38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8"/>
      <c r="B658" s="17"/>
      <c r="C658" s="17"/>
      <c r="D658" s="17"/>
      <c r="E658" s="17"/>
      <c r="F658" s="387"/>
      <c r="G658" s="38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8"/>
      <c r="B659" s="17"/>
      <c r="C659" s="17"/>
      <c r="D659" s="17"/>
      <c r="E659" s="17"/>
      <c r="F659" s="387"/>
      <c r="G659" s="38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8"/>
      <c r="B660" s="17"/>
      <c r="C660" s="17"/>
      <c r="D660" s="17"/>
      <c r="E660" s="17"/>
      <c r="F660" s="387"/>
      <c r="G660" s="38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8"/>
      <c r="B661" s="17"/>
      <c r="C661" s="17"/>
      <c r="D661" s="17"/>
      <c r="E661" s="17"/>
      <c r="F661" s="387"/>
      <c r="G661" s="38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8"/>
      <c r="B662" s="17"/>
      <c r="C662" s="17"/>
      <c r="D662" s="17"/>
      <c r="E662" s="17"/>
      <c r="F662" s="387"/>
      <c r="G662" s="38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8"/>
      <c r="B663" s="17"/>
      <c r="C663" s="17"/>
      <c r="D663" s="17"/>
      <c r="E663" s="17"/>
      <c r="F663" s="387"/>
      <c r="G663" s="38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8"/>
      <c r="B664" s="17"/>
      <c r="C664" s="17"/>
      <c r="D664" s="17"/>
      <c r="E664" s="17"/>
      <c r="F664" s="387"/>
      <c r="G664" s="38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8"/>
      <c r="B665" s="17"/>
      <c r="C665" s="17"/>
      <c r="D665" s="17"/>
      <c r="E665" s="17"/>
      <c r="F665" s="387"/>
      <c r="G665" s="38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8"/>
      <c r="B666" s="17"/>
      <c r="C666" s="17"/>
      <c r="D666" s="17"/>
      <c r="E666" s="17"/>
      <c r="F666" s="387"/>
      <c r="G666" s="38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8"/>
      <c r="B667" s="17"/>
      <c r="C667" s="17"/>
      <c r="D667" s="17"/>
      <c r="E667" s="17"/>
      <c r="F667" s="387"/>
      <c r="G667" s="38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8"/>
      <c r="B668" s="17"/>
      <c r="C668" s="17"/>
      <c r="D668" s="17"/>
      <c r="E668" s="17"/>
      <c r="F668" s="387"/>
      <c r="G668" s="38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8"/>
      <c r="B669" s="17"/>
      <c r="C669" s="17"/>
      <c r="D669" s="17"/>
      <c r="E669" s="17"/>
      <c r="F669" s="387"/>
      <c r="G669" s="38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8"/>
      <c r="B670" s="17"/>
      <c r="C670" s="17"/>
      <c r="D670" s="17"/>
      <c r="E670" s="17"/>
      <c r="F670" s="387"/>
      <c r="G670" s="38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8"/>
      <c r="B671" s="17"/>
      <c r="C671" s="17"/>
      <c r="D671" s="17"/>
      <c r="E671" s="17"/>
      <c r="F671" s="387"/>
      <c r="G671" s="38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8"/>
      <c r="B672" s="17"/>
      <c r="C672" s="17"/>
      <c r="D672" s="17"/>
      <c r="E672" s="17"/>
      <c r="F672" s="387"/>
      <c r="G672" s="38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8"/>
      <c r="B673" s="17"/>
      <c r="C673" s="17"/>
      <c r="D673" s="17"/>
      <c r="E673" s="17"/>
      <c r="F673" s="387"/>
      <c r="G673" s="38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8"/>
      <c r="B674" s="17"/>
      <c r="C674" s="17"/>
      <c r="D674" s="17"/>
      <c r="E674" s="17"/>
      <c r="F674" s="387"/>
      <c r="G674" s="38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8"/>
      <c r="B675" s="17"/>
      <c r="C675" s="17"/>
      <c r="D675" s="17"/>
      <c r="E675" s="17"/>
      <c r="F675" s="387"/>
      <c r="G675" s="38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8"/>
      <c r="B676" s="17"/>
      <c r="C676" s="17"/>
      <c r="D676" s="17"/>
      <c r="E676" s="17"/>
      <c r="F676" s="387"/>
      <c r="G676" s="38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8"/>
      <c r="B677" s="17"/>
      <c r="C677" s="17"/>
      <c r="D677" s="17"/>
      <c r="E677" s="17"/>
      <c r="F677" s="387"/>
      <c r="G677" s="38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8"/>
      <c r="B678" s="17"/>
      <c r="C678" s="17"/>
      <c r="D678" s="17"/>
      <c r="E678" s="17"/>
      <c r="F678" s="387"/>
      <c r="G678" s="38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8"/>
      <c r="B679" s="17"/>
      <c r="C679" s="17"/>
      <c r="D679" s="17"/>
      <c r="E679" s="17"/>
      <c r="F679" s="387"/>
      <c r="G679" s="38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8"/>
      <c r="B680" s="17"/>
      <c r="C680" s="17"/>
      <c r="D680" s="17"/>
      <c r="E680" s="17"/>
      <c r="F680" s="387"/>
      <c r="G680" s="38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8"/>
      <c r="B681" s="17"/>
      <c r="C681" s="17"/>
      <c r="D681" s="17"/>
      <c r="E681" s="17"/>
      <c r="F681" s="387"/>
      <c r="G681" s="38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8"/>
      <c r="B682" s="17"/>
      <c r="C682" s="17"/>
      <c r="D682" s="17"/>
      <c r="E682" s="17"/>
      <c r="F682" s="387"/>
      <c r="G682" s="38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8"/>
      <c r="B683" s="17"/>
      <c r="C683" s="17"/>
      <c r="D683" s="17"/>
      <c r="E683" s="17"/>
      <c r="F683" s="387"/>
      <c r="G683" s="38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8"/>
      <c r="B684" s="17"/>
      <c r="C684" s="17"/>
      <c r="D684" s="17"/>
      <c r="E684" s="17"/>
      <c r="F684" s="387"/>
      <c r="G684" s="38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8"/>
      <c r="B685" s="17"/>
      <c r="C685" s="17"/>
      <c r="D685" s="17"/>
      <c r="E685" s="17"/>
      <c r="F685" s="387"/>
      <c r="G685" s="38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8"/>
      <c r="B686" s="17"/>
      <c r="C686" s="17"/>
      <c r="D686" s="17"/>
      <c r="E686" s="17"/>
      <c r="F686" s="387"/>
      <c r="G686" s="38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8"/>
      <c r="B687" s="17"/>
      <c r="C687" s="17"/>
      <c r="D687" s="17"/>
      <c r="E687" s="17"/>
      <c r="F687" s="387"/>
      <c r="G687" s="38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8"/>
      <c r="B688" s="17"/>
      <c r="C688" s="17"/>
      <c r="D688" s="17"/>
      <c r="E688" s="17"/>
      <c r="F688" s="387"/>
      <c r="G688" s="38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8"/>
      <c r="B689" s="17"/>
      <c r="C689" s="17"/>
      <c r="D689" s="17"/>
      <c r="E689" s="17"/>
      <c r="F689" s="387"/>
      <c r="G689" s="38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8"/>
      <c r="B690" s="17"/>
      <c r="C690" s="17"/>
      <c r="D690" s="17"/>
      <c r="E690" s="17"/>
      <c r="F690" s="387"/>
      <c r="G690" s="38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8"/>
      <c r="B691" s="17"/>
      <c r="C691" s="17"/>
      <c r="D691" s="17"/>
      <c r="E691" s="17"/>
      <c r="F691" s="387"/>
      <c r="G691" s="38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8"/>
      <c r="B692" s="17"/>
      <c r="C692" s="17"/>
      <c r="D692" s="17"/>
      <c r="E692" s="17"/>
      <c r="F692" s="387"/>
      <c r="G692" s="38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8"/>
      <c r="B693" s="17"/>
      <c r="C693" s="17"/>
      <c r="D693" s="17"/>
      <c r="E693" s="17"/>
      <c r="F693" s="387"/>
      <c r="G693" s="38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8"/>
      <c r="B694" s="17"/>
      <c r="C694" s="17"/>
      <c r="D694" s="17"/>
      <c r="E694" s="17"/>
      <c r="F694" s="387"/>
      <c r="G694" s="38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8"/>
      <c r="B695" s="17"/>
      <c r="C695" s="17"/>
      <c r="D695" s="17"/>
      <c r="E695" s="17"/>
      <c r="F695" s="387"/>
      <c r="G695" s="38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8"/>
      <c r="B696" s="17"/>
      <c r="C696" s="17"/>
      <c r="D696" s="17"/>
      <c r="E696" s="17"/>
      <c r="F696" s="387"/>
      <c r="G696" s="38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8"/>
      <c r="B697" s="17"/>
      <c r="C697" s="17"/>
      <c r="D697" s="17"/>
      <c r="E697" s="17"/>
      <c r="F697" s="387"/>
      <c r="G697" s="38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8"/>
      <c r="B698" s="17"/>
      <c r="C698" s="17"/>
      <c r="D698" s="17"/>
      <c r="E698" s="17"/>
      <c r="F698" s="387"/>
      <c r="G698" s="38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8"/>
      <c r="B699" s="17"/>
      <c r="C699" s="17"/>
      <c r="D699" s="17"/>
      <c r="E699" s="17"/>
      <c r="F699" s="387"/>
      <c r="G699" s="38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8"/>
      <c r="B700" s="17"/>
      <c r="C700" s="17"/>
      <c r="D700" s="17"/>
      <c r="E700" s="17"/>
      <c r="F700" s="387"/>
      <c r="G700" s="38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8"/>
      <c r="B701" s="17"/>
      <c r="C701" s="17"/>
      <c r="D701" s="17"/>
      <c r="E701" s="17"/>
      <c r="F701" s="387"/>
      <c r="G701" s="38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8"/>
      <c r="B702" s="17"/>
      <c r="C702" s="17"/>
      <c r="D702" s="17"/>
      <c r="E702" s="17"/>
      <c r="F702" s="387"/>
      <c r="G702" s="38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8"/>
      <c r="B703" s="17"/>
      <c r="C703" s="17"/>
      <c r="D703" s="17"/>
      <c r="E703" s="17"/>
      <c r="F703" s="387"/>
      <c r="G703" s="38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8"/>
      <c r="B704" s="17"/>
      <c r="C704" s="17"/>
      <c r="D704" s="17"/>
      <c r="E704" s="17"/>
      <c r="F704" s="387"/>
      <c r="G704" s="38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8"/>
      <c r="B705" s="17"/>
      <c r="C705" s="17"/>
      <c r="D705" s="17"/>
      <c r="E705" s="17"/>
      <c r="F705" s="387"/>
      <c r="G705" s="38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8"/>
      <c r="B706" s="17"/>
      <c r="C706" s="17"/>
      <c r="D706" s="17"/>
      <c r="E706" s="17"/>
      <c r="F706" s="387"/>
      <c r="G706" s="38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8"/>
      <c r="B707" s="17"/>
      <c r="C707" s="17"/>
      <c r="D707" s="17"/>
      <c r="E707" s="17"/>
      <c r="F707" s="387"/>
      <c r="G707" s="38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8"/>
      <c r="B708" s="17"/>
      <c r="C708" s="17"/>
      <c r="D708" s="17"/>
      <c r="E708" s="17"/>
      <c r="F708" s="387"/>
      <c r="G708" s="38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8"/>
      <c r="B709" s="17"/>
      <c r="C709" s="17"/>
      <c r="D709" s="17"/>
      <c r="E709" s="17"/>
      <c r="F709" s="387"/>
      <c r="G709" s="38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8"/>
      <c r="B710" s="17"/>
      <c r="C710" s="17"/>
      <c r="D710" s="17"/>
      <c r="E710" s="17"/>
      <c r="F710" s="387"/>
      <c r="G710" s="38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8"/>
      <c r="B711" s="17"/>
      <c r="C711" s="17"/>
      <c r="D711" s="17"/>
      <c r="E711" s="17"/>
      <c r="F711" s="387"/>
      <c r="G711" s="38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8"/>
      <c r="B712" s="17"/>
      <c r="C712" s="17"/>
      <c r="D712" s="17"/>
      <c r="E712" s="17"/>
      <c r="F712" s="387"/>
      <c r="G712" s="38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8"/>
      <c r="B713" s="17"/>
      <c r="C713" s="17"/>
      <c r="D713" s="17"/>
      <c r="E713" s="17"/>
      <c r="F713" s="387"/>
      <c r="G713" s="38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8"/>
      <c r="B714" s="17"/>
      <c r="C714" s="17"/>
      <c r="D714" s="17"/>
      <c r="E714" s="17"/>
      <c r="F714" s="387"/>
      <c r="G714" s="38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8"/>
      <c r="B715" s="17"/>
      <c r="C715" s="17"/>
      <c r="D715" s="17"/>
      <c r="E715" s="17"/>
      <c r="F715" s="387"/>
      <c r="G715" s="38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8"/>
      <c r="B716" s="17"/>
      <c r="C716" s="17"/>
      <c r="D716" s="17"/>
      <c r="E716" s="17"/>
      <c r="F716" s="387"/>
      <c r="G716" s="38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8"/>
      <c r="B717" s="17"/>
      <c r="C717" s="17"/>
      <c r="D717" s="17"/>
      <c r="E717" s="17"/>
      <c r="F717" s="387"/>
      <c r="G717" s="38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8"/>
      <c r="B718" s="17"/>
      <c r="C718" s="17"/>
      <c r="D718" s="17"/>
      <c r="E718" s="17"/>
      <c r="F718" s="387"/>
      <c r="G718" s="38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8"/>
      <c r="B719" s="17"/>
      <c r="C719" s="17"/>
      <c r="D719" s="17"/>
      <c r="E719" s="17"/>
      <c r="F719" s="387"/>
      <c r="G719" s="38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x14ac:dyDescent="0.25">
      <c r="A720" s="128"/>
      <c r="B720" s="17"/>
      <c r="C720" s="17"/>
      <c r="D720" s="17"/>
      <c r="E720" s="17"/>
      <c r="F720" s="387"/>
      <c r="G720" s="387"/>
      <c r="H720" s="17"/>
      <c r="I720" s="17"/>
      <c r="J720" s="18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x14ac:dyDescent="0.25">
      <c r="A721" s="128"/>
      <c r="B721" s="17"/>
      <c r="C721" s="17"/>
      <c r="D721" s="17"/>
      <c r="E721" s="17"/>
      <c r="F721" s="387"/>
      <c r="G721" s="387"/>
      <c r="H721" s="17"/>
      <c r="I721" s="17"/>
      <c r="J721" s="18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x14ac:dyDescent="0.25">
      <c r="A722" s="128"/>
      <c r="B722" s="17"/>
      <c r="C722" s="17"/>
      <c r="D722" s="17"/>
      <c r="E722" s="17"/>
      <c r="F722" s="387"/>
      <c r="G722" s="387"/>
      <c r="H722" s="17"/>
      <c r="I722" s="17"/>
      <c r="J722" s="18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x14ac:dyDescent="0.25">
      <c r="A723" s="128"/>
      <c r="B723" s="17"/>
      <c r="C723" s="17"/>
      <c r="D723" s="17"/>
      <c r="E723" s="17"/>
      <c r="F723" s="387"/>
      <c r="G723" s="387"/>
      <c r="H723" s="17"/>
      <c r="I723" s="17"/>
      <c r="J723" s="18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x14ac:dyDescent="0.25">
      <c r="A724" s="128"/>
      <c r="B724" s="17"/>
      <c r="C724" s="17"/>
      <c r="D724" s="17"/>
      <c r="E724" s="17"/>
      <c r="F724" s="387"/>
      <c r="G724" s="387"/>
      <c r="H724" s="17"/>
      <c r="I724" s="17"/>
      <c r="J724" s="18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x14ac:dyDescent="0.25">
      <c r="A725" s="128"/>
      <c r="B725" s="17"/>
      <c r="C725" s="17"/>
      <c r="D725" s="17"/>
      <c r="E725" s="17"/>
      <c r="F725" s="387"/>
      <c r="G725" s="387"/>
      <c r="H725" s="17"/>
      <c r="I725" s="17"/>
      <c r="J725" s="18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x14ac:dyDescent="0.25">
      <c r="A726" s="128"/>
      <c r="B726" s="17"/>
      <c r="C726" s="17"/>
      <c r="D726" s="17"/>
      <c r="E726" s="17"/>
      <c r="F726" s="387"/>
      <c r="G726" s="387"/>
      <c r="H726" s="17"/>
      <c r="I726" s="17"/>
      <c r="J726" s="18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x14ac:dyDescent="0.25">
      <c r="A727" s="128"/>
      <c r="B727" s="17"/>
      <c r="C727" s="17"/>
      <c r="D727" s="17"/>
      <c r="E727" s="17"/>
      <c r="F727" s="387"/>
      <c r="G727" s="387"/>
      <c r="H727" s="17"/>
      <c r="I727" s="17"/>
      <c r="J727" s="18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x14ac:dyDescent="0.25">
      <c r="A728" s="128"/>
      <c r="B728" s="17"/>
      <c r="C728" s="17"/>
      <c r="D728" s="17"/>
      <c r="E728" s="17"/>
      <c r="F728" s="387"/>
      <c r="G728" s="387"/>
      <c r="H728" s="17"/>
      <c r="I728" s="17"/>
      <c r="J728" s="18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x14ac:dyDescent="0.25">
      <c r="A729" s="128"/>
      <c r="B729" s="17"/>
      <c r="C729" s="17"/>
      <c r="D729" s="17"/>
      <c r="E729" s="17"/>
      <c r="F729" s="387"/>
      <c r="G729" s="387"/>
      <c r="H729" s="17"/>
      <c r="I729" s="17"/>
      <c r="J729" s="18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x14ac:dyDescent="0.25">
      <c r="A730" s="128"/>
      <c r="B730" s="17"/>
      <c r="C730" s="17"/>
      <c r="D730" s="17"/>
      <c r="E730" s="17"/>
      <c r="F730" s="387"/>
      <c r="G730" s="387"/>
      <c r="H730" s="17"/>
      <c r="I730" s="17"/>
      <c r="J730" s="18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x14ac:dyDescent="0.25">
      <c r="A731" s="128"/>
      <c r="B731" s="17"/>
      <c r="C731" s="17"/>
      <c r="D731" s="17"/>
      <c r="E731" s="17"/>
      <c r="F731" s="387"/>
      <c r="G731" s="387"/>
      <c r="H731" s="17"/>
      <c r="I731" s="17"/>
      <c r="J731" s="18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x14ac:dyDescent="0.25">
      <c r="A732" s="128"/>
      <c r="B732" s="17"/>
      <c r="C732" s="17"/>
      <c r="D732" s="17"/>
      <c r="E732" s="17"/>
      <c r="F732" s="387"/>
      <c r="G732" s="387"/>
      <c r="H732" s="17"/>
      <c r="I732" s="17"/>
      <c r="J732" s="18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x14ac:dyDescent="0.25">
      <c r="A733" s="128"/>
      <c r="B733" s="17"/>
      <c r="C733" s="17"/>
      <c r="D733" s="17"/>
      <c r="E733" s="17"/>
      <c r="F733" s="387"/>
      <c r="G733" s="387"/>
      <c r="H733" s="17"/>
      <c r="I733" s="17"/>
      <c r="J733" s="18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x14ac:dyDescent="0.25">
      <c r="A734" s="128"/>
      <c r="B734" s="17"/>
      <c r="C734" s="17"/>
      <c r="D734" s="17"/>
      <c r="E734" s="17"/>
      <c r="F734" s="387"/>
      <c r="G734" s="387"/>
      <c r="H734" s="17"/>
      <c r="I734" s="17"/>
      <c r="J734" s="18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x14ac:dyDescent="0.25">
      <c r="A735" s="128"/>
      <c r="B735" s="17"/>
      <c r="C735" s="17"/>
      <c r="D735" s="17"/>
      <c r="E735" s="17"/>
      <c r="F735" s="387"/>
      <c r="G735" s="387"/>
      <c r="H735" s="17"/>
      <c r="I735" s="17"/>
      <c r="J735" s="18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x14ac:dyDescent="0.25">
      <c r="A736" s="128"/>
      <c r="B736" s="17"/>
      <c r="C736" s="17"/>
      <c r="D736" s="17"/>
      <c r="E736" s="17"/>
      <c r="F736" s="387"/>
      <c r="G736" s="387"/>
      <c r="H736" s="17"/>
      <c r="I736" s="17"/>
      <c r="J736" s="18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x14ac:dyDescent="0.25">
      <c r="A737" s="128"/>
      <c r="B737" s="17"/>
      <c r="C737" s="17"/>
      <c r="D737" s="17"/>
      <c r="E737" s="17"/>
      <c r="F737" s="387"/>
      <c r="G737" s="387"/>
      <c r="H737" s="17"/>
      <c r="I737" s="17"/>
      <c r="J737" s="18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x14ac:dyDescent="0.25">
      <c r="A738" s="128"/>
      <c r="B738" s="17"/>
      <c r="C738" s="17"/>
      <c r="D738" s="17"/>
      <c r="E738" s="17"/>
      <c r="F738" s="387"/>
      <c r="G738" s="387"/>
      <c r="H738" s="17"/>
      <c r="I738" s="17"/>
      <c r="J738" s="18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x14ac:dyDescent="0.25">
      <c r="A739" s="128"/>
      <c r="B739" s="17"/>
      <c r="C739" s="17"/>
      <c r="D739" s="17"/>
      <c r="E739" s="17"/>
      <c r="F739" s="387"/>
      <c r="G739" s="387"/>
      <c r="H739" s="17"/>
      <c r="I739" s="17"/>
      <c r="J739" s="18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x14ac:dyDescent="0.25">
      <c r="A740" s="128"/>
      <c r="B740" s="17"/>
      <c r="C740" s="17"/>
      <c r="D740" s="17"/>
      <c r="E740" s="17"/>
      <c r="F740" s="387"/>
      <c r="G740" s="387"/>
      <c r="H740" s="17"/>
      <c r="I740" s="17"/>
      <c r="J740" s="18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x14ac:dyDescent="0.25">
      <c r="A741" s="128"/>
      <c r="B741" s="17"/>
      <c r="C741" s="17"/>
      <c r="D741" s="17"/>
      <c r="E741" s="17"/>
      <c r="F741" s="387"/>
      <c r="G741" s="387"/>
      <c r="H741" s="17"/>
      <c r="I741" s="17"/>
      <c r="J741" s="18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x14ac:dyDescent="0.25">
      <c r="A742" s="128"/>
      <c r="B742" s="17"/>
      <c r="C742" s="17"/>
      <c r="D742" s="17"/>
      <c r="E742" s="17"/>
      <c r="F742" s="387"/>
      <c r="G742" s="387"/>
      <c r="H742" s="17"/>
      <c r="I742" s="17"/>
      <c r="J742" s="18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x14ac:dyDescent="0.25">
      <c r="A743" s="128"/>
      <c r="B743" s="17"/>
      <c r="C743" s="17"/>
      <c r="D743" s="17"/>
      <c r="E743" s="17"/>
      <c r="F743" s="387"/>
      <c r="G743" s="387"/>
      <c r="H743" s="17"/>
      <c r="I743" s="17"/>
      <c r="J743" s="18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x14ac:dyDescent="0.25">
      <c r="A744" s="128"/>
      <c r="B744" s="17"/>
      <c r="C744" s="17"/>
      <c r="D744" s="17"/>
      <c r="E744" s="17"/>
      <c r="F744" s="387"/>
      <c r="G744" s="387"/>
      <c r="H744" s="17"/>
      <c r="I744" s="17"/>
      <c r="J744" s="18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x14ac:dyDescent="0.25">
      <c r="A745" s="128"/>
      <c r="B745" s="17"/>
      <c r="C745" s="17"/>
      <c r="D745" s="17"/>
      <c r="E745" s="17"/>
      <c r="F745" s="387"/>
      <c r="G745" s="387"/>
      <c r="H745" s="17"/>
      <c r="I745" s="17"/>
      <c r="J745" s="18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x14ac:dyDescent="0.25">
      <c r="A746" s="128"/>
      <c r="B746" s="17"/>
      <c r="C746" s="17"/>
      <c r="D746" s="17"/>
      <c r="E746" s="17"/>
      <c r="F746" s="387"/>
      <c r="G746" s="387"/>
      <c r="H746" s="17"/>
      <c r="I746" s="17"/>
      <c r="J746" s="18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x14ac:dyDescent="0.25">
      <c r="A747" s="128"/>
      <c r="B747" s="17"/>
      <c r="C747" s="17"/>
      <c r="D747" s="17"/>
      <c r="E747" s="17"/>
      <c r="F747" s="387"/>
      <c r="G747" s="387"/>
      <c r="H747" s="17"/>
      <c r="I747" s="17"/>
      <c r="J747" s="18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x14ac:dyDescent="0.25">
      <c r="A748" s="128"/>
      <c r="B748" s="17"/>
      <c r="C748" s="17"/>
      <c r="D748" s="17"/>
      <c r="E748" s="17"/>
      <c r="F748" s="387"/>
      <c r="G748" s="387"/>
      <c r="H748" s="17"/>
      <c r="I748" s="17"/>
      <c r="J748" s="18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x14ac:dyDescent="0.25">
      <c r="A749" s="128"/>
      <c r="B749" s="17"/>
      <c r="C749" s="17"/>
      <c r="D749" s="17"/>
      <c r="E749" s="17"/>
      <c r="F749" s="387"/>
      <c r="G749" s="387"/>
      <c r="H749" s="17"/>
      <c r="I749" s="17"/>
      <c r="J749" s="18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x14ac:dyDescent="0.25">
      <c r="A750" s="128"/>
      <c r="B750" s="17"/>
      <c r="C750" s="17"/>
      <c r="D750" s="17"/>
      <c r="E750" s="17"/>
      <c r="F750" s="387"/>
      <c r="G750" s="387"/>
      <c r="H750" s="17"/>
      <c r="I750" s="17"/>
      <c r="J750" s="18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x14ac:dyDescent="0.25">
      <c r="A751" s="128"/>
      <c r="B751" s="17"/>
      <c r="C751" s="17"/>
      <c r="D751" s="17"/>
      <c r="E751" s="17"/>
      <c r="F751" s="387"/>
      <c r="G751" s="387"/>
      <c r="H751" s="17"/>
      <c r="I751" s="17"/>
      <c r="J751" s="18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x14ac:dyDescent="0.25">
      <c r="A752" s="128"/>
      <c r="B752" s="17"/>
      <c r="C752" s="17"/>
      <c r="D752" s="17"/>
      <c r="E752" s="17"/>
      <c r="F752" s="387"/>
      <c r="G752" s="387"/>
      <c r="H752" s="17"/>
      <c r="I752" s="17"/>
      <c r="J752" s="18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x14ac:dyDescent="0.25">
      <c r="A753" s="128"/>
      <c r="B753" s="17"/>
      <c r="C753" s="17"/>
      <c r="D753" s="17"/>
      <c r="E753" s="17"/>
      <c r="F753" s="387"/>
      <c r="G753" s="387"/>
      <c r="H753" s="17"/>
      <c r="I753" s="17"/>
      <c r="J753" s="18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x14ac:dyDescent="0.25">
      <c r="A754" s="128"/>
      <c r="B754" s="17"/>
      <c r="C754" s="17"/>
      <c r="D754" s="17"/>
      <c r="E754" s="17"/>
      <c r="F754" s="387"/>
      <c r="G754" s="387"/>
      <c r="H754" s="17"/>
      <c r="I754" s="17"/>
      <c r="J754" s="18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x14ac:dyDescent="0.25">
      <c r="A755" s="128"/>
      <c r="B755" s="17"/>
      <c r="C755" s="17"/>
      <c r="D755" s="17"/>
      <c r="E755" s="17"/>
      <c r="F755" s="387"/>
      <c r="G755" s="387"/>
      <c r="H755" s="17"/>
      <c r="I755" s="17"/>
      <c r="J755" s="18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x14ac:dyDescent="0.25">
      <c r="A756" s="128"/>
      <c r="B756" s="17"/>
      <c r="C756" s="17"/>
      <c r="D756" s="17"/>
      <c r="E756" s="17"/>
      <c r="F756" s="387"/>
      <c r="G756" s="387"/>
      <c r="H756" s="17"/>
      <c r="I756" s="17"/>
      <c r="J756" s="18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x14ac:dyDescent="0.25">
      <c r="A757" s="128"/>
      <c r="B757" s="17"/>
      <c r="C757" s="17"/>
      <c r="D757" s="17"/>
      <c r="E757" s="17"/>
      <c r="F757" s="387"/>
      <c r="G757" s="387"/>
      <c r="H757" s="17"/>
      <c r="I757" s="17"/>
      <c r="J757" s="18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x14ac:dyDescent="0.25">
      <c r="A758" s="128"/>
      <c r="B758" s="17"/>
      <c r="C758" s="17"/>
      <c r="D758" s="17"/>
      <c r="E758" s="17"/>
      <c r="F758" s="387"/>
      <c r="G758" s="387"/>
      <c r="H758" s="17"/>
      <c r="I758" s="17"/>
      <c r="J758" s="18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x14ac:dyDescent="0.25">
      <c r="A759" s="128"/>
      <c r="B759" s="17"/>
      <c r="C759" s="17"/>
      <c r="D759" s="17"/>
      <c r="E759" s="17"/>
      <c r="F759" s="387"/>
      <c r="G759" s="387"/>
      <c r="H759" s="17"/>
      <c r="I759" s="17"/>
      <c r="J759" s="18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x14ac:dyDescent="0.25">
      <c r="A760" s="128"/>
      <c r="B760" s="17"/>
      <c r="C760" s="17"/>
      <c r="D760" s="17"/>
      <c r="E760" s="17"/>
      <c r="F760" s="387"/>
      <c r="G760" s="387"/>
      <c r="H760" s="17"/>
      <c r="I760" s="17"/>
      <c r="J760" s="18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x14ac:dyDescent="0.25">
      <c r="A761" s="128"/>
      <c r="B761" s="17"/>
      <c r="C761" s="17"/>
      <c r="D761" s="17"/>
      <c r="E761" s="17"/>
      <c r="F761" s="387"/>
      <c r="G761" s="387"/>
      <c r="H761" s="17"/>
      <c r="I761" s="17"/>
      <c r="J761" s="18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x14ac:dyDescent="0.25">
      <c r="A762" s="128"/>
      <c r="B762" s="17"/>
      <c r="C762" s="17"/>
      <c r="D762" s="17"/>
      <c r="E762" s="17"/>
      <c r="F762" s="387"/>
      <c r="G762" s="387"/>
      <c r="H762" s="17"/>
      <c r="I762" s="17"/>
      <c r="J762" s="18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x14ac:dyDescent="0.25">
      <c r="A763" s="128"/>
      <c r="B763" s="17"/>
      <c r="C763" s="17"/>
      <c r="D763" s="17"/>
      <c r="E763" s="17"/>
      <c r="F763" s="387"/>
      <c r="G763" s="387"/>
      <c r="H763" s="17"/>
      <c r="I763" s="17"/>
      <c r="J763" s="18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x14ac:dyDescent="0.25">
      <c r="A764" s="128"/>
      <c r="B764" s="17"/>
      <c r="C764" s="17"/>
      <c r="D764" s="17"/>
      <c r="E764" s="17"/>
      <c r="F764" s="387"/>
      <c r="G764" s="387"/>
      <c r="H764" s="17"/>
      <c r="I764" s="17"/>
      <c r="J764" s="18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</sheetData>
  <mergeCells count="246">
    <mergeCell ref="M2:X2"/>
    <mergeCell ref="F2:F4"/>
    <mergeCell ref="C5:E5"/>
    <mergeCell ref="C6:E6"/>
    <mergeCell ref="C32:E32"/>
    <mergeCell ref="C33:E33"/>
    <mergeCell ref="C34:E34"/>
    <mergeCell ref="V3:X3"/>
    <mergeCell ref="M3:U3"/>
    <mergeCell ref="C35:E35"/>
    <mergeCell ref="B2:E4"/>
    <mergeCell ref="H2:J2"/>
    <mergeCell ref="H3:H4"/>
    <mergeCell ref="I3:I4"/>
    <mergeCell ref="J3:J4"/>
    <mergeCell ref="C46:E46"/>
    <mergeCell ref="C47:E47"/>
    <mergeCell ref="C50:E50"/>
    <mergeCell ref="G2:G4"/>
    <mergeCell ref="C51:E51"/>
    <mergeCell ref="C52:E52"/>
    <mergeCell ref="C53:E53"/>
    <mergeCell ref="C36:E36"/>
    <mergeCell ref="C37:E37"/>
    <mergeCell ref="C40:E40"/>
    <mergeCell ref="C41:E41"/>
    <mergeCell ref="C42:E42"/>
    <mergeCell ref="C45:E45"/>
    <mergeCell ref="C71:E71"/>
    <mergeCell ref="C72:E72"/>
    <mergeCell ref="C73:E73"/>
    <mergeCell ref="C76:E76"/>
    <mergeCell ref="D77:E77"/>
    <mergeCell ref="D78:E78"/>
    <mergeCell ref="C56:E56"/>
    <mergeCell ref="C57:E57"/>
    <mergeCell ref="C58:E58"/>
    <mergeCell ref="C59:E59"/>
    <mergeCell ref="C60:E60"/>
    <mergeCell ref="C61:E61"/>
    <mergeCell ref="C87:E87"/>
    <mergeCell ref="C90:E90"/>
    <mergeCell ref="C91:E91"/>
    <mergeCell ref="C92:E92"/>
    <mergeCell ref="C93:E93"/>
    <mergeCell ref="C96:E96"/>
    <mergeCell ref="C79:E79"/>
    <mergeCell ref="C80:E80"/>
    <mergeCell ref="C83:E83"/>
    <mergeCell ref="C84:E84"/>
    <mergeCell ref="C85:E85"/>
    <mergeCell ref="C86:E86"/>
    <mergeCell ref="C103:E103"/>
    <mergeCell ref="D104:E104"/>
    <mergeCell ref="D105:E105"/>
    <mergeCell ref="D106:E106"/>
    <mergeCell ref="C107:E107"/>
    <mergeCell ref="D108:E108"/>
    <mergeCell ref="C97:E97"/>
    <mergeCell ref="C98:E98"/>
    <mergeCell ref="C99:E99"/>
    <mergeCell ref="C100:E100"/>
    <mergeCell ref="C101:E101"/>
    <mergeCell ref="C102:E102"/>
    <mergeCell ref="D115:E115"/>
    <mergeCell ref="C116:E116"/>
    <mergeCell ref="C120:E120"/>
    <mergeCell ref="C121:E121"/>
    <mergeCell ref="D122:E122"/>
    <mergeCell ref="D123:E123"/>
    <mergeCell ref="D109:E109"/>
    <mergeCell ref="D110:E110"/>
    <mergeCell ref="D111:E111"/>
    <mergeCell ref="C112:E112"/>
    <mergeCell ref="C113:E113"/>
    <mergeCell ref="D114:E114"/>
    <mergeCell ref="D130:E130"/>
    <mergeCell ref="D131:E131"/>
    <mergeCell ref="C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42:E142"/>
    <mergeCell ref="C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C154:E154"/>
    <mergeCell ref="D155:E155"/>
    <mergeCell ref="D156:E156"/>
    <mergeCell ref="C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66:E166"/>
    <mergeCell ref="D167:E167"/>
    <mergeCell ref="D168:E168"/>
    <mergeCell ref="C169:E169"/>
    <mergeCell ref="C170:E170"/>
    <mergeCell ref="C171:E171"/>
    <mergeCell ref="D160:E160"/>
    <mergeCell ref="D161:E161"/>
    <mergeCell ref="D162:E162"/>
    <mergeCell ref="D163:E163"/>
    <mergeCell ref="D164:E164"/>
    <mergeCell ref="D165:E165"/>
    <mergeCell ref="D178:E178"/>
    <mergeCell ref="D179:E179"/>
    <mergeCell ref="D180:E180"/>
    <mergeCell ref="D181:E181"/>
    <mergeCell ref="D182:E182"/>
    <mergeCell ref="C183:E183"/>
    <mergeCell ref="C172:E172"/>
    <mergeCell ref="D173:E173"/>
    <mergeCell ref="D174:E174"/>
    <mergeCell ref="D175:E175"/>
    <mergeCell ref="D176:E176"/>
    <mergeCell ref="D177:E177"/>
    <mergeCell ref="C190:E190"/>
    <mergeCell ref="C193:E193"/>
    <mergeCell ref="C194:E194"/>
    <mergeCell ref="C195:E195"/>
    <mergeCell ref="C198:E198"/>
    <mergeCell ref="C199:E199"/>
    <mergeCell ref="C184:E184"/>
    <mergeCell ref="C185:E185"/>
    <mergeCell ref="C186:E186"/>
    <mergeCell ref="D187:E187"/>
    <mergeCell ref="D188:E188"/>
    <mergeCell ref="C189:E189"/>
    <mergeCell ref="D210:E210"/>
    <mergeCell ref="D211:E211"/>
    <mergeCell ref="D212:E212"/>
    <mergeCell ref="D213:E213"/>
    <mergeCell ref="D214:E214"/>
    <mergeCell ref="D215:E215"/>
    <mergeCell ref="C202:E202"/>
    <mergeCell ref="C203:E203"/>
    <mergeCell ref="C204:E204"/>
    <mergeCell ref="C207:E207"/>
    <mergeCell ref="C208:E208"/>
    <mergeCell ref="C209:E209"/>
    <mergeCell ref="D222:E222"/>
    <mergeCell ref="D223:E223"/>
    <mergeCell ref="D224:E224"/>
    <mergeCell ref="D225:E225"/>
    <mergeCell ref="D226:E226"/>
    <mergeCell ref="D227:E227"/>
    <mergeCell ref="D216:E216"/>
    <mergeCell ref="D217:E217"/>
    <mergeCell ref="D218:E218"/>
    <mergeCell ref="D219:E219"/>
    <mergeCell ref="C220:E220"/>
    <mergeCell ref="D221:E221"/>
    <mergeCell ref="D234:E234"/>
    <mergeCell ref="D235:E235"/>
    <mergeCell ref="D236:E236"/>
    <mergeCell ref="D237:E237"/>
    <mergeCell ref="D238:E238"/>
    <mergeCell ref="D239:E239"/>
    <mergeCell ref="D228:E228"/>
    <mergeCell ref="D229:E229"/>
    <mergeCell ref="D230:E230"/>
    <mergeCell ref="C231:E231"/>
    <mergeCell ref="D232:E232"/>
    <mergeCell ref="D233:E233"/>
    <mergeCell ref="D246:E246"/>
    <mergeCell ref="D247:E247"/>
    <mergeCell ref="D248:E248"/>
    <mergeCell ref="D249:E249"/>
    <mergeCell ref="D250:E250"/>
    <mergeCell ref="D251:E251"/>
    <mergeCell ref="D240:E240"/>
    <mergeCell ref="D241:E241"/>
    <mergeCell ref="C242:E242"/>
    <mergeCell ref="D243:E243"/>
    <mergeCell ref="D244:E244"/>
    <mergeCell ref="C245:E245"/>
    <mergeCell ref="C258:E258"/>
    <mergeCell ref="C259:E259"/>
    <mergeCell ref="D260:E260"/>
    <mergeCell ref="D261:E261"/>
    <mergeCell ref="D262:E262"/>
    <mergeCell ref="D263:E263"/>
    <mergeCell ref="D252:E252"/>
    <mergeCell ref="D253:E253"/>
    <mergeCell ref="D254:E254"/>
    <mergeCell ref="D255:E255"/>
    <mergeCell ref="D256:E256"/>
    <mergeCell ref="C257:E257"/>
    <mergeCell ref="D280:E280"/>
    <mergeCell ref="D281:E281"/>
    <mergeCell ref="C270:E270"/>
    <mergeCell ref="C271:E271"/>
    <mergeCell ref="C272:E272"/>
    <mergeCell ref="D273:E273"/>
    <mergeCell ref="D274:E274"/>
    <mergeCell ref="D275:E275"/>
    <mergeCell ref="D264:E264"/>
    <mergeCell ref="D265:E265"/>
    <mergeCell ref="D266:E266"/>
    <mergeCell ref="D267:E267"/>
    <mergeCell ref="D268:E268"/>
    <mergeCell ref="D269:E269"/>
    <mergeCell ref="B300:E300"/>
    <mergeCell ref="K2:L3"/>
    <mergeCell ref="C294:E294"/>
    <mergeCell ref="C295:E295"/>
    <mergeCell ref="C296:E296"/>
    <mergeCell ref="C297:E297"/>
    <mergeCell ref="C298:E298"/>
    <mergeCell ref="C299:E299"/>
    <mergeCell ref="C288:E288"/>
    <mergeCell ref="C289:E289"/>
    <mergeCell ref="D290:E290"/>
    <mergeCell ref="D291:E291"/>
    <mergeCell ref="C292:E292"/>
    <mergeCell ref="C293:E293"/>
    <mergeCell ref="D282:E282"/>
    <mergeCell ref="C283:E283"/>
    <mergeCell ref="C284:E284"/>
    <mergeCell ref="C285:E285"/>
    <mergeCell ref="C286:E286"/>
    <mergeCell ref="C287:E287"/>
    <mergeCell ref="C276:E276"/>
    <mergeCell ref="D277:E277"/>
    <mergeCell ref="D278:E278"/>
    <mergeCell ref="D279:E279"/>
  </mergeCells>
  <pageMargins left="0.23622047244094491" right="0.23622047244094491" top="0.52" bottom="0.43307086614173229" header="0.31496062992125984" footer="0.31496062992125984"/>
  <pageSetup paperSize="9" scale="40" orientation="landscape" horizontalDpi="4294967293" r:id="rId1"/>
  <headerFooter>
    <oddHeader>&amp;C&amp;"Times New Roman,Félkövér"&amp;12KözművelődésKiadások - 2017. év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33"/>
  <sheetViews>
    <sheetView view="pageBreakPreview" zoomScale="60" zoomScaleNormal="74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116" sqref="H116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1.42578125" style="449" customWidth="1"/>
    <col min="8" max="8" width="11" style="12" customWidth="1"/>
    <col min="9" max="9" width="11.140625" style="12" customWidth="1"/>
    <col min="10" max="10" width="11.7109375" style="49" customWidth="1"/>
    <col min="11" max="11" width="13.140625" style="49" customWidth="1"/>
    <col min="12" max="12" width="14.5703125" style="12" customWidth="1"/>
    <col min="13" max="13" width="11.28515625" style="12" bestFit="1" customWidth="1"/>
    <col min="14" max="14" width="10.28515625" style="12" bestFit="1" customWidth="1"/>
    <col min="15" max="15" width="12" style="12" customWidth="1"/>
    <col min="16" max="16" width="14.140625" style="12" customWidth="1"/>
    <col min="17" max="17" width="11.28515625" style="12" bestFit="1" customWidth="1"/>
    <col min="18" max="28" width="10.28515625" style="12" bestFit="1" customWidth="1"/>
    <col min="29" max="29" width="11.28515625" style="12" bestFit="1" customWidth="1"/>
    <col min="30" max="16384" width="9.140625" style="17"/>
  </cols>
  <sheetData>
    <row r="1" spans="1:29" ht="15.75" thickBot="1" x14ac:dyDescent="0.3">
      <c r="AC1" s="11" t="s">
        <v>828</v>
      </c>
    </row>
    <row r="2" spans="1:29" ht="15" customHeight="1" x14ac:dyDescent="0.25">
      <c r="B2" s="765" t="s">
        <v>0</v>
      </c>
      <c r="C2" s="766"/>
      <c r="D2" s="766"/>
      <c r="E2" s="766"/>
      <c r="F2" s="870" t="s">
        <v>1045</v>
      </c>
      <c r="G2" s="870" t="s">
        <v>1053</v>
      </c>
      <c r="H2" s="839" t="s">
        <v>1031</v>
      </c>
      <c r="I2" s="751"/>
      <c r="J2" s="752"/>
      <c r="K2" s="458"/>
      <c r="L2" s="751" t="s">
        <v>1044</v>
      </c>
      <c r="M2" s="751"/>
      <c r="N2" s="751"/>
      <c r="O2" s="751"/>
      <c r="P2" s="751"/>
      <c r="Q2" s="752"/>
      <c r="R2" s="747" t="s">
        <v>1032</v>
      </c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809"/>
    </row>
    <row r="3" spans="1:29" ht="22.5" customHeight="1" x14ac:dyDescent="0.25">
      <c r="B3" s="767"/>
      <c r="C3" s="768"/>
      <c r="D3" s="768"/>
      <c r="E3" s="768"/>
      <c r="F3" s="871"/>
      <c r="G3" s="871"/>
      <c r="H3" s="840" t="s">
        <v>854</v>
      </c>
      <c r="I3" s="842" t="s">
        <v>855</v>
      </c>
      <c r="J3" s="844" t="s">
        <v>571</v>
      </c>
      <c r="K3" s="873" t="s">
        <v>840</v>
      </c>
      <c r="L3" s="867" t="s">
        <v>976</v>
      </c>
      <c r="M3" s="856" t="s">
        <v>857</v>
      </c>
      <c r="N3" s="856" t="s">
        <v>975</v>
      </c>
      <c r="O3" s="856" t="s">
        <v>977</v>
      </c>
      <c r="P3" s="856" t="s">
        <v>1026</v>
      </c>
      <c r="Q3" s="857" t="s">
        <v>978</v>
      </c>
      <c r="R3" s="808" t="s">
        <v>1033</v>
      </c>
      <c r="S3" s="806"/>
      <c r="T3" s="806"/>
      <c r="U3" s="806"/>
      <c r="V3" s="806"/>
      <c r="W3" s="806"/>
      <c r="X3" s="806"/>
      <c r="Y3" s="806"/>
      <c r="Z3" s="807"/>
      <c r="AA3" s="806" t="s">
        <v>1034</v>
      </c>
      <c r="AB3" s="806"/>
      <c r="AC3" s="807"/>
    </row>
    <row r="4" spans="1:29" ht="49.5" customHeight="1" thickBot="1" x14ac:dyDescent="0.3">
      <c r="B4" s="769"/>
      <c r="C4" s="770"/>
      <c r="D4" s="770"/>
      <c r="E4" s="770"/>
      <c r="F4" s="872"/>
      <c r="G4" s="872"/>
      <c r="H4" s="841"/>
      <c r="I4" s="843"/>
      <c r="J4" s="845"/>
      <c r="K4" s="754"/>
      <c r="L4" s="868"/>
      <c r="M4" s="756"/>
      <c r="N4" s="756"/>
      <c r="O4" s="756"/>
      <c r="P4" s="756"/>
      <c r="Q4" s="858"/>
      <c r="R4" s="130" t="s">
        <v>593</v>
      </c>
      <c r="S4" s="65" t="s">
        <v>594</v>
      </c>
      <c r="T4" s="65" t="s">
        <v>595</v>
      </c>
      <c r="U4" s="65" t="s">
        <v>596</v>
      </c>
      <c r="V4" s="65" t="s">
        <v>597</v>
      </c>
      <c r="W4" s="645" t="s">
        <v>598</v>
      </c>
      <c r="X4" s="83" t="s">
        <v>599</v>
      </c>
      <c r="Y4" s="270" t="s">
        <v>600</v>
      </c>
      <c r="Z4" s="665" t="s">
        <v>601</v>
      </c>
      <c r="AA4" s="352" t="s">
        <v>602</v>
      </c>
      <c r="AB4" s="270" t="s">
        <v>603</v>
      </c>
      <c r="AC4" s="66" t="s">
        <v>604</v>
      </c>
    </row>
    <row r="5" spans="1:29" ht="15.75" thickBot="1" x14ac:dyDescent="0.3">
      <c r="B5" s="84" t="s">
        <v>118</v>
      </c>
      <c r="C5" s="846" t="s">
        <v>119</v>
      </c>
      <c r="D5" s="847"/>
      <c r="E5" s="847"/>
      <c r="F5" s="382"/>
      <c r="G5" s="592"/>
      <c r="H5" s="249">
        <f>H6+H20</f>
        <v>0</v>
      </c>
      <c r="I5" s="147">
        <f t="shared" ref="I5:AC5" si="0">I6+I20</f>
        <v>0</v>
      </c>
      <c r="J5" s="164">
        <f>SUM(H5:I5)</f>
        <v>0</v>
      </c>
      <c r="K5" s="86"/>
      <c r="L5" s="89">
        <f t="shared" ref="L5:Q5" si="1">L6+L20</f>
        <v>0</v>
      </c>
      <c r="M5" s="87">
        <f t="shared" si="1"/>
        <v>0</v>
      </c>
      <c r="N5" s="87">
        <f t="shared" si="1"/>
        <v>0</v>
      </c>
      <c r="O5" s="87">
        <f t="shared" si="1"/>
        <v>0</v>
      </c>
      <c r="P5" s="87">
        <f>P6+P20</f>
        <v>0</v>
      </c>
      <c r="Q5" s="87">
        <f t="shared" si="1"/>
        <v>0</v>
      </c>
      <c r="R5" s="86">
        <f t="shared" si="0"/>
        <v>0</v>
      </c>
      <c r="S5" s="87">
        <f t="shared" si="0"/>
        <v>0</v>
      </c>
      <c r="T5" s="87">
        <f t="shared" si="0"/>
        <v>0</v>
      </c>
      <c r="U5" s="87">
        <f t="shared" si="0"/>
        <v>0</v>
      </c>
      <c r="V5" s="87">
        <f t="shared" si="0"/>
        <v>0</v>
      </c>
      <c r="W5" s="90">
        <f t="shared" si="0"/>
        <v>0</v>
      </c>
      <c r="X5" s="87">
        <f t="shared" si="0"/>
        <v>0</v>
      </c>
      <c r="Y5" s="89">
        <f t="shared" si="0"/>
        <v>0</v>
      </c>
      <c r="Z5" s="666">
        <f t="shared" si="0"/>
        <v>0</v>
      </c>
      <c r="AA5" s="89">
        <f t="shared" si="0"/>
        <v>0</v>
      </c>
      <c r="AB5" s="89">
        <f t="shared" si="0"/>
        <v>0</v>
      </c>
      <c r="AC5" s="91">
        <f t="shared" si="0"/>
        <v>0</v>
      </c>
    </row>
    <row r="6" spans="1:29" hidden="1" x14ac:dyDescent="0.25">
      <c r="B6" s="123" t="s">
        <v>609</v>
      </c>
      <c r="C6" s="779" t="s">
        <v>120</v>
      </c>
      <c r="D6" s="780"/>
      <c r="E6" s="780"/>
      <c r="F6" s="418"/>
      <c r="G6" s="593"/>
      <c r="H6" s="250">
        <f>H7+H8+H9+H10+H11+H12+H13+H14+H15+H16+H17+H18+H19</f>
        <v>0</v>
      </c>
      <c r="I6" s="148">
        <f t="shared" ref="I6:AC6" si="2">I7+I8+I9+I10+I11+I12+I13+I14+I15+I16+I17+I18+I19</f>
        <v>0</v>
      </c>
      <c r="J6" s="165">
        <f t="shared" ref="J6:J69" si="3">SUM(H6:I6)</f>
        <v>0</v>
      </c>
      <c r="K6" s="117"/>
      <c r="L6" s="120">
        <f t="shared" ref="L6:Q6" si="4">L7+L8+L9+L10+L11+L12+L13+L14+L15+L16+L17+L18+L19</f>
        <v>0</v>
      </c>
      <c r="M6" s="118">
        <f t="shared" si="4"/>
        <v>0</v>
      </c>
      <c r="N6" s="118">
        <f t="shared" si="4"/>
        <v>0</v>
      </c>
      <c r="O6" s="118">
        <f t="shared" si="4"/>
        <v>0</v>
      </c>
      <c r="P6" s="118">
        <f>P7+P8+P9+P10+P11+P12+P13+P14+P15+P16+P17+P18+P19</f>
        <v>0</v>
      </c>
      <c r="Q6" s="118">
        <f t="shared" si="4"/>
        <v>0</v>
      </c>
      <c r="R6" s="117">
        <f t="shared" si="2"/>
        <v>0</v>
      </c>
      <c r="S6" s="118">
        <f t="shared" si="2"/>
        <v>0</v>
      </c>
      <c r="T6" s="118">
        <f t="shared" si="2"/>
        <v>0</v>
      </c>
      <c r="U6" s="118">
        <f t="shared" si="2"/>
        <v>0</v>
      </c>
      <c r="V6" s="118">
        <f t="shared" si="2"/>
        <v>0</v>
      </c>
      <c r="W6" s="121">
        <f t="shared" si="2"/>
        <v>0</v>
      </c>
      <c r="X6" s="118">
        <f t="shared" si="2"/>
        <v>0</v>
      </c>
      <c r="Y6" s="120">
        <f t="shared" si="2"/>
        <v>0</v>
      </c>
      <c r="Z6" s="667">
        <f t="shared" si="2"/>
        <v>0</v>
      </c>
      <c r="AA6" s="120">
        <f t="shared" si="2"/>
        <v>0</v>
      </c>
      <c r="AB6" s="120">
        <f t="shared" si="2"/>
        <v>0</v>
      </c>
      <c r="AC6" s="122">
        <f t="shared" si="2"/>
        <v>0</v>
      </c>
    </row>
    <row r="7" spans="1:29" s="209" customFormat="1" hidden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422"/>
      <c r="G7" s="594"/>
      <c r="H7" s="271">
        <f>SUM(R7:AC7)</f>
        <v>0</v>
      </c>
      <c r="I7" s="190"/>
      <c r="J7" s="191">
        <f t="shared" si="3"/>
        <v>0</v>
      </c>
      <c r="K7" s="199"/>
      <c r="L7" s="192"/>
      <c r="M7" s="193"/>
      <c r="N7" s="193"/>
      <c r="O7" s="193"/>
      <c r="P7" s="193"/>
      <c r="Q7" s="193"/>
      <c r="R7" s="199"/>
      <c r="S7" s="193"/>
      <c r="T7" s="193"/>
      <c r="U7" s="193"/>
      <c r="V7" s="193"/>
      <c r="W7" s="194"/>
      <c r="X7" s="193"/>
      <c r="Y7" s="192"/>
      <c r="Z7" s="664"/>
      <c r="AA7" s="192"/>
      <c r="AB7" s="192"/>
      <c r="AC7" s="195"/>
    </row>
    <row r="8" spans="1:29" s="209" customFormat="1" hidden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422"/>
      <c r="G8" s="594"/>
      <c r="H8" s="271">
        <f t="shared" ref="H8:H19" si="5">SUM(R8:AC8)</f>
        <v>0</v>
      </c>
      <c r="I8" s="190"/>
      <c r="J8" s="191">
        <f t="shared" si="3"/>
        <v>0</v>
      </c>
      <c r="K8" s="199"/>
      <c r="L8" s="192"/>
      <c r="M8" s="193"/>
      <c r="N8" s="193"/>
      <c r="O8" s="193"/>
      <c r="P8" s="193"/>
      <c r="Q8" s="193"/>
      <c r="R8" s="199"/>
      <c r="S8" s="193"/>
      <c r="T8" s="193"/>
      <c r="U8" s="193"/>
      <c r="V8" s="193"/>
      <c r="W8" s="194"/>
      <c r="X8" s="193"/>
      <c r="Y8" s="192"/>
      <c r="Z8" s="664"/>
      <c r="AA8" s="192"/>
      <c r="AB8" s="192"/>
      <c r="AC8" s="195"/>
    </row>
    <row r="9" spans="1:29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422"/>
      <c r="G9" s="594"/>
      <c r="H9" s="271">
        <f t="shared" si="5"/>
        <v>0</v>
      </c>
      <c r="I9" s="190"/>
      <c r="J9" s="191">
        <f t="shared" si="3"/>
        <v>0</v>
      </c>
      <c r="K9" s="199"/>
      <c r="L9" s="192"/>
      <c r="M9" s="193"/>
      <c r="N9" s="193"/>
      <c r="O9" s="193"/>
      <c r="P9" s="193"/>
      <c r="Q9" s="193"/>
      <c r="R9" s="199"/>
      <c r="S9" s="193"/>
      <c r="T9" s="193"/>
      <c r="U9" s="193"/>
      <c r="V9" s="193"/>
      <c r="W9" s="194"/>
      <c r="X9" s="193"/>
      <c r="Y9" s="192"/>
      <c r="Z9" s="664"/>
      <c r="AA9" s="192"/>
      <c r="AB9" s="192"/>
      <c r="AC9" s="195"/>
    </row>
    <row r="10" spans="1:29" s="209" customFormat="1" hidden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422"/>
      <c r="G10" s="594"/>
      <c r="H10" s="271">
        <f t="shared" si="5"/>
        <v>0</v>
      </c>
      <c r="I10" s="190"/>
      <c r="J10" s="191">
        <f t="shared" si="3"/>
        <v>0</v>
      </c>
      <c r="K10" s="199"/>
      <c r="L10" s="192"/>
      <c r="M10" s="193"/>
      <c r="N10" s="193"/>
      <c r="O10" s="193"/>
      <c r="P10" s="193"/>
      <c r="Q10" s="193"/>
      <c r="R10" s="199"/>
      <c r="S10" s="193"/>
      <c r="T10" s="193"/>
      <c r="U10" s="193"/>
      <c r="V10" s="193"/>
      <c r="W10" s="194"/>
      <c r="X10" s="193"/>
      <c r="Y10" s="192"/>
      <c r="Z10" s="664"/>
      <c r="AA10" s="192"/>
      <c r="AB10" s="192"/>
      <c r="AC10" s="195"/>
    </row>
    <row r="11" spans="1:29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422"/>
      <c r="G11" s="594"/>
      <c r="H11" s="271">
        <f t="shared" si="5"/>
        <v>0</v>
      </c>
      <c r="I11" s="190"/>
      <c r="J11" s="191">
        <f t="shared" si="3"/>
        <v>0</v>
      </c>
      <c r="K11" s="199"/>
      <c r="L11" s="192"/>
      <c r="M11" s="193"/>
      <c r="N11" s="193"/>
      <c r="O11" s="193"/>
      <c r="P11" s="193"/>
      <c r="Q11" s="193"/>
      <c r="R11" s="199"/>
      <c r="S11" s="193"/>
      <c r="T11" s="193"/>
      <c r="U11" s="193"/>
      <c r="V11" s="193"/>
      <c r="W11" s="194"/>
      <c r="X11" s="193"/>
      <c r="Y11" s="192"/>
      <c r="Z11" s="664"/>
      <c r="AA11" s="192"/>
      <c r="AB11" s="192"/>
      <c r="AC11" s="195"/>
    </row>
    <row r="12" spans="1:29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422"/>
      <c r="G12" s="594"/>
      <c r="H12" s="271">
        <f t="shared" si="5"/>
        <v>0</v>
      </c>
      <c r="I12" s="190"/>
      <c r="J12" s="191">
        <f t="shared" si="3"/>
        <v>0</v>
      </c>
      <c r="K12" s="199"/>
      <c r="L12" s="192"/>
      <c r="M12" s="193"/>
      <c r="N12" s="193"/>
      <c r="O12" s="193"/>
      <c r="P12" s="193"/>
      <c r="Q12" s="193"/>
      <c r="R12" s="199"/>
      <c r="S12" s="193"/>
      <c r="T12" s="193"/>
      <c r="U12" s="193"/>
      <c r="V12" s="193"/>
      <c r="W12" s="194"/>
      <c r="X12" s="193"/>
      <c r="Y12" s="192"/>
      <c r="Z12" s="664"/>
      <c r="AA12" s="192"/>
      <c r="AB12" s="192"/>
      <c r="AC12" s="195"/>
    </row>
    <row r="13" spans="1:29" s="209" customFormat="1" hidden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422"/>
      <c r="G13" s="594"/>
      <c r="H13" s="271">
        <f t="shared" si="5"/>
        <v>0</v>
      </c>
      <c r="I13" s="190"/>
      <c r="J13" s="191">
        <f t="shared" si="3"/>
        <v>0</v>
      </c>
      <c r="K13" s="199"/>
      <c r="L13" s="192"/>
      <c r="M13" s="193"/>
      <c r="N13" s="193"/>
      <c r="O13" s="193"/>
      <c r="P13" s="193"/>
      <c r="Q13" s="193"/>
      <c r="R13" s="199"/>
      <c r="S13" s="193"/>
      <c r="T13" s="193"/>
      <c r="U13" s="193"/>
      <c r="V13" s="193"/>
      <c r="W13" s="194"/>
      <c r="X13" s="193"/>
      <c r="Y13" s="192"/>
      <c r="Z13" s="664"/>
      <c r="AA13" s="192"/>
      <c r="AB13" s="192"/>
      <c r="AC13" s="195"/>
    </row>
    <row r="14" spans="1:29" s="209" customFormat="1" hidden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422"/>
      <c r="G14" s="594"/>
      <c r="H14" s="271">
        <f t="shared" si="5"/>
        <v>0</v>
      </c>
      <c r="I14" s="190"/>
      <c r="J14" s="191">
        <f t="shared" si="3"/>
        <v>0</v>
      </c>
      <c r="K14" s="199"/>
      <c r="L14" s="192"/>
      <c r="M14" s="193"/>
      <c r="N14" s="193"/>
      <c r="O14" s="193"/>
      <c r="P14" s="193"/>
      <c r="Q14" s="193"/>
      <c r="R14" s="199"/>
      <c r="S14" s="193"/>
      <c r="T14" s="193"/>
      <c r="U14" s="193"/>
      <c r="V14" s="193"/>
      <c r="W14" s="194"/>
      <c r="X14" s="193"/>
      <c r="Y14" s="192"/>
      <c r="Z14" s="664"/>
      <c r="AA14" s="192"/>
      <c r="AB14" s="192"/>
      <c r="AC14" s="195"/>
    </row>
    <row r="15" spans="1:29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422"/>
      <c r="G15" s="594"/>
      <c r="H15" s="271">
        <f t="shared" si="5"/>
        <v>0</v>
      </c>
      <c r="I15" s="190"/>
      <c r="J15" s="191">
        <f t="shared" si="3"/>
        <v>0</v>
      </c>
      <c r="K15" s="199"/>
      <c r="L15" s="192"/>
      <c r="M15" s="193"/>
      <c r="N15" s="193"/>
      <c r="O15" s="193"/>
      <c r="P15" s="193"/>
      <c r="Q15" s="193"/>
      <c r="R15" s="199"/>
      <c r="S15" s="193"/>
      <c r="T15" s="193"/>
      <c r="U15" s="193"/>
      <c r="V15" s="193"/>
      <c r="W15" s="194"/>
      <c r="X15" s="193"/>
      <c r="Y15" s="192"/>
      <c r="Z15" s="664"/>
      <c r="AA15" s="192"/>
      <c r="AB15" s="192"/>
      <c r="AC15" s="195"/>
    </row>
    <row r="16" spans="1:29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422"/>
      <c r="G16" s="594"/>
      <c r="H16" s="271">
        <f t="shared" si="5"/>
        <v>0</v>
      </c>
      <c r="I16" s="190"/>
      <c r="J16" s="191">
        <f t="shared" si="3"/>
        <v>0</v>
      </c>
      <c r="K16" s="199"/>
      <c r="L16" s="192"/>
      <c r="M16" s="193"/>
      <c r="N16" s="193"/>
      <c r="O16" s="193"/>
      <c r="P16" s="193"/>
      <c r="Q16" s="193"/>
      <c r="R16" s="199"/>
      <c r="S16" s="193"/>
      <c r="T16" s="193"/>
      <c r="U16" s="193"/>
      <c r="V16" s="193"/>
      <c r="W16" s="194"/>
      <c r="X16" s="193"/>
      <c r="Y16" s="192"/>
      <c r="Z16" s="664"/>
      <c r="AA16" s="192"/>
      <c r="AB16" s="192"/>
      <c r="AC16" s="195"/>
    </row>
    <row r="17" spans="1:29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422"/>
      <c r="G17" s="594"/>
      <c r="H17" s="271">
        <f t="shared" si="5"/>
        <v>0</v>
      </c>
      <c r="I17" s="190"/>
      <c r="J17" s="191">
        <f t="shared" si="3"/>
        <v>0</v>
      </c>
      <c r="K17" s="199"/>
      <c r="L17" s="192"/>
      <c r="M17" s="193"/>
      <c r="N17" s="193"/>
      <c r="O17" s="193"/>
      <c r="P17" s="193"/>
      <c r="Q17" s="193"/>
      <c r="R17" s="199"/>
      <c r="S17" s="193"/>
      <c r="T17" s="193"/>
      <c r="U17" s="193"/>
      <c r="V17" s="193"/>
      <c r="W17" s="194"/>
      <c r="X17" s="193"/>
      <c r="Y17" s="192"/>
      <c r="Z17" s="664"/>
      <c r="AA17" s="192"/>
      <c r="AB17" s="192"/>
      <c r="AC17" s="195"/>
    </row>
    <row r="18" spans="1:29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422"/>
      <c r="G18" s="594"/>
      <c r="H18" s="271">
        <f t="shared" si="5"/>
        <v>0</v>
      </c>
      <c r="I18" s="190"/>
      <c r="J18" s="191">
        <f t="shared" si="3"/>
        <v>0</v>
      </c>
      <c r="K18" s="199"/>
      <c r="L18" s="192"/>
      <c r="M18" s="193"/>
      <c r="N18" s="193"/>
      <c r="O18" s="193"/>
      <c r="P18" s="193"/>
      <c r="Q18" s="193"/>
      <c r="R18" s="199"/>
      <c r="S18" s="193"/>
      <c r="T18" s="193"/>
      <c r="U18" s="193"/>
      <c r="V18" s="193"/>
      <c r="W18" s="194"/>
      <c r="X18" s="193"/>
      <c r="Y18" s="192"/>
      <c r="Z18" s="664"/>
      <c r="AA18" s="192"/>
      <c r="AB18" s="192"/>
      <c r="AC18" s="195"/>
    </row>
    <row r="19" spans="1:29" s="209" customFormat="1" hidden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422"/>
      <c r="G19" s="594"/>
      <c r="H19" s="271">
        <f t="shared" si="5"/>
        <v>0</v>
      </c>
      <c r="I19" s="190"/>
      <c r="J19" s="191">
        <f t="shared" si="3"/>
        <v>0</v>
      </c>
      <c r="K19" s="199"/>
      <c r="L19" s="192"/>
      <c r="M19" s="193"/>
      <c r="N19" s="193"/>
      <c r="O19" s="193"/>
      <c r="P19" s="193"/>
      <c r="Q19" s="193"/>
      <c r="R19" s="199"/>
      <c r="S19" s="193"/>
      <c r="T19" s="193"/>
      <c r="U19" s="193"/>
      <c r="V19" s="193"/>
      <c r="W19" s="194"/>
      <c r="X19" s="193"/>
      <c r="Y19" s="192"/>
      <c r="Z19" s="664"/>
      <c r="AA19" s="192"/>
      <c r="AB19" s="192"/>
      <c r="AC19" s="195"/>
    </row>
    <row r="20" spans="1:29" hidden="1" x14ac:dyDescent="0.25">
      <c r="B20" s="92" t="s">
        <v>623</v>
      </c>
      <c r="C20" s="781" t="s">
        <v>146</v>
      </c>
      <c r="D20" s="782"/>
      <c r="E20" s="782"/>
      <c r="F20" s="421"/>
      <c r="G20" s="595"/>
      <c r="H20" s="252">
        <f>H21+H22+H23</f>
        <v>0</v>
      </c>
      <c r="I20" s="150">
        <f t="shared" ref="I20:AC20" si="6">I21+I22+I23</f>
        <v>0</v>
      </c>
      <c r="J20" s="166">
        <f t="shared" si="3"/>
        <v>0</v>
      </c>
      <c r="K20" s="94"/>
      <c r="L20" s="97">
        <f t="shared" ref="L20:Q20" si="7">L21+L22+L23</f>
        <v>0</v>
      </c>
      <c r="M20" s="95">
        <f t="shared" si="7"/>
        <v>0</v>
      </c>
      <c r="N20" s="95">
        <f t="shared" si="7"/>
        <v>0</v>
      </c>
      <c r="O20" s="95">
        <f t="shared" si="7"/>
        <v>0</v>
      </c>
      <c r="P20" s="95">
        <f>P21+P22+P23</f>
        <v>0</v>
      </c>
      <c r="Q20" s="95">
        <f t="shared" si="7"/>
        <v>0</v>
      </c>
      <c r="R20" s="94">
        <f t="shared" si="6"/>
        <v>0</v>
      </c>
      <c r="S20" s="95">
        <f t="shared" si="6"/>
        <v>0</v>
      </c>
      <c r="T20" s="95">
        <f t="shared" si="6"/>
        <v>0</v>
      </c>
      <c r="U20" s="95">
        <f t="shared" si="6"/>
        <v>0</v>
      </c>
      <c r="V20" s="95">
        <f t="shared" si="6"/>
        <v>0</v>
      </c>
      <c r="W20" s="98">
        <f t="shared" si="6"/>
        <v>0</v>
      </c>
      <c r="X20" s="95">
        <f t="shared" si="6"/>
        <v>0</v>
      </c>
      <c r="Y20" s="97">
        <f t="shared" si="6"/>
        <v>0</v>
      </c>
      <c r="Z20" s="668">
        <f t="shared" si="6"/>
        <v>0</v>
      </c>
      <c r="AA20" s="97">
        <f t="shared" si="6"/>
        <v>0</v>
      </c>
      <c r="AB20" s="97">
        <f t="shared" si="6"/>
        <v>0</v>
      </c>
      <c r="AC20" s="99">
        <f t="shared" si="6"/>
        <v>0</v>
      </c>
    </row>
    <row r="21" spans="1:29" s="41" customFormat="1" hidden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419"/>
      <c r="G21" s="596"/>
      <c r="H21" s="258">
        <f>SUM(R21:AC21)</f>
        <v>0</v>
      </c>
      <c r="I21" s="156"/>
      <c r="J21" s="168">
        <f t="shared" si="3"/>
        <v>0</v>
      </c>
      <c r="K21" s="77"/>
      <c r="L21" s="43"/>
      <c r="M21" s="13"/>
      <c r="N21" s="13"/>
      <c r="O21" s="13"/>
      <c r="P21" s="13"/>
      <c r="Q21" s="13"/>
      <c r="R21" s="77"/>
      <c r="S21" s="13"/>
      <c r="T21" s="13"/>
      <c r="U21" s="13"/>
      <c r="V21" s="13"/>
      <c r="W21" s="82"/>
      <c r="X21" s="13"/>
      <c r="Y21" s="43"/>
      <c r="Z21" s="669"/>
      <c r="AA21" s="43"/>
      <c r="AB21" s="43"/>
      <c r="AC21" s="45"/>
    </row>
    <row r="22" spans="1:29" s="41" customFormat="1" ht="25.5" hidden="1" customHeight="1" x14ac:dyDescent="0.25">
      <c r="A22" s="126" t="s">
        <v>149</v>
      </c>
      <c r="B22" s="53" t="s">
        <v>625</v>
      </c>
      <c r="C22" s="804" t="s">
        <v>877</v>
      </c>
      <c r="D22" s="805"/>
      <c r="E22" s="805"/>
      <c r="F22" s="442"/>
      <c r="G22" s="597"/>
      <c r="H22" s="258">
        <f>SUM(R22:AC22)</f>
        <v>0</v>
      </c>
      <c r="I22" s="156"/>
      <c r="J22" s="168">
        <f t="shared" si="3"/>
        <v>0</v>
      </c>
      <c r="K22" s="77"/>
      <c r="L22" s="43"/>
      <c r="M22" s="13"/>
      <c r="N22" s="13"/>
      <c r="O22" s="13"/>
      <c r="P22" s="13"/>
      <c r="Q22" s="13"/>
      <c r="R22" s="77"/>
      <c r="S22" s="13"/>
      <c r="T22" s="13"/>
      <c r="U22" s="13"/>
      <c r="V22" s="13"/>
      <c r="W22" s="82"/>
      <c r="X22" s="13"/>
      <c r="Y22" s="43"/>
      <c r="Z22" s="669"/>
      <c r="AA22" s="43"/>
      <c r="AB22" s="43"/>
      <c r="AC22" s="45"/>
    </row>
    <row r="23" spans="1:29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441"/>
      <c r="G23" s="598"/>
      <c r="H23" s="272">
        <f>SUM(R23:AC23)</f>
        <v>0</v>
      </c>
      <c r="I23" s="197"/>
      <c r="J23" s="168">
        <f t="shared" si="3"/>
        <v>0</v>
      </c>
      <c r="K23" s="77"/>
      <c r="L23" s="43"/>
      <c r="M23" s="13"/>
      <c r="N23" s="13"/>
      <c r="O23" s="13"/>
      <c r="P23" s="13"/>
      <c r="Q23" s="13"/>
      <c r="R23" s="77"/>
      <c r="S23" s="13"/>
      <c r="T23" s="13"/>
      <c r="U23" s="13"/>
      <c r="V23" s="13"/>
      <c r="W23" s="82"/>
      <c r="X23" s="13"/>
      <c r="Y23" s="43"/>
      <c r="Z23" s="669"/>
      <c r="AA23" s="43"/>
      <c r="AB23" s="43"/>
      <c r="AC23" s="45"/>
    </row>
    <row r="24" spans="1:29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412"/>
      <c r="G24" s="599"/>
      <c r="H24" s="254">
        <f>H25+H26+H27+H28+H29+H30+H31</f>
        <v>0</v>
      </c>
      <c r="I24" s="152">
        <f t="shared" ref="I24:AC24" si="8">I25+I26+I27+I28+I29+I30+I31</f>
        <v>0</v>
      </c>
      <c r="J24" s="164">
        <f t="shared" si="3"/>
        <v>0</v>
      </c>
      <c r="K24" s="86"/>
      <c r="L24" s="89">
        <f t="shared" ref="L24:Q24" si="9">L25+L26+L27+L28+L29+L30+L31</f>
        <v>0</v>
      </c>
      <c r="M24" s="87">
        <f t="shared" si="9"/>
        <v>0</v>
      </c>
      <c r="N24" s="87">
        <f t="shared" si="9"/>
        <v>0</v>
      </c>
      <c r="O24" s="87">
        <f t="shared" si="9"/>
        <v>0</v>
      </c>
      <c r="P24" s="87">
        <f>P25+P26+P27+P28+P29+P30+P31</f>
        <v>0</v>
      </c>
      <c r="Q24" s="87">
        <f t="shared" si="9"/>
        <v>0</v>
      </c>
      <c r="R24" s="86">
        <f t="shared" si="8"/>
        <v>0</v>
      </c>
      <c r="S24" s="87">
        <f t="shared" si="8"/>
        <v>0</v>
      </c>
      <c r="T24" s="87">
        <f t="shared" si="8"/>
        <v>0</v>
      </c>
      <c r="U24" s="87">
        <f t="shared" si="8"/>
        <v>0</v>
      </c>
      <c r="V24" s="87">
        <f t="shared" si="8"/>
        <v>0</v>
      </c>
      <c r="W24" s="90">
        <f t="shared" si="8"/>
        <v>0</v>
      </c>
      <c r="X24" s="87">
        <f t="shared" si="8"/>
        <v>0</v>
      </c>
      <c r="Y24" s="89">
        <f t="shared" si="8"/>
        <v>0</v>
      </c>
      <c r="Z24" s="666">
        <f t="shared" si="8"/>
        <v>0</v>
      </c>
      <c r="AA24" s="89">
        <f t="shared" si="8"/>
        <v>0</v>
      </c>
      <c r="AB24" s="89">
        <f t="shared" si="8"/>
        <v>0</v>
      </c>
      <c r="AC24" s="91">
        <f t="shared" si="8"/>
        <v>0</v>
      </c>
    </row>
    <row r="25" spans="1:29" hidden="1" x14ac:dyDescent="0.25">
      <c r="B25" s="61"/>
      <c r="C25" s="833" t="s">
        <v>154</v>
      </c>
      <c r="D25" s="834"/>
      <c r="E25" s="834"/>
      <c r="F25" s="414"/>
      <c r="G25" s="600"/>
      <c r="H25" s="255">
        <f t="shared" ref="H25:H31" si="10">SUM(R25:AC25)</f>
        <v>0</v>
      </c>
      <c r="I25" s="153"/>
      <c r="J25" s="167">
        <f t="shared" si="3"/>
        <v>0</v>
      </c>
      <c r="K25" s="75"/>
      <c r="L25" s="42"/>
      <c r="M25" s="1"/>
      <c r="N25" s="1"/>
      <c r="O25" s="1"/>
      <c r="P25" s="1"/>
      <c r="Q25" s="1"/>
      <c r="R25" s="75"/>
      <c r="S25" s="1"/>
      <c r="T25" s="1"/>
      <c r="U25" s="1"/>
      <c r="V25" s="1"/>
      <c r="W25" s="81"/>
      <c r="X25" s="1"/>
      <c r="Y25" s="42"/>
      <c r="Z25" s="670"/>
      <c r="AA25" s="42"/>
      <c r="AB25" s="42"/>
      <c r="AC25" s="44"/>
    </row>
    <row r="26" spans="1:29" hidden="1" x14ac:dyDescent="0.25">
      <c r="B26" s="62"/>
      <c r="C26" s="835" t="s">
        <v>155</v>
      </c>
      <c r="D26" s="836"/>
      <c r="E26" s="836"/>
      <c r="F26" s="415"/>
      <c r="G26" s="601"/>
      <c r="H26" s="256">
        <f t="shared" si="10"/>
        <v>0</v>
      </c>
      <c r="I26" s="154"/>
      <c r="J26" s="167">
        <f t="shared" si="3"/>
        <v>0</v>
      </c>
      <c r="K26" s="75"/>
      <c r="L26" s="42"/>
      <c r="M26" s="1"/>
      <c r="N26" s="1"/>
      <c r="O26" s="1"/>
      <c r="P26" s="1"/>
      <c r="Q26" s="1"/>
      <c r="R26" s="75"/>
      <c r="S26" s="1"/>
      <c r="T26" s="1"/>
      <c r="U26" s="1"/>
      <c r="V26" s="1"/>
      <c r="W26" s="81"/>
      <c r="X26" s="1"/>
      <c r="Y26" s="42"/>
      <c r="Z26" s="670"/>
      <c r="AA26" s="42"/>
      <c r="AB26" s="42"/>
      <c r="AC26" s="44"/>
    </row>
    <row r="27" spans="1:29" hidden="1" x14ac:dyDescent="0.25">
      <c r="B27" s="62"/>
      <c r="C27" s="835" t="s">
        <v>156</v>
      </c>
      <c r="D27" s="836"/>
      <c r="E27" s="836"/>
      <c r="F27" s="415"/>
      <c r="G27" s="601"/>
      <c r="H27" s="256">
        <f t="shared" si="10"/>
        <v>0</v>
      </c>
      <c r="I27" s="154"/>
      <c r="J27" s="167">
        <f t="shared" si="3"/>
        <v>0</v>
      </c>
      <c r="K27" s="75"/>
      <c r="L27" s="42"/>
      <c r="M27" s="1"/>
      <c r="N27" s="1"/>
      <c r="O27" s="1"/>
      <c r="P27" s="1"/>
      <c r="Q27" s="1"/>
      <c r="R27" s="75"/>
      <c r="S27" s="1"/>
      <c r="T27" s="1"/>
      <c r="U27" s="1"/>
      <c r="V27" s="1"/>
      <c r="W27" s="81"/>
      <c r="X27" s="1"/>
      <c r="Y27" s="42"/>
      <c r="Z27" s="670"/>
      <c r="AA27" s="42"/>
      <c r="AB27" s="42"/>
      <c r="AC27" s="44"/>
    </row>
    <row r="28" spans="1:29" hidden="1" x14ac:dyDescent="0.25">
      <c r="B28" s="62"/>
      <c r="C28" s="835" t="s">
        <v>157</v>
      </c>
      <c r="D28" s="836"/>
      <c r="E28" s="836"/>
      <c r="F28" s="415"/>
      <c r="G28" s="601"/>
      <c r="H28" s="256">
        <f t="shared" si="10"/>
        <v>0</v>
      </c>
      <c r="I28" s="154"/>
      <c r="J28" s="167">
        <f t="shared" si="3"/>
        <v>0</v>
      </c>
      <c r="K28" s="75"/>
      <c r="L28" s="42"/>
      <c r="M28" s="1"/>
      <c r="N28" s="1"/>
      <c r="O28" s="1"/>
      <c r="P28" s="1"/>
      <c r="Q28" s="1"/>
      <c r="R28" s="75"/>
      <c r="S28" s="1"/>
      <c r="T28" s="1"/>
      <c r="U28" s="1"/>
      <c r="V28" s="1"/>
      <c r="W28" s="81"/>
      <c r="X28" s="1"/>
      <c r="Y28" s="42"/>
      <c r="Z28" s="670"/>
      <c r="AA28" s="42"/>
      <c r="AB28" s="42"/>
      <c r="AC28" s="44"/>
    </row>
    <row r="29" spans="1:29" hidden="1" x14ac:dyDescent="0.25">
      <c r="B29" s="62"/>
      <c r="C29" s="835" t="s">
        <v>158</v>
      </c>
      <c r="D29" s="836"/>
      <c r="E29" s="836"/>
      <c r="F29" s="415"/>
      <c r="G29" s="601"/>
      <c r="H29" s="256">
        <f t="shared" si="10"/>
        <v>0</v>
      </c>
      <c r="I29" s="154"/>
      <c r="J29" s="167">
        <f t="shared" si="3"/>
        <v>0</v>
      </c>
      <c r="K29" s="75"/>
      <c r="L29" s="42"/>
      <c r="M29" s="1"/>
      <c r="N29" s="1"/>
      <c r="O29" s="1"/>
      <c r="P29" s="1"/>
      <c r="Q29" s="1"/>
      <c r="R29" s="75"/>
      <c r="S29" s="1"/>
      <c r="T29" s="1"/>
      <c r="U29" s="1"/>
      <c r="V29" s="1"/>
      <c r="W29" s="81"/>
      <c r="X29" s="1"/>
      <c r="Y29" s="42"/>
      <c r="Z29" s="670"/>
      <c r="AA29" s="42"/>
      <c r="AB29" s="42"/>
      <c r="AC29" s="44"/>
    </row>
    <row r="30" spans="1:29" hidden="1" x14ac:dyDescent="0.25">
      <c r="B30" s="62"/>
      <c r="C30" s="835" t="s">
        <v>159</v>
      </c>
      <c r="D30" s="836"/>
      <c r="E30" s="836"/>
      <c r="F30" s="415"/>
      <c r="G30" s="601"/>
      <c r="H30" s="256">
        <f t="shared" si="10"/>
        <v>0</v>
      </c>
      <c r="I30" s="154"/>
      <c r="J30" s="167">
        <f t="shared" si="3"/>
        <v>0</v>
      </c>
      <c r="K30" s="75"/>
      <c r="L30" s="42"/>
      <c r="M30" s="1"/>
      <c r="N30" s="1"/>
      <c r="O30" s="1"/>
      <c r="P30" s="1"/>
      <c r="Q30" s="1"/>
      <c r="R30" s="75"/>
      <c r="S30" s="1"/>
      <c r="T30" s="1"/>
      <c r="U30" s="1"/>
      <c r="V30" s="1"/>
      <c r="W30" s="81"/>
      <c r="X30" s="1"/>
      <c r="Y30" s="42"/>
      <c r="Z30" s="670"/>
      <c r="AA30" s="42"/>
      <c r="AB30" s="42"/>
      <c r="AC30" s="44"/>
    </row>
    <row r="31" spans="1:29" ht="15.75" hidden="1" thickBot="1" x14ac:dyDescent="0.3">
      <c r="B31" s="63"/>
      <c r="C31" s="837" t="s">
        <v>160</v>
      </c>
      <c r="D31" s="838"/>
      <c r="E31" s="838"/>
      <c r="F31" s="417"/>
      <c r="G31" s="602"/>
      <c r="H31" s="257">
        <f t="shared" si="10"/>
        <v>0</v>
      </c>
      <c r="I31" s="155"/>
      <c r="J31" s="167">
        <f t="shared" si="3"/>
        <v>0</v>
      </c>
      <c r="K31" s="75"/>
      <c r="L31" s="42"/>
      <c r="M31" s="1"/>
      <c r="N31" s="1"/>
      <c r="O31" s="1"/>
      <c r="P31" s="1"/>
      <c r="Q31" s="1"/>
      <c r="R31" s="75"/>
      <c r="S31" s="1"/>
      <c r="T31" s="1"/>
      <c r="U31" s="1"/>
      <c r="V31" s="1"/>
      <c r="W31" s="81"/>
      <c r="X31" s="1"/>
      <c r="Y31" s="42"/>
      <c r="Z31" s="670"/>
      <c r="AA31" s="42"/>
      <c r="AB31" s="42"/>
      <c r="AC31" s="44"/>
    </row>
    <row r="32" spans="1:29" ht="15.75" thickBot="1" x14ac:dyDescent="0.3">
      <c r="B32" s="84" t="s">
        <v>161</v>
      </c>
      <c r="C32" s="778" t="s">
        <v>162</v>
      </c>
      <c r="D32" s="786"/>
      <c r="E32" s="786"/>
      <c r="F32" s="412">
        <f>F45</f>
        <v>288248</v>
      </c>
      <c r="G32" s="412">
        <f>G45</f>
        <v>288248</v>
      </c>
      <c r="H32" s="254">
        <f>H33+H37+H40+H50+H53</f>
        <v>288248</v>
      </c>
      <c r="I32" s="152">
        <f t="shared" ref="I32:AC32" si="11">I33+I37+I40+I50+I53</f>
        <v>0</v>
      </c>
      <c r="J32" s="164">
        <f t="shared" si="3"/>
        <v>288248</v>
      </c>
      <c r="K32" s="86"/>
      <c r="L32" s="89">
        <f t="shared" ref="L32:Q32" si="12">L33+L37+L40+L50+L53</f>
        <v>0</v>
      </c>
      <c r="M32" s="87">
        <f t="shared" si="12"/>
        <v>0</v>
      </c>
      <c r="N32" s="87">
        <f t="shared" si="12"/>
        <v>0</v>
      </c>
      <c r="O32" s="87">
        <f t="shared" si="12"/>
        <v>288248</v>
      </c>
      <c r="P32" s="87">
        <f>P33+P37+P40+P50+P53</f>
        <v>0</v>
      </c>
      <c r="Q32" s="87">
        <f t="shared" si="12"/>
        <v>0</v>
      </c>
      <c r="R32" s="86">
        <f t="shared" si="11"/>
        <v>0</v>
      </c>
      <c r="S32" s="87">
        <f t="shared" si="11"/>
        <v>0</v>
      </c>
      <c r="T32" s="87">
        <f t="shared" si="11"/>
        <v>0</v>
      </c>
      <c r="U32" s="87">
        <f t="shared" si="11"/>
        <v>0</v>
      </c>
      <c r="V32" s="87">
        <f t="shared" si="11"/>
        <v>0</v>
      </c>
      <c r="W32" s="90">
        <f t="shared" si="11"/>
        <v>0</v>
      </c>
      <c r="X32" s="87">
        <f t="shared" si="11"/>
        <v>118845</v>
      </c>
      <c r="Y32" s="89">
        <f t="shared" si="11"/>
        <v>0</v>
      </c>
      <c r="Z32" s="666">
        <f t="shared" si="11"/>
        <v>71307</v>
      </c>
      <c r="AA32" s="89">
        <f t="shared" si="11"/>
        <v>33880</v>
      </c>
      <c r="AB32" s="89">
        <f t="shared" si="11"/>
        <v>30333</v>
      </c>
      <c r="AC32" s="91">
        <f t="shared" si="11"/>
        <v>33883</v>
      </c>
    </row>
    <row r="33" spans="1:29" hidden="1" x14ac:dyDescent="0.25">
      <c r="B33" s="123" t="s">
        <v>627</v>
      </c>
      <c r="C33" s="779" t="s">
        <v>163</v>
      </c>
      <c r="D33" s="780"/>
      <c r="E33" s="780"/>
      <c r="F33" s="418"/>
      <c r="G33" s="418"/>
      <c r="H33" s="250">
        <f>H34+H35+H36</f>
        <v>0</v>
      </c>
      <c r="I33" s="148">
        <f t="shared" ref="I33:AC33" si="13">I34+I35+I36</f>
        <v>0</v>
      </c>
      <c r="J33" s="165">
        <f t="shared" si="3"/>
        <v>0</v>
      </c>
      <c r="K33" s="117"/>
      <c r="L33" s="120">
        <f t="shared" ref="L33:Q33" si="14">L34+L35+L36</f>
        <v>0</v>
      </c>
      <c r="M33" s="118">
        <f t="shared" si="14"/>
        <v>0</v>
      </c>
      <c r="N33" s="118">
        <f t="shared" si="14"/>
        <v>0</v>
      </c>
      <c r="O33" s="118">
        <f t="shared" si="14"/>
        <v>0</v>
      </c>
      <c r="P33" s="118">
        <f>P34+P35+P36</f>
        <v>0</v>
      </c>
      <c r="Q33" s="118">
        <f t="shared" si="14"/>
        <v>0</v>
      </c>
      <c r="R33" s="117">
        <f t="shared" si="13"/>
        <v>0</v>
      </c>
      <c r="S33" s="118">
        <f t="shared" si="13"/>
        <v>0</v>
      </c>
      <c r="T33" s="118">
        <f t="shared" si="13"/>
        <v>0</v>
      </c>
      <c r="U33" s="118">
        <f t="shared" si="13"/>
        <v>0</v>
      </c>
      <c r="V33" s="118">
        <f t="shared" si="13"/>
        <v>0</v>
      </c>
      <c r="W33" s="121">
        <f t="shared" si="13"/>
        <v>0</v>
      </c>
      <c r="X33" s="118">
        <f t="shared" si="13"/>
        <v>0</v>
      </c>
      <c r="Y33" s="120">
        <f t="shared" si="13"/>
        <v>0</v>
      </c>
      <c r="Z33" s="667">
        <f t="shared" si="13"/>
        <v>0</v>
      </c>
      <c r="AA33" s="120">
        <f t="shared" si="13"/>
        <v>0</v>
      </c>
      <c r="AB33" s="120">
        <f t="shared" si="13"/>
        <v>0</v>
      </c>
      <c r="AC33" s="122">
        <f t="shared" si="13"/>
        <v>0</v>
      </c>
    </row>
    <row r="34" spans="1:29" s="41" customFormat="1" hidden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419"/>
      <c r="G34" s="419"/>
      <c r="H34" s="258">
        <f>SUM(R34:AC34)</f>
        <v>0</v>
      </c>
      <c r="I34" s="156"/>
      <c r="J34" s="168">
        <f t="shared" si="3"/>
        <v>0</v>
      </c>
      <c r="K34" s="77"/>
      <c r="L34" s="43"/>
      <c r="M34" s="13"/>
      <c r="N34" s="13"/>
      <c r="O34" s="13"/>
      <c r="P34" s="13"/>
      <c r="Q34" s="13"/>
      <c r="R34" s="77"/>
      <c r="S34" s="13"/>
      <c r="T34" s="13"/>
      <c r="U34" s="13"/>
      <c r="V34" s="13"/>
      <c r="W34" s="82"/>
      <c r="X34" s="13"/>
      <c r="Y34" s="43"/>
      <c r="Z34" s="669"/>
      <c r="AA34" s="43"/>
      <c r="AB34" s="43"/>
      <c r="AC34" s="45"/>
    </row>
    <row r="35" spans="1:29" s="41" customFormat="1" hidden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419"/>
      <c r="G35" s="419"/>
      <c r="H35" s="258">
        <f>SUM(R35:AC35)</f>
        <v>0</v>
      </c>
      <c r="I35" s="156"/>
      <c r="J35" s="168">
        <f t="shared" si="3"/>
        <v>0</v>
      </c>
      <c r="K35" s="77"/>
      <c r="L35" s="43"/>
      <c r="M35" s="13"/>
      <c r="N35" s="13"/>
      <c r="O35" s="13"/>
      <c r="P35" s="13"/>
      <c r="Q35" s="13"/>
      <c r="R35" s="77"/>
      <c r="S35" s="13"/>
      <c r="T35" s="13"/>
      <c r="U35" s="13"/>
      <c r="V35" s="13"/>
      <c r="W35" s="82"/>
      <c r="X35" s="13"/>
      <c r="Y35" s="43"/>
      <c r="Z35" s="669"/>
      <c r="AA35" s="43"/>
      <c r="AB35" s="43"/>
      <c r="AC35" s="45"/>
    </row>
    <row r="36" spans="1:29" s="41" customFormat="1" hidden="1" x14ac:dyDescent="0.25">
      <c r="A36" s="126" t="s">
        <v>168</v>
      </c>
      <c r="B36" s="53" t="s">
        <v>630</v>
      </c>
      <c r="C36" s="802" t="s">
        <v>169</v>
      </c>
      <c r="D36" s="803"/>
      <c r="E36" s="803"/>
      <c r="F36" s="419"/>
      <c r="G36" s="419"/>
      <c r="H36" s="258">
        <f>SUM(R36:AC36)</f>
        <v>0</v>
      </c>
      <c r="I36" s="156"/>
      <c r="J36" s="168">
        <f t="shared" si="3"/>
        <v>0</v>
      </c>
      <c r="K36" s="77"/>
      <c r="L36" s="43"/>
      <c r="M36" s="13"/>
      <c r="N36" s="13"/>
      <c r="O36" s="13"/>
      <c r="P36" s="13"/>
      <c r="Q36" s="13"/>
      <c r="R36" s="77"/>
      <c r="S36" s="13"/>
      <c r="T36" s="13"/>
      <c r="U36" s="13"/>
      <c r="V36" s="13"/>
      <c r="W36" s="82"/>
      <c r="X36" s="13"/>
      <c r="Y36" s="43"/>
      <c r="Z36" s="669"/>
      <c r="AA36" s="43"/>
      <c r="AB36" s="43"/>
      <c r="AC36" s="45"/>
    </row>
    <row r="37" spans="1:29" hidden="1" x14ac:dyDescent="0.25">
      <c r="B37" s="92" t="s">
        <v>631</v>
      </c>
      <c r="C37" s="781" t="s">
        <v>170</v>
      </c>
      <c r="D37" s="782"/>
      <c r="E37" s="782"/>
      <c r="F37" s="421"/>
      <c r="G37" s="421"/>
      <c r="H37" s="252">
        <f>H38+H39</f>
        <v>0</v>
      </c>
      <c r="I37" s="150">
        <f t="shared" ref="I37:AC37" si="15">I38+I39</f>
        <v>0</v>
      </c>
      <c r="J37" s="166">
        <f t="shared" si="3"/>
        <v>0</v>
      </c>
      <c r="K37" s="94"/>
      <c r="L37" s="97">
        <f t="shared" ref="L37:Q37" si="16">L38+L39</f>
        <v>0</v>
      </c>
      <c r="M37" s="95">
        <f t="shared" si="16"/>
        <v>0</v>
      </c>
      <c r="N37" s="95">
        <f t="shared" si="16"/>
        <v>0</v>
      </c>
      <c r="O37" s="95">
        <f t="shared" si="16"/>
        <v>0</v>
      </c>
      <c r="P37" s="95">
        <f>P38+P39</f>
        <v>0</v>
      </c>
      <c r="Q37" s="95">
        <f t="shared" si="16"/>
        <v>0</v>
      </c>
      <c r="R37" s="94">
        <f t="shared" si="15"/>
        <v>0</v>
      </c>
      <c r="S37" s="95">
        <f t="shared" si="15"/>
        <v>0</v>
      </c>
      <c r="T37" s="95">
        <f t="shared" si="15"/>
        <v>0</v>
      </c>
      <c r="U37" s="95">
        <f t="shared" si="15"/>
        <v>0</v>
      </c>
      <c r="V37" s="95">
        <f t="shared" si="15"/>
        <v>0</v>
      </c>
      <c r="W37" s="98">
        <f t="shared" si="15"/>
        <v>0</v>
      </c>
      <c r="X37" s="95">
        <f t="shared" si="15"/>
        <v>0</v>
      </c>
      <c r="Y37" s="97">
        <f t="shared" si="15"/>
        <v>0</v>
      </c>
      <c r="Z37" s="668">
        <f t="shared" si="15"/>
        <v>0</v>
      </c>
      <c r="AA37" s="97">
        <f t="shared" si="15"/>
        <v>0</v>
      </c>
      <c r="AB37" s="97">
        <f t="shared" si="15"/>
        <v>0</v>
      </c>
      <c r="AC37" s="99">
        <f t="shared" si="15"/>
        <v>0</v>
      </c>
    </row>
    <row r="38" spans="1:29" s="41" customFormat="1" hidden="1" x14ac:dyDescent="0.25">
      <c r="A38" s="126" t="s">
        <v>171</v>
      </c>
      <c r="B38" s="53" t="s">
        <v>632</v>
      </c>
      <c r="C38" s="802" t="s">
        <v>172</v>
      </c>
      <c r="D38" s="803"/>
      <c r="E38" s="803"/>
      <c r="F38" s="419"/>
      <c r="G38" s="419"/>
      <c r="H38" s="258">
        <f>SUM(R38:AC38)</f>
        <v>0</v>
      </c>
      <c r="I38" s="156"/>
      <c r="J38" s="168">
        <f t="shared" si="3"/>
        <v>0</v>
      </c>
      <c r="K38" s="77"/>
      <c r="L38" s="43"/>
      <c r="M38" s="13"/>
      <c r="N38" s="13"/>
      <c r="O38" s="13"/>
      <c r="P38" s="13"/>
      <c r="Q38" s="13"/>
      <c r="R38" s="77"/>
      <c r="S38" s="13"/>
      <c r="T38" s="13"/>
      <c r="U38" s="13"/>
      <c r="V38" s="13"/>
      <c r="W38" s="82"/>
      <c r="X38" s="13"/>
      <c r="Y38" s="43"/>
      <c r="Z38" s="669"/>
      <c r="AA38" s="43"/>
      <c r="AB38" s="43"/>
      <c r="AC38" s="45"/>
    </row>
    <row r="39" spans="1:29" s="41" customFormat="1" hidden="1" x14ac:dyDescent="0.25">
      <c r="A39" s="126" t="s">
        <v>173</v>
      </c>
      <c r="B39" s="53" t="s">
        <v>633</v>
      </c>
      <c r="C39" s="802" t="s">
        <v>174</v>
      </c>
      <c r="D39" s="803"/>
      <c r="E39" s="803"/>
      <c r="F39" s="419"/>
      <c r="G39" s="419"/>
      <c r="H39" s="258">
        <f>SUM(R39:AC39)</f>
        <v>0</v>
      </c>
      <c r="I39" s="156"/>
      <c r="J39" s="168">
        <f t="shared" si="3"/>
        <v>0</v>
      </c>
      <c r="K39" s="77"/>
      <c r="L39" s="43"/>
      <c r="M39" s="13"/>
      <c r="N39" s="13"/>
      <c r="O39" s="13"/>
      <c r="P39" s="13"/>
      <c r="Q39" s="13"/>
      <c r="R39" s="77"/>
      <c r="S39" s="13"/>
      <c r="T39" s="13"/>
      <c r="U39" s="13"/>
      <c r="V39" s="13"/>
      <c r="W39" s="82"/>
      <c r="X39" s="13"/>
      <c r="Y39" s="43"/>
      <c r="Z39" s="669"/>
      <c r="AA39" s="43"/>
      <c r="AB39" s="43"/>
      <c r="AC39" s="45"/>
    </row>
    <row r="40" spans="1:29" hidden="1" x14ac:dyDescent="0.25">
      <c r="B40" s="92" t="s">
        <v>634</v>
      </c>
      <c r="C40" s="781" t="s">
        <v>175</v>
      </c>
      <c r="D40" s="782"/>
      <c r="E40" s="782"/>
      <c r="F40" s="421"/>
      <c r="G40" s="421"/>
      <c r="H40" s="252">
        <f>H41+H42+H43+H44+H45+H48+H49</f>
        <v>288248</v>
      </c>
      <c r="I40" s="150">
        <f t="shared" ref="I40:AC40" si="17">I41+I42+I43+I44+I45+I48+I49</f>
        <v>0</v>
      </c>
      <c r="J40" s="166">
        <f t="shared" si="3"/>
        <v>288248</v>
      </c>
      <c r="K40" s="94"/>
      <c r="L40" s="97">
        <f t="shared" ref="L40:Q40" si="18">L41+L42+L43+L44+L45+L48+L49</f>
        <v>0</v>
      </c>
      <c r="M40" s="95">
        <f t="shared" si="18"/>
        <v>0</v>
      </c>
      <c r="N40" s="95">
        <f t="shared" si="18"/>
        <v>0</v>
      </c>
      <c r="O40" s="95">
        <f t="shared" si="18"/>
        <v>288248</v>
      </c>
      <c r="P40" s="95">
        <f>P41+P42+P43+P44+P45+P48+P49</f>
        <v>0</v>
      </c>
      <c r="Q40" s="95">
        <f t="shared" si="18"/>
        <v>0</v>
      </c>
      <c r="R40" s="94">
        <f t="shared" si="17"/>
        <v>0</v>
      </c>
      <c r="S40" s="95">
        <f t="shared" si="17"/>
        <v>0</v>
      </c>
      <c r="T40" s="95">
        <f t="shared" si="17"/>
        <v>0</v>
      </c>
      <c r="U40" s="95">
        <f t="shared" si="17"/>
        <v>0</v>
      </c>
      <c r="V40" s="95">
        <f t="shared" si="17"/>
        <v>0</v>
      </c>
      <c r="W40" s="98">
        <f t="shared" si="17"/>
        <v>0</v>
      </c>
      <c r="X40" s="95">
        <f t="shared" si="17"/>
        <v>118845</v>
      </c>
      <c r="Y40" s="97">
        <f t="shared" si="17"/>
        <v>0</v>
      </c>
      <c r="Z40" s="668">
        <f t="shared" si="17"/>
        <v>71307</v>
      </c>
      <c r="AA40" s="97">
        <f t="shared" si="17"/>
        <v>33880</v>
      </c>
      <c r="AB40" s="97">
        <f t="shared" si="17"/>
        <v>30333</v>
      </c>
      <c r="AC40" s="99">
        <f t="shared" si="17"/>
        <v>33883</v>
      </c>
    </row>
    <row r="41" spans="1:29" s="41" customFormat="1" hidden="1" x14ac:dyDescent="0.25">
      <c r="A41" s="126" t="s">
        <v>176</v>
      </c>
      <c r="B41" s="53" t="s">
        <v>635</v>
      </c>
      <c r="C41" s="802" t="s">
        <v>177</v>
      </c>
      <c r="D41" s="803"/>
      <c r="E41" s="803"/>
      <c r="F41" s="419"/>
      <c r="G41" s="419"/>
      <c r="H41" s="258">
        <f>SUM(R41:AC41)</f>
        <v>0</v>
      </c>
      <c r="I41" s="156"/>
      <c r="J41" s="168">
        <f t="shared" si="3"/>
        <v>0</v>
      </c>
      <c r="K41" s="77"/>
      <c r="L41" s="43"/>
      <c r="M41" s="13"/>
      <c r="N41" s="13"/>
      <c r="O41" s="13"/>
      <c r="P41" s="13"/>
      <c r="Q41" s="13"/>
      <c r="R41" s="77"/>
      <c r="S41" s="13"/>
      <c r="T41" s="13"/>
      <c r="U41" s="13"/>
      <c r="V41" s="13"/>
      <c r="W41" s="82"/>
      <c r="X41" s="13"/>
      <c r="Y41" s="43"/>
      <c r="Z41" s="669"/>
      <c r="AA41" s="43"/>
      <c r="AB41" s="43"/>
      <c r="AC41" s="45"/>
    </row>
    <row r="42" spans="1:29" s="41" customFormat="1" hidden="1" x14ac:dyDescent="0.25">
      <c r="A42" s="126" t="s">
        <v>178</v>
      </c>
      <c r="B42" s="53" t="s">
        <v>636</v>
      </c>
      <c r="C42" s="802" t="s">
        <v>179</v>
      </c>
      <c r="D42" s="803"/>
      <c r="E42" s="803"/>
      <c r="F42" s="419"/>
      <c r="G42" s="419"/>
      <c r="H42" s="258">
        <f>SUM(R42:AC42)</f>
        <v>0</v>
      </c>
      <c r="I42" s="156"/>
      <c r="J42" s="168">
        <f t="shared" si="3"/>
        <v>0</v>
      </c>
      <c r="K42" s="77"/>
      <c r="L42" s="43"/>
      <c r="M42" s="13"/>
      <c r="N42" s="13"/>
      <c r="O42" s="13"/>
      <c r="P42" s="13"/>
      <c r="Q42" s="13"/>
      <c r="R42" s="77"/>
      <c r="S42" s="13"/>
      <c r="T42" s="13"/>
      <c r="U42" s="13"/>
      <c r="V42" s="13"/>
      <c r="W42" s="82"/>
      <c r="X42" s="13"/>
      <c r="Y42" s="43"/>
      <c r="Z42" s="669"/>
      <c r="AA42" s="43"/>
      <c r="AB42" s="43"/>
      <c r="AC42" s="45"/>
    </row>
    <row r="43" spans="1:29" s="41" customFormat="1" hidden="1" x14ac:dyDescent="0.25">
      <c r="A43" s="126" t="s">
        <v>180</v>
      </c>
      <c r="B43" s="53" t="s">
        <v>637</v>
      </c>
      <c r="C43" s="802" t="s">
        <v>181</v>
      </c>
      <c r="D43" s="803"/>
      <c r="E43" s="803"/>
      <c r="F43" s="419"/>
      <c r="G43" s="419"/>
      <c r="H43" s="258">
        <f>SUM(R43:AC43)</f>
        <v>0</v>
      </c>
      <c r="I43" s="156"/>
      <c r="J43" s="168">
        <f t="shared" si="3"/>
        <v>0</v>
      </c>
      <c r="K43" s="77"/>
      <c r="L43" s="43"/>
      <c r="M43" s="13"/>
      <c r="N43" s="13"/>
      <c r="O43" s="13"/>
      <c r="P43" s="13"/>
      <c r="Q43" s="13"/>
      <c r="R43" s="77"/>
      <c r="S43" s="13"/>
      <c r="T43" s="13"/>
      <c r="U43" s="13"/>
      <c r="V43" s="13"/>
      <c r="W43" s="82"/>
      <c r="X43" s="13"/>
      <c r="Y43" s="43"/>
      <c r="Z43" s="669"/>
      <c r="AA43" s="43"/>
      <c r="AB43" s="43"/>
      <c r="AC43" s="45"/>
    </row>
    <row r="44" spans="1:29" s="41" customFormat="1" hidden="1" x14ac:dyDescent="0.25">
      <c r="A44" s="126" t="s">
        <v>182</v>
      </c>
      <c r="B44" s="53" t="s">
        <v>638</v>
      </c>
      <c r="C44" s="802" t="s">
        <v>183</v>
      </c>
      <c r="D44" s="803"/>
      <c r="E44" s="803"/>
      <c r="F44" s="419"/>
      <c r="G44" s="419"/>
      <c r="H44" s="258">
        <f>SUM(R44:AC44)</f>
        <v>0</v>
      </c>
      <c r="I44" s="156"/>
      <c r="J44" s="168">
        <f t="shared" si="3"/>
        <v>0</v>
      </c>
      <c r="K44" s="77"/>
      <c r="L44" s="43"/>
      <c r="M44" s="13"/>
      <c r="N44" s="13"/>
      <c r="O44" s="13"/>
      <c r="P44" s="13"/>
      <c r="Q44" s="13"/>
      <c r="R44" s="77"/>
      <c r="S44" s="13"/>
      <c r="T44" s="13"/>
      <c r="U44" s="13"/>
      <c r="V44" s="13"/>
      <c r="W44" s="82"/>
      <c r="X44" s="13"/>
      <c r="Y44" s="43"/>
      <c r="Z44" s="669"/>
      <c r="AA44" s="43"/>
      <c r="AB44" s="43"/>
      <c r="AC44" s="45"/>
    </row>
    <row r="45" spans="1:29" s="18" customFormat="1" x14ac:dyDescent="0.25">
      <c r="A45" s="126" t="s">
        <v>184</v>
      </c>
      <c r="B45" s="53" t="s">
        <v>639</v>
      </c>
      <c r="C45" s="802" t="s">
        <v>185</v>
      </c>
      <c r="D45" s="803"/>
      <c r="E45" s="803"/>
      <c r="F45" s="419">
        <f>F46</f>
        <v>288248</v>
      </c>
      <c r="G45" s="419">
        <f>G46</f>
        <v>288248</v>
      </c>
      <c r="H45" s="258">
        <f>H46+H47</f>
        <v>288248</v>
      </c>
      <c r="I45" s="156">
        <f t="shared" ref="I45:AC45" si="19">I46+I47</f>
        <v>0</v>
      </c>
      <c r="J45" s="168">
        <f t="shared" si="3"/>
        <v>288248</v>
      </c>
      <c r="K45" s="77"/>
      <c r="L45" s="43">
        <f t="shared" ref="L45:Q45" si="20">L46+L47</f>
        <v>0</v>
      </c>
      <c r="M45" s="13">
        <f t="shared" si="20"/>
        <v>0</v>
      </c>
      <c r="N45" s="13">
        <f t="shared" si="20"/>
        <v>0</v>
      </c>
      <c r="O45" s="13">
        <f t="shared" si="20"/>
        <v>288248</v>
      </c>
      <c r="P45" s="13">
        <f>P46+P47</f>
        <v>0</v>
      </c>
      <c r="Q45" s="13">
        <f t="shared" si="20"/>
        <v>0</v>
      </c>
      <c r="R45" s="77">
        <f t="shared" si="19"/>
        <v>0</v>
      </c>
      <c r="S45" s="13">
        <f t="shared" si="19"/>
        <v>0</v>
      </c>
      <c r="T45" s="13">
        <f t="shared" si="19"/>
        <v>0</v>
      </c>
      <c r="U45" s="13">
        <f t="shared" si="19"/>
        <v>0</v>
      </c>
      <c r="V45" s="13">
        <f t="shared" si="19"/>
        <v>0</v>
      </c>
      <c r="W45" s="82">
        <f t="shared" si="19"/>
        <v>0</v>
      </c>
      <c r="X45" s="13">
        <f t="shared" si="19"/>
        <v>118845</v>
      </c>
      <c r="Y45" s="43">
        <f t="shared" si="19"/>
        <v>0</v>
      </c>
      <c r="Z45" s="669">
        <f t="shared" si="19"/>
        <v>71307</v>
      </c>
      <c r="AA45" s="43">
        <f t="shared" si="19"/>
        <v>33880</v>
      </c>
      <c r="AB45" s="43">
        <f t="shared" si="19"/>
        <v>30333</v>
      </c>
      <c r="AC45" s="45">
        <f t="shared" si="19"/>
        <v>33883</v>
      </c>
    </row>
    <row r="46" spans="1:29" ht="15.75" thickBot="1" x14ac:dyDescent="0.3">
      <c r="B46" s="55"/>
      <c r="C46" s="269"/>
      <c r="D46" s="761" t="s">
        <v>1025</v>
      </c>
      <c r="E46" s="761"/>
      <c r="F46" s="420">
        <v>288248</v>
      </c>
      <c r="G46" s="420">
        <v>288248</v>
      </c>
      <c r="H46" s="251">
        <f>SUM(R46:AC46)</f>
        <v>288248</v>
      </c>
      <c r="I46" s="149"/>
      <c r="J46" s="167">
        <f t="shared" si="3"/>
        <v>288248</v>
      </c>
      <c r="K46" s="75"/>
      <c r="L46" s="42"/>
      <c r="M46" s="1"/>
      <c r="N46" s="1"/>
      <c r="O46" s="1">
        <f>J46</f>
        <v>288248</v>
      </c>
      <c r="P46" s="1"/>
      <c r="Q46" s="1"/>
      <c r="R46" s="75"/>
      <c r="S46" s="1"/>
      <c r="T46" s="1"/>
      <c r="U46" s="1"/>
      <c r="V46" s="1"/>
      <c r="W46" s="81"/>
      <c r="X46" s="1">
        <v>118845</v>
      </c>
      <c r="Y46" s="42"/>
      <c r="Z46" s="670">
        <v>71307</v>
      </c>
      <c r="AA46" s="42">
        <f>9860+24020</f>
        <v>33880</v>
      </c>
      <c r="AB46" s="42">
        <f>(9860+24020+33880)-37427</f>
        <v>30333</v>
      </c>
      <c r="AC46" s="42">
        <f>9863+24020</f>
        <v>33883</v>
      </c>
    </row>
    <row r="47" spans="1:29" hidden="1" x14ac:dyDescent="0.25">
      <c r="B47" s="55"/>
      <c r="C47" s="269"/>
      <c r="D47" s="761" t="s">
        <v>187</v>
      </c>
      <c r="E47" s="761"/>
      <c r="F47" s="420"/>
      <c r="G47" s="420"/>
      <c r="H47" s="251">
        <f>SUM(R47:AC47)</f>
        <v>0</v>
      </c>
      <c r="I47" s="149"/>
      <c r="J47" s="167">
        <f t="shared" si="3"/>
        <v>0</v>
      </c>
      <c r="K47" s="75"/>
      <c r="L47" s="42"/>
      <c r="M47" s="1"/>
      <c r="N47" s="1"/>
      <c r="O47" s="1"/>
      <c r="P47" s="1"/>
      <c r="Q47" s="1"/>
      <c r="R47" s="75"/>
      <c r="S47" s="1"/>
      <c r="T47" s="1"/>
      <c r="U47" s="1"/>
      <c r="V47" s="1"/>
      <c r="W47" s="81"/>
      <c r="X47" s="1"/>
      <c r="Y47" s="42"/>
      <c r="Z47" s="670"/>
      <c r="AA47" s="42"/>
      <c r="AB47" s="42"/>
      <c r="AC47" s="44"/>
    </row>
    <row r="48" spans="1:29" s="41" customFormat="1" hidden="1" x14ac:dyDescent="0.25">
      <c r="A48" s="126" t="s">
        <v>188</v>
      </c>
      <c r="B48" s="53" t="s">
        <v>640</v>
      </c>
      <c r="C48" s="810" t="s">
        <v>189</v>
      </c>
      <c r="D48" s="811"/>
      <c r="E48" s="811"/>
      <c r="F48" s="419"/>
      <c r="G48" s="419"/>
      <c r="H48" s="258">
        <f>SUM(R48:AC48)</f>
        <v>0</v>
      </c>
      <c r="I48" s="156"/>
      <c r="J48" s="168">
        <f t="shared" si="3"/>
        <v>0</v>
      </c>
      <c r="K48" s="77"/>
      <c r="L48" s="43"/>
      <c r="M48" s="13"/>
      <c r="N48" s="13"/>
      <c r="O48" s="13"/>
      <c r="P48" s="13"/>
      <c r="Q48" s="13"/>
      <c r="R48" s="77"/>
      <c r="S48" s="13"/>
      <c r="T48" s="13"/>
      <c r="U48" s="13"/>
      <c r="V48" s="13"/>
      <c r="W48" s="82"/>
      <c r="X48" s="13"/>
      <c r="Y48" s="43"/>
      <c r="Z48" s="669"/>
      <c r="AA48" s="43"/>
      <c r="AB48" s="43"/>
      <c r="AC48" s="45"/>
    </row>
    <row r="49" spans="1:29" s="41" customFormat="1" hidden="1" x14ac:dyDescent="0.25">
      <c r="A49" s="126" t="s">
        <v>190</v>
      </c>
      <c r="B49" s="53" t="s">
        <v>641</v>
      </c>
      <c r="C49" s="810" t="s">
        <v>191</v>
      </c>
      <c r="D49" s="811"/>
      <c r="E49" s="811"/>
      <c r="F49" s="419"/>
      <c r="G49" s="419"/>
      <c r="H49" s="258">
        <f>SUM(R49:AC49)</f>
        <v>0</v>
      </c>
      <c r="I49" s="156"/>
      <c r="J49" s="168">
        <f t="shared" si="3"/>
        <v>0</v>
      </c>
      <c r="K49" s="77"/>
      <c r="L49" s="43"/>
      <c r="M49" s="13"/>
      <c r="N49" s="13"/>
      <c r="O49" s="13"/>
      <c r="P49" s="13"/>
      <c r="Q49" s="13"/>
      <c r="R49" s="77"/>
      <c r="S49" s="13"/>
      <c r="T49" s="13"/>
      <c r="U49" s="13"/>
      <c r="V49" s="13"/>
      <c r="W49" s="82"/>
      <c r="X49" s="13"/>
      <c r="Y49" s="43"/>
      <c r="Z49" s="669"/>
      <c r="AA49" s="43"/>
      <c r="AB49" s="43"/>
      <c r="AC49" s="45"/>
    </row>
    <row r="50" spans="1:29" hidden="1" x14ac:dyDescent="0.25">
      <c r="B50" s="92" t="s">
        <v>642</v>
      </c>
      <c r="C50" s="784" t="s">
        <v>192</v>
      </c>
      <c r="D50" s="785"/>
      <c r="E50" s="785"/>
      <c r="F50" s="421"/>
      <c r="G50" s="421"/>
      <c r="H50" s="252">
        <f>H51+H52</f>
        <v>0</v>
      </c>
      <c r="I50" s="150">
        <f t="shared" ref="I50:AC50" si="21">I51+I52</f>
        <v>0</v>
      </c>
      <c r="J50" s="166">
        <f t="shared" si="3"/>
        <v>0</v>
      </c>
      <c r="K50" s="94"/>
      <c r="L50" s="97">
        <f t="shared" ref="L50:Q50" si="22">L51+L52</f>
        <v>0</v>
      </c>
      <c r="M50" s="95">
        <f t="shared" si="22"/>
        <v>0</v>
      </c>
      <c r="N50" s="95">
        <f t="shared" si="22"/>
        <v>0</v>
      </c>
      <c r="O50" s="95">
        <f t="shared" si="22"/>
        <v>0</v>
      </c>
      <c r="P50" s="95">
        <f>P51+P52</f>
        <v>0</v>
      </c>
      <c r="Q50" s="95">
        <f t="shared" si="22"/>
        <v>0</v>
      </c>
      <c r="R50" s="94">
        <f t="shared" si="21"/>
        <v>0</v>
      </c>
      <c r="S50" s="95">
        <f t="shared" si="21"/>
        <v>0</v>
      </c>
      <c r="T50" s="95">
        <f t="shared" si="21"/>
        <v>0</v>
      </c>
      <c r="U50" s="95">
        <f t="shared" si="21"/>
        <v>0</v>
      </c>
      <c r="V50" s="95">
        <f t="shared" si="21"/>
        <v>0</v>
      </c>
      <c r="W50" s="98">
        <f t="shared" si="21"/>
        <v>0</v>
      </c>
      <c r="X50" s="95">
        <f t="shared" si="21"/>
        <v>0</v>
      </c>
      <c r="Y50" s="97">
        <f t="shared" si="21"/>
        <v>0</v>
      </c>
      <c r="Z50" s="668">
        <f t="shared" si="21"/>
        <v>0</v>
      </c>
      <c r="AA50" s="97">
        <f t="shared" si="21"/>
        <v>0</v>
      </c>
      <c r="AB50" s="97">
        <f t="shared" si="21"/>
        <v>0</v>
      </c>
      <c r="AC50" s="99">
        <f t="shared" si="21"/>
        <v>0</v>
      </c>
    </row>
    <row r="51" spans="1:29" s="41" customFormat="1" hidden="1" x14ac:dyDescent="0.25">
      <c r="A51" s="126" t="s">
        <v>193</v>
      </c>
      <c r="B51" s="53" t="s">
        <v>643</v>
      </c>
      <c r="C51" s="810" t="s">
        <v>194</v>
      </c>
      <c r="D51" s="811"/>
      <c r="E51" s="811"/>
      <c r="F51" s="419"/>
      <c r="G51" s="419"/>
      <c r="H51" s="258">
        <f>SUM(R51:AC51)</f>
        <v>0</v>
      </c>
      <c r="I51" s="156"/>
      <c r="J51" s="168">
        <f t="shared" si="3"/>
        <v>0</v>
      </c>
      <c r="K51" s="77"/>
      <c r="L51" s="43"/>
      <c r="M51" s="13"/>
      <c r="N51" s="13"/>
      <c r="O51" s="13"/>
      <c r="P51" s="13"/>
      <c r="Q51" s="13"/>
      <c r="R51" s="77"/>
      <c r="S51" s="13"/>
      <c r="T51" s="13"/>
      <c r="U51" s="13"/>
      <c r="V51" s="13"/>
      <c r="W51" s="82"/>
      <c r="X51" s="13"/>
      <c r="Y51" s="43"/>
      <c r="Z51" s="669"/>
      <c r="AA51" s="43"/>
      <c r="AB51" s="43"/>
      <c r="AC51" s="45"/>
    </row>
    <row r="52" spans="1:29" s="41" customFormat="1" hidden="1" x14ac:dyDescent="0.25">
      <c r="A52" s="126" t="s">
        <v>195</v>
      </c>
      <c r="B52" s="53" t="s">
        <v>644</v>
      </c>
      <c r="C52" s="810" t="s">
        <v>196</v>
      </c>
      <c r="D52" s="811"/>
      <c r="E52" s="811"/>
      <c r="F52" s="419"/>
      <c r="G52" s="419"/>
      <c r="H52" s="258">
        <f>SUM(R52:AC52)</f>
        <v>0</v>
      </c>
      <c r="I52" s="156"/>
      <c r="J52" s="168">
        <f t="shared" si="3"/>
        <v>0</v>
      </c>
      <c r="K52" s="77"/>
      <c r="L52" s="43"/>
      <c r="M52" s="13"/>
      <c r="N52" s="13"/>
      <c r="O52" s="13"/>
      <c r="P52" s="13"/>
      <c r="Q52" s="13"/>
      <c r="R52" s="77"/>
      <c r="S52" s="13"/>
      <c r="T52" s="13"/>
      <c r="U52" s="13"/>
      <c r="V52" s="13"/>
      <c r="W52" s="82"/>
      <c r="X52" s="13"/>
      <c r="Y52" s="43"/>
      <c r="Z52" s="669"/>
      <c r="AA52" s="43"/>
      <c r="AB52" s="43"/>
      <c r="AC52" s="45"/>
    </row>
    <row r="53" spans="1:29" hidden="1" x14ac:dyDescent="0.25">
      <c r="B53" s="92" t="s">
        <v>645</v>
      </c>
      <c r="C53" s="784" t="s">
        <v>197</v>
      </c>
      <c r="D53" s="785"/>
      <c r="E53" s="785"/>
      <c r="F53" s="421"/>
      <c r="G53" s="421"/>
      <c r="H53" s="252">
        <f>H54+H55+H56+H57+H58</f>
        <v>0</v>
      </c>
      <c r="I53" s="150">
        <f t="shared" ref="I53:AC53" si="23">I54+I55+I56+I57+I58</f>
        <v>0</v>
      </c>
      <c r="J53" s="166">
        <f t="shared" si="3"/>
        <v>0</v>
      </c>
      <c r="K53" s="94"/>
      <c r="L53" s="97">
        <f t="shared" ref="L53:Q53" si="24">L54+L55+L56+L57+L58</f>
        <v>0</v>
      </c>
      <c r="M53" s="95">
        <f t="shared" si="24"/>
        <v>0</v>
      </c>
      <c r="N53" s="95">
        <f t="shared" si="24"/>
        <v>0</v>
      </c>
      <c r="O53" s="95">
        <f t="shared" si="24"/>
        <v>0</v>
      </c>
      <c r="P53" s="95">
        <f>P54+P55+P56+P57+P58</f>
        <v>0</v>
      </c>
      <c r="Q53" s="95">
        <f t="shared" si="24"/>
        <v>0</v>
      </c>
      <c r="R53" s="94">
        <f t="shared" si="23"/>
        <v>0</v>
      </c>
      <c r="S53" s="95">
        <f t="shared" si="23"/>
        <v>0</v>
      </c>
      <c r="T53" s="95">
        <f t="shared" si="23"/>
        <v>0</v>
      </c>
      <c r="U53" s="95">
        <f t="shared" si="23"/>
        <v>0</v>
      </c>
      <c r="V53" s="95">
        <f t="shared" si="23"/>
        <v>0</v>
      </c>
      <c r="W53" s="98">
        <f t="shared" si="23"/>
        <v>0</v>
      </c>
      <c r="X53" s="95">
        <f t="shared" si="23"/>
        <v>0</v>
      </c>
      <c r="Y53" s="97">
        <f t="shared" si="23"/>
        <v>0</v>
      </c>
      <c r="Z53" s="668">
        <f t="shared" si="23"/>
        <v>0</v>
      </c>
      <c r="AA53" s="97">
        <f t="shared" si="23"/>
        <v>0</v>
      </c>
      <c r="AB53" s="97">
        <f t="shared" si="23"/>
        <v>0</v>
      </c>
      <c r="AC53" s="99">
        <f t="shared" si="23"/>
        <v>0</v>
      </c>
    </row>
    <row r="54" spans="1:29" s="41" customFormat="1" hidden="1" x14ac:dyDescent="0.25">
      <c r="A54" s="126" t="s">
        <v>198</v>
      </c>
      <c r="B54" s="53" t="s">
        <v>646</v>
      </c>
      <c r="C54" s="810" t="s">
        <v>878</v>
      </c>
      <c r="D54" s="811"/>
      <c r="E54" s="811"/>
      <c r="F54" s="419"/>
      <c r="G54" s="419"/>
      <c r="H54" s="258">
        <f>SUM(R54:AC54)</f>
        <v>0</v>
      </c>
      <c r="I54" s="156"/>
      <c r="J54" s="168">
        <f t="shared" si="3"/>
        <v>0</v>
      </c>
      <c r="K54" s="77"/>
      <c r="L54" s="43"/>
      <c r="M54" s="13"/>
      <c r="N54" s="13"/>
      <c r="O54" s="13"/>
      <c r="P54" s="13"/>
      <c r="Q54" s="13"/>
      <c r="R54" s="77"/>
      <c r="S54" s="13"/>
      <c r="T54" s="13"/>
      <c r="U54" s="13"/>
      <c r="V54" s="13"/>
      <c r="W54" s="82"/>
      <c r="X54" s="13"/>
      <c r="Y54" s="43"/>
      <c r="Z54" s="669"/>
      <c r="AA54" s="43"/>
      <c r="AB54" s="43"/>
      <c r="AC54" s="45"/>
    </row>
    <row r="55" spans="1:29" s="41" customFormat="1" hidden="1" x14ac:dyDescent="0.25">
      <c r="A55" s="126" t="s">
        <v>199</v>
      </c>
      <c r="B55" s="53" t="s">
        <v>647</v>
      </c>
      <c r="C55" s="810" t="s">
        <v>200</v>
      </c>
      <c r="D55" s="811"/>
      <c r="E55" s="811"/>
      <c r="F55" s="419"/>
      <c r="G55" s="419"/>
      <c r="H55" s="258">
        <f>SUM(R55:AC55)</f>
        <v>0</v>
      </c>
      <c r="I55" s="156"/>
      <c r="J55" s="168">
        <f t="shared" si="3"/>
        <v>0</v>
      </c>
      <c r="K55" s="77"/>
      <c r="L55" s="43"/>
      <c r="M55" s="13"/>
      <c r="N55" s="13"/>
      <c r="O55" s="13"/>
      <c r="P55" s="13"/>
      <c r="Q55" s="13"/>
      <c r="R55" s="77"/>
      <c r="S55" s="13"/>
      <c r="T55" s="13"/>
      <c r="U55" s="13"/>
      <c r="V55" s="13"/>
      <c r="W55" s="82"/>
      <c r="X55" s="13"/>
      <c r="Y55" s="43"/>
      <c r="Z55" s="669"/>
      <c r="AA55" s="43"/>
      <c r="AB55" s="43"/>
      <c r="AC55" s="45"/>
    </row>
    <row r="56" spans="1:29" s="41" customFormat="1" hidden="1" x14ac:dyDescent="0.25">
      <c r="A56" s="126" t="s">
        <v>201</v>
      </c>
      <c r="B56" s="53" t="s">
        <v>648</v>
      </c>
      <c r="C56" s="810" t="s">
        <v>202</v>
      </c>
      <c r="D56" s="811"/>
      <c r="E56" s="811"/>
      <c r="F56" s="419"/>
      <c r="G56" s="419"/>
      <c r="H56" s="258">
        <f>SUM(R56:AC56)</f>
        <v>0</v>
      </c>
      <c r="I56" s="156"/>
      <c r="J56" s="168">
        <f t="shared" si="3"/>
        <v>0</v>
      </c>
      <c r="K56" s="77"/>
      <c r="L56" s="43"/>
      <c r="M56" s="13"/>
      <c r="N56" s="13"/>
      <c r="O56" s="13"/>
      <c r="P56" s="13"/>
      <c r="Q56" s="13"/>
      <c r="R56" s="77"/>
      <c r="S56" s="13"/>
      <c r="T56" s="13"/>
      <c r="U56" s="13"/>
      <c r="V56" s="13"/>
      <c r="W56" s="82"/>
      <c r="X56" s="13"/>
      <c r="Y56" s="43"/>
      <c r="Z56" s="669"/>
      <c r="AA56" s="43"/>
      <c r="AB56" s="43"/>
      <c r="AC56" s="45"/>
    </row>
    <row r="57" spans="1:29" s="41" customFormat="1" hidden="1" x14ac:dyDescent="0.25">
      <c r="A57" s="126" t="s">
        <v>203</v>
      </c>
      <c r="B57" s="53" t="s">
        <v>649</v>
      </c>
      <c r="C57" s="810" t="s">
        <v>204</v>
      </c>
      <c r="D57" s="811"/>
      <c r="E57" s="811"/>
      <c r="F57" s="419"/>
      <c r="G57" s="419"/>
      <c r="H57" s="258">
        <f>SUM(R57:AC57)</f>
        <v>0</v>
      </c>
      <c r="I57" s="156"/>
      <c r="J57" s="168">
        <f t="shared" si="3"/>
        <v>0</v>
      </c>
      <c r="K57" s="77"/>
      <c r="L57" s="43"/>
      <c r="M57" s="13"/>
      <c r="N57" s="13"/>
      <c r="O57" s="13"/>
      <c r="P57" s="13"/>
      <c r="Q57" s="13"/>
      <c r="R57" s="77"/>
      <c r="S57" s="13"/>
      <c r="T57" s="13"/>
      <c r="U57" s="13"/>
      <c r="V57" s="13"/>
      <c r="W57" s="82"/>
      <c r="X57" s="13"/>
      <c r="Y57" s="43"/>
      <c r="Z57" s="669"/>
      <c r="AA57" s="43"/>
      <c r="AB57" s="43"/>
      <c r="AC57" s="45"/>
    </row>
    <row r="58" spans="1:29" s="41" customFormat="1" ht="15.75" hidden="1" thickBot="1" x14ac:dyDescent="0.3">
      <c r="A58" s="126" t="s">
        <v>205</v>
      </c>
      <c r="B58" s="196" t="s">
        <v>650</v>
      </c>
      <c r="C58" s="815" t="s">
        <v>206</v>
      </c>
      <c r="D58" s="816"/>
      <c r="E58" s="816"/>
      <c r="F58" s="441"/>
      <c r="G58" s="441"/>
      <c r="H58" s="272">
        <f>SUM(R58:AC58)</f>
        <v>0</v>
      </c>
      <c r="I58" s="197"/>
      <c r="J58" s="168">
        <f t="shared" si="3"/>
        <v>0</v>
      </c>
      <c r="K58" s="77"/>
      <c r="L58" s="43"/>
      <c r="M58" s="13"/>
      <c r="N58" s="13"/>
      <c r="O58" s="13"/>
      <c r="P58" s="13"/>
      <c r="Q58" s="13"/>
      <c r="R58" s="77"/>
      <c r="S58" s="13"/>
      <c r="T58" s="13"/>
      <c r="U58" s="13"/>
      <c r="V58" s="13"/>
      <c r="W58" s="82"/>
      <c r="X58" s="13"/>
      <c r="Y58" s="43"/>
      <c r="Z58" s="669"/>
      <c r="AA58" s="43"/>
      <c r="AB58" s="43"/>
      <c r="AC58" s="45"/>
    </row>
    <row r="59" spans="1:29" ht="15.75" thickBot="1" x14ac:dyDescent="0.3">
      <c r="B59" s="84" t="s">
        <v>207</v>
      </c>
      <c r="C59" s="788" t="s">
        <v>208</v>
      </c>
      <c r="D59" s="789"/>
      <c r="E59" s="789"/>
      <c r="F59" s="412">
        <f>F65+F66+F70</f>
        <v>2180560</v>
      </c>
      <c r="G59" s="412">
        <f>G65+G66+G70</f>
        <v>2005560</v>
      </c>
      <c r="H59" s="254">
        <f>H60+H61+H62+H63+H64+H65+H66+H70</f>
        <v>1728578</v>
      </c>
      <c r="I59" s="152">
        <f t="shared" ref="I59:AC59" si="25">I60+I61+I62+I63+I64+I65+I66+I70</f>
        <v>0</v>
      </c>
      <c r="J59" s="164">
        <f t="shared" si="3"/>
        <v>1728578</v>
      </c>
      <c r="K59" s="86"/>
      <c r="L59" s="89">
        <f t="shared" ref="L59:Q59" si="26">L60+L61+L62+L63+L64+L65+L66+L70</f>
        <v>0</v>
      </c>
      <c r="M59" s="87">
        <f t="shared" si="26"/>
        <v>0</v>
      </c>
      <c r="N59" s="87">
        <f t="shared" si="26"/>
        <v>0</v>
      </c>
      <c r="O59" s="87">
        <f t="shared" si="26"/>
        <v>0</v>
      </c>
      <c r="P59" s="87">
        <f>P60+P61+P62+P63+P64+P65+P66+P70</f>
        <v>0</v>
      </c>
      <c r="Q59" s="87">
        <f t="shared" si="26"/>
        <v>1728578</v>
      </c>
      <c r="R59" s="86">
        <f t="shared" si="25"/>
        <v>102730</v>
      </c>
      <c r="S59" s="87">
        <f t="shared" si="25"/>
        <v>10000</v>
      </c>
      <c r="T59" s="87">
        <f t="shared" si="25"/>
        <v>13300</v>
      </c>
      <c r="U59" s="87">
        <f t="shared" si="25"/>
        <v>19835</v>
      </c>
      <c r="V59" s="87">
        <f t="shared" si="25"/>
        <v>232740</v>
      </c>
      <c r="W59" s="90">
        <f t="shared" si="25"/>
        <v>33000</v>
      </c>
      <c r="X59" s="87">
        <f t="shared" si="25"/>
        <v>19000</v>
      </c>
      <c r="Y59" s="89">
        <f t="shared" si="25"/>
        <v>96000</v>
      </c>
      <c r="Z59" s="666">
        <f t="shared" si="25"/>
        <v>127000</v>
      </c>
      <c r="AA59" s="89">
        <f t="shared" si="25"/>
        <v>474991</v>
      </c>
      <c r="AB59" s="89">
        <f t="shared" si="25"/>
        <v>224991</v>
      </c>
      <c r="AC59" s="91">
        <f t="shared" si="25"/>
        <v>374991</v>
      </c>
    </row>
    <row r="60" spans="1:29" s="18" customFormat="1" hidden="1" x14ac:dyDescent="0.25">
      <c r="A60" s="126" t="s">
        <v>879</v>
      </c>
      <c r="B60" s="115" t="s">
        <v>880</v>
      </c>
      <c r="C60" s="812" t="s">
        <v>881</v>
      </c>
      <c r="D60" s="813"/>
      <c r="E60" s="813"/>
      <c r="F60" s="418"/>
      <c r="G60" s="418"/>
      <c r="H60" s="250">
        <f t="shared" ref="H60:H65" si="27">SUM(R60:AC60)</f>
        <v>0</v>
      </c>
      <c r="I60" s="148"/>
      <c r="J60" s="166">
        <f t="shared" si="3"/>
        <v>0</v>
      </c>
      <c r="K60" s="94"/>
      <c r="L60" s="97"/>
      <c r="M60" s="95"/>
      <c r="N60" s="95"/>
      <c r="O60" s="95"/>
      <c r="P60" s="95"/>
      <c r="Q60" s="95"/>
      <c r="R60" s="94"/>
      <c r="S60" s="95"/>
      <c r="T60" s="95"/>
      <c r="U60" s="95"/>
      <c r="V60" s="95"/>
      <c r="W60" s="98"/>
      <c r="X60" s="95"/>
      <c r="Y60" s="97"/>
      <c r="Z60" s="668"/>
      <c r="AA60" s="97"/>
      <c r="AB60" s="97"/>
      <c r="AC60" s="99"/>
    </row>
    <row r="61" spans="1:29" s="18" customFormat="1" hidden="1" x14ac:dyDescent="0.25">
      <c r="A61" s="126" t="s">
        <v>209</v>
      </c>
      <c r="B61" s="115" t="s">
        <v>651</v>
      </c>
      <c r="C61" s="812" t="s">
        <v>210</v>
      </c>
      <c r="D61" s="813"/>
      <c r="E61" s="813"/>
      <c r="F61" s="418"/>
      <c r="G61" s="418"/>
      <c r="H61" s="250">
        <f t="shared" si="27"/>
        <v>0</v>
      </c>
      <c r="I61" s="148"/>
      <c r="J61" s="166">
        <f t="shared" si="3"/>
        <v>0</v>
      </c>
      <c r="K61" s="94"/>
      <c r="L61" s="97"/>
      <c r="M61" s="95"/>
      <c r="N61" s="95"/>
      <c r="O61" s="95"/>
      <c r="P61" s="95"/>
      <c r="Q61" s="95"/>
      <c r="R61" s="94"/>
      <c r="S61" s="95"/>
      <c r="T61" s="95"/>
      <c r="U61" s="95"/>
      <c r="V61" s="95"/>
      <c r="W61" s="98"/>
      <c r="X61" s="95"/>
      <c r="Y61" s="97"/>
      <c r="Z61" s="668"/>
      <c r="AA61" s="97"/>
      <c r="AB61" s="97"/>
      <c r="AC61" s="99"/>
    </row>
    <row r="62" spans="1:29" s="18" customFormat="1" hidden="1" x14ac:dyDescent="0.25">
      <c r="A62" s="126" t="s">
        <v>211</v>
      </c>
      <c r="B62" s="92" t="s">
        <v>652</v>
      </c>
      <c r="C62" s="784" t="s">
        <v>352</v>
      </c>
      <c r="D62" s="785"/>
      <c r="E62" s="785"/>
      <c r="F62" s="421"/>
      <c r="G62" s="421"/>
      <c r="H62" s="252">
        <f t="shared" si="27"/>
        <v>0</v>
      </c>
      <c r="I62" s="150"/>
      <c r="J62" s="166">
        <f t="shared" si="3"/>
        <v>0</v>
      </c>
      <c r="K62" s="94"/>
      <c r="L62" s="97"/>
      <c r="M62" s="95"/>
      <c r="N62" s="95"/>
      <c r="O62" s="95"/>
      <c r="P62" s="95"/>
      <c r="Q62" s="95"/>
      <c r="R62" s="94"/>
      <c r="S62" s="95"/>
      <c r="T62" s="95"/>
      <c r="U62" s="95"/>
      <c r="V62" s="95"/>
      <c r="W62" s="98"/>
      <c r="X62" s="95"/>
      <c r="Y62" s="97"/>
      <c r="Z62" s="668"/>
      <c r="AA62" s="97"/>
      <c r="AB62" s="97"/>
      <c r="AC62" s="99"/>
    </row>
    <row r="63" spans="1:29" s="18" customFormat="1" hidden="1" x14ac:dyDescent="0.25">
      <c r="A63" s="126" t="s">
        <v>212</v>
      </c>
      <c r="B63" s="115" t="s">
        <v>653</v>
      </c>
      <c r="C63" s="784" t="s">
        <v>882</v>
      </c>
      <c r="D63" s="785"/>
      <c r="E63" s="785"/>
      <c r="F63" s="421"/>
      <c r="G63" s="421"/>
      <c r="H63" s="252">
        <f t="shared" si="27"/>
        <v>0</v>
      </c>
      <c r="I63" s="150"/>
      <c r="J63" s="166">
        <f t="shared" si="3"/>
        <v>0</v>
      </c>
      <c r="K63" s="94"/>
      <c r="L63" s="97"/>
      <c r="M63" s="95"/>
      <c r="N63" s="95"/>
      <c r="O63" s="95"/>
      <c r="P63" s="95"/>
      <c r="Q63" s="95"/>
      <c r="R63" s="94"/>
      <c r="S63" s="95"/>
      <c r="T63" s="95"/>
      <c r="U63" s="95"/>
      <c r="V63" s="95"/>
      <c r="W63" s="98"/>
      <c r="X63" s="95"/>
      <c r="Y63" s="97"/>
      <c r="Z63" s="668"/>
      <c r="AA63" s="97"/>
      <c r="AB63" s="97"/>
      <c r="AC63" s="99"/>
    </row>
    <row r="64" spans="1:29" s="18" customFormat="1" hidden="1" x14ac:dyDescent="0.25">
      <c r="A64" s="126" t="s">
        <v>213</v>
      </c>
      <c r="B64" s="92" t="s">
        <v>654</v>
      </c>
      <c r="C64" s="784" t="s">
        <v>883</v>
      </c>
      <c r="D64" s="785"/>
      <c r="E64" s="785"/>
      <c r="F64" s="421"/>
      <c r="G64" s="421"/>
      <c r="H64" s="252">
        <f t="shared" si="27"/>
        <v>0</v>
      </c>
      <c r="I64" s="150"/>
      <c r="J64" s="166">
        <f t="shared" si="3"/>
        <v>0</v>
      </c>
      <c r="K64" s="94"/>
      <c r="L64" s="97"/>
      <c r="M64" s="95"/>
      <c r="N64" s="95"/>
      <c r="O64" s="95"/>
      <c r="P64" s="95"/>
      <c r="Q64" s="95"/>
      <c r="R64" s="94"/>
      <c r="S64" s="95"/>
      <c r="T64" s="95"/>
      <c r="U64" s="95"/>
      <c r="V64" s="95"/>
      <c r="W64" s="98"/>
      <c r="X64" s="95"/>
      <c r="Y64" s="97"/>
      <c r="Z64" s="668"/>
      <c r="AA64" s="97"/>
      <c r="AB64" s="97"/>
      <c r="AC64" s="99"/>
    </row>
    <row r="65" spans="1:30" s="18" customFormat="1" x14ac:dyDescent="0.25">
      <c r="A65" s="126" t="s">
        <v>214</v>
      </c>
      <c r="B65" s="115" t="s">
        <v>655</v>
      </c>
      <c r="C65" s="784" t="s">
        <v>215</v>
      </c>
      <c r="D65" s="785"/>
      <c r="E65" s="785"/>
      <c r="F65" s="421">
        <v>600000</v>
      </c>
      <c r="G65" s="421">
        <v>0</v>
      </c>
      <c r="H65" s="252">
        <f t="shared" si="27"/>
        <v>0</v>
      </c>
      <c r="I65" s="150"/>
      <c r="J65" s="166">
        <f t="shared" si="3"/>
        <v>0</v>
      </c>
      <c r="K65" s="94"/>
      <c r="L65" s="97"/>
      <c r="M65" s="95"/>
      <c r="N65" s="95"/>
      <c r="O65" s="95"/>
      <c r="P65" s="95">
        <f>J65</f>
        <v>0</v>
      </c>
      <c r="Q65" s="95"/>
      <c r="R65" s="94"/>
      <c r="S65" s="95"/>
      <c r="T65" s="95"/>
      <c r="U65" s="95"/>
      <c r="V65" s="95"/>
      <c r="W65" s="98"/>
      <c r="X65" s="95"/>
      <c r="Y65" s="97"/>
      <c r="Z65" s="668"/>
      <c r="AA65" s="97"/>
      <c r="AB65" s="97"/>
      <c r="AC65" s="99"/>
    </row>
    <row r="66" spans="1:30" s="18" customFormat="1" x14ac:dyDescent="0.25">
      <c r="A66" s="126" t="s">
        <v>216</v>
      </c>
      <c r="B66" s="92" t="s">
        <v>656</v>
      </c>
      <c r="C66" s="784" t="s">
        <v>217</v>
      </c>
      <c r="D66" s="785"/>
      <c r="E66" s="785"/>
      <c r="F66" s="421">
        <f>F68</f>
        <v>100000</v>
      </c>
      <c r="G66" s="421">
        <f>G68</f>
        <v>100000</v>
      </c>
      <c r="H66" s="252">
        <f>H67+H68+H69</f>
        <v>100000</v>
      </c>
      <c r="I66" s="150">
        <f t="shared" ref="I66:AC66" si="28">I67+I68+I69</f>
        <v>0</v>
      </c>
      <c r="J66" s="166">
        <f t="shared" si="3"/>
        <v>100000</v>
      </c>
      <c r="K66" s="94"/>
      <c r="L66" s="97">
        <f t="shared" ref="L66:Q66" si="29">L67+L68+L69</f>
        <v>0</v>
      </c>
      <c r="M66" s="95">
        <f t="shared" si="29"/>
        <v>0</v>
      </c>
      <c r="N66" s="95">
        <f t="shared" si="29"/>
        <v>0</v>
      </c>
      <c r="O66" s="95">
        <f t="shared" si="29"/>
        <v>0</v>
      </c>
      <c r="P66" s="95">
        <f>P67+P68+P69</f>
        <v>0</v>
      </c>
      <c r="Q66" s="95">
        <f t="shared" si="29"/>
        <v>100000</v>
      </c>
      <c r="R66" s="94">
        <f t="shared" si="28"/>
        <v>50000</v>
      </c>
      <c r="S66" s="95">
        <f t="shared" si="28"/>
        <v>0</v>
      </c>
      <c r="T66" s="95">
        <f t="shared" si="28"/>
        <v>0</v>
      </c>
      <c r="U66" s="95">
        <f t="shared" si="28"/>
        <v>0</v>
      </c>
      <c r="V66" s="95">
        <f t="shared" si="28"/>
        <v>0</v>
      </c>
      <c r="W66" s="98">
        <f t="shared" si="28"/>
        <v>0</v>
      </c>
      <c r="X66" s="95">
        <f t="shared" si="28"/>
        <v>0</v>
      </c>
      <c r="Y66" s="97">
        <f t="shared" si="28"/>
        <v>50000</v>
      </c>
      <c r="Z66" s="668">
        <f t="shared" si="28"/>
        <v>0</v>
      </c>
      <c r="AA66" s="97">
        <f t="shared" si="28"/>
        <v>0</v>
      </c>
      <c r="AB66" s="97">
        <f t="shared" si="28"/>
        <v>0</v>
      </c>
      <c r="AC66" s="99">
        <f t="shared" si="28"/>
        <v>0</v>
      </c>
    </row>
    <row r="67" spans="1:30" hidden="1" x14ac:dyDescent="0.25">
      <c r="B67" s="55"/>
      <c r="C67" s="2"/>
      <c r="D67" s="761" t="s">
        <v>343</v>
      </c>
      <c r="E67" s="761"/>
      <c r="F67" s="420"/>
      <c r="G67" s="420"/>
      <c r="H67" s="251">
        <f>SUM(R67:AC67)</f>
        <v>0</v>
      </c>
      <c r="I67" s="149"/>
      <c r="J67" s="167">
        <f t="shared" si="3"/>
        <v>0</v>
      </c>
      <c r="K67" s="75"/>
      <c r="L67" s="42"/>
      <c r="M67" s="1"/>
      <c r="N67" s="1"/>
      <c r="O67" s="1"/>
      <c r="P67" s="1"/>
      <c r="Q67" s="1"/>
      <c r="R67" s="75"/>
      <c r="S67" s="1"/>
      <c r="T67" s="1"/>
      <c r="U67" s="1"/>
      <c r="V67" s="1"/>
      <c r="W67" s="81"/>
      <c r="X67" s="1"/>
      <c r="Y67" s="42"/>
      <c r="Z67" s="670"/>
      <c r="AA67" s="42"/>
      <c r="AB67" s="42"/>
      <c r="AC67" s="44"/>
      <c r="AD67" s="21"/>
    </row>
    <row r="68" spans="1:30" s="209" customFormat="1" x14ac:dyDescent="0.25">
      <c r="A68" s="302"/>
      <c r="B68" s="189"/>
      <c r="C68" s="198"/>
      <c r="D68" s="794" t="s">
        <v>344</v>
      </c>
      <c r="E68" s="794"/>
      <c r="F68" s="422">
        <v>100000</v>
      </c>
      <c r="G68" s="422">
        <v>100000</v>
      </c>
      <c r="H68" s="271">
        <f>SUM(R68:AC68)</f>
        <v>100000</v>
      </c>
      <c r="I68" s="190"/>
      <c r="J68" s="191">
        <f t="shared" si="3"/>
        <v>100000</v>
      </c>
      <c r="K68" s="199"/>
      <c r="L68" s="192"/>
      <c r="M68" s="193"/>
      <c r="N68" s="193"/>
      <c r="O68" s="193"/>
      <c r="P68" s="193">
        <f>I68</f>
        <v>0</v>
      </c>
      <c r="Q68" s="193">
        <f>J68</f>
        <v>100000</v>
      </c>
      <c r="R68" s="199">
        <v>50000</v>
      </c>
      <c r="S68" s="193"/>
      <c r="T68" s="193"/>
      <c r="U68" s="193"/>
      <c r="V68" s="193"/>
      <c r="W68" s="194"/>
      <c r="X68" s="193"/>
      <c r="Y68" s="192">
        <v>50000</v>
      </c>
      <c r="Z68" s="664"/>
      <c r="AA68" s="192"/>
      <c r="AB68" s="192"/>
      <c r="AC68" s="195"/>
    </row>
    <row r="69" spans="1:30" hidden="1" x14ac:dyDescent="0.25">
      <c r="B69" s="55"/>
      <c r="C69" s="2"/>
      <c r="D69" s="761" t="s">
        <v>345</v>
      </c>
      <c r="E69" s="761"/>
      <c r="F69" s="420"/>
      <c r="G69" s="420"/>
      <c r="H69" s="251">
        <f>SUM(R69:AC69)</f>
        <v>0</v>
      </c>
      <c r="I69" s="149"/>
      <c r="J69" s="167">
        <f t="shared" si="3"/>
        <v>0</v>
      </c>
      <c r="K69" s="75"/>
      <c r="L69" s="42"/>
      <c r="M69" s="1"/>
      <c r="N69" s="1"/>
      <c r="O69" s="1"/>
      <c r="P69" s="1"/>
      <c r="Q69" s="1"/>
      <c r="R69" s="75"/>
      <c r="S69" s="1"/>
      <c r="T69" s="1"/>
      <c r="U69" s="1"/>
      <c r="V69" s="1"/>
      <c r="W69" s="81"/>
      <c r="X69" s="1"/>
      <c r="Y69" s="42"/>
      <c r="Z69" s="670"/>
      <c r="AA69" s="42"/>
      <c r="AB69" s="42"/>
      <c r="AC69" s="44"/>
    </row>
    <row r="70" spans="1:30" s="18" customFormat="1" x14ac:dyDescent="0.25">
      <c r="A70" s="126" t="s">
        <v>218</v>
      </c>
      <c r="B70" s="92" t="s">
        <v>657</v>
      </c>
      <c r="C70" s="784" t="s">
        <v>219</v>
      </c>
      <c r="D70" s="785"/>
      <c r="E70" s="785"/>
      <c r="F70" s="421">
        <f>F71+F74+F75+F76</f>
        <v>1480560</v>
      </c>
      <c r="G70" s="421">
        <f>G71+G74+G75+G76</f>
        <v>1905560</v>
      </c>
      <c r="H70" s="252">
        <f>H71+H74+H75+H76</f>
        <v>1628578</v>
      </c>
      <c r="I70" s="150">
        <f t="shared" ref="I70:AC70" si="30">I71+I74+I75+I76</f>
        <v>0</v>
      </c>
      <c r="J70" s="166">
        <f t="shared" ref="J70:J144" si="31">SUM(H70:I70)</f>
        <v>1628578</v>
      </c>
      <c r="K70" s="94"/>
      <c r="L70" s="97">
        <f t="shared" ref="L70:Q70" si="32">L71+L74+L75+L76</f>
        <v>0</v>
      </c>
      <c r="M70" s="95">
        <f t="shared" si="32"/>
        <v>0</v>
      </c>
      <c r="N70" s="95">
        <f t="shared" si="32"/>
        <v>0</v>
      </c>
      <c r="O70" s="95">
        <f t="shared" si="32"/>
        <v>0</v>
      </c>
      <c r="P70" s="95">
        <f>P71+P74+P75+P76</f>
        <v>0</v>
      </c>
      <c r="Q70" s="95">
        <f t="shared" si="32"/>
        <v>1628578</v>
      </c>
      <c r="R70" s="94">
        <f t="shared" si="30"/>
        <v>52730</v>
      </c>
      <c r="S70" s="95">
        <f t="shared" si="30"/>
        <v>10000</v>
      </c>
      <c r="T70" s="95">
        <f t="shared" si="30"/>
        <v>13300</v>
      </c>
      <c r="U70" s="95">
        <f t="shared" si="30"/>
        <v>19835</v>
      </c>
      <c r="V70" s="95">
        <f t="shared" si="30"/>
        <v>232740</v>
      </c>
      <c r="W70" s="98">
        <f t="shared" si="30"/>
        <v>33000</v>
      </c>
      <c r="X70" s="95">
        <f t="shared" si="30"/>
        <v>19000</v>
      </c>
      <c r="Y70" s="97">
        <f t="shared" si="30"/>
        <v>46000</v>
      </c>
      <c r="Z70" s="668">
        <f t="shared" si="30"/>
        <v>127000</v>
      </c>
      <c r="AA70" s="97">
        <f t="shared" si="30"/>
        <v>474991</v>
      </c>
      <c r="AB70" s="97">
        <f t="shared" si="30"/>
        <v>224991</v>
      </c>
      <c r="AC70" s="99">
        <f t="shared" si="30"/>
        <v>374991</v>
      </c>
    </row>
    <row r="71" spans="1:30" s="209" customFormat="1" x14ac:dyDescent="0.25">
      <c r="A71" s="302"/>
      <c r="B71" s="189"/>
      <c r="C71" s="198"/>
      <c r="D71" s="794" t="s">
        <v>836</v>
      </c>
      <c r="E71" s="794"/>
      <c r="F71" s="422">
        <f>F72+F73</f>
        <v>580000</v>
      </c>
      <c r="G71" s="422">
        <f>G72+G73</f>
        <v>530000</v>
      </c>
      <c r="H71" s="271">
        <f>SUM(H72:H73)</f>
        <v>338000</v>
      </c>
      <c r="I71" s="190">
        <f>SUM(I72:I73)</f>
        <v>0</v>
      </c>
      <c r="J71" s="191">
        <f t="shared" si="31"/>
        <v>338000</v>
      </c>
      <c r="K71" s="199"/>
      <c r="L71" s="192">
        <f t="shared" ref="L71:AC71" si="33">SUM(L72:L73)</f>
        <v>0</v>
      </c>
      <c r="M71" s="193">
        <f t="shared" si="33"/>
        <v>0</v>
      </c>
      <c r="N71" s="193">
        <f t="shared" si="33"/>
        <v>0</v>
      </c>
      <c r="O71" s="193">
        <f t="shared" si="33"/>
        <v>0</v>
      </c>
      <c r="P71" s="193">
        <f t="shared" si="33"/>
        <v>0</v>
      </c>
      <c r="Q71" s="193">
        <f t="shared" si="33"/>
        <v>338000</v>
      </c>
      <c r="R71" s="199">
        <f t="shared" si="33"/>
        <v>0</v>
      </c>
      <c r="S71" s="193">
        <f t="shared" si="33"/>
        <v>0</v>
      </c>
      <c r="T71" s="193">
        <f t="shared" si="33"/>
        <v>0</v>
      </c>
      <c r="U71" s="193">
        <f t="shared" si="33"/>
        <v>0</v>
      </c>
      <c r="V71" s="193">
        <f t="shared" si="33"/>
        <v>0</v>
      </c>
      <c r="W71" s="194">
        <f t="shared" si="33"/>
        <v>0</v>
      </c>
      <c r="X71" s="193">
        <f t="shared" si="33"/>
        <v>0</v>
      </c>
      <c r="Y71" s="192">
        <f t="shared" si="33"/>
        <v>0</v>
      </c>
      <c r="Z71" s="664">
        <f t="shared" si="33"/>
        <v>0</v>
      </c>
      <c r="AA71" s="192">
        <f t="shared" si="33"/>
        <v>146000</v>
      </c>
      <c r="AB71" s="192">
        <f t="shared" si="33"/>
        <v>96000</v>
      </c>
      <c r="AC71" s="195">
        <f t="shared" si="33"/>
        <v>96000</v>
      </c>
    </row>
    <row r="72" spans="1:30" x14ac:dyDescent="0.25">
      <c r="B72" s="55"/>
      <c r="C72" s="2"/>
      <c r="D72" s="350"/>
      <c r="E72" s="350" t="s">
        <v>1029</v>
      </c>
      <c r="F72" s="420">
        <v>480000</v>
      </c>
      <c r="G72" s="420">
        <v>480000</v>
      </c>
      <c r="H72" s="251">
        <f>SUM(R72:AC72)</f>
        <v>288000</v>
      </c>
      <c r="I72" s="149"/>
      <c r="J72" s="167">
        <f>SUM(H72:I72)</f>
        <v>288000</v>
      </c>
      <c r="K72" s="75"/>
      <c r="L72" s="42"/>
      <c r="M72" s="1"/>
      <c r="N72" s="1"/>
      <c r="O72" s="1"/>
      <c r="P72" s="1"/>
      <c r="Q72" s="1">
        <f>J72</f>
        <v>288000</v>
      </c>
      <c r="R72" s="75"/>
      <c r="S72" s="1"/>
      <c r="T72" s="1"/>
      <c r="U72" s="1"/>
      <c r="V72" s="1"/>
      <c r="W72" s="81"/>
      <c r="X72" s="1"/>
      <c r="Y72" s="42"/>
      <c r="Z72" s="670"/>
      <c r="AA72" s="42">
        <f>48000+48000</f>
        <v>96000</v>
      </c>
      <c r="AB72" s="42">
        <f>48000+48000</f>
        <v>96000</v>
      </c>
      <c r="AC72" s="44">
        <f>48000+48000</f>
        <v>96000</v>
      </c>
    </row>
    <row r="73" spans="1:30" x14ac:dyDescent="0.25">
      <c r="B73" s="55"/>
      <c r="C73" s="2"/>
      <c r="D73" s="350"/>
      <c r="E73" s="350" t="s">
        <v>1030</v>
      </c>
      <c r="F73" s="420">
        <v>100000</v>
      </c>
      <c r="G73" s="420">
        <v>50000</v>
      </c>
      <c r="H73" s="251">
        <f>SUM(R73:AC73)</f>
        <v>50000</v>
      </c>
      <c r="I73" s="149"/>
      <c r="J73" s="167">
        <f>SUM(H73:I73)</f>
        <v>50000</v>
      </c>
      <c r="K73" s="75"/>
      <c r="L73" s="42"/>
      <c r="M73" s="1"/>
      <c r="N73" s="1"/>
      <c r="O73" s="1"/>
      <c r="P73" s="1"/>
      <c r="Q73" s="1">
        <f>J73</f>
        <v>50000</v>
      </c>
      <c r="R73" s="75"/>
      <c r="S73" s="1"/>
      <c r="T73" s="1"/>
      <c r="U73" s="1"/>
      <c r="V73" s="1"/>
      <c r="W73" s="81"/>
      <c r="X73" s="1"/>
      <c r="Y73" s="42"/>
      <c r="Z73" s="670"/>
      <c r="AA73" s="42">
        <v>50000</v>
      </c>
      <c r="AB73" s="42"/>
      <c r="AC73" s="44"/>
    </row>
    <row r="74" spans="1:30" s="209" customFormat="1" x14ac:dyDescent="0.25">
      <c r="A74" s="302"/>
      <c r="B74" s="189"/>
      <c r="C74" s="198"/>
      <c r="D74" s="794" t="s">
        <v>346</v>
      </c>
      <c r="E74" s="794"/>
      <c r="F74" s="422">
        <v>150000</v>
      </c>
      <c r="G74" s="422">
        <v>150000</v>
      </c>
      <c r="H74" s="271">
        <f>SUM(R74:AC74)</f>
        <v>150000</v>
      </c>
      <c r="I74" s="190"/>
      <c r="J74" s="191">
        <f t="shared" si="31"/>
        <v>150000</v>
      </c>
      <c r="K74" s="199"/>
      <c r="L74" s="192"/>
      <c r="M74" s="193"/>
      <c r="N74" s="193"/>
      <c r="O74" s="193"/>
      <c r="P74" s="193"/>
      <c r="Q74" s="193">
        <f>J74</f>
        <v>150000</v>
      </c>
      <c r="R74" s="199"/>
      <c r="S74" s="193"/>
      <c r="T74" s="193"/>
      <c r="U74" s="193"/>
      <c r="V74" s="193"/>
      <c r="W74" s="194"/>
      <c r="X74" s="193"/>
      <c r="Y74" s="192"/>
      <c r="Z74" s="664"/>
      <c r="AA74" s="192"/>
      <c r="AB74" s="192"/>
      <c r="AC74" s="195">
        <v>150000</v>
      </c>
    </row>
    <row r="75" spans="1:30" s="209" customFormat="1" x14ac:dyDescent="0.25">
      <c r="A75" s="302"/>
      <c r="B75" s="189"/>
      <c r="C75" s="198"/>
      <c r="D75" s="794" t="s">
        <v>837</v>
      </c>
      <c r="E75" s="794"/>
      <c r="F75" s="422">
        <v>300000</v>
      </c>
      <c r="G75" s="422">
        <v>1225560</v>
      </c>
      <c r="H75" s="271">
        <f>SUM(R75:AC75)</f>
        <v>1140578</v>
      </c>
      <c r="I75" s="190"/>
      <c r="J75" s="191">
        <f t="shared" si="31"/>
        <v>1140578</v>
      </c>
      <c r="K75" s="199"/>
      <c r="L75" s="192"/>
      <c r="M75" s="193"/>
      <c r="N75" s="193"/>
      <c r="O75" s="193"/>
      <c r="P75" s="193"/>
      <c r="Q75" s="193">
        <f>J75</f>
        <v>1140578</v>
      </c>
      <c r="R75" s="199">
        <f>2170+50560</f>
        <v>52730</v>
      </c>
      <c r="S75" s="193">
        <v>10000</v>
      </c>
      <c r="T75" s="193">
        <f>10000+3300</f>
        <v>13300</v>
      </c>
      <c r="U75" s="193">
        <v>19835</v>
      </c>
      <c r="V75" s="193">
        <f>32740+200000</f>
        <v>232740</v>
      </c>
      <c r="W75" s="194">
        <v>33000</v>
      </c>
      <c r="X75" s="193">
        <v>19000</v>
      </c>
      <c r="Y75" s="192">
        <f>20000+26000</f>
        <v>46000</v>
      </c>
      <c r="Z75" s="664">
        <f>22000+20000+5000+80000</f>
        <v>127000</v>
      </c>
      <c r="AA75" s="192">
        <f>128991+200000</f>
        <v>328991</v>
      </c>
      <c r="AB75" s="192">
        <v>128991</v>
      </c>
      <c r="AC75" s="195">
        <v>128991</v>
      </c>
    </row>
    <row r="76" spans="1:30" s="209" customFormat="1" ht="15.75" thickBot="1" x14ac:dyDescent="0.3">
      <c r="A76" s="302"/>
      <c r="B76" s="189"/>
      <c r="C76" s="198"/>
      <c r="D76" s="794" t="s">
        <v>835</v>
      </c>
      <c r="E76" s="794"/>
      <c r="F76" s="422">
        <v>450560</v>
      </c>
      <c r="G76" s="422"/>
      <c r="H76" s="271"/>
      <c r="I76" s="190"/>
      <c r="J76" s="191">
        <f t="shared" si="31"/>
        <v>0</v>
      </c>
      <c r="K76" s="199"/>
      <c r="L76" s="192">
        <f>J76</f>
        <v>0</v>
      </c>
      <c r="M76" s="193"/>
      <c r="N76" s="193"/>
      <c r="O76" s="193"/>
      <c r="P76" s="193"/>
      <c r="Q76" s="193">
        <f>R76</f>
        <v>0</v>
      </c>
      <c r="R76" s="199"/>
      <c r="S76" s="193"/>
      <c r="T76" s="193"/>
      <c r="U76" s="193"/>
      <c r="V76" s="193"/>
      <c r="W76" s="194"/>
      <c r="X76" s="193"/>
      <c r="Y76" s="192"/>
      <c r="Z76" s="664"/>
      <c r="AA76" s="192"/>
      <c r="AB76" s="192"/>
      <c r="AC76" s="195"/>
    </row>
    <row r="77" spans="1:30" ht="15.75" thickBot="1" x14ac:dyDescent="0.3">
      <c r="B77" s="100" t="s">
        <v>220</v>
      </c>
      <c r="C77" s="788" t="s">
        <v>221</v>
      </c>
      <c r="D77" s="789"/>
      <c r="E77" s="789"/>
      <c r="F77" s="412">
        <f>F108+F146+F160</f>
        <v>3431313</v>
      </c>
      <c r="G77" s="412">
        <f>+G81+G108+G146+G160</f>
        <v>3603586</v>
      </c>
      <c r="H77" s="254">
        <f>H78+H81+H85+H86+H97+H108+H128+H131+H143+H144+H145+H146+H160</f>
        <v>3639586</v>
      </c>
      <c r="I77" s="152">
        <f>I78+I81+I85+I86+I97+I108+I128+I131+I143+I144+I145+I146+I160</f>
        <v>0</v>
      </c>
      <c r="J77" s="164">
        <f t="shared" si="31"/>
        <v>3639586</v>
      </c>
      <c r="K77" s="89">
        <f t="shared" ref="K77:AC77" si="34">K78+K81+K85+K86+K97+K108+K128+K131+K143+K144+K145+K146+K160</f>
        <v>30000</v>
      </c>
      <c r="L77" s="89">
        <f t="shared" si="34"/>
        <v>196121</v>
      </c>
      <c r="M77" s="87">
        <f>M78+M81+M85+M86+M97+M108+M128+M131+M143+M144+M145+M146+M160</f>
        <v>2308273</v>
      </c>
      <c r="N77" s="87">
        <f t="shared" si="34"/>
        <v>750000</v>
      </c>
      <c r="O77" s="87">
        <f t="shared" si="34"/>
        <v>0</v>
      </c>
      <c r="P77" s="87">
        <f t="shared" si="34"/>
        <v>0</v>
      </c>
      <c r="Q77" s="87">
        <f t="shared" si="34"/>
        <v>355192</v>
      </c>
      <c r="R77" s="86">
        <f t="shared" si="34"/>
        <v>0</v>
      </c>
      <c r="S77" s="87">
        <f t="shared" si="34"/>
        <v>0</v>
      </c>
      <c r="T77" s="87">
        <f t="shared" si="34"/>
        <v>167120</v>
      </c>
      <c r="U77" s="87">
        <f t="shared" si="34"/>
        <v>684639</v>
      </c>
      <c r="V77" s="87">
        <f t="shared" si="34"/>
        <v>524242</v>
      </c>
      <c r="W77" s="90">
        <f t="shared" si="34"/>
        <v>582298</v>
      </c>
      <c r="X77" s="87">
        <f t="shared" si="34"/>
        <v>221901</v>
      </c>
      <c r="Y77" s="89">
        <f t="shared" si="34"/>
        <v>169641</v>
      </c>
      <c r="Z77" s="666">
        <f t="shared" si="34"/>
        <v>419641</v>
      </c>
      <c r="AA77" s="89">
        <f t="shared" si="34"/>
        <v>169641</v>
      </c>
      <c r="AB77" s="89">
        <f t="shared" si="34"/>
        <v>169638</v>
      </c>
      <c r="AC77" s="91">
        <f t="shared" si="34"/>
        <v>524825</v>
      </c>
    </row>
    <row r="78" spans="1:30" s="41" customFormat="1" ht="13.5" hidden="1" customHeight="1" x14ac:dyDescent="0.25">
      <c r="A78" s="126" t="s">
        <v>222</v>
      </c>
      <c r="B78" s="124" t="s">
        <v>658</v>
      </c>
      <c r="C78" s="790" t="s">
        <v>223</v>
      </c>
      <c r="D78" s="791"/>
      <c r="E78" s="791"/>
      <c r="F78" s="424"/>
      <c r="G78" s="424"/>
      <c r="H78" s="259">
        <f>H79+H80</f>
        <v>0</v>
      </c>
      <c r="I78" s="157">
        <f t="shared" ref="I78:AC78" si="35">I79+I80</f>
        <v>0</v>
      </c>
      <c r="J78" s="169">
        <f t="shared" si="31"/>
        <v>0</v>
      </c>
      <c r="K78" s="171"/>
      <c r="L78" s="131">
        <f t="shared" ref="L78:Q78" si="36">L79+L80</f>
        <v>0</v>
      </c>
      <c r="M78" s="132">
        <f t="shared" si="36"/>
        <v>0</v>
      </c>
      <c r="N78" s="132">
        <f t="shared" si="36"/>
        <v>0</v>
      </c>
      <c r="O78" s="132">
        <f t="shared" si="36"/>
        <v>0</v>
      </c>
      <c r="P78" s="132">
        <f>P79+P80</f>
        <v>0</v>
      </c>
      <c r="Q78" s="132">
        <f t="shared" si="36"/>
        <v>0</v>
      </c>
      <c r="R78" s="171">
        <f t="shared" si="35"/>
        <v>0</v>
      </c>
      <c r="S78" s="132">
        <f t="shared" si="35"/>
        <v>0</v>
      </c>
      <c r="T78" s="132">
        <f t="shared" si="35"/>
        <v>0</v>
      </c>
      <c r="U78" s="132">
        <f t="shared" si="35"/>
        <v>0</v>
      </c>
      <c r="V78" s="132">
        <f t="shared" si="35"/>
        <v>0</v>
      </c>
      <c r="W78" s="133">
        <f t="shared" si="35"/>
        <v>0</v>
      </c>
      <c r="X78" s="132">
        <f t="shared" si="35"/>
        <v>0</v>
      </c>
      <c r="Y78" s="131">
        <f t="shared" si="35"/>
        <v>0</v>
      </c>
      <c r="Z78" s="671">
        <f t="shared" si="35"/>
        <v>0</v>
      </c>
      <c r="AA78" s="131">
        <f t="shared" si="35"/>
        <v>0</v>
      </c>
      <c r="AB78" s="131">
        <f t="shared" si="35"/>
        <v>0</v>
      </c>
      <c r="AC78" s="134">
        <f t="shared" si="35"/>
        <v>0</v>
      </c>
    </row>
    <row r="79" spans="1:30" ht="13.5" hidden="1" customHeight="1" x14ac:dyDescent="0.25">
      <c r="B79" s="55"/>
      <c r="C79" s="2"/>
      <c r="D79" s="761" t="s">
        <v>347</v>
      </c>
      <c r="E79" s="761"/>
      <c r="F79" s="420"/>
      <c r="G79" s="420"/>
      <c r="H79" s="251">
        <f>SUM(R79:AC79)</f>
        <v>0</v>
      </c>
      <c r="I79" s="149"/>
      <c r="J79" s="167">
        <f t="shared" si="31"/>
        <v>0</v>
      </c>
      <c r="K79" s="75"/>
      <c r="L79" s="42"/>
      <c r="M79" s="1"/>
      <c r="N79" s="1"/>
      <c r="O79" s="1"/>
      <c r="P79" s="1"/>
      <c r="Q79" s="1"/>
      <c r="R79" s="75"/>
      <c r="S79" s="1"/>
      <c r="T79" s="1"/>
      <c r="U79" s="1"/>
      <c r="V79" s="1"/>
      <c r="W79" s="81"/>
      <c r="X79" s="1"/>
      <c r="Y79" s="42"/>
      <c r="Z79" s="670"/>
      <c r="AA79" s="42"/>
      <c r="AB79" s="42"/>
      <c r="AC79" s="44"/>
    </row>
    <row r="80" spans="1:30" ht="13.5" hidden="1" customHeight="1" x14ac:dyDescent="0.25">
      <c r="B80" s="55"/>
      <c r="C80" s="2"/>
      <c r="D80" s="761" t="s">
        <v>348</v>
      </c>
      <c r="E80" s="761"/>
      <c r="F80" s="420"/>
      <c r="G80" s="420"/>
      <c r="H80" s="251">
        <f>SUM(R80:AC80)</f>
        <v>0</v>
      </c>
      <c r="I80" s="149"/>
      <c r="J80" s="167">
        <f t="shared" si="31"/>
        <v>0</v>
      </c>
      <c r="K80" s="75"/>
      <c r="L80" s="42"/>
      <c r="M80" s="1"/>
      <c r="N80" s="1"/>
      <c r="O80" s="1"/>
      <c r="P80" s="1"/>
      <c r="Q80" s="1"/>
      <c r="R80" s="75"/>
      <c r="S80" s="1"/>
      <c r="T80" s="1"/>
      <c r="U80" s="1"/>
      <c r="V80" s="1"/>
      <c r="W80" s="81"/>
      <c r="X80" s="1"/>
      <c r="Y80" s="42"/>
      <c r="Z80" s="670"/>
      <c r="AA80" s="42"/>
      <c r="AB80" s="42"/>
      <c r="AC80" s="44"/>
    </row>
    <row r="81" spans="1:29" ht="13.5" customHeight="1" x14ac:dyDescent="0.25">
      <c r="B81" s="124" t="s">
        <v>838</v>
      </c>
      <c r="C81" s="790" t="s">
        <v>839</v>
      </c>
      <c r="D81" s="791"/>
      <c r="E81" s="791"/>
      <c r="F81" s="424"/>
      <c r="G81" s="259">
        <f>G82+G83+G84</f>
        <v>196121</v>
      </c>
      <c r="H81" s="259">
        <f>H82+H83+H84</f>
        <v>196121</v>
      </c>
      <c r="I81" s="157">
        <f t="shared" ref="I81:AC81" si="37">I82+I83+I84</f>
        <v>0</v>
      </c>
      <c r="J81" s="169">
        <f t="shared" si="31"/>
        <v>196121</v>
      </c>
      <c r="K81" s="131">
        <f>K82+K83+K84</f>
        <v>0</v>
      </c>
      <c r="L81" s="131">
        <f t="shared" ref="L81:Q81" si="38">L82+L83+L84</f>
        <v>196121</v>
      </c>
      <c r="M81" s="132">
        <f t="shared" si="38"/>
        <v>0</v>
      </c>
      <c r="N81" s="132">
        <f t="shared" si="38"/>
        <v>0</v>
      </c>
      <c r="O81" s="132">
        <f t="shared" si="38"/>
        <v>0</v>
      </c>
      <c r="P81" s="132">
        <f>P82+P83+P84</f>
        <v>0</v>
      </c>
      <c r="Q81" s="132">
        <f t="shared" si="38"/>
        <v>0</v>
      </c>
      <c r="R81" s="171">
        <f t="shared" si="37"/>
        <v>0</v>
      </c>
      <c r="S81" s="132">
        <f t="shared" si="37"/>
        <v>0</v>
      </c>
      <c r="T81" s="132">
        <f t="shared" si="37"/>
        <v>0</v>
      </c>
      <c r="U81" s="132">
        <f t="shared" si="37"/>
        <v>0</v>
      </c>
      <c r="V81" s="132">
        <f t="shared" si="37"/>
        <v>196121</v>
      </c>
      <c r="W81" s="133">
        <f t="shared" si="37"/>
        <v>0</v>
      </c>
      <c r="X81" s="132">
        <f t="shared" si="37"/>
        <v>0</v>
      </c>
      <c r="Y81" s="131">
        <f t="shared" si="37"/>
        <v>0</v>
      </c>
      <c r="Z81" s="671">
        <f t="shared" si="37"/>
        <v>0</v>
      </c>
      <c r="AA81" s="131">
        <f t="shared" si="37"/>
        <v>0</v>
      </c>
      <c r="AB81" s="131">
        <f t="shared" si="37"/>
        <v>0</v>
      </c>
      <c r="AC81" s="134">
        <f t="shared" si="37"/>
        <v>0</v>
      </c>
    </row>
    <row r="82" spans="1:29" s="209" customFormat="1" ht="13.5" customHeight="1" x14ac:dyDescent="0.25">
      <c r="A82" s="126" t="s">
        <v>884</v>
      </c>
      <c r="B82" s="189" t="s">
        <v>885</v>
      </c>
      <c r="C82" s="202"/>
      <c r="D82" s="266" t="s">
        <v>971</v>
      </c>
      <c r="E82" s="266"/>
      <c r="F82" s="422"/>
      <c r="G82" s="422">
        <v>196121</v>
      </c>
      <c r="H82" s="271">
        <f>SUM(R82:AC82)</f>
        <v>196121</v>
      </c>
      <c r="I82" s="190"/>
      <c r="J82" s="191">
        <f>SUM(H82:I82)</f>
        <v>196121</v>
      </c>
      <c r="K82" s="199"/>
      <c r="L82" s="192">
        <f>J82</f>
        <v>196121</v>
      </c>
      <c r="M82" s="193"/>
      <c r="N82" s="193"/>
      <c r="O82" s="193"/>
      <c r="P82" s="193"/>
      <c r="Q82" s="193"/>
      <c r="R82" s="199"/>
      <c r="S82" s="193"/>
      <c r="T82" s="193"/>
      <c r="U82" s="193"/>
      <c r="V82" s="193">
        <v>196121</v>
      </c>
      <c r="W82" s="194"/>
      <c r="X82" s="193"/>
      <c r="Y82" s="192"/>
      <c r="Z82" s="664"/>
      <c r="AA82" s="192"/>
      <c r="AB82" s="192"/>
      <c r="AC82" s="195"/>
    </row>
    <row r="83" spans="1:29" s="209" customFormat="1" ht="13.5" hidden="1" customHeight="1" x14ac:dyDescent="0.25">
      <c r="A83" s="126" t="s">
        <v>224</v>
      </c>
      <c r="B83" s="189" t="s">
        <v>659</v>
      </c>
      <c r="C83" s="202"/>
      <c r="D83" s="266" t="s">
        <v>225</v>
      </c>
      <c r="E83" s="266"/>
      <c r="F83" s="422"/>
      <c r="G83" s="422"/>
      <c r="H83" s="271">
        <f>SUM(R83:AC83)</f>
        <v>0</v>
      </c>
      <c r="I83" s="190"/>
      <c r="J83" s="191">
        <f t="shared" si="31"/>
        <v>0</v>
      </c>
      <c r="K83" s="199"/>
      <c r="L83" s="192"/>
      <c r="M83" s="193"/>
      <c r="N83" s="193"/>
      <c r="O83" s="193"/>
      <c r="P83" s="193"/>
      <c r="Q83" s="193"/>
      <c r="R83" s="199"/>
      <c r="S83" s="193"/>
      <c r="T83" s="193"/>
      <c r="U83" s="193"/>
      <c r="V83" s="193"/>
      <c r="W83" s="194"/>
      <c r="X83" s="193"/>
      <c r="Y83" s="192"/>
      <c r="Z83" s="664"/>
      <c r="AA83" s="192"/>
      <c r="AB83" s="192"/>
      <c r="AC83" s="195"/>
    </row>
    <row r="84" spans="1:29" s="209" customFormat="1" ht="13.5" hidden="1" customHeight="1" x14ac:dyDescent="0.25">
      <c r="A84" s="126" t="s">
        <v>226</v>
      </c>
      <c r="B84" s="189" t="s">
        <v>660</v>
      </c>
      <c r="C84" s="202"/>
      <c r="D84" s="266" t="s">
        <v>227</v>
      </c>
      <c r="E84" s="266"/>
      <c r="F84" s="422"/>
      <c r="G84" s="422"/>
      <c r="H84" s="271">
        <f>SUM(R84:AC84)</f>
        <v>0</v>
      </c>
      <c r="I84" s="190"/>
      <c r="J84" s="191">
        <f t="shared" si="31"/>
        <v>0</v>
      </c>
      <c r="K84" s="199"/>
      <c r="L84" s="192"/>
      <c r="M84" s="193"/>
      <c r="N84" s="193"/>
      <c r="O84" s="193"/>
      <c r="P84" s="193"/>
      <c r="Q84" s="193"/>
      <c r="R84" s="199"/>
      <c r="S84" s="193"/>
      <c r="T84" s="193"/>
      <c r="U84" s="193"/>
      <c r="V84" s="193"/>
      <c r="W84" s="194"/>
      <c r="X84" s="193"/>
      <c r="Y84" s="192"/>
      <c r="Z84" s="664"/>
      <c r="AA84" s="192"/>
      <c r="AB84" s="192"/>
      <c r="AC84" s="195"/>
    </row>
    <row r="85" spans="1:29" s="41" customFormat="1" ht="13.5" hidden="1" customHeight="1" x14ac:dyDescent="0.25">
      <c r="A85" s="126" t="s">
        <v>228</v>
      </c>
      <c r="B85" s="107" t="s">
        <v>661</v>
      </c>
      <c r="C85" s="831" t="s">
        <v>353</v>
      </c>
      <c r="D85" s="832"/>
      <c r="E85" s="832"/>
      <c r="F85" s="425"/>
      <c r="G85" s="425"/>
      <c r="H85" s="260">
        <f>SUM(R85:AC85)</f>
        <v>0</v>
      </c>
      <c r="I85" s="158"/>
      <c r="J85" s="170">
        <f t="shared" si="31"/>
        <v>0</v>
      </c>
      <c r="K85" s="109"/>
      <c r="L85" s="112"/>
      <c r="M85" s="110"/>
      <c r="N85" s="110"/>
      <c r="O85" s="110"/>
      <c r="P85" s="110"/>
      <c r="Q85" s="110"/>
      <c r="R85" s="109"/>
      <c r="S85" s="110"/>
      <c r="T85" s="110"/>
      <c r="U85" s="110"/>
      <c r="V85" s="110"/>
      <c r="W85" s="113"/>
      <c r="X85" s="110"/>
      <c r="Y85" s="112"/>
      <c r="Z85" s="672"/>
      <c r="AA85" s="112"/>
      <c r="AB85" s="112"/>
      <c r="AC85" s="114"/>
    </row>
    <row r="86" spans="1:29" s="41" customFormat="1" ht="13.5" hidden="1" customHeight="1" x14ac:dyDescent="0.25">
      <c r="A86" s="126" t="s">
        <v>229</v>
      </c>
      <c r="B86" s="107" t="s">
        <v>662</v>
      </c>
      <c r="C86" s="831" t="s">
        <v>804</v>
      </c>
      <c r="D86" s="832"/>
      <c r="E86" s="832"/>
      <c r="F86" s="425"/>
      <c r="G86" s="425"/>
      <c r="H86" s="260">
        <f>H87+H88+H89+H90+H91+H92+H93+H94+H95+H96</f>
        <v>0</v>
      </c>
      <c r="I86" s="158">
        <f t="shared" ref="I86:AC86" si="39">I87+I88+I89+I90+I91+I92+I93+I94+I95+I96</f>
        <v>0</v>
      </c>
      <c r="J86" s="170">
        <f t="shared" si="31"/>
        <v>0</v>
      </c>
      <c r="K86" s="109"/>
      <c r="L86" s="112">
        <f t="shared" ref="L86:Q86" si="40">L87+L88+L89+L90+L91+L92+L93+L94+L95+L96</f>
        <v>0</v>
      </c>
      <c r="M86" s="110">
        <f t="shared" si="40"/>
        <v>0</v>
      </c>
      <c r="N86" s="110">
        <f t="shared" si="40"/>
        <v>0</v>
      </c>
      <c r="O86" s="110">
        <f t="shared" si="40"/>
        <v>0</v>
      </c>
      <c r="P86" s="110">
        <f>P87+P88+P89+P90+P91+P92+P93+P94+P95+P96</f>
        <v>0</v>
      </c>
      <c r="Q86" s="110">
        <f t="shared" si="40"/>
        <v>0</v>
      </c>
      <c r="R86" s="109">
        <f t="shared" si="39"/>
        <v>0</v>
      </c>
      <c r="S86" s="110">
        <f t="shared" si="39"/>
        <v>0</v>
      </c>
      <c r="T86" s="110">
        <f t="shared" si="39"/>
        <v>0</v>
      </c>
      <c r="U86" s="110">
        <f t="shared" si="39"/>
        <v>0</v>
      </c>
      <c r="V86" s="110">
        <f t="shared" si="39"/>
        <v>0</v>
      </c>
      <c r="W86" s="113">
        <f t="shared" si="39"/>
        <v>0</v>
      </c>
      <c r="X86" s="110">
        <f t="shared" si="39"/>
        <v>0</v>
      </c>
      <c r="Y86" s="112">
        <f t="shared" si="39"/>
        <v>0</v>
      </c>
      <c r="Z86" s="672">
        <f t="shared" si="39"/>
        <v>0</v>
      </c>
      <c r="AA86" s="112">
        <f t="shared" si="39"/>
        <v>0</v>
      </c>
      <c r="AB86" s="112">
        <f t="shared" si="39"/>
        <v>0</v>
      </c>
      <c r="AC86" s="114">
        <f t="shared" si="39"/>
        <v>0</v>
      </c>
    </row>
    <row r="87" spans="1:29" ht="13.5" hidden="1" customHeight="1" x14ac:dyDescent="0.25">
      <c r="B87" s="55"/>
      <c r="C87" s="2"/>
      <c r="D87" s="761" t="s">
        <v>370</v>
      </c>
      <c r="E87" s="761"/>
      <c r="F87" s="420"/>
      <c r="G87" s="420"/>
      <c r="H87" s="251">
        <f t="shared" ref="H87:H96" si="41">SUM(R87:AC87)</f>
        <v>0</v>
      </c>
      <c r="I87" s="149"/>
      <c r="J87" s="167">
        <f t="shared" si="31"/>
        <v>0</v>
      </c>
      <c r="K87" s="75"/>
      <c r="L87" s="42"/>
      <c r="M87" s="1"/>
      <c r="N87" s="1"/>
      <c r="O87" s="1"/>
      <c r="P87" s="1"/>
      <c r="Q87" s="1"/>
      <c r="R87" s="75"/>
      <c r="S87" s="1"/>
      <c r="T87" s="1"/>
      <c r="U87" s="1"/>
      <c r="V87" s="1"/>
      <c r="W87" s="81"/>
      <c r="X87" s="1"/>
      <c r="Y87" s="42"/>
      <c r="Z87" s="670"/>
      <c r="AA87" s="42"/>
      <c r="AB87" s="42"/>
      <c r="AC87" s="44"/>
    </row>
    <row r="88" spans="1:29" ht="13.5" hidden="1" customHeight="1" x14ac:dyDescent="0.25">
      <c r="B88" s="55"/>
      <c r="C88" s="2"/>
      <c r="D88" s="761" t="s">
        <v>506</v>
      </c>
      <c r="E88" s="761"/>
      <c r="F88" s="420"/>
      <c r="G88" s="420"/>
      <c r="H88" s="251">
        <f t="shared" si="41"/>
        <v>0</v>
      </c>
      <c r="I88" s="149"/>
      <c r="J88" s="167">
        <f t="shared" si="31"/>
        <v>0</v>
      </c>
      <c r="K88" s="75"/>
      <c r="L88" s="42"/>
      <c r="M88" s="1"/>
      <c r="N88" s="1"/>
      <c r="O88" s="1"/>
      <c r="P88" s="1"/>
      <c r="Q88" s="1"/>
      <c r="R88" s="75"/>
      <c r="S88" s="1"/>
      <c r="T88" s="1"/>
      <c r="U88" s="1"/>
      <c r="V88" s="1"/>
      <c r="W88" s="81"/>
      <c r="X88" s="1"/>
      <c r="Y88" s="42"/>
      <c r="Z88" s="670"/>
      <c r="AA88" s="42"/>
      <c r="AB88" s="42"/>
      <c r="AC88" s="44"/>
    </row>
    <row r="89" spans="1:29" ht="13.5" hidden="1" customHeight="1" x14ac:dyDescent="0.25">
      <c r="B89" s="55"/>
      <c r="C89" s="2"/>
      <c r="D89" s="761" t="s">
        <v>507</v>
      </c>
      <c r="E89" s="761"/>
      <c r="F89" s="420"/>
      <c r="G89" s="420"/>
      <c r="H89" s="251">
        <f t="shared" si="41"/>
        <v>0</v>
      </c>
      <c r="I89" s="149"/>
      <c r="J89" s="167">
        <f t="shared" si="31"/>
        <v>0</v>
      </c>
      <c r="K89" s="75"/>
      <c r="L89" s="42"/>
      <c r="M89" s="1"/>
      <c r="N89" s="1"/>
      <c r="O89" s="1"/>
      <c r="P89" s="1"/>
      <c r="Q89" s="1"/>
      <c r="R89" s="75"/>
      <c r="S89" s="1"/>
      <c r="T89" s="1"/>
      <c r="U89" s="1"/>
      <c r="V89" s="1"/>
      <c r="W89" s="81"/>
      <c r="X89" s="1"/>
      <c r="Y89" s="42"/>
      <c r="Z89" s="670"/>
      <c r="AA89" s="42"/>
      <c r="AB89" s="42"/>
      <c r="AC89" s="44"/>
    </row>
    <row r="90" spans="1:29" ht="13.5" hidden="1" customHeight="1" x14ac:dyDescent="0.25">
      <c r="B90" s="55"/>
      <c r="C90" s="2"/>
      <c r="D90" s="761" t="s">
        <v>508</v>
      </c>
      <c r="E90" s="761"/>
      <c r="F90" s="420"/>
      <c r="G90" s="420"/>
      <c r="H90" s="251">
        <f t="shared" si="41"/>
        <v>0</v>
      </c>
      <c r="I90" s="149"/>
      <c r="J90" s="167">
        <f t="shared" si="31"/>
        <v>0</v>
      </c>
      <c r="K90" s="75"/>
      <c r="L90" s="42"/>
      <c r="M90" s="1"/>
      <c r="N90" s="1"/>
      <c r="O90" s="1"/>
      <c r="P90" s="1"/>
      <c r="Q90" s="1"/>
      <c r="R90" s="75"/>
      <c r="S90" s="1"/>
      <c r="T90" s="1"/>
      <c r="U90" s="1"/>
      <c r="V90" s="1"/>
      <c r="W90" s="81"/>
      <c r="X90" s="1"/>
      <c r="Y90" s="42"/>
      <c r="Z90" s="670"/>
      <c r="AA90" s="42"/>
      <c r="AB90" s="42"/>
      <c r="AC90" s="44"/>
    </row>
    <row r="91" spans="1:29" hidden="1" x14ac:dyDescent="0.25">
      <c r="B91" s="55"/>
      <c r="C91" s="2"/>
      <c r="D91" s="761" t="s">
        <v>509</v>
      </c>
      <c r="E91" s="761"/>
      <c r="F91" s="420"/>
      <c r="G91" s="420"/>
      <c r="H91" s="251">
        <f t="shared" si="41"/>
        <v>0</v>
      </c>
      <c r="I91" s="149"/>
      <c r="J91" s="167">
        <f t="shared" si="31"/>
        <v>0</v>
      </c>
      <c r="K91" s="75"/>
      <c r="L91" s="42"/>
      <c r="M91" s="1"/>
      <c r="N91" s="1"/>
      <c r="O91" s="1"/>
      <c r="P91" s="1"/>
      <c r="Q91" s="1"/>
      <c r="R91" s="75"/>
      <c r="S91" s="1"/>
      <c r="T91" s="1"/>
      <c r="U91" s="1"/>
      <c r="V91" s="1"/>
      <c r="W91" s="81"/>
      <c r="X91" s="1"/>
      <c r="Y91" s="42"/>
      <c r="Z91" s="670"/>
      <c r="AA91" s="42"/>
      <c r="AB91" s="42"/>
      <c r="AC91" s="44"/>
    </row>
    <row r="92" spans="1:29" hidden="1" x14ac:dyDescent="0.25">
      <c r="B92" s="55"/>
      <c r="C92" s="2"/>
      <c r="D92" s="761" t="s">
        <v>510</v>
      </c>
      <c r="E92" s="761"/>
      <c r="F92" s="420"/>
      <c r="G92" s="420"/>
      <c r="H92" s="251">
        <f t="shared" si="41"/>
        <v>0</v>
      </c>
      <c r="I92" s="149"/>
      <c r="J92" s="167">
        <f t="shared" si="31"/>
        <v>0</v>
      </c>
      <c r="K92" s="75"/>
      <c r="L92" s="42"/>
      <c r="M92" s="1"/>
      <c r="N92" s="1"/>
      <c r="O92" s="1"/>
      <c r="P92" s="1"/>
      <c r="Q92" s="1"/>
      <c r="R92" s="75"/>
      <c r="S92" s="1"/>
      <c r="T92" s="1"/>
      <c r="U92" s="1"/>
      <c r="V92" s="1"/>
      <c r="W92" s="81"/>
      <c r="X92" s="1"/>
      <c r="Y92" s="42"/>
      <c r="Z92" s="670"/>
      <c r="AA92" s="42"/>
      <c r="AB92" s="42"/>
      <c r="AC92" s="44"/>
    </row>
    <row r="93" spans="1:29" ht="25.5" hidden="1" customHeight="1" x14ac:dyDescent="0.25">
      <c r="B93" s="55"/>
      <c r="C93" s="2"/>
      <c r="D93" s="762" t="s">
        <v>511</v>
      </c>
      <c r="E93" s="762"/>
      <c r="F93" s="426"/>
      <c r="G93" s="426"/>
      <c r="H93" s="261">
        <f t="shared" si="41"/>
        <v>0</v>
      </c>
      <c r="I93" s="159"/>
      <c r="J93" s="167">
        <f t="shared" si="31"/>
        <v>0</v>
      </c>
      <c r="K93" s="75"/>
      <c r="L93" s="42"/>
      <c r="M93" s="1"/>
      <c r="N93" s="1"/>
      <c r="O93" s="1"/>
      <c r="P93" s="1"/>
      <c r="Q93" s="1"/>
      <c r="R93" s="75"/>
      <c r="S93" s="1"/>
      <c r="T93" s="1"/>
      <c r="U93" s="1"/>
      <c r="V93" s="1"/>
      <c r="W93" s="81"/>
      <c r="X93" s="1"/>
      <c r="Y93" s="42"/>
      <c r="Z93" s="670"/>
      <c r="AA93" s="42"/>
      <c r="AB93" s="42"/>
      <c r="AC93" s="44"/>
    </row>
    <row r="94" spans="1:29" hidden="1" x14ac:dyDescent="0.25">
      <c r="B94" s="55"/>
      <c r="C94" s="2"/>
      <c r="D94" s="761" t="s">
        <v>805</v>
      </c>
      <c r="E94" s="761"/>
      <c r="F94" s="420"/>
      <c r="G94" s="420"/>
      <c r="H94" s="251">
        <f t="shared" si="41"/>
        <v>0</v>
      </c>
      <c r="I94" s="149"/>
      <c r="J94" s="167">
        <f t="shared" si="31"/>
        <v>0</v>
      </c>
      <c r="K94" s="75"/>
      <c r="L94" s="42"/>
      <c r="M94" s="1"/>
      <c r="N94" s="1"/>
      <c r="O94" s="1"/>
      <c r="P94" s="1"/>
      <c r="Q94" s="1"/>
      <c r="R94" s="75"/>
      <c r="S94" s="1"/>
      <c r="T94" s="1"/>
      <c r="U94" s="1"/>
      <c r="V94" s="1"/>
      <c r="W94" s="81"/>
      <c r="X94" s="1"/>
      <c r="Y94" s="42"/>
      <c r="Z94" s="670"/>
      <c r="AA94" s="42"/>
      <c r="AB94" s="42"/>
      <c r="AC94" s="44"/>
    </row>
    <row r="95" spans="1:29" ht="25.5" hidden="1" customHeight="1" x14ac:dyDescent="0.25">
      <c r="B95" s="55"/>
      <c r="C95" s="2"/>
      <c r="D95" s="762" t="s">
        <v>512</v>
      </c>
      <c r="E95" s="762"/>
      <c r="F95" s="426"/>
      <c r="G95" s="426"/>
      <c r="H95" s="261">
        <f t="shared" si="41"/>
        <v>0</v>
      </c>
      <c r="I95" s="159"/>
      <c r="J95" s="167">
        <f t="shared" si="31"/>
        <v>0</v>
      </c>
      <c r="K95" s="75"/>
      <c r="L95" s="42"/>
      <c r="M95" s="1"/>
      <c r="N95" s="1"/>
      <c r="O95" s="1"/>
      <c r="P95" s="1"/>
      <c r="Q95" s="1"/>
      <c r="R95" s="75"/>
      <c r="S95" s="1"/>
      <c r="T95" s="1"/>
      <c r="U95" s="1"/>
      <c r="V95" s="1"/>
      <c r="W95" s="81"/>
      <c r="X95" s="1"/>
      <c r="Y95" s="42"/>
      <c r="Z95" s="670"/>
      <c r="AA95" s="42"/>
      <c r="AB95" s="42"/>
      <c r="AC95" s="44"/>
    </row>
    <row r="96" spans="1:29" ht="25.5" hidden="1" customHeight="1" x14ac:dyDescent="0.25">
      <c r="B96" s="55"/>
      <c r="C96" s="2"/>
      <c r="D96" s="762" t="s">
        <v>513</v>
      </c>
      <c r="E96" s="762"/>
      <c r="F96" s="426"/>
      <c r="G96" s="426"/>
      <c r="H96" s="261">
        <f t="shared" si="41"/>
        <v>0</v>
      </c>
      <c r="I96" s="159"/>
      <c r="J96" s="167">
        <f t="shared" si="31"/>
        <v>0</v>
      </c>
      <c r="K96" s="75"/>
      <c r="L96" s="42"/>
      <c r="M96" s="1"/>
      <c r="N96" s="1"/>
      <c r="O96" s="1"/>
      <c r="P96" s="1"/>
      <c r="Q96" s="1"/>
      <c r="R96" s="75"/>
      <c r="S96" s="1"/>
      <c r="T96" s="1"/>
      <c r="U96" s="1"/>
      <c r="V96" s="1"/>
      <c r="W96" s="81"/>
      <c r="X96" s="1"/>
      <c r="Y96" s="42"/>
      <c r="Z96" s="670"/>
      <c r="AA96" s="42"/>
      <c r="AB96" s="42"/>
      <c r="AC96" s="44"/>
    </row>
    <row r="97" spans="1:29" s="41" customFormat="1" ht="15" hidden="1" customHeight="1" x14ac:dyDescent="0.25">
      <c r="A97" s="126" t="s">
        <v>230</v>
      </c>
      <c r="B97" s="107" t="s">
        <v>663</v>
      </c>
      <c r="C97" s="831" t="s">
        <v>806</v>
      </c>
      <c r="D97" s="832"/>
      <c r="E97" s="832"/>
      <c r="F97" s="425"/>
      <c r="G97" s="425"/>
      <c r="H97" s="260">
        <f>H98+H99+H100+H101+H102+H103+H104+H105+H106+H107</f>
        <v>0</v>
      </c>
      <c r="I97" s="158">
        <f t="shared" ref="I97:AC97" si="42">I98+I99+I100+I101+I102+I103+I104+I105+I106+I107</f>
        <v>0</v>
      </c>
      <c r="J97" s="170">
        <f t="shared" si="31"/>
        <v>0</v>
      </c>
      <c r="K97" s="109"/>
      <c r="L97" s="112">
        <f t="shared" ref="L97:Q97" si="43">L98+L99+L100+L101+L102+L103+L104+L105+L106+L107</f>
        <v>0</v>
      </c>
      <c r="M97" s="110">
        <f t="shared" si="43"/>
        <v>0</v>
      </c>
      <c r="N97" s="110">
        <f t="shared" si="43"/>
        <v>0</v>
      </c>
      <c r="O97" s="110">
        <f t="shared" si="43"/>
        <v>0</v>
      </c>
      <c r="P97" s="110">
        <f>P98+P99+P100+P101+P102+P103+P104+P105+P106+P107</f>
        <v>0</v>
      </c>
      <c r="Q97" s="110">
        <f t="shared" si="43"/>
        <v>0</v>
      </c>
      <c r="R97" s="109">
        <f t="shared" si="42"/>
        <v>0</v>
      </c>
      <c r="S97" s="110">
        <f t="shared" si="42"/>
        <v>0</v>
      </c>
      <c r="T97" s="110">
        <f t="shared" si="42"/>
        <v>0</v>
      </c>
      <c r="U97" s="110">
        <f t="shared" si="42"/>
        <v>0</v>
      </c>
      <c r="V97" s="110">
        <f t="shared" si="42"/>
        <v>0</v>
      </c>
      <c r="W97" s="113">
        <f t="shared" si="42"/>
        <v>0</v>
      </c>
      <c r="X97" s="110">
        <f t="shared" si="42"/>
        <v>0</v>
      </c>
      <c r="Y97" s="112">
        <f t="shared" si="42"/>
        <v>0</v>
      </c>
      <c r="Z97" s="672">
        <f t="shared" si="42"/>
        <v>0</v>
      </c>
      <c r="AA97" s="112">
        <f t="shared" si="42"/>
        <v>0</v>
      </c>
      <c r="AB97" s="112">
        <f t="shared" si="42"/>
        <v>0</v>
      </c>
      <c r="AC97" s="114">
        <f t="shared" si="42"/>
        <v>0</v>
      </c>
    </row>
    <row r="98" spans="1:29" hidden="1" x14ac:dyDescent="0.25">
      <c r="B98" s="55"/>
      <c r="C98" s="2"/>
      <c r="D98" s="761" t="s">
        <v>369</v>
      </c>
      <c r="E98" s="761"/>
      <c r="F98" s="420"/>
      <c r="G98" s="420"/>
      <c r="H98" s="251">
        <f t="shared" ref="H98:H107" si="44">SUM(R98:AC98)</f>
        <v>0</v>
      </c>
      <c r="I98" s="149"/>
      <c r="J98" s="167">
        <f t="shared" si="31"/>
        <v>0</v>
      </c>
      <c r="K98" s="75"/>
      <c r="L98" s="42"/>
      <c r="M98" s="1"/>
      <c r="N98" s="1"/>
      <c r="O98" s="1"/>
      <c r="P98" s="1"/>
      <c r="Q98" s="1"/>
      <c r="R98" s="75"/>
      <c r="S98" s="1"/>
      <c r="T98" s="1"/>
      <c r="U98" s="1"/>
      <c r="V98" s="1"/>
      <c r="W98" s="81"/>
      <c r="X98" s="1"/>
      <c r="Y98" s="42"/>
      <c r="Z98" s="670"/>
      <c r="AA98" s="42"/>
      <c r="AB98" s="42"/>
      <c r="AC98" s="44"/>
    </row>
    <row r="99" spans="1:29" hidden="1" x14ac:dyDescent="0.25">
      <c r="B99" s="55"/>
      <c r="C99" s="2"/>
      <c r="D99" s="761" t="s">
        <v>514</v>
      </c>
      <c r="E99" s="761"/>
      <c r="F99" s="420"/>
      <c r="G99" s="420"/>
      <c r="H99" s="251">
        <f t="shared" si="44"/>
        <v>0</v>
      </c>
      <c r="I99" s="149"/>
      <c r="J99" s="167">
        <f t="shared" si="31"/>
        <v>0</v>
      </c>
      <c r="K99" s="75"/>
      <c r="L99" s="42"/>
      <c r="M99" s="1"/>
      <c r="N99" s="1"/>
      <c r="O99" s="1"/>
      <c r="P99" s="1"/>
      <c r="Q99" s="1"/>
      <c r="R99" s="75"/>
      <c r="S99" s="1"/>
      <c r="T99" s="1"/>
      <c r="U99" s="1"/>
      <c r="V99" s="1"/>
      <c r="W99" s="81"/>
      <c r="X99" s="1"/>
      <c r="Y99" s="42"/>
      <c r="Z99" s="670"/>
      <c r="AA99" s="42"/>
      <c r="AB99" s="42"/>
      <c r="AC99" s="44"/>
    </row>
    <row r="100" spans="1:29" hidden="1" x14ac:dyDescent="0.25">
      <c r="B100" s="55"/>
      <c r="C100" s="2"/>
      <c r="D100" s="761" t="s">
        <v>516</v>
      </c>
      <c r="E100" s="761"/>
      <c r="F100" s="420"/>
      <c r="G100" s="420"/>
      <c r="H100" s="251">
        <f t="shared" si="44"/>
        <v>0</v>
      </c>
      <c r="I100" s="149"/>
      <c r="J100" s="167">
        <f t="shared" si="31"/>
        <v>0</v>
      </c>
      <c r="K100" s="75"/>
      <c r="L100" s="42"/>
      <c r="M100" s="1"/>
      <c r="N100" s="1"/>
      <c r="O100" s="1"/>
      <c r="P100" s="1"/>
      <c r="Q100" s="1"/>
      <c r="R100" s="75"/>
      <c r="S100" s="1"/>
      <c r="T100" s="1"/>
      <c r="U100" s="1"/>
      <c r="V100" s="1"/>
      <c r="W100" s="81"/>
      <c r="X100" s="1"/>
      <c r="Y100" s="42"/>
      <c r="Z100" s="670"/>
      <c r="AA100" s="42"/>
      <c r="AB100" s="42"/>
      <c r="AC100" s="44"/>
    </row>
    <row r="101" spans="1:29" hidden="1" x14ac:dyDescent="0.25">
      <c r="B101" s="55"/>
      <c r="C101" s="2"/>
      <c r="D101" s="761" t="s">
        <v>808</v>
      </c>
      <c r="E101" s="761"/>
      <c r="F101" s="420"/>
      <c r="G101" s="420"/>
      <c r="H101" s="251">
        <f t="shared" si="44"/>
        <v>0</v>
      </c>
      <c r="I101" s="149"/>
      <c r="J101" s="167">
        <f t="shared" si="31"/>
        <v>0</v>
      </c>
      <c r="K101" s="75"/>
      <c r="L101" s="42"/>
      <c r="M101" s="1"/>
      <c r="N101" s="1"/>
      <c r="O101" s="1"/>
      <c r="P101" s="1"/>
      <c r="Q101" s="1"/>
      <c r="R101" s="75"/>
      <c r="S101" s="1"/>
      <c r="T101" s="1"/>
      <c r="U101" s="1"/>
      <c r="V101" s="1"/>
      <c r="W101" s="81"/>
      <c r="X101" s="1"/>
      <c r="Y101" s="42"/>
      <c r="Z101" s="670"/>
      <c r="AA101" s="42"/>
      <c r="AB101" s="42"/>
      <c r="AC101" s="44"/>
    </row>
    <row r="102" spans="1:29" hidden="1" x14ac:dyDescent="0.25">
      <c r="B102" s="55"/>
      <c r="C102" s="2"/>
      <c r="D102" s="761" t="s">
        <v>521</v>
      </c>
      <c r="E102" s="761"/>
      <c r="F102" s="420"/>
      <c r="G102" s="420"/>
      <c r="H102" s="251">
        <f t="shared" si="44"/>
        <v>0</v>
      </c>
      <c r="I102" s="149"/>
      <c r="J102" s="167">
        <f t="shared" si="31"/>
        <v>0</v>
      </c>
      <c r="K102" s="75"/>
      <c r="L102" s="42"/>
      <c r="M102" s="1"/>
      <c r="N102" s="1"/>
      <c r="O102" s="1"/>
      <c r="P102" s="1"/>
      <c r="Q102" s="1"/>
      <c r="R102" s="75"/>
      <c r="S102" s="1"/>
      <c r="T102" s="1"/>
      <c r="U102" s="1"/>
      <c r="V102" s="1"/>
      <c r="W102" s="81"/>
      <c r="X102" s="1"/>
      <c r="Y102" s="42"/>
      <c r="Z102" s="670"/>
      <c r="AA102" s="42"/>
      <c r="AB102" s="42"/>
      <c r="AC102" s="44"/>
    </row>
    <row r="103" spans="1:29" hidden="1" x14ac:dyDescent="0.25">
      <c r="B103" s="55"/>
      <c r="C103" s="2"/>
      <c r="D103" s="761" t="s">
        <v>519</v>
      </c>
      <c r="E103" s="761"/>
      <c r="F103" s="420"/>
      <c r="G103" s="420"/>
      <c r="H103" s="251">
        <f t="shared" si="44"/>
        <v>0</v>
      </c>
      <c r="I103" s="149"/>
      <c r="J103" s="167">
        <f t="shared" si="31"/>
        <v>0</v>
      </c>
      <c r="K103" s="75"/>
      <c r="L103" s="42"/>
      <c r="M103" s="1"/>
      <c r="N103" s="1"/>
      <c r="O103" s="1"/>
      <c r="P103" s="1"/>
      <c r="Q103" s="1"/>
      <c r="R103" s="75"/>
      <c r="S103" s="1"/>
      <c r="T103" s="1"/>
      <c r="U103" s="1"/>
      <c r="V103" s="1"/>
      <c r="W103" s="81"/>
      <c r="X103" s="1"/>
      <c r="Y103" s="42"/>
      <c r="Z103" s="670"/>
      <c r="AA103" s="42"/>
      <c r="AB103" s="42"/>
      <c r="AC103" s="44"/>
    </row>
    <row r="104" spans="1:29" ht="25.5" hidden="1" customHeight="1" x14ac:dyDescent="0.25">
      <c r="B104" s="55"/>
      <c r="C104" s="2"/>
      <c r="D104" s="762" t="s">
        <v>523</v>
      </c>
      <c r="E104" s="762"/>
      <c r="F104" s="426"/>
      <c r="G104" s="426"/>
      <c r="H104" s="261">
        <f t="shared" si="44"/>
        <v>0</v>
      </c>
      <c r="I104" s="159"/>
      <c r="J104" s="167">
        <f t="shared" si="31"/>
        <v>0</v>
      </c>
      <c r="K104" s="75"/>
      <c r="L104" s="42"/>
      <c r="M104" s="1"/>
      <c r="N104" s="1"/>
      <c r="O104" s="1"/>
      <c r="P104" s="1"/>
      <c r="Q104" s="1"/>
      <c r="R104" s="75"/>
      <c r="S104" s="1"/>
      <c r="T104" s="1"/>
      <c r="U104" s="1"/>
      <c r="V104" s="1"/>
      <c r="W104" s="81"/>
      <c r="X104" s="1"/>
      <c r="Y104" s="42"/>
      <c r="Z104" s="670"/>
      <c r="AA104" s="42"/>
      <c r="AB104" s="42"/>
      <c r="AC104" s="44"/>
    </row>
    <row r="105" spans="1:29" hidden="1" x14ac:dyDescent="0.25">
      <c r="B105" s="55"/>
      <c r="C105" s="2"/>
      <c r="D105" s="761" t="s">
        <v>807</v>
      </c>
      <c r="E105" s="761"/>
      <c r="F105" s="420"/>
      <c r="G105" s="420"/>
      <c r="H105" s="251">
        <f t="shared" si="44"/>
        <v>0</v>
      </c>
      <c r="I105" s="149"/>
      <c r="J105" s="167">
        <f t="shared" si="31"/>
        <v>0</v>
      </c>
      <c r="K105" s="75"/>
      <c r="L105" s="42"/>
      <c r="M105" s="1"/>
      <c r="N105" s="1"/>
      <c r="O105" s="1"/>
      <c r="P105" s="1"/>
      <c r="Q105" s="1"/>
      <c r="R105" s="75"/>
      <c r="S105" s="1"/>
      <c r="T105" s="1"/>
      <c r="U105" s="1"/>
      <c r="V105" s="1"/>
      <c r="W105" s="81"/>
      <c r="X105" s="1"/>
      <c r="Y105" s="42"/>
      <c r="Z105" s="670"/>
      <c r="AA105" s="42"/>
      <c r="AB105" s="42"/>
      <c r="AC105" s="44"/>
    </row>
    <row r="106" spans="1:29" ht="25.5" hidden="1" customHeight="1" x14ac:dyDescent="0.25">
      <c r="B106" s="55"/>
      <c r="C106" s="2"/>
      <c r="D106" s="762" t="s">
        <v>526</v>
      </c>
      <c r="E106" s="762"/>
      <c r="F106" s="426"/>
      <c r="G106" s="426"/>
      <c r="H106" s="261">
        <f t="shared" si="44"/>
        <v>0</v>
      </c>
      <c r="I106" s="159"/>
      <c r="J106" s="167">
        <f t="shared" si="31"/>
        <v>0</v>
      </c>
      <c r="K106" s="75"/>
      <c r="L106" s="42"/>
      <c r="M106" s="1"/>
      <c r="N106" s="1"/>
      <c r="O106" s="1"/>
      <c r="P106" s="1"/>
      <c r="Q106" s="1"/>
      <c r="R106" s="75"/>
      <c r="S106" s="1"/>
      <c r="T106" s="1"/>
      <c r="U106" s="1"/>
      <c r="V106" s="1"/>
      <c r="W106" s="81"/>
      <c r="X106" s="1"/>
      <c r="Y106" s="42"/>
      <c r="Z106" s="670"/>
      <c r="AA106" s="42"/>
      <c r="AB106" s="42"/>
      <c r="AC106" s="44"/>
    </row>
    <row r="107" spans="1:29" ht="25.5" hidden="1" customHeight="1" x14ac:dyDescent="0.25">
      <c r="B107" s="55"/>
      <c r="C107" s="2"/>
      <c r="D107" s="762" t="s">
        <v>528</v>
      </c>
      <c r="E107" s="762"/>
      <c r="F107" s="426"/>
      <c r="G107" s="426"/>
      <c r="H107" s="261">
        <f t="shared" si="44"/>
        <v>0</v>
      </c>
      <c r="I107" s="159"/>
      <c r="J107" s="167">
        <f t="shared" si="31"/>
        <v>0</v>
      </c>
      <c r="K107" s="75"/>
      <c r="L107" s="42"/>
      <c r="M107" s="1"/>
      <c r="N107" s="1"/>
      <c r="O107" s="1"/>
      <c r="P107" s="1"/>
      <c r="Q107" s="1"/>
      <c r="R107" s="75"/>
      <c r="S107" s="1"/>
      <c r="T107" s="1"/>
      <c r="U107" s="1"/>
      <c r="V107" s="1"/>
      <c r="W107" s="81"/>
      <c r="X107" s="1"/>
      <c r="Y107" s="42"/>
      <c r="Z107" s="670"/>
      <c r="AA107" s="42"/>
      <c r="AB107" s="42"/>
      <c r="AC107" s="44"/>
    </row>
    <row r="108" spans="1:29" s="41" customFormat="1" x14ac:dyDescent="0.25">
      <c r="A108" s="126" t="s">
        <v>231</v>
      </c>
      <c r="B108" s="107" t="s">
        <v>664</v>
      </c>
      <c r="C108" s="792" t="s">
        <v>232</v>
      </c>
      <c r="D108" s="793"/>
      <c r="E108" s="793"/>
      <c r="F108" s="427">
        <f>F115+F120</f>
        <v>2326121</v>
      </c>
      <c r="G108" s="427">
        <f>G115+G120</f>
        <v>2302273</v>
      </c>
      <c r="H108" s="262">
        <f>H109+H110+H111+H112+H113+H114+H115+H120+H126+H127</f>
        <v>2338273</v>
      </c>
      <c r="I108" s="160">
        <f t="shared" ref="I108:AC108" si="45">I109+I110+I111+I112+I113+I114+I115+I120+I126+I127</f>
        <v>0</v>
      </c>
      <c r="J108" s="170">
        <f>SUM(H108:I108)</f>
        <v>2338273</v>
      </c>
      <c r="K108" s="112">
        <f>K109+K110+K111+K112+K113+K114+K115+K120+K126+K127</f>
        <v>30000</v>
      </c>
      <c r="L108" s="112">
        <f t="shared" ref="L108:Q108" si="46">L109+L110+L111+L112+L113+L114+L115+L120+L126+L127</f>
        <v>0</v>
      </c>
      <c r="M108" s="110">
        <f>M109+M110+M111+M112+M113+M114+M115+M120+M126+M127</f>
        <v>2308273</v>
      </c>
      <c r="N108" s="110">
        <f t="shared" si="46"/>
        <v>0</v>
      </c>
      <c r="O108" s="110">
        <f t="shared" si="46"/>
        <v>0</v>
      </c>
      <c r="P108" s="110">
        <f>P109+P110+P111+P112+P113+P114+P115+P120+P126+P127</f>
        <v>0</v>
      </c>
      <c r="Q108" s="110">
        <f t="shared" si="46"/>
        <v>0</v>
      </c>
      <c r="R108" s="109">
        <f t="shared" si="45"/>
        <v>0</v>
      </c>
      <c r="S108" s="110">
        <f t="shared" si="45"/>
        <v>0</v>
      </c>
      <c r="T108" s="110">
        <f t="shared" si="45"/>
        <v>167120</v>
      </c>
      <c r="U108" s="110">
        <f t="shared" si="45"/>
        <v>684639</v>
      </c>
      <c r="V108" s="110">
        <f t="shared" si="45"/>
        <v>178121</v>
      </c>
      <c r="W108" s="113">
        <f t="shared" si="45"/>
        <v>232298</v>
      </c>
      <c r="X108" s="110">
        <f t="shared" si="45"/>
        <v>221901</v>
      </c>
      <c r="Y108" s="112">
        <f t="shared" si="45"/>
        <v>169641</v>
      </c>
      <c r="Z108" s="672">
        <f t="shared" si="45"/>
        <v>169641</v>
      </c>
      <c r="AA108" s="112">
        <f t="shared" si="45"/>
        <v>169641</v>
      </c>
      <c r="AB108" s="112">
        <f t="shared" si="45"/>
        <v>169638</v>
      </c>
      <c r="AC108" s="114">
        <f t="shared" si="45"/>
        <v>169633</v>
      </c>
    </row>
    <row r="109" spans="1:29" hidden="1" x14ac:dyDescent="0.25">
      <c r="B109" s="55"/>
      <c r="C109" s="2"/>
      <c r="D109" s="761" t="s">
        <v>368</v>
      </c>
      <c r="E109" s="761"/>
      <c r="F109" s="420"/>
      <c r="G109" s="420"/>
      <c r="H109" s="251">
        <f t="shared" ref="H109:H114" si="47">SUM(R109:AC109)</f>
        <v>0</v>
      </c>
      <c r="I109" s="149"/>
      <c r="J109" s="167">
        <f t="shared" si="31"/>
        <v>0</v>
      </c>
      <c r="K109" s="75"/>
      <c r="L109" s="42"/>
      <c r="M109" s="1"/>
      <c r="N109" s="1"/>
      <c r="O109" s="1"/>
      <c r="P109" s="1"/>
      <c r="Q109" s="1"/>
      <c r="R109" s="75"/>
      <c r="S109" s="1"/>
      <c r="T109" s="1"/>
      <c r="U109" s="1"/>
      <c r="V109" s="1"/>
      <c r="W109" s="81"/>
      <c r="X109" s="1"/>
      <c r="Y109" s="42"/>
      <c r="Z109" s="670"/>
      <c r="AA109" s="42"/>
      <c r="AB109" s="42"/>
      <c r="AC109" s="44"/>
    </row>
    <row r="110" spans="1:29" hidden="1" x14ac:dyDescent="0.25">
      <c r="B110" s="55"/>
      <c r="C110" s="2"/>
      <c r="D110" s="761" t="s">
        <v>515</v>
      </c>
      <c r="E110" s="761"/>
      <c r="F110" s="420"/>
      <c r="G110" s="420"/>
      <c r="H110" s="251">
        <f t="shared" si="47"/>
        <v>0</v>
      </c>
      <c r="I110" s="149"/>
      <c r="J110" s="167">
        <f t="shared" si="31"/>
        <v>0</v>
      </c>
      <c r="K110" s="75"/>
      <c r="L110" s="42"/>
      <c r="M110" s="1"/>
      <c r="N110" s="1"/>
      <c r="O110" s="1"/>
      <c r="P110" s="1"/>
      <c r="Q110" s="1"/>
      <c r="R110" s="75"/>
      <c r="S110" s="1"/>
      <c r="T110" s="1"/>
      <c r="U110" s="1"/>
      <c r="V110" s="1"/>
      <c r="W110" s="81"/>
      <c r="X110" s="1"/>
      <c r="Y110" s="42"/>
      <c r="Z110" s="670"/>
      <c r="AA110" s="42"/>
      <c r="AB110" s="42"/>
      <c r="AC110" s="44"/>
    </row>
    <row r="111" spans="1:29" hidden="1" x14ac:dyDescent="0.25">
      <c r="B111" s="55"/>
      <c r="C111" s="2"/>
      <c r="D111" s="761" t="s">
        <v>517</v>
      </c>
      <c r="E111" s="761"/>
      <c r="F111" s="420"/>
      <c r="G111" s="420"/>
      <c r="H111" s="251">
        <f t="shared" si="47"/>
        <v>0</v>
      </c>
      <c r="I111" s="149"/>
      <c r="J111" s="167">
        <f t="shared" si="31"/>
        <v>0</v>
      </c>
      <c r="K111" s="75"/>
      <c r="L111" s="42"/>
      <c r="M111" s="1"/>
      <c r="N111" s="1"/>
      <c r="O111" s="1"/>
      <c r="P111" s="1"/>
      <c r="Q111" s="1"/>
      <c r="R111" s="75"/>
      <c r="S111" s="1"/>
      <c r="T111" s="1"/>
      <c r="U111" s="1"/>
      <c r="V111" s="1"/>
      <c r="W111" s="81"/>
      <c r="X111" s="1"/>
      <c r="Y111" s="42"/>
      <c r="Z111" s="670"/>
      <c r="AA111" s="42"/>
      <c r="AB111" s="42"/>
      <c r="AC111" s="44"/>
    </row>
    <row r="112" spans="1:29" hidden="1" x14ac:dyDescent="0.25">
      <c r="B112" s="55"/>
      <c r="C112" s="2"/>
      <c r="D112" s="761" t="s">
        <v>518</v>
      </c>
      <c r="E112" s="761"/>
      <c r="F112" s="420"/>
      <c r="G112" s="420"/>
      <c r="H112" s="251">
        <f t="shared" si="47"/>
        <v>0</v>
      </c>
      <c r="I112" s="149"/>
      <c r="J112" s="167">
        <f t="shared" si="31"/>
        <v>0</v>
      </c>
      <c r="K112" s="75"/>
      <c r="L112" s="42"/>
      <c r="M112" s="1"/>
      <c r="N112" s="1"/>
      <c r="O112" s="1"/>
      <c r="P112" s="1"/>
      <c r="Q112" s="1"/>
      <c r="R112" s="75"/>
      <c r="S112" s="1"/>
      <c r="T112" s="1"/>
      <c r="U112" s="1"/>
      <c r="V112" s="1"/>
      <c r="W112" s="81"/>
      <c r="X112" s="1"/>
      <c r="Y112" s="42"/>
      <c r="Z112" s="670"/>
      <c r="AA112" s="42"/>
      <c r="AB112" s="42"/>
      <c r="AC112" s="44"/>
    </row>
    <row r="113" spans="1:29" hidden="1" x14ac:dyDescent="0.25">
      <c r="B113" s="55"/>
      <c r="C113" s="2"/>
      <c r="D113" s="761" t="s">
        <v>522</v>
      </c>
      <c r="E113" s="761"/>
      <c r="F113" s="420"/>
      <c r="G113" s="420"/>
      <c r="H113" s="251">
        <f t="shared" si="47"/>
        <v>0</v>
      </c>
      <c r="I113" s="149"/>
      <c r="J113" s="167">
        <f t="shared" si="31"/>
        <v>0</v>
      </c>
      <c r="K113" s="75"/>
      <c r="L113" s="42"/>
      <c r="M113" s="1"/>
      <c r="N113" s="1"/>
      <c r="O113" s="1"/>
      <c r="P113" s="1"/>
      <c r="Q113" s="1"/>
      <c r="R113" s="75"/>
      <c r="S113" s="1"/>
      <c r="T113" s="1"/>
      <c r="U113" s="1"/>
      <c r="V113" s="1"/>
      <c r="W113" s="81"/>
      <c r="X113" s="1"/>
      <c r="Y113" s="42"/>
      <c r="Z113" s="670"/>
      <c r="AA113" s="42"/>
      <c r="AB113" s="42"/>
      <c r="AC113" s="44"/>
    </row>
    <row r="114" spans="1:29" hidden="1" x14ac:dyDescent="0.25">
      <c r="B114" s="55"/>
      <c r="C114" s="2"/>
      <c r="D114" s="761" t="s">
        <v>520</v>
      </c>
      <c r="E114" s="761"/>
      <c r="F114" s="420"/>
      <c r="G114" s="420"/>
      <c r="H114" s="251">
        <f t="shared" si="47"/>
        <v>0</v>
      </c>
      <c r="I114" s="149"/>
      <c r="J114" s="167">
        <f t="shared" si="31"/>
        <v>0</v>
      </c>
      <c r="K114" s="75"/>
      <c r="L114" s="42"/>
      <c r="M114" s="1"/>
      <c r="N114" s="1"/>
      <c r="O114" s="1"/>
      <c r="P114" s="1"/>
      <c r="Q114" s="1"/>
      <c r="R114" s="75"/>
      <c r="S114" s="1"/>
      <c r="T114" s="1"/>
      <c r="U114" s="1"/>
      <c r="V114" s="1"/>
      <c r="W114" s="81"/>
      <c r="X114" s="1"/>
      <c r="Y114" s="42"/>
      <c r="Z114" s="670"/>
      <c r="AA114" s="42"/>
      <c r="AB114" s="42"/>
      <c r="AC114" s="44"/>
    </row>
    <row r="115" spans="1:29" s="209" customFormat="1" ht="25.5" customHeight="1" x14ac:dyDescent="0.25">
      <c r="A115" s="302"/>
      <c r="B115" s="189"/>
      <c r="C115" s="198"/>
      <c r="D115" s="869" t="s">
        <v>524</v>
      </c>
      <c r="E115" s="869"/>
      <c r="F115" s="450">
        <f>F116+F117+F118</f>
        <v>2098581</v>
      </c>
      <c r="G115" s="450">
        <f>G116+G117+G118</f>
        <v>2098338</v>
      </c>
      <c r="H115" s="343">
        <f>SUM(H116:H119)</f>
        <v>2128338</v>
      </c>
      <c r="I115" s="344">
        <f>SUM(I116:I118)</f>
        <v>0</v>
      </c>
      <c r="J115" s="191">
        <f>SUM(H115:I115)</f>
        <v>2128338</v>
      </c>
      <c r="K115" s="199">
        <f>SUM(K116:K119)</f>
        <v>30000</v>
      </c>
      <c r="L115" s="192">
        <f t="shared" ref="L115:AB115" si="48">SUM(L116:L118)</f>
        <v>0</v>
      </c>
      <c r="M115" s="193">
        <f>SUM(M116:M118)</f>
        <v>2098338</v>
      </c>
      <c r="N115" s="193">
        <f t="shared" si="48"/>
        <v>0</v>
      </c>
      <c r="O115" s="193">
        <f t="shared" si="48"/>
        <v>0</v>
      </c>
      <c r="P115" s="193">
        <f>SUM(P116:P118)</f>
        <v>0</v>
      </c>
      <c r="Q115" s="193">
        <f t="shared" si="48"/>
        <v>0</v>
      </c>
      <c r="R115" s="199">
        <f t="shared" si="48"/>
        <v>0</v>
      </c>
      <c r="S115" s="193">
        <f t="shared" si="48"/>
        <v>0</v>
      </c>
      <c r="T115" s="193">
        <f t="shared" si="48"/>
        <v>0</v>
      </c>
      <c r="U115" s="193">
        <f t="shared" si="48"/>
        <v>678564</v>
      </c>
      <c r="V115" s="193">
        <f t="shared" si="48"/>
        <v>169641</v>
      </c>
      <c r="W115" s="194">
        <f t="shared" si="48"/>
        <v>232298</v>
      </c>
      <c r="X115" s="193">
        <f>SUM(X116:X119)</f>
        <v>199641</v>
      </c>
      <c r="Y115" s="192">
        <f t="shared" si="48"/>
        <v>169641</v>
      </c>
      <c r="Z115" s="664">
        <f t="shared" si="48"/>
        <v>169641</v>
      </c>
      <c r="AA115" s="192">
        <f t="shared" si="48"/>
        <v>169641</v>
      </c>
      <c r="AB115" s="192">
        <f t="shared" si="48"/>
        <v>169638</v>
      </c>
      <c r="AC115" s="195">
        <f>SUM(AC116:AC118)</f>
        <v>169633</v>
      </c>
    </row>
    <row r="116" spans="1:29" x14ac:dyDescent="0.25">
      <c r="B116" s="55"/>
      <c r="C116" s="2"/>
      <c r="D116" s="295"/>
      <c r="E116" s="295" t="s">
        <v>1016</v>
      </c>
      <c r="F116" s="426">
        <v>62900</v>
      </c>
      <c r="G116" s="426">
        <v>62657</v>
      </c>
      <c r="H116" s="261">
        <f>SUM(R116:AC116)</f>
        <v>62657</v>
      </c>
      <c r="I116" s="159"/>
      <c r="J116" s="167">
        <f t="shared" ref="J116:J123" si="49">SUM(H116:I116)</f>
        <v>62657</v>
      </c>
      <c r="K116" s="75"/>
      <c r="L116" s="42"/>
      <c r="M116" s="1">
        <f>J116</f>
        <v>62657</v>
      </c>
      <c r="N116" s="1"/>
      <c r="O116" s="1"/>
      <c r="P116" s="1"/>
      <c r="Q116" s="1"/>
      <c r="R116" s="75"/>
      <c r="S116" s="1"/>
      <c r="T116" s="1"/>
      <c r="U116" s="1"/>
      <c r="V116" s="1"/>
      <c r="W116" s="81">
        <v>62657</v>
      </c>
      <c r="X116" s="1"/>
      <c r="Y116" s="42"/>
      <c r="Z116" s="670"/>
      <c r="AA116" s="42"/>
      <c r="AB116" s="42"/>
      <c r="AC116" s="44"/>
    </row>
    <row r="117" spans="1:29" x14ac:dyDescent="0.25">
      <c r="B117" s="55"/>
      <c r="C117" s="2"/>
      <c r="D117" s="295"/>
      <c r="E117" s="295" t="s">
        <v>1017</v>
      </c>
      <c r="F117" s="426">
        <v>439350</v>
      </c>
      <c r="G117" s="426">
        <v>439350</v>
      </c>
      <c r="H117" s="261">
        <f>SUM(R117:AC117)</f>
        <v>439350</v>
      </c>
      <c r="I117" s="159"/>
      <c r="J117" s="167">
        <f t="shared" si="49"/>
        <v>439350</v>
      </c>
      <c r="K117" s="75"/>
      <c r="L117" s="42"/>
      <c r="M117" s="1">
        <f>J117</f>
        <v>439350</v>
      </c>
      <c r="N117" s="1"/>
      <c r="O117" s="1"/>
      <c r="P117" s="1"/>
      <c r="Q117" s="1"/>
      <c r="R117" s="75"/>
      <c r="S117" s="1"/>
      <c r="T117" s="1"/>
      <c r="U117" s="42">
        <f>109839+36613</f>
        <v>146452</v>
      </c>
      <c r="V117" s="1">
        <v>36613</v>
      </c>
      <c r="W117" s="1">
        <v>36613</v>
      </c>
      <c r="X117" s="1">
        <v>36613</v>
      </c>
      <c r="Y117" s="42">
        <v>36613</v>
      </c>
      <c r="Z117" s="670">
        <v>36613</v>
      </c>
      <c r="AA117" s="42">
        <v>36613</v>
      </c>
      <c r="AB117" s="1">
        <v>36610</v>
      </c>
      <c r="AC117" s="44">
        <v>36610</v>
      </c>
    </row>
    <row r="118" spans="1:29" x14ac:dyDescent="0.25">
      <c r="B118" s="55"/>
      <c r="C118" s="2"/>
      <c r="D118" s="295"/>
      <c r="E118" s="347" t="s">
        <v>1018</v>
      </c>
      <c r="F118" s="426">
        <v>1596331</v>
      </c>
      <c r="G118" s="426">
        <v>1596331</v>
      </c>
      <c r="H118" s="261">
        <f>SUM(R118:AC118)</f>
        <v>1596331</v>
      </c>
      <c r="I118" s="159"/>
      <c r="J118" s="167">
        <f t="shared" si="49"/>
        <v>1596331</v>
      </c>
      <c r="K118" s="75"/>
      <c r="L118" s="42"/>
      <c r="M118" s="1">
        <f>J118</f>
        <v>1596331</v>
      </c>
      <c r="N118" s="1"/>
      <c r="O118" s="1"/>
      <c r="P118" s="1"/>
      <c r="Q118" s="1"/>
      <c r="R118" s="75"/>
      <c r="S118" s="1"/>
      <c r="T118" s="1"/>
      <c r="U118" s="42">
        <f>399084+133028</f>
        <v>532112</v>
      </c>
      <c r="V118" s="1">
        <v>133028</v>
      </c>
      <c r="W118" s="1">
        <v>133028</v>
      </c>
      <c r="X118" s="1">
        <v>133028</v>
      </c>
      <c r="Y118" s="42">
        <v>133028</v>
      </c>
      <c r="Z118" s="670">
        <v>133028</v>
      </c>
      <c r="AA118" s="42">
        <v>133028</v>
      </c>
      <c r="AB118" s="1">
        <v>133028</v>
      </c>
      <c r="AC118" s="44">
        <v>133023</v>
      </c>
    </row>
    <row r="119" spans="1:29" x14ac:dyDescent="0.25">
      <c r="B119" s="55"/>
      <c r="C119" s="2"/>
      <c r="D119" s="455"/>
      <c r="E119" s="455" t="s">
        <v>1046</v>
      </c>
      <c r="F119" s="426"/>
      <c r="G119" s="426">
        <v>30000</v>
      </c>
      <c r="H119" s="261">
        <f>SUM(R119:AC119)</f>
        <v>30000</v>
      </c>
      <c r="I119" s="159"/>
      <c r="J119" s="167">
        <f t="shared" si="49"/>
        <v>30000</v>
      </c>
      <c r="K119" s="75">
        <f>J119</f>
        <v>30000</v>
      </c>
      <c r="L119" s="42"/>
      <c r="M119" s="1"/>
      <c r="N119" s="1"/>
      <c r="O119" s="1"/>
      <c r="P119" s="1"/>
      <c r="Q119" s="1"/>
      <c r="R119" s="75"/>
      <c r="S119" s="1"/>
      <c r="T119" s="1"/>
      <c r="U119" s="42"/>
      <c r="V119" s="1"/>
      <c r="W119" s="81"/>
      <c r="X119" s="1">
        <v>30000</v>
      </c>
      <c r="Y119" s="42"/>
      <c r="Z119" s="670"/>
      <c r="AA119" s="42"/>
      <c r="AB119" s="42"/>
      <c r="AC119" s="44"/>
    </row>
    <row r="120" spans="1:29" s="209" customFormat="1" x14ac:dyDescent="0.25">
      <c r="A120" s="302"/>
      <c r="B120" s="189"/>
      <c r="C120" s="198"/>
      <c r="D120" s="794" t="s">
        <v>525</v>
      </c>
      <c r="E120" s="794"/>
      <c r="F120" s="422">
        <f>F121+F122+F123+F124</f>
        <v>227540</v>
      </c>
      <c r="G120" s="422">
        <f>G121+G122+G123+G124</f>
        <v>203935</v>
      </c>
      <c r="H120" s="343">
        <f>SUM(H121:H125)</f>
        <v>209935</v>
      </c>
      <c r="I120" s="344">
        <f>SUM(I121:I124)</f>
        <v>0</v>
      </c>
      <c r="J120" s="191">
        <f t="shared" si="49"/>
        <v>209935</v>
      </c>
      <c r="K120" s="199"/>
      <c r="L120" s="192">
        <f t="shared" ref="L120:AC120" si="50">SUM(L121:L124)</f>
        <v>0</v>
      </c>
      <c r="M120" s="193">
        <f>SUM(M121:M125)</f>
        <v>209935</v>
      </c>
      <c r="N120" s="193">
        <f t="shared" si="50"/>
        <v>0</v>
      </c>
      <c r="O120" s="193">
        <f t="shared" si="50"/>
        <v>0</v>
      </c>
      <c r="P120" s="193">
        <f t="shared" si="50"/>
        <v>0</v>
      </c>
      <c r="Q120" s="193">
        <f t="shared" si="50"/>
        <v>0</v>
      </c>
      <c r="R120" s="199">
        <f t="shared" si="50"/>
        <v>0</v>
      </c>
      <c r="S120" s="193">
        <f t="shared" si="50"/>
        <v>0</v>
      </c>
      <c r="T120" s="193">
        <f t="shared" si="50"/>
        <v>167120</v>
      </c>
      <c r="U120" s="193">
        <f t="shared" si="50"/>
        <v>6075</v>
      </c>
      <c r="V120" s="193">
        <f t="shared" si="50"/>
        <v>8480</v>
      </c>
      <c r="W120" s="194">
        <f t="shared" si="50"/>
        <v>0</v>
      </c>
      <c r="X120" s="193">
        <f t="shared" si="50"/>
        <v>22260</v>
      </c>
      <c r="Y120" s="192">
        <f t="shared" si="50"/>
        <v>0</v>
      </c>
      <c r="Z120" s="664">
        <f t="shared" si="50"/>
        <v>0</v>
      </c>
      <c r="AA120" s="192">
        <f t="shared" si="50"/>
        <v>0</v>
      </c>
      <c r="AB120" s="192">
        <f t="shared" si="50"/>
        <v>0</v>
      </c>
      <c r="AC120" s="195">
        <f t="shared" si="50"/>
        <v>0</v>
      </c>
    </row>
    <row r="121" spans="1:29" x14ac:dyDescent="0.25">
      <c r="B121" s="55"/>
      <c r="C121" s="2"/>
      <c r="D121" s="348"/>
      <c r="E121" s="348" t="s">
        <v>1027</v>
      </c>
      <c r="F121" s="420">
        <v>163940</v>
      </c>
      <c r="G121" s="420">
        <v>163940</v>
      </c>
      <c r="H121" s="261">
        <f t="shared" ref="H121:H127" si="51">SUM(R121:AC121)</f>
        <v>163940</v>
      </c>
      <c r="I121" s="159"/>
      <c r="J121" s="167">
        <f t="shared" si="49"/>
        <v>163940</v>
      </c>
      <c r="K121" s="75"/>
      <c r="L121" s="42"/>
      <c r="M121" s="1">
        <f>J121</f>
        <v>163940</v>
      </c>
      <c r="N121" s="1"/>
      <c r="O121" s="1"/>
      <c r="P121" s="1"/>
      <c r="Q121" s="1"/>
      <c r="R121" s="75"/>
      <c r="S121" s="1"/>
      <c r="T121" s="1">
        <f>22260+119420</f>
        <v>141680</v>
      </c>
      <c r="U121" s="1"/>
      <c r="V121" s="1"/>
      <c r="W121" s="81"/>
      <c r="X121" s="1">
        <v>22260</v>
      </c>
      <c r="Y121" s="42"/>
      <c r="Z121" s="670"/>
      <c r="AA121" s="42"/>
      <c r="AB121" s="42"/>
      <c r="AC121" s="44"/>
    </row>
    <row r="122" spans="1:29" x14ac:dyDescent="0.25">
      <c r="B122" s="55"/>
      <c r="C122" s="2"/>
      <c r="D122" s="296"/>
      <c r="E122" s="296" t="s">
        <v>1019</v>
      </c>
      <c r="F122" s="420">
        <v>30000</v>
      </c>
      <c r="G122" s="420">
        <v>6075</v>
      </c>
      <c r="H122" s="261">
        <f t="shared" si="51"/>
        <v>6075</v>
      </c>
      <c r="I122" s="159"/>
      <c r="J122" s="167">
        <f t="shared" si="49"/>
        <v>6075</v>
      </c>
      <c r="K122" s="75"/>
      <c r="L122" s="42"/>
      <c r="M122" s="1">
        <f>J122</f>
        <v>6075</v>
      </c>
      <c r="N122" s="1"/>
      <c r="O122" s="1"/>
      <c r="P122" s="1"/>
      <c r="Q122" s="1"/>
      <c r="R122" s="75"/>
      <c r="S122" s="1"/>
      <c r="T122" s="1"/>
      <c r="U122" s="1">
        <v>6075</v>
      </c>
      <c r="V122" s="1"/>
      <c r="W122" s="81"/>
      <c r="X122" s="1"/>
      <c r="Y122" s="42"/>
      <c r="Z122" s="670"/>
      <c r="AA122" s="42"/>
      <c r="AB122" s="42"/>
      <c r="AC122" s="44"/>
    </row>
    <row r="123" spans="1:29" x14ac:dyDescent="0.25">
      <c r="B123" s="55"/>
      <c r="C123" s="2"/>
      <c r="D123" s="296"/>
      <c r="E123" s="296" t="s">
        <v>1020</v>
      </c>
      <c r="F123" s="420">
        <v>8400</v>
      </c>
      <c r="G123" s="420">
        <v>8480</v>
      </c>
      <c r="H123" s="261">
        <f t="shared" si="51"/>
        <v>8480</v>
      </c>
      <c r="I123" s="159"/>
      <c r="J123" s="167">
        <f t="shared" si="49"/>
        <v>8480</v>
      </c>
      <c r="K123" s="75"/>
      <c r="L123" s="42"/>
      <c r="M123" s="1">
        <f>J123</f>
        <v>8480</v>
      </c>
      <c r="N123" s="1"/>
      <c r="O123" s="1"/>
      <c r="P123" s="1"/>
      <c r="Q123" s="1"/>
      <c r="R123" s="75"/>
      <c r="S123" s="1"/>
      <c r="T123" s="1"/>
      <c r="U123" s="1"/>
      <c r="V123" s="1">
        <v>8480</v>
      </c>
      <c r="W123" s="81"/>
      <c r="X123" s="1"/>
      <c r="Y123" s="42"/>
      <c r="Z123" s="670"/>
      <c r="AA123" s="42"/>
      <c r="AB123" s="42"/>
      <c r="AC123" s="44"/>
    </row>
    <row r="124" spans="1:29" x14ac:dyDescent="0.25">
      <c r="B124" s="55"/>
      <c r="C124" s="2"/>
      <c r="D124" s="296"/>
      <c r="E124" s="296" t="s">
        <v>1021</v>
      </c>
      <c r="F124" s="420">
        <v>25200</v>
      </c>
      <c r="G124" s="420">
        <v>25440</v>
      </c>
      <c r="H124" s="261">
        <f>SUM(R124:AC124)</f>
        <v>25440</v>
      </c>
      <c r="I124" s="159"/>
      <c r="J124" s="167">
        <f>SUM(H124:I124)</f>
        <v>25440</v>
      </c>
      <c r="K124" s="75"/>
      <c r="L124" s="42"/>
      <c r="M124" s="1">
        <f>J124</f>
        <v>25440</v>
      </c>
      <c r="N124" s="1"/>
      <c r="O124" s="1"/>
      <c r="P124" s="1"/>
      <c r="Q124" s="1"/>
      <c r="R124" s="75"/>
      <c r="S124" s="1"/>
      <c r="T124" s="1">
        <v>25440</v>
      </c>
      <c r="U124" s="1"/>
      <c r="V124" s="1"/>
      <c r="W124" s="81"/>
      <c r="X124" s="1"/>
      <c r="Y124" s="42"/>
      <c r="Z124" s="670"/>
      <c r="AA124" s="42"/>
      <c r="AB124" s="42"/>
      <c r="AC124" s="44"/>
    </row>
    <row r="125" spans="1:29" x14ac:dyDescent="0.25">
      <c r="B125" s="55"/>
      <c r="C125" s="2"/>
      <c r="D125" s="536"/>
      <c r="E125" s="536" t="s">
        <v>1054</v>
      </c>
      <c r="F125" s="420"/>
      <c r="G125" s="420"/>
      <c r="H125" s="261">
        <f>SUM(R125:AC125)</f>
        <v>6000</v>
      </c>
      <c r="I125" s="159"/>
      <c r="J125" s="167">
        <f>SUM(H125:I125)</f>
        <v>6000</v>
      </c>
      <c r="K125" s="75"/>
      <c r="L125" s="42"/>
      <c r="M125" s="1">
        <f>J125</f>
        <v>6000</v>
      </c>
      <c r="N125" s="1"/>
      <c r="O125" s="1"/>
      <c r="P125" s="1"/>
      <c r="Q125" s="1"/>
      <c r="R125" s="75"/>
      <c r="S125" s="1"/>
      <c r="T125" s="1"/>
      <c r="U125" s="1"/>
      <c r="V125" s="1"/>
      <c r="W125" s="81"/>
      <c r="X125" s="1"/>
      <c r="Y125" s="42"/>
      <c r="Z125" s="670"/>
      <c r="AA125" s="42">
        <v>6000</v>
      </c>
      <c r="AB125" s="42"/>
      <c r="AC125" s="44"/>
    </row>
    <row r="126" spans="1:29" ht="25.5" hidden="1" customHeight="1" x14ac:dyDescent="0.25">
      <c r="B126" s="55"/>
      <c r="C126" s="2"/>
      <c r="D126" s="762" t="s">
        <v>527</v>
      </c>
      <c r="E126" s="762"/>
      <c r="F126" s="426"/>
      <c r="G126" s="426"/>
      <c r="H126" s="261">
        <f t="shared" si="51"/>
        <v>0</v>
      </c>
      <c r="I126" s="159"/>
      <c r="J126" s="167">
        <f t="shared" si="31"/>
        <v>0</v>
      </c>
      <c r="K126" s="75"/>
      <c r="L126" s="42"/>
      <c r="M126" s="1"/>
      <c r="N126" s="1"/>
      <c r="O126" s="1"/>
      <c r="P126" s="1"/>
      <c r="Q126" s="1"/>
      <c r="R126" s="75"/>
      <c r="S126" s="1"/>
      <c r="T126" s="1"/>
      <c r="U126" s="1"/>
      <c r="V126" s="1"/>
      <c r="W126" s="81"/>
      <c r="X126" s="1"/>
      <c r="Y126" s="42"/>
      <c r="Z126" s="670"/>
      <c r="AA126" s="42"/>
      <c r="AB126" s="42"/>
      <c r="AC126" s="44"/>
    </row>
    <row r="127" spans="1:29" ht="25.5" hidden="1" customHeight="1" x14ac:dyDescent="0.25">
      <c r="B127" s="55"/>
      <c r="C127" s="2"/>
      <c r="D127" s="762" t="s">
        <v>529</v>
      </c>
      <c r="E127" s="762"/>
      <c r="F127" s="426"/>
      <c r="G127" s="426"/>
      <c r="H127" s="261">
        <f t="shared" si="51"/>
        <v>0</v>
      </c>
      <c r="I127" s="159"/>
      <c r="J127" s="167">
        <f t="shared" si="31"/>
        <v>0</v>
      </c>
      <c r="K127" s="75"/>
      <c r="L127" s="42"/>
      <c r="M127" s="1"/>
      <c r="N127" s="1"/>
      <c r="O127" s="1"/>
      <c r="P127" s="1"/>
      <c r="Q127" s="1"/>
      <c r="R127" s="75"/>
      <c r="S127" s="1"/>
      <c r="T127" s="1"/>
      <c r="U127" s="1"/>
      <c r="V127" s="1"/>
      <c r="W127" s="81"/>
      <c r="X127" s="1"/>
      <c r="Y127" s="42"/>
      <c r="Z127" s="670"/>
      <c r="AA127" s="42"/>
      <c r="AB127" s="42"/>
      <c r="AC127" s="44"/>
    </row>
    <row r="128" spans="1:29" s="41" customFormat="1" ht="27.75" hidden="1" customHeight="1" x14ac:dyDescent="0.25">
      <c r="A128" s="126" t="s">
        <v>233</v>
      </c>
      <c r="B128" s="107" t="s">
        <v>665</v>
      </c>
      <c r="C128" s="831" t="s">
        <v>809</v>
      </c>
      <c r="D128" s="832"/>
      <c r="E128" s="832"/>
      <c r="F128" s="425"/>
      <c r="G128" s="425"/>
      <c r="H128" s="260">
        <f>H129+H130</f>
        <v>0</v>
      </c>
      <c r="I128" s="158">
        <f t="shared" ref="I128:AC128" si="52">I129+I130</f>
        <v>0</v>
      </c>
      <c r="J128" s="170">
        <f t="shared" si="31"/>
        <v>0</v>
      </c>
      <c r="K128" s="109"/>
      <c r="L128" s="112">
        <f t="shared" ref="L128:Q128" si="53">L129+L130</f>
        <v>0</v>
      </c>
      <c r="M128" s="110">
        <f t="shared" si="53"/>
        <v>0</v>
      </c>
      <c r="N128" s="110">
        <f t="shared" si="53"/>
        <v>0</v>
      </c>
      <c r="O128" s="110">
        <f t="shared" si="53"/>
        <v>0</v>
      </c>
      <c r="P128" s="110">
        <f>P129+P130</f>
        <v>0</v>
      </c>
      <c r="Q128" s="110">
        <f t="shared" si="53"/>
        <v>0</v>
      </c>
      <c r="R128" s="109">
        <f t="shared" si="52"/>
        <v>0</v>
      </c>
      <c r="S128" s="110">
        <f t="shared" si="52"/>
        <v>0</v>
      </c>
      <c r="T128" s="110">
        <f t="shared" si="52"/>
        <v>0</v>
      </c>
      <c r="U128" s="110">
        <f t="shared" si="52"/>
        <v>0</v>
      </c>
      <c r="V128" s="110">
        <f t="shared" si="52"/>
        <v>0</v>
      </c>
      <c r="W128" s="113">
        <f t="shared" si="52"/>
        <v>0</v>
      </c>
      <c r="X128" s="110">
        <f t="shared" si="52"/>
        <v>0</v>
      </c>
      <c r="Y128" s="112">
        <f t="shared" si="52"/>
        <v>0</v>
      </c>
      <c r="Z128" s="672">
        <f t="shared" si="52"/>
        <v>0</v>
      </c>
      <c r="AA128" s="112">
        <f t="shared" si="52"/>
        <v>0</v>
      </c>
      <c r="AB128" s="112">
        <f t="shared" si="52"/>
        <v>0</v>
      </c>
      <c r="AC128" s="114">
        <f t="shared" si="52"/>
        <v>0</v>
      </c>
    </row>
    <row r="129" spans="1:29" hidden="1" x14ac:dyDescent="0.25">
      <c r="B129" s="55"/>
      <c r="C129" s="2"/>
      <c r="D129" s="761" t="s">
        <v>531</v>
      </c>
      <c r="E129" s="761"/>
      <c r="F129" s="420"/>
      <c r="G129" s="420"/>
      <c r="H129" s="251">
        <f>SUM(R129:AC129)</f>
        <v>0</v>
      </c>
      <c r="I129" s="149"/>
      <c r="J129" s="167">
        <f t="shared" si="31"/>
        <v>0</v>
      </c>
      <c r="K129" s="75"/>
      <c r="L129" s="42"/>
      <c r="M129" s="1"/>
      <c r="N129" s="1"/>
      <c r="O129" s="1"/>
      <c r="P129" s="1"/>
      <c r="Q129" s="1"/>
      <c r="R129" s="75"/>
      <c r="S129" s="1"/>
      <c r="T129" s="1"/>
      <c r="U129" s="1"/>
      <c r="V129" s="1"/>
      <c r="W129" s="81"/>
      <c r="X129" s="1"/>
      <c r="Y129" s="42"/>
      <c r="Z129" s="670"/>
      <c r="AA129" s="42"/>
      <c r="AB129" s="42"/>
      <c r="AC129" s="44"/>
    </row>
    <row r="130" spans="1:29" ht="25.5" hidden="1" customHeight="1" x14ac:dyDescent="0.25">
      <c r="B130" s="55"/>
      <c r="C130" s="2"/>
      <c r="D130" s="762" t="s">
        <v>530</v>
      </c>
      <c r="E130" s="762"/>
      <c r="F130" s="426"/>
      <c r="G130" s="426"/>
      <c r="H130" s="261">
        <f>SUM(R130:AC130)</f>
        <v>0</v>
      </c>
      <c r="I130" s="159"/>
      <c r="J130" s="167">
        <f t="shared" si="31"/>
        <v>0</v>
      </c>
      <c r="K130" s="75"/>
      <c r="L130" s="42"/>
      <c r="M130" s="1"/>
      <c r="N130" s="1"/>
      <c r="O130" s="1"/>
      <c r="P130" s="1"/>
      <c r="Q130" s="1"/>
      <c r="R130" s="75"/>
      <c r="S130" s="1"/>
      <c r="T130" s="1"/>
      <c r="U130" s="1"/>
      <c r="V130" s="1"/>
      <c r="W130" s="81"/>
      <c r="X130" s="1"/>
      <c r="Y130" s="42"/>
      <c r="Z130" s="670"/>
      <c r="AA130" s="42"/>
      <c r="AB130" s="42"/>
      <c r="AC130" s="44"/>
    </row>
    <row r="131" spans="1:29" s="41" customFormat="1" hidden="1" x14ac:dyDescent="0.25">
      <c r="A131" s="126" t="s">
        <v>234</v>
      </c>
      <c r="B131" s="107" t="s">
        <v>667</v>
      </c>
      <c r="C131" s="831" t="s">
        <v>810</v>
      </c>
      <c r="D131" s="832"/>
      <c r="E131" s="832"/>
      <c r="F131" s="425"/>
      <c r="G131" s="425"/>
      <c r="H131" s="260">
        <f>H132+H133+H134+H135+H136+H137+H138+H139+H140+H141+H142</f>
        <v>0</v>
      </c>
      <c r="I131" s="158">
        <f t="shared" ref="I131:AC131" si="54">I132+I133+I134+I135+I136+I137+I138+I139+I140+I141+I142</f>
        <v>0</v>
      </c>
      <c r="J131" s="170">
        <f t="shared" si="31"/>
        <v>0</v>
      </c>
      <c r="K131" s="109"/>
      <c r="L131" s="112">
        <f t="shared" ref="L131:Q131" si="55">L132+L133+L134+L135+L136+L137+L138+L139+L140+L141+L142</f>
        <v>0</v>
      </c>
      <c r="M131" s="110">
        <f t="shared" si="55"/>
        <v>0</v>
      </c>
      <c r="N131" s="110">
        <f t="shared" si="55"/>
        <v>0</v>
      </c>
      <c r="O131" s="110">
        <f t="shared" si="55"/>
        <v>0</v>
      </c>
      <c r="P131" s="110">
        <f>P132+P133+P134+P135+P136+P137+P138+P139+P140+P141+P142</f>
        <v>0</v>
      </c>
      <c r="Q131" s="110">
        <f t="shared" si="55"/>
        <v>0</v>
      </c>
      <c r="R131" s="109">
        <f t="shared" si="54"/>
        <v>0</v>
      </c>
      <c r="S131" s="110">
        <f t="shared" si="54"/>
        <v>0</v>
      </c>
      <c r="T131" s="110">
        <f t="shared" si="54"/>
        <v>0</v>
      </c>
      <c r="U131" s="110">
        <f t="shared" si="54"/>
        <v>0</v>
      </c>
      <c r="V131" s="110">
        <f t="shared" si="54"/>
        <v>0</v>
      </c>
      <c r="W131" s="113">
        <f t="shared" si="54"/>
        <v>0</v>
      </c>
      <c r="X131" s="110">
        <f t="shared" si="54"/>
        <v>0</v>
      </c>
      <c r="Y131" s="112">
        <f t="shared" si="54"/>
        <v>0</v>
      </c>
      <c r="Z131" s="672">
        <f t="shared" si="54"/>
        <v>0</v>
      </c>
      <c r="AA131" s="112">
        <f t="shared" si="54"/>
        <v>0</v>
      </c>
      <c r="AB131" s="112">
        <f t="shared" si="54"/>
        <v>0</v>
      </c>
      <c r="AC131" s="114">
        <f t="shared" si="54"/>
        <v>0</v>
      </c>
    </row>
    <row r="132" spans="1:29" hidden="1" x14ac:dyDescent="0.25">
      <c r="B132" s="55"/>
      <c r="C132" s="2"/>
      <c r="D132" s="761" t="s">
        <v>354</v>
      </c>
      <c r="E132" s="761"/>
      <c r="F132" s="420"/>
      <c r="G132" s="420"/>
      <c r="H132" s="251">
        <f t="shared" ref="H132:H145" si="56">SUM(R132:AC132)</f>
        <v>0</v>
      </c>
      <c r="I132" s="149"/>
      <c r="J132" s="167">
        <f t="shared" si="31"/>
        <v>0</v>
      </c>
      <c r="K132" s="75"/>
      <c r="L132" s="42"/>
      <c r="M132" s="1"/>
      <c r="N132" s="1"/>
      <c r="O132" s="1"/>
      <c r="P132" s="1"/>
      <c r="Q132" s="1"/>
      <c r="R132" s="75"/>
      <c r="S132" s="1"/>
      <c r="T132" s="1"/>
      <c r="U132" s="1"/>
      <c r="V132" s="1"/>
      <c r="W132" s="81"/>
      <c r="X132" s="1"/>
      <c r="Y132" s="42"/>
      <c r="Z132" s="670"/>
      <c r="AA132" s="42"/>
      <c r="AB132" s="42"/>
      <c r="AC132" s="44"/>
    </row>
    <row r="133" spans="1:29" hidden="1" x14ac:dyDescent="0.25">
      <c r="B133" s="55"/>
      <c r="C133" s="2"/>
      <c r="D133" s="761" t="s">
        <v>357</v>
      </c>
      <c r="E133" s="761"/>
      <c r="F133" s="420"/>
      <c r="G133" s="420"/>
      <c r="H133" s="251">
        <f t="shared" si="56"/>
        <v>0</v>
      </c>
      <c r="I133" s="149"/>
      <c r="J133" s="167">
        <f t="shared" si="31"/>
        <v>0</v>
      </c>
      <c r="K133" s="75"/>
      <c r="L133" s="42"/>
      <c r="M133" s="1"/>
      <c r="N133" s="1"/>
      <c r="O133" s="1"/>
      <c r="P133" s="1"/>
      <c r="Q133" s="1"/>
      <c r="R133" s="75"/>
      <c r="S133" s="1"/>
      <c r="T133" s="1"/>
      <c r="U133" s="1"/>
      <c r="V133" s="1"/>
      <c r="W133" s="81"/>
      <c r="X133" s="1"/>
      <c r="Y133" s="42"/>
      <c r="Z133" s="670"/>
      <c r="AA133" s="42"/>
      <c r="AB133" s="42"/>
      <c r="AC133" s="44"/>
    </row>
    <row r="134" spans="1:29" hidden="1" x14ac:dyDescent="0.25">
      <c r="B134" s="55"/>
      <c r="C134" s="2"/>
      <c r="D134" s="761" t="s">
        <v>358</v>
      </c>
      <c r="E134" s="761"/>
      <c r="F134" s="420"/>
      <c r="G134" s="420"/>
      <c r="H134" s="251">
        <f t="shared" si="56"/>
        <v>0</v>
      </c>
      <c r="I134" s="149"/>
      <c r="J134" s="167">
        <f t="shared" si="31"/>
        <v>0</v>
      </c>
      <c r="K134" s="75"/>
      <c r="L134" s="42"/>
      <c r="M134" s="1"/>
      <c r="N134" s="1"/>
      <c r="O134" s="1"/>
      <c r="P134" s="1"/>
      <c r="Q134" s="1"/>
      <c r="R134" s="75"/>
      <c r="S134" s="1"/>
      <c r="T134" s="1"/>
      <c r="U134" s="1"/>
      <c r="V134" s="1"/>
      <c r="W134" s="81"/>
      <c r="X134" s="1"/>
      <c r="Y134" s="42"/>
      <c r="Z134" s="670"/>
      <c r="AA134" s="42"/>
      <c r="AB134" s="42"/>
      <c r="AC134" s="44"/>
    </row>
    <row r="135" spans="1:29" hidden="1" x14ac:dyDescent="0.25">
      <c r="B135" s="55"/>
      <c r="C135" s="2"/>
      <c r="D135" s="761" t="s">
        <v>355</v>
      </c>
      <c r="E135" s="761"/>
      <c r="F135" s="420"/>
      <c r="G135" s="420"/>
      <c r="H135" s="251">
        <f t="shared" si="56"/>
        <v>0</v>
      </c>
      <c r="I135" s="149"/>
      <c r="J135" s="167">
        <f t="shared" si="31"/>
        <v>0</v>
      </c>
      <c r="K135" s="75"/>
      <c r="L135" s="42"/>
      <c r="M135" s="1"/>
      <c r="N135" s="1"/>
      <c r="O135" s="1"/>
      <c r="P135" s="1"/>
      <c r="Q135" s="1"/>
      <c r="R135" s="75"/>
      <c r="S135" s="1"/>
      <c r="T135" s="1"/>
      <c r="U135" s="1"/>
      <c r="V135" s="1"/>
      <c r="W135" s="81"/>
      <c r="X135" s="1"/>
      <c r="Y135" s="42"/>
      <c r="Z135" s="670"/>
      <c r="AA135" s="42"/>
      <c r="AB135" s="42"/>
      <c r="AC135" s="44"/>
    </row>
    <row r="136" spans="1:29" hidden="1" x14ac:dyDescent="0.25">
      <c r="B136" s="55"/>
      <c r="C136" s="2"/>
      <c r="D136" s="761" t="s">
        <v>811</v>
      </c>
      <c r="E136" s="761"/>
      <c r="F136" s="420"/>
      <c r="G136" s="420"/>
      <c r="H136" s="251">
        <f t="shared" si="56"/>
        <v>0</v>
      </c>
      <c r="I136" s="149"/>
      <c r="J136" s="167">
        <f t="shared" si="31"/>
        <v>0</v>
      </c>
      <c r="K136" s="75"/>
      <c r="L136" s="42"/>
      <c r="M136" s="1"/>
      <c r="N136" s="1"/>
      <c r="O136" s="1"/>
      <c r="P136" s="1"/>
      <c r="Q136" s="1"/>
      <c r="R136" s="75"/>
      <c r="S136" s="1"/>
      <c r="T136" s="1"/>
      <c r="U136" s="1"/>
      <c r="V136" s="1"/>
      <c r="W136" s="81"/>
      <c r="X136" s="1"/>
      <c r="Y136" s="42"/>
      <c r="Z136" s="670"/>
      <c r="AA136" s="42"/>
      <c r="AB136" s="42"/>
      <c r="AC136" s="44"/>
    </row>
    <row r="137" spans="1:29" ht="25.5" hidden="1" customHeight="1" x14ac:dyDescent="0.25">
      <c r="B137" s="55"/>
      <c r="C137" s="2"/>
      <c r="D137" s="762" t="s">
        <v>532</v>
      </c>
      <c r="E137" s="762"/>
      <c r="F137" s="426"/>
      <c r="G137" s="426"/>
      <c r="H137" s="261">
        <f t="shared" si="56"/>
        <v>0</v>
      </c>
      <c r="I137" s="159"/>
      <c r="J137" s="167">
        <f t="shared" si="31"/>
        <v>0</v>
      </c>
      <c r="K137" s="75"/>
      <c r="L137" s="42"/>
      <c r="M137" s="1"/>
      <c r="N137" s="1"/>
      <c r="O137" s="1"/>
      <c r="P137" s="1"/>
      <c r="Q137" s="1"/>
      <c r="R137" s="75"/>
      <c r="S137" s="1"/>
      <c r="T137" s="1"/>
      <c r="U137" s="1"/>
      <c r="V137" s="1"/>
      <c r="W137" s="81"/>
      <c r="X137" s="1"/>
      <c r="Y137" s="42"/>
      <c r="Z137" s="670"/>
      <c r="AA137" s="42"/>
      <c r="AB137" s="42"/>
      <c r="AC137" s="44"/>
    </row>
    <row r="138" spans="1:29" ht="25.5" hidden="1" customHeight="1" x14ac:dyDescent="0.25">
      <c r="B138" s="55"/>
      <c r="C138" s="2"/>
      <c r="D138" s="762" t="s">
        <v>533</v>
      </c>
      <c r="E138" s="762"/>
      <c r="F138" s="426"/>
      <c r="G138" s="426"/>
      <c r="H138" s="261">
        <f t="shared" si="56"/>
        <v>0</v>
      </c>
      <c r="I138" s="159"/>
      <c r="J138" s="167">
        <f t="shared" si="31"/>
        <v>0</v>
      </c>
      <c r="K138" s="75"/>
      <c r="L138" s="42"/>
      <c r="M138" s="1"/>
      <c r="N138" s="1"/>
      <c r="O138" s="1"/>
      <c r="P138" s="1"/>
      <c r="Q138" s="1"/>
      <c r="R138" s="75"/>
      <c r="S138" s="1"/>
      <c r="T138" s="1"/>
      <c r="U138" s="1"/>
      <c r="V138" s="1"/>
      <c r="W138" s="81"/>
      <c r="X138" s="1"/>
      <c r="Y138" s="42"/>
      <c r="Z138" s="670"/>
      <c r="AA138" s="42"/>
      <c r="AB138" s="42"/>
      <c r="AC138" s="44"/>
    </row>
    <row r="139" spans="1:29" hidden="1" x14ac:dyDescent="0.25">
      <c r="B139" s="55"/>
      <c r="C139" s="2"/>
      <c r="D139" s="761" t="s">
        <v>364</v>
      </c>
      <c r="E139" s="761"/>
      <c r="F139" s="420"/>
      <c r="G139" s="420"/>
      <c r="H139" s="251">
        <f t="shared" si="56"/>
        <v>0</v>
      </c>
      <c r="I139" s="149"/>
      <c r="J139" s="167">
        <f t="shared" si="31"/>
        <v>0</v>
      </c>
      <c r="K139" s="75"/>
      <c r="L139" s="42"/>
      <c r="M139" s="1"/>
      <c r="N139" s="1"/>
      <c r="O139" s="1"/>
      <c r="P139" s="1"/>
      <c r="Q139" s="1"/>
      <c r="R139" s="75"/>
      <c r="S139" s="1"/>
      <c r="T139" s="1"/>
      <c r="U139" s="1"/>
      <c r="V139" s="1"/>
      <c r="W139" s="81"/>
      <c r="X139" s="1"/>
      <c r="Y139" s="42"/>
      <c r="Z139" s="670"/>
      <c r="AA139" s="42"/>
      <c r="AB139" s="42"/>
      <c r="AC139" s="44"/>
    </row>
    <row r="140" spans="1:29" hidden="1" x14ac:dyDescent="0.25">
      <c r="B140" s="55"/>
      <c r="C140" s="2"/>
      <c r="D140" s="761" t="s">
        <v>356</v>
      </c>
      <c r="E140" s="761"/>
      <c r="F140" s="420"/>
      <c r="G140" s="420"/>
      <c r="H140" s="251">
        <f t="shared" si="56"/>
        <v>0</v>
      </c>
      <c r="I140" s="149"/>
      <c r="J140" s="167">
        <f t="shared" si="31"/>
        <v>0</v>
      </c>
      <c r="K140" s="75"/>
      <c r="L140" s="42"/>
      <c r="M140" s="1"/>
      <c r="N140" s="1"/>
      <c r="O140" s="1"/>
      <c r="P140" s="1"/>
      <c r="Q140" s="1"/>
      <c r="R140" s="75"/>
      <c r="S140" s="1"/>
      <c r="T140" s="1"/>
      <c r="U140" s="1"/>
      <c r="V140" s="1"/>
      <c r="W140" s="81"/>
      <c r="X140" s="1"/>
      <c r="Y140" s="42"/>
      <c r="Z140" s="670"/>
      <c r="AA140" s="42"/>
      <c r="AB140" s="42"/>
      <c r="AC140" s="44"/>
    </row>
    <row r="141" spans="1:29" ht="25.5" hidden="1" customHeight="1" x14ac:dyDescent="0.25">
      <c r="B141" s="55"/>
      <c r="C141" s="2"/>
      <c r="D141" s="762" t="s">
        <v>534</v>
      </c>
      <c r="E141" s="762"/>
      <c r="F141" s="426"/>
      <c r="G141" s="426"/>
      <c r="H141" s="261">
        <f t="shared" si="56"/>
        <v>0</v>
      </c>
      <c r="I141" s="159"/>
      <c r="J141" s="167">
        <f t="shared" si="31"/>
        <v>0</v>
      </c>
      <c r="K141" s="75"/>
      <c r="L141" s="42"/>
      <c r="M141" s="1"/>
      <c r="N141" s="1"/>
      <c r="O141" s="1"/>
      <c r="P141" s="1"/>
      <c r="Q141" s="1"/>
      <c r="R141" s="75"/>
      <c r="S141" s="1"/>
      <c r="T141" s="1"/>
      <c r="U141" s="1"/>
      <c r="V141" s="1"/>
      <c r="W141" s="81"/>
      <c r="X141" s="1"/>
      <c r="Y141" s="42"/>
      <c r="Z141" s="670"/>
      <c r="AA141" s="42"/>
      <c r="AB141" s="42"/>
      <c r="AC141" s="44"/>
    </row>
    <row r="142" spans="1:29" hidden="1" x14ac:dyDescent="0.25">
      <c r="B142" s="55"/>
      <c r="C142" s="2"/>
      <c r="D142" s="761" t="s">
        <v>535</v>
      </c>
      <c r="E142" s="761"/>
      <c r="F142" s="420"/>
      <c r="G142" s="420"/>
      <c r="H142" s="251">
        <f t="shared" si="56"/>
        <v>0</v>
      </c>
      <c r="I142" s="149"/>
      <c r="J142" s="167">
        <f t="shared" si="31"/>
        <v>0</v>
      </c>
      <c r="K142" s="75"/>
      <c r="L142" s="42"/>
      <c r="M142" s="1"/>
      <c r="N142" s="1"/>
      <c r="O142" s="1"/>
      <c r="P142" s="1"/>
      <c r="Q142" s="1"/>
      <c r="R142" s="75"/>
      <c r="S142" s="1"/>
      <c r="T142" s="1"/>
      <c r="U142" s="1"/>
      <c r="V142" s="1"/>
      <c r="W142" s="81"/>
      <c r="X142" s="1"/>
      <c r="Y142" s="42"/>
      <c r="Z142" s="670"/>
      <c r="AA142" s="42"/>
      <c r="AB142" s="42"/>
      <c r="AC142" s="44"/>
    </row>
    <row r="143" spans="1:29" s="41" customFormat="1" hidden="1" x14ac:dyDescent="0.25">
      <c r="A143" s="126" t="s">
        <v>235</v>
      </c>
      <c r="B143" s="107" t="s">
        <v>666</v>
      </c>
      <c r="C143" s="792" t="s">
        <v>236</v>
      </c>
      <c r="D143" s="793"/>
      <c r="E143" s="793"/>
      <c r="F143" s="427"/>
      <c r="G143" s="427"/>
      <c r="H143" s="262">
        <f t="shared" si="56"/>
        <v>0</v>
      </c>
      <c r="I143" s="160"/>
      <c r="J143" s="170">
        <f t="shared" si="31"/>
        <v>0</v>
      </c>
      <c r="K143" s="109"/>
      <c r="L143" s="112"/>
      <c r="M143" s="110"/>
      <c r="N143" s="110"/>
      <c r="O143" s="110"/>
      <c r="P143" s="110"/>
      <c r="Q143" s="110"/>
      <c r="R143" s="109"/>
      <c r="S143" s="110"/>
      <c r="T143" s="110"/>
      <c r="U143" s="110"/>
      <c r="V143" s="110"/>
      <c r="W143" s="113"/>
      <c r="X143" s="110"/>
      <c r="Y143" s="112"/>
      <c r="Z143" s="672"/>
      <c r="AA143" s="112"/>
      <c r="AB143" s="112"/>
      <c r="AC143" s="114"/>
    </row>
    <row r="144" spans="1:29" s="41" customFormat="1" hidden="1" x14ac:dyDescent="0.25">
      <c r="A144" s="126" t="s">
        <v>237</v>
      </c>
      <c r="B144" s="107" t="s">
        <v>668</v>
      </c>
      <c r="C144" s="792" t="s">
        <v>238</v>
      </c>
      <c r="D144" s="793"/>
      <c r="E144" s="793"/>
      <c r="F144" s="427"/>
      <c r="G144" s="427"/>
      <c r="H144" s="262">
        <f t="shared" si="56"/>
        <v>0</v>
      </c>
      <c r="I144" s="160"/>
      <c r="J144" s="170">
        <f t="shared" si="31"/>
        <v>0</v>
      </c>
      <c r="K144" s="109"/>
      <c r="L144" s="112"/>
      <c r="M144" s="110"/>
      <c r="N144" s="110"/>
      <c r="O144" s="110"/>
      <c r="P144" s="110"/>
      <c r="Q144" s="110"/>
      <c r="R144" s="109"/>
      <c r="S144" s="110"/>
      <c r="T144" s="110"/>
      <c r="U144" s="110"/>
      <c r="V144" s="110"/>
      <c r="W144" s="113"/>
      <c r="X144" s="110"/>
      <c r="Y144" s="112"/>
      <c r="Z144" s="672"/>
      <c r="AA144" s="112"/>
      <c r="AB144" s="112"/>
      <c r="AC144" s="114"/>
    </row>
    <row r="145" spans="1:29" s="41" customFormat="1" hidden="1" x14ac:dyDescent="0.25">
      <c r="A145" s="126" t="s">
        <v>239</v>
      </c>
      <c r="B145" s="107" t="s">
        <v>669</v>
      </c>
      <c r="C145" s="792" t="s">
        <v>240</v>
      </c>
      <c r="D145" s="793"/>
      <c r="E145" s="793"/>
      <c r="F145" s="427"/>
      <c r="G145" s="427"/>
      <c r="H145" s="262">
        <f t="shared" si="56"/>
        <v>0</v>
      </c>
      <c r="I145" s="160"/>
      <c r="J145" s="170">
        <f t="shared" ref="J145:J211" si="57">SUM(H145:I145)</f>
        <v>0</v>
      </c>
      <c r="K145" s="109"/>
      <c r="L145" s="112"/>
      <c r="M145" s="110"/>
      <c r="N145" s="110"/>
      <c r="O145" s="110"/>
      <c r="P145" s="110"/>
      <c r="Q145" s="110"/>
      <c r="R145" s="109"/>
      <c r="S145" s="110"/>
      <c r="T145" s="110"/>
      <c r="U145" s="110"/>
      <c r="V145" s="110"/>
      <c r="W145" s="113"/>
      <c r="X145" s="110"/>
      <c r="Y145" s="112"/>
      <c r="Z145" s="672"/>
      <c r="AA145" s="112"/>
      <c r="AB145" s="112"/>
      <c r="AC145" s="114"/>
    </row>
    <row r="146" spans="1:29" s="41" customFormat="1" x14ac:dyDescent="0.25">
      <c r="A146" s="126" t="s">
        <v>241</v>
      </c>
      <c r="B146" s="107" t="s">
        <v>670</v>
      </c>
      <c r="C146" s="792" t="s">
        <v>242</v>
      </c>
      <c r="D146" s="793"/>
      <c r="E146" s="793"/>
      <c r="F146" s="427">
        <f>F149</f>
        <v>750000</v>
      </c>
      <c r="G146" s="427">
        <f>G149</f>
        <v>750000</v>
      </c>
      <c r="H146" s="262">
        <f>H147+H148+H149+H153+H154+H155+H156+H157+H158+H159</f>
        <v>750000</v>
      </c>
      <c r="I146" s="160">
        <f>I147+I148+I149+I153+I154+I155+I156+I157+I158+I159</f>
        <v>0</v>
      </c>
      <c r="J146" s="170">
        <f t="shared" si="57"/>
        <v>750000</v>
      </c>
      <c r="K146" s="112">
        <f t="shared" ref="K146:AC146" si="58">K147+K148+K149+K153+K154+K155+K156+K157+K158+K159</f>
        <v>0</v>
      </c>
      <c r="L146" s="112">
        <f t="shared" si="58"/>
        <v>0</v>
      </c>
      <c r="M146" s="110">
        <f t="shared" si="58"/>
        <v>0</v>
      </c>
      <c r="N146" s="110">
        <f t="shared" si="58"/>
        <v>750000</v>
      </c>
      <c r="O146" s="110">
        <f t="shared" si="58"/>
        <v>0</v>
      </c>
      <c r="P146" s="110">
        <f t="shared" si="58"/>
        <v>0</v>
      </c>
      <c r="Q146" s="110">
        <f t="shared" si="58"/>
        <v>0</v>
      </c>
      <c r="R146" s="109">
        <f t="shared" si="58"/>
        <v>0</v>
      </c>
      <c r="S146" s="110">
        <f t="shared" si="58"/>
        <v>0</v>
      </c>
      <c r="T146" s="110">
        <f t="shared" si="58"/>
        <v>0</v>
      </c>
      <c r="U146" s="110">
        <f t="shared" si="58"/>
        <v>0</v>
      </c>
      <c r="V146" s="110">
        <f t="shared" si="58"/>
        <v>150000</v>
      </c>
      <c r="W146" s="113">
        <f t="shared" si="58"/>
        <v>350000</v>
      </c>
      <c r="X146" s="110">
        <f t="shared" si="58"/>
        <v>0</v>
      </c>
      <c r="Y146" s="112">
        <f t="shared" si="58"/>
        <v>0</v>
      </c>
      <c r="Z146" s="672">
        <f t="shared" si="58"/>
        <v>250000</v>
      </c>
      <c r="AA146" s="112">
        <f t="shared" si="58"/>
        <v>0</v>
      </c>
      <c r="AB146" s="112">
        <f t="shared" si="58"/>
        <v>0</v>
      </c>
      <c r="AC146" s="114">
        <f t="shared" si="58"/>
        <v>0</v>
      </c>
    </row>
    <row r="147" spans="1:29" hidden="1" x14ac:dyDescent="0.25">
      <c r="B147" s="55"/>
      <c r="C147" s="2"/>
      <c r="D147" s="761" t="s">
        <v>359</v>
      </c>
      <c r="E147" s="761"/>
      <c r="F147" s="420"/>
      <c r="G147" s="420"/>
      <c r="H147" s="251">
        <f t="shared" ref="H147:H159" si="59">SUM(R147:AC147)</f>
        <v>0</v>
      </c>
      <c r="I147" s="149"/>
      <c r="J147" s="167">
        <f t="shared" si="57"/>
        <v>0</v>
      </c>
      <c r="K147" s="75"/>
      <c r="L147" s="42"/>
      <c r="M147" s="1"/>
      <c r="N147" s="1"/>
      <c r="O147" s="1"/>
      <c r="P147" s="1"/>
      <c r="Q147" s="1"/>
      <c r="R147" s="75"/>
      <c r="S147" s="1"/>
      <c r="T147" s="1"/>
      <c r="U147" s="1"/>
      <c r="V147" s="1"/>
      <c r="W147" s="81"/>
      <c r="X147" s="1"/>
      <c r="Y147" s="42"/>
      <c r="Z147" s="670"/>
      <c r="AA147" s="42"/>
      <c r="AB147" s="42"/>
      <c r="AC147" s="44"/>
    </row>
    <row r="148" spans="1:29" hidden="1" x14ac:dyDescent="0.25">
      <c r="B148" s="55"/>
      <c r="C148" s="2"/>
      <c r="D148" s="761" t="s">
        <v>360</v>
      </c>
      <c r="E148" s="761"/>
      <c r="F148" s="420"/>
      <c r="G148" s="420"/>
      <c r="H148" s="251">
        <f t="shared" si="59"/>
        <v>0</v>
      </c>
      <c r="I148" s="149"/>
      <c r="J148" s="167">
        <f t="shared" si="57"/>
        <v>0</v>
      </c>
      <c r="K148" s="75"/>
      <c r="L148" s="42"/>
      <c r="M148" s="1"/>
      <c r="N148" s="1"/>
      <c r="O148" s="1"/>
      <c r="P148" s="1"/>
      <c r="Q148" s="1"/>
      <c r="R148" s="75"/>
      <c r="S148" s="1"/>
      <c r="T148" s="1"/>
      <c r="U148" s="1"/>
      <c r="V148" s="1"/>
      <c r="W148" s="81"/>
      <c r="X148" s="1"/>
      <c r="Y148" s="42"/>
      <c r="Z148" s="670"/>
      <c r="AA148" s="42"/>
      <c r="AB148" s="42"/>
      <c r="AC148" s="44"/>
    </row>
    <row r="149" spans="1:29" s="209" customFormat="1" x14ac:dyDescent="0.25">
      <c r="A149" s="302"/>
      <c r="B149" s="189"/>
      <c r="C149" s="198"/>
      <c r="D149" s="794" t="s">
        <v>361</v>
      </c>
      <c r="E149" s="794"/>
      <c r="F149" s="422">
        <f>F150+F151+F152</f>
        <v>750000</v>
      </c>
      <c r="G149" s="422">
        <f>G150+G151+G152</f>
        <v>750000</v>
      </c>
      <c r="H149" s="271">
        <f>SUM(H150:H152)</f>
        <v>750000</v>
      </c>
      <c r="I149" s="190">
        <f>SUM(I150:I152)</f>
        <v>0</v>
      </c>
      <c r="J149" s="191">
        <f t="shared" si="57"/>
        <v>750000</v>
      </c>
      <c r="K149" s="199"/>
      <c r="L149" s="192">
        <f t="shared" ref="L149:AC149" si="60">SUM(L150:L152)</f>
        <v>0</v>
      </c>
      <c r="M149" s="193">
        <f t="shared" si="60"/>
        <v>0</v>
      </c>
      <c r="N149" s="193">
        <f t="shared" si="60"/>
        <v>750000</v>
      </c>
      <c r="O149" s="193">
        <f t="shared" si="60"/>
        <v>0</v>
      </c>
      <c r="P149" s="193">
        <f t="shared" si="60"/>
        <v>0</v>
      </c>
      <c r="Q149" s="193">
        <f t="shared" si="60"/>
        <v>0</v>
      </c>
      <c r="R149" s="199">
        <f t="shared" si="60"/>
        <v>0</v>
      </c>
      <c r="S149" s="193">
        <f t="shared" si="60"/>
        <v>0</v>
      </c>
      <c r="T149" s="193">
        <f t="shared" si="60"/>
        <v>0</v>
      </c>
      <c r="U149" s="193">
        <f t="shared" si="60"/>
        <v>0</v>
      </c>
      <c r="V149" s="193">
        <f t="shared" si="60"/>
        <v>150000</v>
      </c>
      <c r="W149" s="194">
        <f t="shared" si="60"/>
        <v>350000</v>
      </c>
      <c r="X149" s="193">
        <f t="shared" si="60"/>
        <v>0</v>
      </c>
      <c r="Y149" s="192">
        <f t="shared" si="60"/>
        <v>0</v>
      </c>
      <c r="Z149" s="664">
        <f t="shared" si="60"/>
        <v>250000</v>
      </c>
      <c r="AA149" s="192">
        <f t="shared" si="60"/>
        <v>0</v>
      </c>
      <c r="AB149" s="192">
        <f t="shared" si="60"/>
        <v>0</v>
      </c>
      <c r="AC149" s="195">
        <f t="shared" si="60"/>
        <v>0</v>
      </c>
    </row>
    <row r="150" spans="1:29" x14ac:dyDescent="0.25">
      <c r="B150" s="55"/>
      <c r="C150" s="2"/>
      <c r="D150" s="345"/>
      <c r="E150" s="345" t="s">
        <v>1022</v>
      </c>
      <c r="F150" s="420">
        <v>150000</v>
      </c>
      <c r="G150" s="420">
        <v>150000</v>
      </c>
      <c r="H150" s="251">
        <f>SUM(R150:AC150)</f>
        <v>150000</v>
      </c>
      <c r="I150" s="149"/>
      <c r="J150" s="167">
        <f t="shared" si="57"/>
        <v>150000</v>
      </c>
      <c r="K150" s="75"/>
      <c r="L150" s="42"/>
      <c r="M150" s="1"/>
      <c r="N150" s="1">
        <f>J150</f>
        <v>150000</v>
      </c>
      <c r="O150" s="1"/>
      <c r="P150" s="1"/>
      <c r="Q150" s="1"/>
      <c r="R150" s="75"/>
      <c r="S150" s="1"/>
      <c r="T150" s="1"/>
      <c r="U150" s="1"/>
      <c r="V150" s="1">
        <v>150000</v>
      </c>
      <c r="W150" s="81"/>
      <c r="X150" s="1"/>
      <c r="Y150" s="42"/>
      <c r="Z150" s="670"/>
      <c r="AA150" s="42"/>
      <c r="AB150" s="42"/>
      <c r="AC150" s="44"/>
    </row>
    <row r="151" spans="1:29" x14ac:dyDescent="0.25">
      <c r="B151" s="55"/>
      <c r="C151" s="2"/>
      <c r="D151" s="345"/>
      <c r="E151" s="345" t="s">
        <v>1023</v>
      </c>
      <c r="F151" s="420">
        <v>100000</v>
      </c>
      <c r="G151" s="420">
        <v>100000</v>
      </c>
      <c r="H151" s="251">
        <f>SUM(R151:AC151)</f>
        <v>100000</v>
      </c>
      <c r="I151" s="149"/>
      <c r="J151" s="167">
        <f t="shared" si="57"/>
        <v>100000</v>
      </c>
      <c r="K151" s="75"/>
      <c r="L151" s="42"/>
      <c r="M151" s="1"/>
      <c r="N151" s="1">
        <f>J151</f>
        <v>100000</v>
      </c>
      <c r="O151" s="1"/>
      <c r="P151" s="1"/>
      <c r="Q151" s="1"/>
      <c r="R151" s="75"/>
      <c r="S151" s="1"/>
      <c r="T151" s="1"/>
      <c r="U151" s="1"/>
      <c r="V151" s="1"/>
      <c r="W151" s="1">
        <v>100000</v>
      </c>
      <c r="X151" s="1"/>
      <c r="Y151" s="42"/>
      <c r="Z151" s="670"/>
      <c r="AA151" s="42"/>
      <c r="AB151" s="42"/>
      <c r="AC151" s="44"/>
    </row>
    <row r="152" spans="1:29" x14ac:dyDescent="0.25">
      <c r="B152" s="55"/>
      <c r="C152" s="2"/>
      <c r="D152" s="300"/>
      <c r="E152" s="345" t="s">
        <v>1024</v>
      </c>
      <c r="F152" s="420">
        <v>500000</v>
      </c>
      <c r="G152" s="420">
        <v>500000</v>
      </c>
      <c r="H152" s="251">
        <f>SUM(R152:AC152)</f>
        <v>500000</v>
      </c>
      <c r="I152" s="149"/>
      <c r="J152" s="167">
        <f>SUM(H152:I152)</f>
        <v>500000</v>
      </c>
      <c r="K152" s="75"/>
      <c r="L152" s="42"/>
      <c r="M152" s="1"/>
      <c r="N152" s="1">
        <f>J152</f>
        <v>500000</v>
      </c>
      <c r="O152" s="1"/>
      <c r="P152" s="1"/>
      <c r="Q152" s="1"/>
      <c r="R152" s="75"/>
      <c r="S152" s="1"/>
      <c r="T152" s="1"/>
      <c r="U152" s="1"/>
      <c r="V152" s="1"/>
      <c r="W152" s="1">
        <v>250000</v>
      </c>
      <c r="X152" s="1"/>
      <c r="Y152" s="42"/>
      <c r="Z152" s="670">
        <v>250000</v>
      </c>
      <c r="AA152" s="42"/>
      <c r="AB152" s="42"/>
      <c r="AC152" s="44"/>
    </row>
    <row r="153" spans="1:29" hidden="1" x14ac:dyDescent="0.25">
      <c r="B153" s="55"/>
      <c r="C153" s="2"/>
      <c r="D153" s="761" t="s">
        <v>362</v>
      </c>
      <c r="E153" s="761"/>
      <c r="F153" s="420"/>
      <c r="G153" s="420"/>
      <c r="H153" s="251">
        <f t="shared" si="59"/>
        <v>0</v>
      </c>
      <c r="I153" s="149"/>
      <c r="J153" s="167">
        <f t="shared" si="57"/>
        <v>0</v>
      </c>
      <c r="K153" s="75"/>
      <c r="L153" s="42"/>
      <c r="M153" s="1"/>
      <c r="N153" s="1"/>
      <c r="O153" s="1"/>
      <c r="P153" s="1"/>
      <c r="Q153" s="1"/>
      <c r="R153" s="75"/>
      <c r="S153" s="1"/>
      <c r="T153" s="1"/>
      <c r="U153" s="1"/>
      <c r="V153" s="1"/>
      <c r="W153" s="81"/>
      <c r="X153" s="1"/>
      <c r="Y153" s="42"/>
      <c r="Z153" s="670"/>
      <c r="AA153" s="42"/>
      <c r="AB153" s="42"/>
      <c r="AC153" s="44"/>
    </row>
    <row r="154" spans="1:29" hidden="1" x14ac:dyDescent="0.25">
      <c r="B154" s="55"/>
      <c r="C154" s="2"/>
      <c r="D154" s="761" t="s">
        <v>363</v>
      </c>
      <c r="E154" s="761"/>
      <c r="F154" s="420"/>
      <c r="G154" s="420"/>
      <c r="H154" s="251">
        <f t="shared" si="59"/>
        <v>0</v>
      </c>
      <c r="I154" s="149"/>
      <c r="J154" s="167">
        <f t="shared" si="57"/>
        <v>0</v>
      </c>
      <c r="K154" s="75"/>
      <c r="L154" s="42"/>
      <c r="M154" s="1"/>
      <c r="N154" s="1"/>
      <c r="O154" s="1"/>
      <c r="P154" s="1"/>
      <c r="Q154" s="1"/>
      <c r="R154" s="75"/>
      <c r="S154" s="1"/>
      <c r="T154" s="1"/>
      <c r="U154" s="1"/>
      <c r="V154" s="1"/>
      <c r="W154" s="81"/>
      <c r="X154" s="1"/>
      <c r="Y154" s="42"/>
      <c r="Z154" s="670"/>
      <c r="AA154" s="42"/>
      <c r="AB154" s="42"/>
      <c r="AC154" s="44"/>
    </row>
    <row r="155" spans="1:29" ht="25.5" hidden="1" customHeight="1" x14ac:dyDescent="0.25">
      <c r="B155" s="55"/>
      <c r="C155" s="2"/>
      <c r="D155" s="762" t="s">
        <v>536</v>
      </c>
      <c r="E155" s="762"/>
      <c r="F155" s="426"/>
      <c r="G155" s="426"/>
      <c r="H155" s="261">
        <f t="shared" si="59"/>
        <v>0</v>
      </c>
      <c r="I155" s="159"/>
      <c r="J155" s="167">
        <f t="shared" si="57"/>
        <v>0</v>
      </c>
      <c r="K155" s="75"/>
      <c r="L155" s="42"/>
      <c r="M155" s="1"/>
      <c r="N155" s="1"/>
      <c r="O155" s="1"/>
      <c r="P155" s="1"/>
      <c r="Q155" s="1"/>
      <c r="R155" s="75"/>
      <c r="S155" s="1"/>
      <c r="T155" s="1"/>
      <c r="U155" s="1"/>
      <c r="V155" s="1"/>
      <c r="W155" s="81"/>
      <c r="X155" s="1"/>
      <c r="Y155" s="42"/>
      <c r="Z155" s="670"/>
      <c r="AA155" s="42"/>
      <c r="AB155" s="42"/>
      <c r="AC155" s="44"/>
    </row>
    <row r="156" spans="1:29" ht="25.5" hidden="1" customHeight="1" x14ac:dyDescent="0.25">
      <c r="B156" s="55"/>
      <c r="C156" s="2"/>
      <c r="D156" s="762" t="s">
        <v>539</v>
      </c>
      <c r="E156" s="762"/>
      <c r="F156" s="426"/>
      <c r="G156" s="426"/>
      <c r="H156" s="261">
        <f t="shared" si="59"/>
        <v>0</v>
      </c>
      <c r="I156" s="159"/>
      <c r="J156" s="167">
        <f t="shared" si="57"/>
        <v>0</v>
      </c>
      <c r="K156" s="75"/>
      <c r="L156" s="42"/>
      <c r="M156" s="1"/>
      <c r="N156" s="1"/>
      <c r="O156" s="1"/>
      <c r="P156" s="1"/>
      <c r="Q156" s="1"/>
      <c r="R156" s="75"/>
      <c r="S156" s="1"/>
      <c r="T156" s="1"/>
      <c r="U156" s="1"/>
      <c r="V156" s="1"/>
      <c r="W156" s="81"/>
      <c r="X156" s="1"/>
      <c r="Y156" s="42"/>
      <c r="Z156" s="670"/>
      <c r="AA156" s="42"/>
      <c r="AB156" s="42"/>
      <c r="AC156" s="44"/>
    </row>
    <row r="157" spans="1:29" hidden="1" x14ac:dyDescent="0.25">
      <c r="B157" s="55"/>
      <c r="C157" s="2"/>
      <c r="D157" s="761" t="s">
        <v>365</v>
      </c>
      <c r="E157" s="761"/>
      <c r="F157" s="420"/>
      <c r="G157" s="420"/>
      <c r="H157" s="251">
        <f t="shared" si="59"/>
        <v>0</v>
      </c>
      <c r="I157" s="149"/>
      <c r="J157" s="167">
        <f t="shared" si="57"/>
        <v>0</v>
      </c>
      <c r="K157" s="75"/>
      <c r="L157" s="42"/>
      <c r="M157" s="1"/>
      <c r="N157" s="1"/>
      <c r="O157" s="1"/>
      <c r="P157" s="1"/>
      <c r="Q157" s="1"/>
      <c r="R157" s="75"/>
      <c r="S157" s="1"/>
      <c r="T157" s="1"/>
      <c r="U157" s="1"/>
      <c r="V157" s="1"/>
      <c r="W157" s="81"/>
      <c r="X157" s="1"/>
      <c r="Y157" s="42"/>
      <c r="Z157" s="670"/>
      <c r="AA157" s="42"/>
      <c r="AB157" s="42"/>
      <c r="AC157" s="44"/>
    </row>
    <row r="158" spans="1:29" ht="25.5" hidden="1" customHeight="1" x14ac:dyDescent="0.25">
      <c r="B158" s="55"/>
      <c r="C158" s="2"/>
      <c r="D158" s="762" t="s">
        <v>542</v>
      </c>
      <c r="E158" s="762"/>
      <c r="F158" s="426"/>
      <c r="G158" s="426"/>
      <c r="H158" s="261">
        <f t="shared" si="59"/>
        <v>0</v>
      </c>
      <c r="I158" s="159"/>
      <c r="J158" s="167">
        <f t="shared" si="57"/>
        <v>0</v>
      </c>
      <c r="K158" s="75"/>
      <c r="L158" s="42"/>
      <c r="M158" s="1"/>
      <c r="N158" s="1"/>
      <c r="O158" s="1"/>
      <c r="P158" s="1"/>
      <c r="Q158" s="1"/>
      <c r="R158" s="75"/>
      <c r="S158" s="1"/>
      <c r="T158" s="1"/>
      <c r="U158" s="1"/>
      <c r="V158" s="1"/>
      <c r="W158" s="81"/>
      <c r="X158" s="1"/>
      <c r="Y158" s="42"/>
      <c r="Z158" s="670"/>
      <c r="AA158" s="42"/>
      <c r="AB158" s="42"/>
      <c r="AC158" s="44"/>
    </row>
    <row r="159" spans="1:29" hidden="1" x14ac:dyDescent="0.25">
      <c r="B159" s="55"/>
      <c r="C159" s="2"/>
      <c r="D159" s="761" t="s">
        <v>543</v>
      </c>
      <c r="E159" s="761"/>
      <c r="F159" s="420"/>
      <c r="G159" s="420"/>
      <c r="H159" s="251">
        <f t="shared" si="59"/>
        <v>0</v>
      </c>
      <c r="I159" s="149"/>
      <c r="J159" s="167">
        <f t="shared" si="57"/>
        <v>0</v>
      </c>
      <c r="K159" s="75"/>
      <c r="L159" s="42"/>
      <c r="M159" s="1"/>
      <c r="N159" s="1"/>
      <c r="O159" s="1"/>
      <c r="P159" s="1"/>
      <c r="Q159" s="1"/>
      <c r="R159" s="75"/>
      <c r="S159" s="1"/>
      <c r="T159" s="1"/>
      <c r="U159" s="1"/>
      <c r="V159" s="1"/>
      <c r="W159" s="81"/>
      <c r="X159" s="1"/>
      <c r="Y159" s="42"/>
      <c r="Z159" s="670"/>
      <c r="AA159" s="42"/>
      <c r="AB159" s="42"/>
      <c r="AC159" s="44"/>
    </row>
    <row r="160" spans="1:29" s="41" customFormat="1" ht="15.75" thickBot="1" x14ac:dyDescent="0.3">
      <c r="A160" s="126" t="s">
        <v>243</v>
      </c>
      <c r="B160" s="135" t="s">
        <v>671</v>
      </c>
      <c r="C160" s="829" t="s">
        <v>244</v>
      </c>
      <c r="D160" s="830"/>
      <c r="E160" s="830"/>
      <c r="F160" s="428">
        <v>355192</v>
      </c>
      <c r="G160" s="428">
        <v>355192</v>
      </c>
      <c r="H160" s="263">
        <f>SUM(R160:AC160)</f>
        <v>355192</v>
      </c>
      <c r="I160" s="161"/>
      <c r="J160" s="170">
        <f>SUM(H160:I160)</f>
        <v>355192</v>
      </c>
      <c r="K160" s="109"/>
      <c r="L160" s="112"/>
      <c r="M160" s="110"/>
      <c r="N160" s="110"/>
      <c r="O160" s="110"/>
      <c r="P160" s="110"/>
      <c r="Q160" s="110">
        <f>J160</f>
        <v>355192</v>
      </c>
      <c r="R160" s="109"/>
      <c r="S160" s="110"/>
      <c r="T160" s="110"/>
      <c r="U160" s="110"/>
      <c r="V160" s="110"/>
      <c r="W160" s="113"/>
      <c r="X160" s="110"/>
      <c r="Y160" s="112"/>
      <c r="Z160" s="672"/>
      <c r="AA160" s="112"/>
      <c r="AB160" s="112"/>
      <c r="AC160" s="114">
        <f>2424000-1180560-600000-O269</f>
        <v>355192</v>
      </c>
    </row>
    <row r="161" spans="1:29" ht="15.75" thickBot="1" x14ac:dyDescent="0.3">
      <c r="B161" s="100" t="s">
        <v>245</v>
      </c>
      <c r="C161" s="788" t="s">
        <v>246</v>
      </c>
      <c r="D161" s="789"/>
      <c r="E161" s="789"/>
      <c r="F161" s="412"/>
      <c r="G161" s="412"/>
      <c r="H161" s="254">
        <f>H162+H163+H166+H167+H168+H169+H170</f>
        <v>0</v>
      </c>
      <c r="I161" s="152">
        <f t="shared" ref="I161:AC161" si="61">I162+I163+I166+I167+I168+I169+I170</f>
        <v>0</v>
      </c>
      <c r="J161" s="164">
        <f t="shared" si="57"/>
        <v>0</v>
      </c>
      <c r="K161" s="86"/>
      <c r="L161" s="89">
        <f t="shared" ref="L161:Q161" si="62">L162+L163+L166+L167+L168+L169+L170</f>
        <v>0</v>
      </c>
      <c r="M161" s="87">
        <f t="shared" si="62"/>
        <v>0</v>
      </c>
      <c r="N161" s="87">
        <f t="shared" si="62"/>
        <v>0</v>
      </c>
      <c r="O161" s="87">
        <f t="shared" si="62"/>
        <v>0</v>
      </c>
      <c r="P161" s="87">
        <f>P162+P163+P166+P167+P168+P169+P170</f>
        <v>0</v>
      </c>
      <c r="Q161" s="87">
        <f t="shared" si="62"/>
        <v>0</v>
      </c>
      <c r="R161" s="86">
        <f t="shared" si="61"/>
        <v>0</v>
      </c>
      <c r="S161" s="87">
        <f t="shared" si="61"/>
        <v>0</v>
      </c>
      <c r="T161" s="87">
        <f t="shared" si="61"/>
        <v>0</v>
      </c>
      <c r="U161" s="87">
        <f t="shared" si="61"/>
        <v>0</v>
      </c>
      <c r="V161" s="87">
        <f t="shared" si="61"/>
        <v>0</v>
      </c>
      <c r="W161" s="90">
        <f t="shared" si="61"/>
        <v>0</v>
      </c>
      <c r="X161" s="87">
        <f t="shared" si="61"/>
        <v>0</v>
      </c>
      <c r="Y161" s="89">
        <f t="shared" si="61"/>
        <v>0</v>
      </c>
      <c r="Z161" s="666">
        <f t="shared" si="61"/>
        <v>0</v>
      </c>
      <c r="AA161" s="89">
        <f t="shared" si="61"/>
        <v>0</v>
      </c>
      <c r="AB161" s="89">
        <f t="shared" si="61"/>
        <v>0</v>
      </c>
      <c r="AC161" s="91">
        <f t="shared" si="61"/>
        <v>0</v>
      </c>
    </row>
    <row r="162" spans="1:29" s="18" customFormat="1" hidden="1" x14ac:dyDescent="0.25">
      <c r="A162" s="126" t="s">
        <v>247</v>
      </c>
      <c r="B162" s="115" t="s">
        <v>672</v>
      </c>
      <c r="C162" s="812" t="s">
        <v>248</v>
      </c>
      <c r="D162" s="813"/>
      <c r="E162" s="813"/>
      <c r="F162" s="418"/>
      <c r="G162" s="418"/>
      <c r="H162" s="250">
        <f>SUM(R162:AC162)</f>
        <v>0</v>
      </c>
      <c r="I162" s="148"/>
      <c r="J162" s="166">
        <f t="shared" si="57"/>
        <v>0</v>
      </c>
      <c r="K162" s="94"/>
      <c r="L162" s="97"/>
      <c r="M162" s="95"/>
      <c r="N162" s="95"/>
      <c r="O162" s="95"/>
      <c r="P162" s="95"/>
      <c r="Q162" s="95"/>
      <c r="R162" s="94"/>
      <c r="S162" s="95"/>
      <c r="T162" s="95"/>
      <c r="U162" s="95"/>
      <c r="V162" s="95"/>
      <c r="W162" s="98"/>
      <c r="X162" s="95"/>
      <c r="Y162" s="97"/>
      <c r="Z162" s="668"/>
      <c r="AA162" s="97"/>
      <c r="AB162" s="97"/>
      <c r="AC162" s="99"/>
    </row>
    <row r="163" spans="1:29" s="18" customFormat="1" hidden="1" x14ac:dyDescent="0.25">
      <c r="A163" s="126" t="s">
        <v>249</v>
      </c>
      <c r="B163" s="92" t="s">
        <v>673</v>
      </c>
      <c r="C163" s="784" t="s">
        <v>250</v>
      </c>
      <c r="D163" s="785"/>
      <c r="E163" s="785"/>
      <c r="F163" s="421"/>
      <c r="G163" s="421"/>
      <c r="H163" s="252">
        <f>H164+H165</f>
        <v>0</v>
      </c>
      <c r="I163" s="150">
        <f t="shared" ref="I163:AC163" si="63">I164+I165</f>
        <v>0</v>
      </c>
      <c r="J163" s="166">
        <f t="shared" si="57"/>
        <v>0</v>
      </c>
      <c r="K163" s="94"/>
      <c r="L163" s="97">
        <f t="shared" ref="L163:Q163" si="64">L164+L165</f>
        <v>0</v>
      </c>
      <c r="M163" s="95">
        <f t="shared" si="64"/>
        <v>0</v>
      </c>
      <c r="N163" s="95">
        <f t="shared" si="64"/>
        <v>0</v>
      </c>
      <c r="O163" s="95">
        <f t="shared" si="64"/>
        <v>0</v>
      </c>
      <c r="P163" s="95">
        <f>P164+P165</f>
        <v>0</v>
      </c>
      <c r="Q163" s="95">
        <f t="shared" si="64"/>
        <v>0</v>
      </c>
      <c r="R163" s="94">
        <f t="shared" si="63"/>
        <v>0</v>
      </c>
      <c r="S163" s="95">
        <f t="shared" si="63"/>
        <v>0</v>
      </c>
      <c r="T163" s="95">
        <f t="shared" si="63"/>
        <v>0</v>
      </c>
      <c r="U163" s="95">
        <f t="shared" si="63"/>
        <v>0</v>
      </c>
      <c r="V163" s="95">
        <f t="shared" si="63"/>
        <v>0</v>
      </c>
      <c r="W163" s="98">
        <f t="shared" si="63"/>
        <v>0</v>
      </c>
      <c r="X163" s="95">
        <f t="shared" si="63"/>
        <v>0</v>
      </c>
      <c r="Y163" s="97">
        <f t="shared" si="63"/>
        <v>0</v>
      </c>
      <c r="Z163" s="668">
        <f t="shared" si="63"/>
        <v>0</v>
      </c>
      <c r="AA163" s="97">
        <f t="shared" si="63"/>
        <v>0</v>
      </c>
      <c r="AB163" s="97">
        <f t="shared" si="63"/>
        <v>0</v>
      </c>
      <c r="AC163" s="99">
        <f t="shared" si="63"/>
        <v>0</v>
      </c>
    </row>
    <row r="164" spans="1:29" hidden="1" x14ac:dyDescent="0.25">
      <c r="B164" s="55"/>
      <c r="C164" s="2"/>
      <c r="D164" s="761" t="s">
        <v>250</v>
      </c>
      <c r="E164" s="761"/>
      <c r="F164" s="420"/>
      <c r="G164" s="420"/>
      <c r="H164" s="251">
        <f t="shared" ref="H164:H170" si="65">SUM(R164:AC164)</f>
        <v>0</v>
      </c>
      <c r="I164" s="149"/>
      <c r="J164" s="167">
        <f t="shared" si="57"/>
        <v>0</v>
      </c>
      <c r="K164" s="75"/>
      <c r="L164" s="42"/>
      <c r="M164" s="1"/>
      <c r="N164" s="1"/>
      <c r="O164" s="1"/>
      <c r="P164" s="1"/>
      <c r="Q164" s="1"/>
      <c r="R164" s="75"/>
      <c r="S164" s="1"/>
      <c r="T164" s="1"/>
      <c r="U164" s="1"/>
      <c r="V164" s="1"/>
      <c r="W164" s="81"/>
      <c r="X164" s="1"/>
      <c r="Y164" s="42"/>
      <c r="Z164" s="670"/>
      <c r="AA164" s="42"/>
      <c r="AB164" s="42"/>
      <c r="AC164" s="44"/>
    </row>
    <row r="165" spans="1:29" hidden="1" x14ac:dyDescent="0.25">
      <c r="B165" s="55"/>
      <c r="C165" s="2"/>
      <c r="D165" s="761" t="s">
        <v>349</v>
      </c>
      <c r="E165" s="761"/>
      <c r="F165" s="420"/>
      <c r="G165" s="420"/>
      <c r="H165" s="251">
        <f t="shared" si="65"/>
        <v>0</v>
      </c>
      <c r="I165" s="149"/>
      <c r="J165" s="167">
        <f t="shared" si="57"/>
        <v>0</v>
      </c>
      <c r="K165" s="75"/>
      <c r="L165" s="42"/>
      <c r="M165" s="1"/>
      <c r="N165" s="1"/>
      <c r="O165" s="1"/>
      <c r="P165" s="1"/>
      <c r="Q165" s="1"/>
      <c r="R165" s="75"/>
      <c r="S165" s="1"/>
      <c r="T165" s="1"/>
      <c r="U165" s="1"/>
      <c r="V165" s="1"/>
      <c r="W165" s="81"/>
      <c r="X165" s="1"/>
      <c r="Y165" s="42"/>
      <c r="Z165" s="670"/>
      <c r="AA165" s="42"/>
      <c r="AB165" s="42"/>
      <c r="AC165" s="44"/>
    </row>
    <row r="166" spans="1:29" s="18" customFormat="1" hidden="1" x14ac:dyDescent="0.25">
      <c r="A166" s="126" t="s">
        <v>251</v>
      </c>
      <c r="B166" s="92" t="s">
        <v>674</v>
      </c>
      <c r="C166" s="784" t="s">
        <v>252</v>
      </c>
      <c r="D166" s="785"/>
      <c r="E166" s="785"/>
      <c r="F166" s="421"/>
      <c r="G166" s="421"/>
      <c r="H166" s="252">
        <f t="shared" si="65"/>
        <v>0</v>
      </c>
      <c r="I166" s="150"/>
      <c r="J166" s="166">
        <f t="shared" si="57"/>
        <v>0</v>
      </c>
      <c r="K166" s="94"/>
      <c r="L166" s="97"/>
      <c r="M166" s="95"/>
      <c r="N166" s="95"/>
      <c r="O166" s="95"/>
      <c r="P166" s="95"/>
      <c r="Q166" s="95"/>
      <c r="R166" s="94"/>
      <c r="S166" s="95"/>
      <c r="T166" s="95"/>
      <c r="U166" s="95"/>
      <c r="V166" s="95"/>
      <c r="W166" s="98"/>
      <c r="X166" s="95"/>
      <c r="Y166" s="97"/>
      <c r="Z166" s="668"/>
      <c r="AA166" s="97"/>
      <c r="AB166" s="97"/>
      <c r="AC166" s="99"/>
    </row>
    <row r="167" spans="1:29" s="18" customFormat="1" hidden="1" x14ac:dyDescent="0.25">
      <c r="A167" s="126" t="s">
        <v>253</v>
      </c>
      <c r="B167" s="92" t="s">
        <v>675</v>
      </c>
      <c r="C167" s="784" t="s">
        <v>254</v>
      </c>
      <c r="D167" s="785"/>
      <c r="E167" s="785"/>
      <c r="F167" s="421"/>
      <c r="G167" s="421"/>
      <c r="H167" s="252">
        <f t="shared" si="65"/>
        <v>0</v>
      </c>
      <c r="I167" s="150"/>
      <c r="J167" s="166">
        <f t="shared" si="57"/>
        <v>0</v>
      </c>
      <c r="K167" s="94"/>
      <c r="L167" s="97"/>
      <c r="M167" s="95"/>
      <c r="N167" s="95"/>
      <c r="O167" s="95"/>
      <c r="P167" s="95"/>
      <c r="Q167" s="95"/>
      <c r="R167" s="94"/>
      <c r="S167" s="95"/>
      <c r="T167" s="95"/>
      <c r="U167" s="95"/>
      <c r="V167" s="95"/>
      <c r="W167" s="98"/>
      <c r="X167" s="95"/>
      <c r="Y167" s="97"/>
      <c r="Z167" s="668"/>
      <c r="AA167" s="97"/>
      <c r="AB167" s="97"/>
      <c r="AC167" s="99"/>
    </row>
    <row r="168" spans="1:29" s="18" customFormat="1" hidden="1" x14ac:dyDescent="0.25">
      <c r="A168" s="126" t="s">
        <v>255</v>
      </c>
      <c r="B168" s="92" t="s">
        <v>676</v>
      </c>
      <c r="C168" s="784" t="s">
        <v>256</v>
      </c>
      <c r="D168" s="785"/>
      <c r="E168" s="785"/>
      <c r="F168" s="421"/>
      <c r="G168" s="421"/>
      <c r="H168" s="252">
        <f t="shared" si="65"/>
        <v>0</v>
      </c>
      <c r="I168" s="150"/>
      <c r="J168" s="166">
        <f t="shared" si="57"/>
        <v>0</v>
      </c>
      <c r="K168" s="94"/>
      <c r="L168" s="97"/>
      <c r="M168" s="95"/>
      <c r="N168" s="95"/>
      <c r="O168" s="95"/>
      <c r="P168" s="95"/>
      <c r="Q168" s="95"/>
      <c r="R168" s="94"/>
      <c r="S168" s="95"/>
      <c r="T168" s="95"/>
      <c r="U168" s="95"/>
      <c r="V168" s="95"/>
      <c r="W168" s="98"/>
      <c r="X168" s="95"/>
      <c r="Y168" s="97"/>
      <c r="Z168" s="668"/>
      <c r="AA168" s="97"/>
      <c r="AB168" s="97"/>
      <c r="AC168" s="99"/>
    </row>
    <row r="169" spans="1:29" s="18" customFormat="1" hidden="1" x14ac:dyDescent="0.25">
      <c r="A169" s="126" t="s">
        <v>257</v>
      </c>
      <c r="B169" s="92" t="s">
        <v>677</v>
      </c>
      <c r="C169" s="784" t="s">
        <v>258</v>
      </c>
      <c r="D169" s="785"/>
      <c r="E169" s="785"/>
      <c r="F169" s="421"/>
      <c r="G169" s="421"/>
      <c r="H169" s="252">
        <f t="shared" si="65"/>
        <v>0</v>
      </c>
      <c r="I169" s="150"/>
      <c r="J169" s="166">
        <f t="shared" si="57"/>
        <v>0</v>
      </c>
      <c r="K169" s="94"/>
      <c r="L169" s="97"/>
      <c r="M169" s="95"/>
      <c r="N169" s="95"/>
      <c r="O169" s="95"/>
      <c r="P169" s="95"/>
      <c r="Q169" s="95"/>
      <c r="R169" s="94"/>
      <c r="S169" s="95"/>
      <c r="T169" s="95"/>
      <c r="U169" s="95"/>
      <c r="V169" s="95"/>
      <c r="W169" s="98"/>
      <c r="X169" s="95"/>
      <c r="Y169" s="97"/>
      <c r="Z169" s="668"/>
      <c r="AA169" s="97"/>
      <c r="AB169" s="97"/>
      <c r="AC169" s="99"/>
    </row>
    <row r="170" spans="1:29" s="18" customFormat="1" ht="15.75" hidden="1" thickBot="1" x14ac:dyDescent="0.3">
      <c r="A170" s="126" t="s">
        <v>259</v>
      </c>
      <c r="B170" s="125" t="s">
        <v>678</v>
      </c>
      <c r="C170" s="825" t="s">
        <v>260</v>
      </c>
      <c r="D170" s="826"/>
      <c r="E170" s="826"/>
      <c r="F170" s="443"/>
      <c r="G170" s="443"/>
      <c r="H170" s="264">
        <f t="shared" si="65"/>
        <v>0</v>
      </c>
      <c r="I170" s="162"/>
      <c r="J170" s="166">
        <f t="shared" si="57"/>
        <v>0</v>
      </c>
      <c r="K170" s="94"/>
      <c r="L170" s="97"/>
      <c r="M170" s="95"/>
      <c r="N170" s="95"/>
      <c r="O170" s="95"/>
      <c r="P170" s="95"/>
      <c r="Q170" s="95"/>
      <c r="R170" s="94"/>
      <c r="S170" s="95"/>
      <c r="T170" s="95"/>
      <c r="U170" s="95"/>
      <c r="V170" s="95"/>
      <c r="W170" s="98"/>
      <c r="X170" s="95"/>
      <c r="Y170" s="97"/>
      <c r="Z170" s="668"/>
      <c r="AA170" s="97"/>
      <c r="AB170" s="97"/>
      <c r="AC170" s="99"/>
    </row>
    <row r="171" spans="1:29" ht="15.75" thickBot="1" x14ac:dyDescent="0.3">
      <c r="B171" s="100" t="s">
        <v>261</v>
      </c>
      <c r="C171" s="788" t="s">
        <v>262</v>
      </c>
      <c r="D171" s="789"/>
      <c r="E171" s="789"/>
      <c r="F171" s="412"/>
      <c r="G171" s="412"/>
      <c r="H171" s="254">
        <f>H172+H173+H174+H175</f>
        <v>0</v>
      </c>
      <c r="I171" s="152">
        <f t="shared" ref="I171:AC171" si="66">I172+I173+I174+I175</f>
        <v>0</v>
      </c>
      <c r="J171" s="164">
        <f t="shared" si="57"/>
        <v>0</v>
      </c>
      <c r="K171" s="86"/>
      <c r="L171" s="89">
        <f t="shared" ref="L171:Q171" si="67">L172+L173+L174+L175</f>
        <v>0</v>
      </c>
      <c r="M171" s="87">
        <f t="shared" si="67"/>
        <v>0</v>
      </c>
      <c r="N171" s="87">
        <f t="shared" si="67"/>
        <v>0</v>
      </c>
      <c r="O171" s="87">
        <f t="shared" si="67"/>
        <v>0</v>
      </c>
      <c r="P171" s="87">
        <f>P172+P173+P174+P175</f>
        <v>0</v>
      </c>
      <c r="Q171" s="87">
        <f t="shared" si="67"/>
        <v>0</v>
      </c>
      <c r="R171" s="86">
        <f t="shared" si="66"/>
        <v>0</v>
      </c>
      <c r="S171" s="87">
        <f t="shared" si="66"/>
        <v>0</v>
      </c>
      <c r="T171" s="87">
        <f t="shared" si="66"/>
        <v>0</v>
      </c>
      <c r="U171" s="87">
        <f t="shared" si="66"/>
        <v>0</v>
      </c>
      <c r="V171" s="87">
        <f t="shared" si="66"/>
        <v>0</v>
      </c>
      <c r="W171" s="90">
        <f t="shared" si="66"/>
        <v>0</v>
      </c>
      <c r="X171" s="87">
        <f t="shared" si="66"/>
        <v>0</v>
      </c>
      <c r="Y171" s="89">
        <f t="shared" si="66"/>
        <v>0</v>
      </c>
      <c r="Z171" s="666">
        <f t="shared" si="66"/>
        <v>0</v>
      </c>
      <c r="AA171" s="89">
        <f t="shared" si="66"/>
        <v>0</v>
      </c>
      <c r="AB171" s="89">
        <f t="shared" si="66"/>
        <v>0</v>
      </c>
      <c r="AC171" s="91">
        <f t="shared" si="66"/>
        <v>0</v>
      </c>
    </row>
    <row r="172" spans="1:29" s="18" customFormat="1" hidden="1" x14ac:dyDescent="0.25">
      <c r="A172" s="126" t="s">
        <v>263</v>
      </c>
      <c r="B172" s="273" t="s">
        <v>679</v>
      </c>
      <c r="C172" s="827" t="s">
        <v>264</v>
      </c>
      <c r="D172" s="828"/>
      <c r="E172" s="828"/>
      <c r="F172" s="444"/>
      <c r="G172" s="444"/>
      <c r="H172" s="274">
        <f>SUM(R172:AC172)</f>
        <v>0</v>
      </c>
      <c r="I172" s="275"/>
      <c r="J172" s="276">
        <f t="shared" si="57"/>
        <v>0</v>
      </c>
      <c r="K172" s="277"/>
      <c r="L172" s="280"/>
      <c r="M172" s="278"/>
      <c r="N172" s="278"/>
      <c r="O172" s="278"/>
      <c r="P172" s="278"/>
      <c r="Q172" s="278"/>
      <c r="R172" s="277"/>
      <c r="S172" s="278"/>
      <c r="T172" s="278"/>
      <c r="U172" s="278"/>
      <c r="V172" s="278"/>
      <c r="W172" s="279"/>
      <c r="X172" s="278"/>
      <c r="Y172" s="280"/>
      <c r="Z172" s="673"/>
      <c r="AA172" s="280"/>
      <c r="AB172" s="280"/>
      <c r="AC172" s="281"/>
    </row>
    <row r="173" spans="1:29" s="18" customFormat="1" hidden="1" x14ac:dyDescent="0.25">
      <c r="A173" s="126" t="s">
        <v>265</v>
      </c>
      <c r="B173" s="282" t="s">
        <v>680</v>
      </c>
      <c r="C173" s="821" t="s">
        <v>886</v>
      </c>
      <c r="D173" s="822"/>
      <c r="E173" s="822"/>
      <c r="F173" s="445"/>
      <c r="G173" s="445"/>
      <c r="H173" s="283">
        <f>SUM(R173:AC173)</f>
        <v>0</v>
      </c>
      <c r="I173" s="284"/>
      <c r="J173" s="276">
        <f t="shared" si="57"/>
        <v>0</v>
      </c>
      <c r="K173" s="277"/>
      <c r="L173" s="280"/>
      <c r="M173" s="278"/>
      <c r="N173" s="278"/>
      <c r="O173" s="278"/>
      <c r="P173" s="278"/>
      <c r="Q173" s="278"/>
      <c r="R173" s="277"/>
      <c r="S173" s="278"/>
      <c r="T173" s="278"/>
      <c r="U173" s="278"/>
      <c r="V173" s="278"/>
      <c r="W173" s="279"/>
      <c r="X173" s="278"/>
      <c r="Y173" s="280"/>
      <c r="Z173" s="673"/>
      <c r="AA173" s="280"/>
      <c r="AB173" s="280"/>
      <c r="AC173" s="281"/>
    </row>
    <row r="174" spans="1:29" s="18" customFormat="1" hidden="1" x14ac:dyDescent="0.25">
      <c r="A174" s="126" t="s">
        <v>266</v>
      </c>
      <c r="B174" s="282" t="s">
        <v>681</v>
      </c>
      <c r="C174" s="821" t="s">
        <v>267</v>
      </c>
      <c r="D174" s="822"/>
      <c r="E174" s="822"/>
      <c r="F174" s="445"/>
      <c r="G174" s="445"/>
      <c r="H174" s="283">
        <f>SUM(R174:AC174)</f>
        <v>0</v>
      </c>
      <c r="I174" s="284"/>
      <c r="J174" s="276">
        <f t="shared" si="57"/>
        <v>0</v>
      </c>
      <c r="K174" s="277"/>
      <c r="L174" s="280"/>
      <c r="M174" s="278"/>
      <c r="N174" s="278"/>
      <c r="O174" s="278"/>
      <c r="P174" s="278"/>
      <c r="Q174" s="278"/>
      <c r="R174" s="277"/>
      <c r="S174" s="278"/>
      <c r="T174" s="278"/>
      <c r="U174" s="278"/>
      <c r="V174" s="278"/>
      <c r="W174" s="279"/>
      <c r="X174" s="278"/>
      <c r="Y174" s="280"/>
      <c r="Z174" s="673"/>
      <c r="AA174" s="280"/>
      <c r="AB174" s="280"/>
      <c r="AC174" s="281"/>
    </row>
    <row r="175" spans="1:29" s="18" customFormat="1" ht="15.75" hidden="1" thickBot="1" x14ac:dyDescent="0.3">
      <c r="A175" s="126" t="s">
        <v>268</v>
      </c>
      <c r="B175" s="285" t="s">
        <v>682</v>
      </c>
      <c r="C175" s="823" t="s">
        <v>366</v>
      </c>
      <c r="D175" s="824"/>
      <c r="E175" s="824"/>
      <c r="F175" s="446"/>
      <c r="G175" s="446"/>
      <c r="H175" s="286">
        <f>SUM(R175:AC175)</f>
        <v>0</v>
      </c>
      <c r="I175" s="287"/>
      <c r="J175" s="276">
        <f t="shared" si="57"/>
        <v>0</v>
      </c>
      <c r="K175" s="277"/>
      <c r="L175" s="280"/>
      <c r="M175" s="278"/>
      <c r="N175" s="278"/>
      <c r="O175" s="278"/>
      <c r="P175" s="278"/>
      <c r="Q175" s="278"/>
      <c r="R175" s="277"/>
      <c r="S175" s="278"/>
      <c r="T175" s="278"/>
      <c r="U175" s="278"/>
      <c r="V175" s="278"/>
      <c r="W175" s="279"/>
      <c r="X175" s="278"/>
      <c r="Y175" s="280"/>
      <c r="Z175" s="673"/>
      <c r="AA175" s="280"/>
      <c r="AB175" s="280"/>
      <c r="AC175" s="281"/>
    </row>
    <row r="176" spans="1:29" ht="15.75" thickBot="1" x14ac:dyDescent="0.3">
      <c r="B176" s="100" t="s">
        <v>269</v>
      </c>
      <c r="C176" s="788" t="s">
        <v>270</v>
      </c>
      <c r="D176" s="789"/>
      <c r="E176" s="789"/>
      <c r="F176" s="412"/>
      <c r="G176" s="412"/>
      <c r="H176" s="254">
        <f>H177+H178+H189+H200+H211+H214+H226+H227+H228</f>
        <v>50000</v>
      </c>
      <c r="I176" s="152">
        <f t="shared" ref="I176:AC176" si="68">I177+I178+I189+I200+I211+I214+I226+I227+I228</f>
        <v>0</v>
      </c>
      <c r="J176" s="164">
        <f t="shared" si="57"/>
        <v>50000</v>
      </c>
      <c r="K176" s="86"/>
      <c r="L176" s="89">
        <f t="shared" ref="L176:Q176" si="69">L177+L178+L189+L200+L211+L214+L226+L227+L228</f>
        <v>0</v>
      </c>
      <c r="M176" s="87">
        <f t="shared" si="69"/>
        <v>50000</v>
      </c>
      <c r="N176" s="87">
        <f t="shared" si="69"/>
        <v>0</v>
      </c>
      <c r="O176" s="87">
        <f t="shared" si="69"/>
        <v>0</v>
      </c>
      <c r="P176" s="87">
        <f>P177+P178+P189+P200+P211+P214+P226+P227+P228</f>
        <v>0</v>
      </c>
      <c r="Q176" s="87">
        <f t="shared" si="69"/>
        <v>0</v>
      </c>
      <c r="R176" s="86">
        <f t="shared" si="68"/>
        <v>0</v>
      </c>
      <c r="S176" s="87">
        <f t="shared" si="68"/>
        <v>0</v>
      </c>
      <c r="T176" s="87">
        <f t="shared" si="68"/>
        <v>0</v>
      </c>
      <c r="U176" s="87">
        <f t="shared" si="68"/>
        <v>0</v>
      </c>
      <c r="V176" s="87">
        <f t="shared" si="68"/>
        <v>0</v>
      </c>
      <c r="W176" s="90">
        <f t="shared" si="68"/>
        <v>0</v>
      </c>
      <c r="X176" s="87">
        <f t="shared" si="68"/>
        <v>0</v>
      </c>
      <c r="Y176" s="89">
        <f t="shared" si="68"/>
        <v>0</v>
      </c>
      <c r="Z176" s="666">
        <f t="shared" si="68"/>
        <v>0</v>
      </c>
      <c r="AA176" s="89">
        <f t="shared" si="68"/>
        <v>50000</v>
      </c>
      <c r="AB176" s="89">
        <f t="shared" si="68"/>
        <v>0</v>
      </c>
      <c r="AC176" s="91">
        <f t="shared" si="68"/>
        <v>0</v>
      </c>
    </row>
    <row r="177" spans="1:29" s="18" customFormat="1" ht="25.5" hidden="1" customHeight="1" x14ac:dyDescent="0.25">
      <c r="A177" s="126" t="s">
        <v>271</v>
      </c>
      <c r="B177" s="92" t="s">
        <v>683</v>
      </c>
      <c r="C177" s="759" t="s">
        <v>367</v>
      </c>
      <c r="D177" s="760"/>
      <c r="E177" s="760"/>
      <c r="F177" s="447"/>
      <c r="G177" s="447"/>
      <c r="H177" s="265">
        <f>SUM(R177:AC177)</f>
        <v>0</v>
      </c>
      <c r="I177" s="163"/>
      <c r="J177" s="166">
        <f t="shared" si="57"/>
        <v>0</v>
      </c>
      <c r="K177" s="94"/>
      <c r="L177" s="97"/>
      <c r="M177" s="95"/>
      <c r="N177" s="95"/>
      <c r="O177" s="95"/>
      <c r="P177" s="95"/>
      <c r="Q177" s="95"/>
      <c r="R177" s="94"/>
      <c r="S177" s="95"/>
      <c r="T177" s="95"/>
      <c r="U177" s="95"/>
      <c r="V177" s="95"/>
      <c r="W177" s="98"/>
      <c r="X177" s="95"/>
      <c r="Y177" s="97"/>
      <c r="Z177" s="668"/>
      <c r="AA177" s="97"/>
      <c r="AB177" s="97"/>
      <c r="AC177" s="99"/>
    </row>
    <row r="178" spans="1:29" s="18" customFormat="1" ht="16.350000000000001" hidden="1" customHeight="1" x14ac:dyDescent="0.25">
      <c r="A178" s="126" t="s">
        <v>272</v>
      </c>
      <c r="B178" s="92" t="s">
        <v>684</v>
      </c>
      <c r="C178" s="819" t="s">
        <v>812</v>
      </c>
      <c r="D178" s="820"/>
      <c r="E178" s="820"/>
      <c r="F178" s="447"/>
      <c r="G178" s="447"/>
      <c r="H178" s="265">
        <f>H179+H180+H181+H182+H183+H184+H185+H186+H187+H188</f>
        <v>0</v>
      </c>
      <c r="I178" s="163">
        <f t="shared" ref="I178:AC178" si="70">I179+I180+I181+I182+I183+I184+I185+I186+I187+I188</f>
        <v>0</v>
      </c>
      <c r="J178" s="166">
        <f t="shared" si="57"/>
        <v>0</v>
      </c>
      <c r="K178" s="94"/>
      <c r="L178" s="97">
        <f t="shared" ref="L178:Q178" si="71">L179+L180+L181+L182+L183+L184+L185+L186+L187+L188</f>
        <v>0</v>
      </c>
      <c r="M178" s="95">
        <f t="shared" si="71"/>
        <v>0</v>
      </c>
      <c r="N178" s="95">
        <f t="shared" si="71"/>
        <v>0</v>
      </c>
      <c r="O178" s="95">
        <f t="shared" si="71"/>
        <v>0</v>
      </c>
      <c r="P178" s="95">
        <f>P179+P180+P181+P182+P183+P184+P185+P186+P187+P188</f>
        <v>0</v>
      </c>
      <c r="Q178" s="95">
        <f t="shared" si="71"/>
        <v>0</v>
      </c>
      <c r="R178" s="94">
        <f t="shared" si="70"/>
        <v>0</v>
      </c>
      <c r="S178" s="95">
        <f t="shared" si="70"/>
        <v>0</v>
      </c>
      <c r="T178" s="95">
        <f t="shared" si="70"/>
        <v>0</v>
      </c>
      <c r="U178" s="95">
        <f t="shared" si="70"/>
        <v>0</v>
      </c>
      <c r="V178" s="95">
        <f t="shared" si="70"/>
        <v>0</v>
      </c>
      <c r="W178" s="98">
        <f t="shared" si="70"/>
        <v>0</v>
      </c>
      <c r="X178" s="95">
        <f t="shared" si="70"/>
        <v>0</v>
      </c>
      <c r="Y178" s="97">
        <f t="shared" si="70"/>
        <v>0</v>
      </c>
      <c r="Z178" s="668">
        <f t="shared" si="70"/>
        <v>0</v>
      </c>
      <c r="AA178" s="97">
        <f t="shared" si="70"/>
        <v>0</v>
      </c>
      <c r="AB178" s="97">
        <f t="shared" si="70"/>
        <v>0</v>
      </c>
      <c r="AC178" s="99">
        <f t="shared" si="70"/>
        <v>0</v>
      </c>
    </row>
    <row r="179" spans="1:29" hidden="1" x14ac:dyDescent="0.25">
      <c r="B179" s="55"/>
      <c r="C179" s="2"/>
      <c r="D179" s="761" t="s">
        <v>813</v>
      </c>
      <c r="E179" s="761"/>
      <c r="F179" s="420"/>
      <c r="G179" s="420"/>
      <c r="H179" s="251">
        <f t="shared" ref="H179:H188" si="72">SUM(R179:AC179)</f>
        <v>0</v>
      </c>
      <c r="I179" s="149"/>
      <c r="J179" s="167">
        <f t="shared" si="57"/>
        <v>0</v>
      </c>
      <c r="K179" s="75"/>
      <c r="L179" s="42"/>
      <c r="M179" s="1"/>
      <c r="N179" s="1"/>
      <c r="O179" s="1"/>
      <c r="P179" s="1"/>
      <c r="Q179" s="1"/>
      <c r="R179" s="75"/>
      <c r="S179" s="1"/>
      <c r="T179" s="1"/>
      <c r="U179" s="1"/>
      <c r="V179" s="1"/>
      <c r="W179" s="81"/>
      <c r="X179" s="1"/>
      <c r="Y179" s="42"/>
      <c r="Z179" s="670"/>
      <c r="AA179" s="42"/>
      <c r="AB179" s="42"/>
      <c r="AC179" s="44"/>
    </row>
    <row r="180" spans="1:29" hidden="1" x14ac:dyDescent="0.25">
      <c r="B180" s="55"/>
      <c r="C180" s="2"/>
      <c r="D180" s="761" t="s">
        <v>814</v>
      </c>
      <c r="E180" s="761"/>
      <c r="F180" s="420"/>
      <c r="G180" s="420"/>
      <c r="H180" s="251">
        <f t="shared" si="72"/>
        <v>0</v>
      </c>
      <c r="I180" s="149"/>
      <c r="J180" s="167">
        <f t="shared" si="57"/>
        <v>0</v>
      </c>
      <c r="K180" s="75"/>
      <c r="L180" s="42"/>
      <c r="M180" s="1"/>
      <c r="N180" s="1"/>
      <c r="O180" s="1"/>
      <c r="P180" s="1"/>
      <c r="Q180" s="1"/>
      <c r="R180" s="75"/>
      <c r="S180" s="1"/>
      <c r="T180" s="1"/>
      <c r="U180" s="1"/>
      <c r="V180" s="1"/>
      <c r="W180" s="81"/>
      <c r="X180" s="1"/>
      <c r="Y180" s="42"/>
      <c r="Z180" s="670"/>
      <c r="AA180" s="42"/>
      <c r="AB180" s="42"/>
      <c r="AC180" s="44"/>
    </row>
    <row r="181" spans="1:29" hidden="1" x14ac:dyDescent="0.25">
      <c r="B181" s="55"/>
      <c r="C181" s="2"/>
      <c r="D181" s="761" t="s">
        <v>545</v>
      </c>
      <c r="E181" s="761"/>
      <c r="F181" s="420"/>
      <c r="G181" s="420"/>
      <c r="H181" s="251">
        <f t="shared" si="72"/>
        <v>0</v>
      </c>
      <c r="I181" s="149"/>
      <c r="J181" s="167">
        <f t="shared" si="57"/>
        <v>0</v>
      </c>
      <c r="K181" s="75"/>
      <c r="L181" s="42"/>
      <c r="M181" s="1"/>
      <c r="N181" s="1"/>
      <c r="O181" s="1"/>
      <c r="P181" s="1"/>
      <c r="Q181" s="1"/>
      <c r="R181" s="75"/>
      <c r="S181" s="1"/>
      <c r="T181" s="1"/>
      <c r="U181" s="1"/>
      <c r="V181" s="1"/>
      <c r="W181" s="81"/>
      <c r="X181" s="1"/>
      <c r="Y181" s="42"/>
      <c r="Z181" s="670"/>
      <c r="AA181" s="42"/>
      <c r="AB181" s="42"/>
      <c r="AC181" s="44"/>
    </row>
    <row r="182" spans="1:29" ht="25.5" hidden="1" customHeight="1" x14ac:dyDescent="0.25">
      <c r="B182" s="55"/>
      <c r="C182" s="2"/>
      <c r="D182" s="762" t="s">
        <v>548</v>
      </c>
      <c r="E182" s="762"/>
      <c r="F182" s="426"/>
      <c r="G182" s="426"/>
      <c r="H182" s="261">
        <f t="shared" si="72"/>
        <v>0</v>
      </c>
      <c r="I182" s="159"/>
      <c r="J182" s="167">
        <f t="shared" si="57"/>
        <v>0</v>
      </c>
      <c r="K182" s="75"/>
      <c r="L182" s="42"/>
      <c r="M182" s="1"/>
      <c r="N182" s="1"/>
      <c r="O182" s="1"/>
      <c r="P182" s="1"/>
      <c r="Q182" s="1"/>
      <c r="R182" s="75"/>
      <c r="S182" s="1"/>
      <c r="T182" s="1"/>
      <c r="U182" s="1"/>
      <c r="V182" s="1"/>
      <c r="W182" s="81"/>
      <c r="X182" s="1"/>
      <c r="Y182" s="42"/>
      <c r="Z182" s="670"/>
      <c r="AA182" s="42"/>
      <c r="AB182" s="42"/>
      <c r="AC182" s="44"/>
    </row>
    <row r="183" spans="1:29" hidden="1" x14ac:dyDescent="0.25">
      <c r="B183" s="55"/>
      <c r="C183" s="2"/>
      <c r="D183" s="761" t="s">
        <v>550</v>
      </c>
      <c r="E183" s="761"/>
      <c r="F183" s="420"/>
      <c r="G183" s="420"/>
      <c r="H183" s="251">
        <f t="shared" si="72"/>
        <v>0</v>
      </c>
      <c r="I183" s="149"/>
      <c r="J183" s="167">
        <f t="shared" si="57"/>
        <v>0</v>
      </c>
      <c r="K183" s="75"/>
      <c r="L183" s="42"/>
      <c r="M183" s="1"/>
      <c r="N183" s="1"/>
      <c r="O183" s="1"/>
      <c r="P183" s="1"/>
      <c r="Q183" s="1"/>
      <c r="R183" s="75"/>
      <c r="S183" s="1"/>
      <c r="T183" s="1"/>
      <c r="U183" s="1"/>
      <c r="V183" s="1"/>
      <c r="W183" s="81"/>
      <c r="X183" s="1"/>
      <c r="Y183" s="42"/>
      <c r="Z183" s="670"/>
      <c r="AA183" s="42"/>
      <c r="AB183" s="42"/>
      <c r="AC183" s="44"/>
    </row>
    <row r="184" spans="1:29" hidden="1" x14ac:dyDescent="0.25">
      <c r="B184" s="55"/>
      <c r="C184" s="2"/>
      <c r="D184" s="761" t="s">
        <v>551</v>
      </c>
      <c r="E184" s="761"/>
      <c r="F184" s="420"/>
      <c r="G184" s="420"/>
      <c r="H184" s="251">
        <f t="shared" si="72"/>
        <v>0</v>
      </c>
      <c r="I184" s="149"/>
      <c r="J184" s="167">
        <f t="shared" si="57"/>
        <v>0</v>
      </c>
      <c r="K184" s="75"/>
      <c r="L184" s="42"/>
      <c r="M184" s="1"/>
      <c r="N184" s="1"/>
      <c r="O184" s="1"/>
      <c r="P184" s="1"/>
      <c r="Q184" s="1"/>
      <c r="R184" s="75"/>
      <c r="S184" s="1"/>
      <c r="T184" s="1"/>
      <c r="U184" s="1"/>
      <c r="V184" s="1"/>
      <c r="W184" s="81"/>
      <c r="X184" s="1"/>
      <c r="Y184" s="42"/>
      <c r="Z184" s="670"/>
      <c r="AA184" s="42"/>
      <c r="AB184" s="42"/>
      <c r="AC184" s="44"/>
    </row>
    <row r="185" spans="1:29" ht="25.5" hidden="1" customHeight="1" x14ac:dyDescent="0.25">
      <c r="B185" s="55"/>
      <c r="C185" s="2"/>
      <c r="D185" s="762" t="s">
        <v>555</v>
      </c>
      <c r="E185" s="762"/>
      <c r="F185" s="426"/>
      <c r="G185" s="426"/>
      <c r="H185" s="261">
        <f t="shared" si="72"/>
        <v>0</v>
      </c>
      <c r="I185" s="159"/>
      <c r="J185" s="167">
        <f t="shared" si="57"/>
        <v>0</v>
      </c>
      <c r="K185" s="75"/>
      <c r="L185" s="42"/>
      <c r="M185" s="1"/>
      <c r="N185" s="1"/>
      <c r="O185" s="1"/>
      <c r="P185" s="1"/>
      <c r="Q185" s="1"/>
      <c r="R185" s="75"/>
      <c r="S185" s="1"/>
      <c r="T185" s="1"/>
      <c r="U185" s="1"/>
      <c r="V185" s="1"/>
      <c r="W185" s="81"/>
      <c r="X185" s="1"/>
      <c r="Y185" s="42"/>
      <c r="Z185" s="670"/>
      <c r="AA185" s="42"/>
      <c r="AB185" s="42"/>
      <c r="AC185" s="44"/>
    </row>
    <row r="186" spans="1:29" ht="25.5" hidden="1" customHeight="1" x14ac:dyDescent="0.25">
      <c r="B186" s="55"/>
      <c r="C186" s="2"/>
      <c r="D186" s="762" t="s">
        <v>558</v>
      </c>
      <c r="E186" s="762"/>
      <c r="F186" s="426"/>
      <c r="G186" s="426"/>
      <c r="H186" s="261">
        <f t="shared" si="72"/>
        <v>0</v>
      </c>
      <c r="I186" s="159"/>
      <c r="J186" s="167">
        <f t="shared" si="57"/>
        <v>0</v>
      </c>
      <c r="K186" s="75"/>
      <c r="L186" s="42"/>
      <c r="M186" s="1"/>
      <c r="N186" s="1"/>
      <c r="O186" s="1"/>
      <c r="P186" s="1"/>
      <c r="Q186" s="1"/>
      <c r="R186" s="75"/>
      <c r="S186" s="1"/>
      <c r="T186" s="1"/>
      <c r="U186" s="1"/>
      <c r="V186" s="1"/>
      <c r="W186" s="81"/>
      <c r="X186" s="1"/>
      <c r="Y186" s="42"/>
      <c r="Z186" s="670"/>
      <c r="AA186" s="42"/>
      <c r="AB186" s="42"/>
      <c r="AC186" s="44"/>
    </row>
    <row r="187" spans="1:29" ht="25.5" hidden="1" customHeight="1" x14ac:dyDescent="0.25">
      <c r="B187" s="55"/>
      <c r="C187" s="2"/>
      <c r="D187" s="762" t="s">
        <v>560</v>
      </c>
      <c r="E187" s="762"/>
      <c r="F187" s="426"/>
      <c r="G187" s="426"/>
      <c r="H187" s="261">
        <f t="shared" si="72"/>
        <v>0</v>
      </c>
      <c r="I187" s="159"/>
      <c r="J187" s="167">
        <f t="shared" si="57"/>
        <v>0</v>
      </c>
      <c r="K187" s="75"/>
      <c r="L187" s="42"/>
      <c r="M187" s="1"/>
      <c r="N187" s="1"/>
      <c r="O187" s="1"/>
      <c r="P187" s="1"/>
      <c r="Q187" s="1"/>
      <c r="R187" s="75"/>
      <c r="S187" s="1"/>
      <c r="T187" s="1"/>
      <c r="U187" s="1"/>
      <c r="V187" s="1"/>
      <c r="W187" s="81"/>
      <c r="X187" s="1"/>
      <c r="Y187" s="42"/>
      <c r="Z187" s="670"/>
      <c r="AA187" s="42"/>
      <c r="AB187" s="42"/>
      <c r="AC187" s="44"/>
    </row>
    <row r="188" spans="1:29" ht="25.5" hidden="1" customHeight="1" x14ac:dyDescent="0.25">
      <c r="B188" s="55"/>
      <c r="C188" s="2"/>
      <c r="D188" s="762" t="s">
        <v>563</v>
      </c>
      <c r="E188" s="762"/>
      <c r="F188" s="426"/>
      <c r="G188" s="426"/>
      <c r="H188" s="261">
        <f t="shared" si="72"/>
        <v>0</v>
      </c>
      <c r="I188" s="159"/>
      <c r="J188" s="167">
        <f t="shared" si="57"/>
        <v>0</v>
      </c>
      <c r="K188" s="75"/>
      <c r="L188" s="42"/>
      <c r="M188" s="1"/>
      <c r="N188" s="1"/>
      <c r="O188" s="1"/>
      <c r="P188" s="1"/>
      <c r="Q188" s="1"/>
      <c r="R188" s="75"/>
      <c r="S188" s="1"/>
      <c r="T188" s="1"/>
      <c r="U188" s="1"/>
      <c r="V188" s="1"/>
      <c r="W188" s="81"/>
      <c r="X188" s="1"/>
      <c r="Y188" s="42"/>
      <c r="Z188" s="670"/>
      <c r="AA188" s="42"/>
      <c r="AB188" s="42"/>
      <c r="AC188" s="44"/>
    </row>
    <row r="189" spans="1:29" s="18" customFormat="1" ht="25.5" hidden="1" customHeight="1" x14ac:dyDescent="0.25">
      <c r="A189" s="129" t="s">
        <v>273</v>
      </c>
      <c r="B189" s="92" t="s">
        <v>685</v>
      </c>
      <c r="C189" s="819" t="s">
        <v>606</v>
      </c>
      <c r="D189" s="820"/>
      <c r="E189" s="820"/>
      <c r="F189" s="447"/>
      <c r="G189" s="447"/>
      <c r="H189" s="265">
        <f>H190+H191+H192+H193+H194+H195+H196+H197+H198+H199</f>
        <v>0</v>
      </c>
      <c r="I189" s="163">
        <f t="shared" ref="I189:AC189" si="73">I190+I191+I192+I193+I194+I195+I196+I197+I198+I199</f>
        <v>0</v>
      </c>
      <c r="J189" s="166">
        <f t="shared" si="57"/>
        <v>0</v>
      </c>
      <c r="K189" s="94"/>
      <c r="L189" s="97">
        <f t="shared" ref="L189:Q189" si="74">L190+L191+L192+L193+L194+L195+L196+L197+L198+L199</f>
        <v>0</v>
      </c>
      <c r="M189" s="95">
        <f t="shared" si="74"/>
        <v>0</v>
      </c>
      <c r="N189" s="95">
        <f t="shared" si="74"/>
        <v>0</v>
      </c>
      <c r="O189" s="95">
        <f t="shared" si="74"/>
        <v>0</v>
      </c>
      <c r="P189" s="95">
        <f>P190+P191+P192+P193+P194+P195+P196+P197+P198+P199</f>
        <v>0</v>
      </c>
      <c r="Q189" s="95">
        <f t="shared" si="74"/>
        <v>0</v>
      </c>
      <c r="R189" s="94">
        <f t="shared" si="73"/>
        <v>0</v>
      </c>
      <c r="S189" s="95">
        <f t="shared" si="73"/>
        <v>0</v>
      </c>
      <c r="T189" s="95">
        <f t="shared" si="73"/>
        <v>0</v>
      </c>
      <c r="U189" s="95">
        <f t="shared" si="73"/>
        <v>0</v>
      </c>
      <c r="V189" s="95">
        <f t="shared" si="73"/>
        <v>0</v>
      </c>
      <c r="W189" s="98">
        <f t="shared" si="73"/>
        <v>0</v>
      </c>
      <c r="X189" s="95">
        <f t="shared" si="73"/>
        <v>0</v>
      </c>
      <c r="Y189" s="97">
        <f t="shared" si="73"/>
        <v>0</v>
      </c>
      <c r="Z189" s="668">
        <f t="shared" si="73"/>
        <v>0</v>
      </c>
      <c r="AA189" s="97">
        <f t="shared" si="73"/>
        <v>0</v>
      </c>
      <c r="AB189" s="97">
        <f t="shared" si="73"/>
        <v>0</v>
      </c>
      <c r="AC189" s="99">
        <f t="shared" si="73"/>
        <v>0</v>
      </c>
    </row>
    <row r="190" spans="1:29" hidden="1" x14ac:dyDescent="0.25">
      <c r="B190" s="55"/>
      <c r="C190" s="2"/>
      <c r="D190" s="761" t="s">
        <v>815</v>
      </c>
      <c r="E190" s="761"/>
      <c r="F190" s="420"/>
      <c r="G190" s="420"/>
      <c r="H190" s="251">
        <f t="shared" ref="H190:H199" si="75">SUM(R190:AC190)</f>
        <v>0</v>
      </c>
      <c r="I190" s="149"/>
      <c r="J190" s="167">
        <f t="shared" si="57"/>
        <v>0</v>
      </c>
      <c r="K190" s="75"/>
      <c r="L190" s="42"/>
      <c r="M190" s="1"/>
      <c r="N190" s="1"/>
      <c r="O190" s="1"/>
      <c r="P190" s="1"/>
      <c r="Q190" s="1"/>
      <c r="R190" s="75"/>
      <c r="S190" s="1"/>
      <c r="T190" s="1"/>
      <c r="U190" s="1"/>
      <c r="V190" s="1"/>
      <c r="W190" s="81"/>
      <c r="X190" s="1"/>
      <c r="Y190" s="42"/>
      <c r="Z190" s="670"/>
      <c r="AA190" s="42"/>
      <c r="AB190" s="42"/>
      <c r="AC190" s="44"/>
    </row>
    <row r="191" spans="1:29" hidden="1" x14ac:dyDescent="0.25">
      <c r="B191" s="55"/>
      <c r="C191" s="2"/>
      <c r="D191" s="761" t="s">
        <v>816</v>
      </c>
      <c r="E191" s="761"/>
      <c r="F191" s="420"/>
      <c r="G191" s="420"/>
      <c r="H191" s="251">
        <f t="shared" si="75"/>
        <v>0</v>
      </c>
      <c r="I191" s="149"/>
      <c r="J191" s="167">
        <f t="shared" si="57"/>
        <v>0</v>
      </c>
      <c r="K191" s="75"/>
      <c r="L191" s="42"/>
      <c r="M191" s="1"/>
      <c r="N191" s="1"/>
      <c r="O191" s="1"/>
      <c r="P191" s="1"/>
      <c r="Q191" s="1"/>
      <c r="R191" s="75"/>
      <c r="S191" s="1"/>
      <c r="T191" s="1"/>
      <c r="U191" s="1"/>
      <c r="V191" s="1"/>
      <c r="W191" s="81"/>
      <c r="X191" s="1"/>
      <c r="Y191" s="42"/>
      <c r="Z191" s="670"/>
      <c r="AA191" s="42"/>
      <c r="AB191" s="42"/>
      <c r="AC191" s="44"/>
    </row>
    <row r="192" spans="1:29" hidden="1" x14ac:dyDescent="0.25">
      <c r="B192" s="55"/>
      <c r="C192" s="2"/>
      <c r="D192" s="761" t="s">
        <v>546</v>
      </c>
      <c r="E192" s="761"/>
      <c r="F192" s="420"/>
      <c r="G192" s="420"/>
      <c r="H192" s="251">
        <f t="shared" si="75"/>
        <v>0</v>
      </c>
      <c r="I192" s="149"/>
      <c r="J192" s="167">
        <f t="shared" si="57"/>
        <v>0</v>
      </c>
      <c r="K192" s="75"/>
      <c r="L192" s="42"/>
      <c r="M192" s="1"/>
      <c r="N192" s="1"/>
      <c r="O192" s="1"/>
      <c r="P192" s="1"/>
      <c r="Q192" s="1"/>
      <c r="R192" s="75"/>
      <c r="S192" s="1"/>
      <c r="T192" s="1"/>
      <c r="U192" s="1"/>
      <c r="V192" s="1"/>
      <c r="W192" s="81"/>
      <c r="X192" s="1"/>
      <c r="Y192" s="42"/>
      <c r="Z192" s="670"/>
      <c r="AA192" s="42"/>
      <c r="AB192" s="42"/>
      <c r="AC192" s="44"/>
    </row>
    <row r="193" spans="1:29" ht="25.5" hidden="1" customHeight="1" x14ac:dyDescent="0.25">
      <c r="B193" s="55"/>
      <c r="C193" s="2"/>
      <c r="D193" s="762" t="s">
        <v>549</v>
      </c>
      <c r="E193" s="762"/>
      <c r="F193" s="426"/>
      <c r="G193" s="426"/>
      <c r="H193" s="261">
        <f t="shared" si="75"/>
        <v>0</v>
      </c>
      <c r="I193" s="159"/>
      <c r="J193" s="167">
        <f t="shared" si="57"/>
        <v>0</v>
      </c>
      <c r="K193" s="75"/>
      <c r="L193" s="42"/>
      <c r="M193" s="1"/>
      <c r="N193" s="1"/>
      <c r="O193" s="1"/>
      <c r="P193" s="1"/>
      <c r="Q193" s="1"/>
      <c r="R193" s="75"/>
      <c r="S193" s="1"/>
      <c r="T193" s="1"/>
      <c r="U193" s="1"/>
      <c r="V193" s="1"/>
      <c r="W193" s="81"/>
      <c r="X193" s="1"/>
      <c r="Y193" s="42"/>
      <c r="Z193" s="670"/>
      <c r="AA193" s="42"/>
      <c r="AB193" s="42"/>
      <c r="AC193" s="44"/>
    </row>
    <row r="194" spans="1:29" hidden="1" x14ac:dyDescent="0.25">
      <c r="B194" s="55"/>
      <c r="C194" s="2"/>
      <c r="D194" s="761" t="s">
        <v>552</v>
      </c>
      <c r="E194" s="761"/>
      <c r="F194" s="420"/>
      <c r="G194" s="420"/>
      <c r="H194" s="251">
        <f t="shared" si="75"/>
        <v>0</v>
      </c>
      <c r="I194" s="149"/>
      <c r="J194" s="167">
        <f t="shared" si="57"/>
        <v>0</v>
      </c>
      <c r="K194" s="75"/>
      <c r="L194" s="42"/>
      <c r="M194" s="1"/>
      <c r="N194" s="1"/>
      <c r="O194" s="1"/>
      <c r="P194" s="1"/>
      <c r="Q194" s="1"/>
      <c r="R194" s="75"/>
      <c r="S194" s="1"/>
      <c r="T194" s="1"/>
      <c r="U194" s="1"/>
      <c r="V194" s="1"/>
      <c r="W194" s="81"/>
      <c r="X194" s="1"/>
      <c r="Y194" s="42"/>
      <c r="Z194" s="670"/>
      <c r="AA194" s="42"/>
      <c r="AB194" s="42"/>
      <c r="AC194" s="44"/>
    </row>
    <row r="195" spans="1:29" hidden="1" x14ac:dyDescent="0.25">
      <c r="B195" s="55"/>
      <c r="C195" s="2"/>
      <c r="D195" s="761" t="s">
        <v>817</v>
      </c>
      <c r="E195" s="761"/>
      <c r="F195" s="420"/>
      <c r="G195" s="420"/>
      <c r="H195" s="251">
        <f t="shared" si="75"/>
        <v>0</v>
      </c>
      <c r="I195" s="149"/>
      <c r="J195" s="167">
        <f t="shared" si="57"/>
        <v>0</v>
      </c>
      <c r="K195" s="75"/>
      <c r="L195" s="42"/>
      <c r="M195" s="1"/>
      <c r="N195" s="1"/>
      <c r="O195" s="1"/>
      <c r="P195" s="1"/>
      <c r="Q195" s="1"/>
      <c r="R195" s="75"/>
      <c r="S195" s="1"/>
      <c r="T195" s="1"/>
      <c r="U195" s="1"/>
      <c r="V195" s="1"/>
      <c r="W195" s="81"/>
      <c r="X195" s="1"/>
      <c r="Y195" s="42"/>
      <c r="Z195" s="670"/>
      <c r="AA195" s="42"/>
      <c r="AB195" s="42"/>
      <c r="AC195" s="44"/>
    </row>
    <row r="196" spans="1:29" ht="25.5" hidden="1" customHeight="1" x14ac:dyDescent="0.25">
      <c r="B196" s="55"/>
      <c r="C196" s="2"/>
      <c r="D196" s="762" t="s">
        <v>556</v>
      </c>
      <c r="E196" s="762"/>
      <c r="F196" s="426"/>
      <c r="G196" s="426"/>
      <c r="H196" s="261">
        <f t="shared" si="75"/>
        <v>0</v>
      </c>
      <c r="I196" s="159"/>
      <c r="J196" s="167">
        <f t="shared" si="57"/>
        <v>0</v>
      </c>
      <c r="K196" s="75"/>
      <c r="L196" s="42"/>
      <c r="M196" s="1"/>
      <c r="N196" s="1"/>
      <c r="O196" s="1"/>
      <c r="P196" s="1"/>
      <c r="Q196" s="1"/>
      <c r="R196" s="75"/>
      <c r="S196" s="1"/>
      <c r="T196" s="1"/>
      <c r="U196" s="1"/>
      <c r="V196" s="1"/>
      <c r="W196" s="81"/>
      <c r="X196" s="1"/>
      <c r="Y196" s="42"/>
      <c r="Z196" s="670"/>
      <c r="AA196" s="42"/>
      <c r="AB196" s="42"/>
      <c r="AC196" s="44"/>
    </row>
    <row r="197" spans="1:29" ht="25.5" hidden="1" customHeight="1" x14ac:dyDescent="0.25">
      <c r="B197" s="55"/>
      <c r="C197" s="2"/>
      <c r="D197" s="762" t="s">
        <v>559</v>
      </c>
      <c r="E197" s="762"/>
      <c r="F197" s="426"/>
      <c r="G197" s="426"/>
      <c r="H197" s="261">
        <f t="shared" si="75"/>
        <v>0</v>
      </c>
      <c r="I197" s="159"/>
      <c r="J197" s="167">
        <f t="shared" si="57"/>
        <v>0</v>
      </c>
      <c r="K197" s="75"/>
      <c r="L197" s="42"/>
      <c r="M197" s="1"/>
      <c r="N197" s="1"/>
      <c r="O197" s="1"/>
      <c r="P197" s="1"/>
      <c r="Q197" s="1"/>
      <c r="R197" s="75"/>
      <c r="S197" s="1"/>
      <c r="T197" s="1"/>
      <c r="U197" s="1"/>
      <c r="V197" s="1"/>
      <c r="W197" s="81"/>
      <c r="X197" s="1"/>
      <c r="Y197" s="42"/>
      <c r="Z197" s="670"/>
      <c r="AA197" s="42"/>
      <c r="AB197" s="42"/>
      <c r="AC197" s="44"/>
    </row>
    <row r="198" spans="1:29" ht="25.5" hidden="1" customHeight="1" x14ac:dyDescent="0.25">
      <c r="B198" s="55"/>
      <c r="C198" s="2"/>
      <c r="D198" s="762" t="s">
        <v>561</v>
      </c>
      <c r="E198" s="762"/>
      <c r="F198" s="426"/>
      <c r="G198" s="426"/>
      <c r="H198" s="261">
        <f t="shared" si="75"/>
        <v>0</v>
      </c>
      <c r="I198" s="159"/>
      <c r="J198" s="167">
        <f t="shared" si="57"/>
        <v>0</v>
      </c>
      <c r="K198" s="75"/>
      <c r="L198" s="42"/>
      <c r="M198" s="1"/>
      <c r="N198" s="1"/>
      <c r="O198" s="1"/>
      <c r="P198" s="1"/>
      <c r="Q198" s="1"/>
      <c r="R198" s="75"/>
      <c r="S198" s="1"/>
      <c r="T198" s="1"/>
      <c r="U198" s="1"/>
      <c r="V198" s="1"/>
      <c r="W198" s="81"/>
      <c r="X198" s="1"/>
      <c r="Y198" s="42"/>
      <c r="Z198" s="670"/>
      <c r="AA198" s="42"/>
      <c r="AB198" s="42"/>
      <c r="AC198" s="44"/>
    </row>
    <row r="199" spans="1:29" ht="25.5" hidden="1" customHeight="1" x14ac:dyDescent="0.25">
      <c r="B199" s="55"/>
      <c r="C199" s="2"/>
      <c r="D199" s="762" t="s">
        <v>564</v>
      </c>
      <c r="E199" s="762"/>
      <c r="F199" s="426"/>
      <c r="G199" s="426"/>
      <c r="H199" s="261">
        <f t="shared" si="75"/>
        <v>0</v>
      </c>
      <c r="I199" s="159"/>
      <c r="J199" s="167">
        <f t="shared" si="57"/>
        <v>0</v>
      </c>
      <c r="K199" s="75"/>
      <c r="L199" s="42"/>
      <c r="M199" s="1"/>
      <c r="N199" s="1"/>
      <c r="O199" s="1"/>
      <c r="P199" s="1"/>
      <c r="Q199" s="1"/>
      <c r="R199" s="75"/>
      <c r="S199" s="1"/>
      <c r="T199" s="1"/>
      <c r="U199" s="1"/>
      <c r="V199" s="1"/>
      <c r="W199" s="81"/>
      <c r="X199" s="1"/>
      <c r="Y199" s="42"/>
      <c r="Z199" s="670"/>
      <c r="AA199" s="42"/>
      <c r="AB199" s="42"/>
      <c r="AC199" s="44"/>
    </row>
    <row r="200" spans="1:29" s="18" customFormat="1" hidden="1" x14ac:dyDescent="0.25">
      <c r="A200" s="126" t="s">
        <v>274</v>
      </c>
      <c r="B200" s="92" t="s">
        <v>686</v>
      </c>
      <c r="C200" s="784" t="s">
        <v>275</v>
      </c>
      <c r="D200" s="785"/>
      <c r="E200" s="785"/>
      <c r="F200" s="421"/>
      <c r="G200" s="421"/>
      <c r="H200" s="252">
        <f>H201+H202+H203+H204+H205+H206+H207+H208+H209+H210</f>
        <v>0</v>
      </c>
      <c r="I200" s="150">
        <f t="shared" ref="I200:AC200" si="76">I201+I202+I203+I204+I205+I206+I207+I208+I209+I210</f>
        <v>0</v>
      </c>
      <c r="J200" s="166">
        <f t="shared" si="57"/>
        <v>0</v>
      </c>
      <c r="K200" s="94"/>
      <c r="L200" s="97">
        <f t="shared" ref="L200:Q200" si="77">L201+L202+L203+L204+L205+L206+L207+L208+L209+L210</f>
        <v>0</v>
      </c>
      <c r="M200" s="95">
        <f t="shared" si="77"/>
        <v>0</v>
      </c>
      <c r="N200" s="95">
        <f t="shared" si="77"/>
        <v>0</v>
      </c>
      <c r="O200" s="95">
        <f t="shared" si="77"/>
        <v>0</v>
      </c>
      <c r="P200" s="95">
        <f>P201+P202+P203+P204+P205+P206+P207+P208+P209+P210</f>
        <v>0</v>
      </c>
      <c r="Q200" s="95">
        <f t="shared" si="77"/>
        <v>0</v>
      </c>
      <c r="R200" s="94">
        <f t="shared" si="76"/>
        <v>0</v>
      </c>
      <c r="S200" s="95">
        <f t="shared" si="76"/>
        <v>0</v>
      </c>
      <c r="T200" s="95">
        <f t="shared" si="76"/>
        <v>0</v>
      </c>
      <c r="U200" s="95">
        <f t="shared" si="76"/>
        <v>0</v>
      </c>
      <c r="V200" s="95">
        <f t="shared" si="76"/>
        <v>0</v>
      </c>
      <c r="W200" s="98">
        <f t="shared" si="76"/>
        <v>0</v>
      </c>
      <c r="X200" s="95">
        <f t="shared" si="76"/>
        <v>0</v>
      </c>
      <c r="Y200" s="97">
        <f t="shared" si="76"/>
        <v>0</v>
      </c>
      <c r="Z200" s="668">
        <f t="shared" si="76"/>
        <v>0</v>
      </c>
      <c r="AA200" s="97">
        <f t="shared" si="76"/>
        <v>0</v>
      </c>
      <c r="AB200" s="97">
        <f t="shared" si="76"/>
        <v>0</v>
      </c>
      <c r="AC200" s="99">
        <f t="shared" si="76"/>
        <v>0</v>
      </c>
    </row>
    <row r="201" spans="1:29" hidden="1" x14ac:dyDescent="0.25">
      <c r="B201" s="55"/>
      <c r="C201" s="2"/>
      <c r="D201" s="761" t="s">
        <v>371</v>
      </c>
      <c r="E201" s="761"/>
      <c r="F201" s="420"/>
      <c r="G201" s="420"/>
      <c r="H201" s="251">
        <f t="shared" ref="H201:H210" si="78">SUM(R201:AC201)</f>
        <v>0</v>
      </c>
      <c r="I201" s="149"/>
      <c r="J201" s="167">
        <f t="shared" si="57"/>
        <v>0</v>
      </c>
      <c r="K201" s="75"/>
      <c r="L201" s="42"/>
      <c r="M201" s="1"/>
      <c r="N201" s="1"/>
      <c r="O201" s="1"/>
      <c r="P201" s="1"/>
      <c r="Q201" s="1"/>
      <c r="R201" s="75"/>
      <c r="S201" s="1"/>
      <c r="T201" s="1"/>
      <c r="U201" s="1"/>
      <c r="V201" s="1"/>
      <c r="W201" s="81"/>
      <c r="X201" s="1"/>
      <c r="Y201" s="42"/>
      <c r="Z201" s="670"/>
      <c r="AA201" s="42"/>
      <c r="AB201" s="42"/>
      <c r="AC201" s="44"/>
    </row>
    <row r="202" spans="1:29" hidden="1" x14ac:dyDescent="0.25">
      <c r="B202" s="55"/>
      <c r="C202" s="2"/>
      <c r="D202" s="761" t="s">
        <v>544</v>
      </c>
      <c r="E202" s="761"/>
      <c r="F202" s="420"/>
      <c r="G202" s="420"/>
      <c r="H202" s="251">
        <f t="shared" si="78"/>
        <v>0</v>
      </c>
      <c r="I202" s="149"/>
      <c r="J202" s="167">
        <f t="shared" si="57"/>
        <v>0</v>
      </c>
      <c r="K202" s="75"/>
      <c r="L202" s="42"/>
      <c r="M202" s="1"/>
      <c r="N202" s="1"/>
      <c r="O202" s="1"/>
      <c r="P202" s="1"/>
      <c r="Q202" s="1"/>
      <c r="R202" s="75"/>
      <c r="S202" s="1"/>
      <c r="T202" s="1"/>
      <c r="U202" s="1"/>
      <c r="V202" s="1"/>
      <c r="W202" s="81"/>
      <c r="X202" s="1"/>
      <c r="Y202" s="42"/>
      <c r="Z202" s="670"/>
      <c r="AA202" s="42"/>
      <c r="AB202" s="42"/>
      <c r="AC202" s="44"/>
    </row>
    <row r="203" spans="1:29" hidden="1" x14ac:dyDescent="0.25">
      <c r="B203" s="55"/>
      <c r="C203" s="2"/>
      <c r="D203" s="761" t="s">
        <v>547</v>
      </c>
      <c r="E203" s="761"/>
      <c r="F203" s="420"/>
      <c r="G203" s="420"/>
      <c r="H203" s="251">
        <f t="shared" si="78"/>
        <v>0</v>
      </c>
      <c r="I203" s="149"/>
      <c r="J203" s="167">
        <f t="shared" si="57"/>
        <v>0</v>
      </c>
      <c r="K203" s="75"/>
      <c r="L203" s="42"/>
      <c r="M203" s="1"/>
      <c r="N203" s="1"/>
      <c r="O203" s="1"/>
      <c r="P203" s="1"/>
      <c r="Q203" s="1"/>
      <c r="R203" s="75"/>
      <c r="S203" s="1"/>
      <c r="T203" s="1"/>
      <c r="U203" s="1"/>
      <c r="V203" s="1"/>
      <c r="W203" s="81"/>
      <c r="X203" s="1"/>
      <c r="Y203" s="42"/>
      <c r="Z203" s="670"/>
      <c r="AA203" s="42"/>
      <c r="AB203" s="42"/>
      <c r="AC203" s="44"/>
    </row>
    <row r="204" spans="1:29" hidden="1" x14ac:dyDescent="0.25">
      <c r="B204" s="55"/>
      <c r="C204" s="2"/>
      <c r="D204" s="762" t="s">
        <v>818</v>
      </c>
      <c r="E204" s="762"/>
      <c r="F204" s="426"/>
      <c r="G204" s="426"/>
      <c r="H204" s="261">
        <f t="shared" si="78"/>
        <v>0</v>
      </c>
      <c r="I204" s="159"/>
      <c r="J204" s="167">
        <f t="shared" si="57"/>
        <v>0</v>
      </c>
      <c r="K204" s="75"/>
      <c r="L204" s="42"/>
      <c r="M204" s="1"/>
      <c r="N204" s="1"/>
      <c r="O204" s="1"/>
      <c r="P204" s="1"/>
      <c r="Q204" s="1"/>
      <c r="R204" s="75"/>
      <c r="S204" s="1"/>
      <c r="T204" s="1"/>
      <c r="U204" s="1"/>
      <c r="V204" s="1"/>
      <c r="W204" s="81"/>
      <c r="X204" s="1"/>
      <c r="Y204" s="42"/>
      <c r="Z204" s="670"/>
      <c r="AA204" s="42"/>
      <c r="AB204" s="42"/>
      <c r="AC204" s="44"/>
    </row>
    <row r="205" spans="1:29" hidden="1" x14ac:dyDescent="0.25">
      <c r="B205" s="55"/>
      <c r="C205" s="2"/>
      <c r="D205" s="761" t="s">
        <v>554</v>
      </c>
      <c r="E205" s="761"/>
      <c r="F205" s="420"/>
      <c r="G205" s="420"/>
      <c r="H205" s="251">
        <f t="shared" si="78"/>
        <v>0</v>
      </c>
      <c r="I205" s="149"/>
      <c r="J205" s="167">
        <f t="shared" si="57"/>
        <v>0</v>
      </c>
      <c r="K205" s="75"/>
      <c r="L205" s="42"/>
      <c r="M205" s="1"/>
      <c r="N205" s="1"/>
      <c r="O205" s="1"/>
      <c r="P205" s="1"/>
      <c r="Q205" s="1"/>
      <c r="R205" s="75"/>
      <c r="S205" s="1"/>
      <c r="T205" s="1"/>
      <c r="U205" s="1"/>
      <c r="V205" s="1"/>
      <c r="W205" s="81"/>
      <c r="X205" s="1"/>
      <c r="Y205" s="42"/>
      <c r="Z205" s="670"/>
      <c r="AA205" s="42"/>
      <c r="AB205" s="42"/>
      <c r="AC205" s="44"/>
    </row>
    <row r="206" spans="1:29" hidden="1" x14ac:dyDescent="0.25">
      <c r="B206" s="55"/>
      <c r="C206" s="2"/>
      <c r="D206" s="761" t="s">
        <v>553</v>
      </c>
      <c r="E206" s="761"/>
      <c r="F206" s="420"/>
      <c r="G206" s="420"/>
      <c r="H206" s="251">
        <f t="shared" si="78"/>
        <v>0</v>
      </c>
      <c r="I206" s="149"/>
      <c r="J206" s="167">
        <f t="shared" si="57"/>
        <v>0</v>
      </c>
      <c r="K206" s="75"/>
      <c r="L206" s="42"/>
      <c r="M206" s="1"/>
      <c r="N206" s="1"/>
      <c r="O206" s="1"/>
      <c r="P206" s="1"/>
      <c r="Q206" s="1"/>
      <c r="R206" s="75"/>
      <c r="S206" s="1"/>
      <c r="T206" s="1"/>
      <c r="U206" s="1"/>
      <c r="V206" s="1"/>
      <c r="W206" s="81"/>
      <c r="X206" s="1"/>
      <c r="Y206" s="42"/>
      <c r="Z206" s="670"/>
      <c r="AA206" s="42"/>
      <c r="AB206" s="42"/>
      <c r="AC206" s="44"/>
    </row>
    <row r="207" spans="1:29" ht="25.5" hidden="1" customHeight="1" x14ac:dyDescent="0.25">
      <c r="B207" s="55"/>
      <c r="C207" s="2"/>
      <c r="D207" s="762" t="s">
        <v>557</v>
      </c>
      <c r="E207" s="762"/>
      <c r="F207" s="426"/>
      <c r="G207" s="426"/>
      <c r="H207" s="261">
        <f t="shared" si="78"/>
        <v>0</v>
      </c>
      <c r="I207" s="159"/>
      <c r="J207" s="167">
        <f t="shared" si="57"/>
        <v>0</v>
      </c>
      <c r="K207" s="75"/>
      <c r="L207" s="42"/>
      <c r="M207" s="1"/>
      <c r="N207" s="1"/>
      <c r="O207" s="1"/>
      <c r="P207" s="1"/>
      <c r="Q207" s="1"/>
      <c r="R207" s="75"/>
      <c r="S207" s="1"/>
      <c r="T207" s="1"/>
      <c r="U207" s="1"/>
      <c r="V207" s="1"/>
      <c r="W207" s="81"/>
      <c r="X207" s="1"/>
      <c r="Y207" s="42"/>
      <c r="Z207" s="670"/>
      <c r="AA207" s="42"/>
      <c r="AB207" s="42"/>
      <c r="AC207" s="44"/>
    </row>
    <row r="208" spans="1:29" hidden="1" x14ac:dyDescent="0.25">
      <c r="B208" s="55"/>
      <c r="C208" s="2"/>
      <c r="D208" s="761" t="s">
        <v>819</v>
      </c>
      <c r="E208" s="761"/>
      <c r="F208" s="420"/>
      <c r="G208" s="420"/>
      <c r="H208" s="251">
        <f t="shared" si="78"/>
        <v>0</v>
      </c>
      <c r="I208" s="149"/>
      <c r="J208" s="167">
        <f t="shared" si="57"/>
        <v>0</v>
      </c>
      <c r="K208" s="75"/>
      <c r="L208" s="42"/>
      <c r="M208" s="1"/>
      <c r="N208" s="1"/>
      <c r="O208" s="1"/>
      <c r="P208" s="1"/>
      <c r="Q208" s="1"/>
      <c r="R208" s="75"/>
      <c r="S208" s="1"/>
      <c r="T208" s="1"/>
      <c r="U208" s="1"/>
      <c r="V208" s="1"/>
      <c r="W208" s="81"/>
      <c r="X208" s="1"/>
      <c r="Y208" s="42"/>
      <c r="Z208" s="670"/>
      <c r="AA208" s="42"/>
      <c r="AB208" s="42"/>
      <c r="AC208" s="44"/>
    </row>
    <row r="209" spans="1:29" ht="25.5" hidden="1" customHeight="1" x14ac:dyDescent="0.25">
      <c r="B209" s="55"/>
      <c r="C209" s="2"/>
      <c r="D209" s="762" t="s">
        <v>562</v>
      </c>
      <c r="E209" s="762"/>
      <c r="F209" s="426"/>
      <c r="G209" s="426"/>
      <c r="H209" s="261">
        <f t="shared" si="78"/>
        <v>0</v>
      </c>
      <c r="I209" s="159"/>
      <c r="J209" s="167">
        <f t="shared" si="57"/>
        <v>0</v>
      </c>
      <c r="K209" s="75"/>
      <c r="L209" s="42"/>
      <c r="M209" s="1"/>
      <c r="N209" s="1"/>
      <c r="O209" s="1"/>
      <c r="P209" s="1"/>
      <c r="Q209" s="1"/>
      <c r="R209" s="75"/>
      <c r="S209" s="1"/>
      <c r="T209" s="1"/>
      <c r="U209" s="1"/>
      <c r="V209" s="1"/>
      <c r="W209" s="81"/>
      <c r="X209" s="1"/>
      <c r="Y209" s="42"/>
      <c r="Z209" s="670"/>
      <c r="AA209" s="42"/>
      <c r="AB209" s="42"/>
      <c r="AC209" s="44"/>
    </row>
    <row r="210" spans="1:29" ht="25.5" hidden="1" customHeight="1" x14ac:dyDescent="0.25">
      <c r="B210" s="55"/>
      <c r="C210" s="2"/>
      <c r="D210" s="762" t="s">
        <v>565</v>
      </c>
      <c r="E210" s="762"/>
      <c r="F210" s="426"/>
      <c r="G210" s="426"/>
      <c r="H210" s="261">
        <f t="shared" si="78"/>
        <v>0</v>
      </c>
      <c r="I210" s="159"/>
      <c r="J210" s="167">
        <f t="shared" si="57"/>
        <v>0</v>
      </c>
      <c r="K210" s="75"/>
      <c r="L210" s="42"/>
      <c r="M210" s="1"/>
      <c r="N210" s="1"/>
      <c r="O210" s="1"/>
      <c r="P210" s="1"/>
      <c r="Q210" s="1"/>
      <c r="R210" s="75"/>
      <c r="S210" s="1"/>
      <c r="T210" s="1"/>
      <c r="U210" s="1"/>
      <c r="V210" s="1"/>
      <c r="W210" s="81"/>
      <c r="X210" s="1"/>
      <c r="Y210" s="42"/>
      <c r="Z210" s="670"/>
      <c r="AA210" s="42"/>
      <c r="AB210" s="42"/>
      <c r="AC210" s="44"/>
    </row>
    <row r="211" spans="1:29" s="18" customFormat="1" ht="25.5" hidden="1" customHeight="1" x14ac:dyDescent="0.25">
      <c r="A211" s="126" t="s">
        <v>276</v>
      </c>
      <c r="B211" s="92" t="s">
        <v>687</v>
      </c>
      <c r="C211" s="819" t="s">
        <v>607</v>
      </c>
      <c r="D211" s="820"/>
      <c r="E211" s="820"/>
      <c r="F211" s="447"/>
      <c r="G211" s="447"/>
      <c r="H211" s="265">
        <f>H212+H213</f>
        <v>0</v>
      </c>
      <c r="I211" s="163">
        <f t="shared" ref="I211:AC211" si="79">I212+I213</f>
        <v>0</v>
      </c>
      <c r="J211" s="166">
        <f t="shared" si="57"/>
        <v>0</v>
      </c>
      <c r="K211" s="94"/>
      <c r="L211" s="97">
        <f t="shared" ref="L211:Q211" si="80">L212+L213</f>
        <v>0</v>
      </c>
      <c r="M211" s="95">
        <f t="shared" si="80"/>
        <v>0</v>
      </c>
      <c r="N211" s="95">
        <f t="shared" si="80"/>
        <v>0</v>
      </c>
      <c r="O211" s="95">
        <f t="shared" si="80"/>
        <v>0</v>
      </c>
      <c r="P211" s="95">
        <f>P212+P213</f>
        <v>0</v>
      </c>
      <c r="Q211" s="95">
        <f t="shared" si="80"/>
        <v>0</v>
      </c>
      <c r="R211" s="94">
        <f t="shared" si="79"/>
        <v>0</v>
      </c>
      <c r="S211" s="95">
        <f t="shared" si="79"/>
        <v>0</v>
      </c>
      <c r="T211" s="95">
        <f t="shared" si="79"/>
        <v>0</v>
      </c>
      <c r="U211" s="95">
        <f t="shared" si="79"/>
        <v>0</v>
      </c>
      <c r="V211" s="95">
        <f t="shared" si="79"/>
        <v>0</v>
      </c>
      <c r="W211" s="98">
        <f t="shared" si="79"/>
        <v>0</v>
      </c>
      <c r="X211" s="95">
        <f t="shared" si="79"/>
        <v>0</v>
      </c>
      <c r="Y211" s="97">
        <f t="shared" si="79"/>
        <v>0</v>
      </c>
      <c r="Z211" s="668">
        <f t="shared" si="79"/>
        <v>0</v>
      </c>
      <c r="AA211" s="97">
        <f t="shared" si="79"/>
        <v>0</v>
      </c>
      <c r="AB211" s="97">
        <f t="shared" si="79"/>
        <v>0</v>
      </c>
      <c r="AC211" s="99">
        <f t="shared" si="79"/>
        <v>0</v>
      </c>
    </row>
    <row r="212" spans="1:29" ht="25.5" hidden="1" customHeight="1" x14ac:dyDescent="0.25">
      <c r="B212" s="55"/>
      <c r="C212" s="2"/>
      <c r="D212" s="762" t="s">
        <v>568</v>
      </c>
      <c r="E212" s="762"/>
      <c r="F212" s="426"/>
      <c r="G212" s="426"/>
      <c r="H212" s="261">
        <f>SUM(R212:AC212)</f>
        <v>0</v>
      </c>
      <c r="I212" s="159"/>
      <c r="J212" s="167">
        <f t="shared" ref="J212:J269" si="81">SUM(H212:I212)</f>
        <v>0</v>
      </c>
      <c r="K212" s="75"/>
      <c r="L212" s="42"/>
      <c r="M212" s="1"/>
      <c r="N212" s="1"/>
      <c r="O212" s="1"/>
      <c r="P212" s="1"/>
      <c r="Q212" s="1"/>
      <c r="R212" s="75"/>
      <c r="S212" s="1"/>
      <c r="T212" s="1"/>
      <c r="U212" s="1"/>
      <c r="V212" s="1"/>
      <c r="W212" s="81"/>
      <c r="X212" s="1"/>
      <c r="Y212" s="42"/>
      <c r="Z212" s="670"/>
      <c r="AA212" s="42"/>
      <c r="AB212" s="42"/>
      <c r="AC212" s="44"/>
    </row>
    <row r="213" spans="1:29" ht="25.5" hidden="1" customHeight="1" x14ac:dyDescent="0.25">
      <c r="B213" s="55"/>
      <c r="C213" s="2"/>
      <c r="D213" s="762" t="s">
        <v>569</v>
      </c>
      <c r="E213" s="762"/>
      <c r="F213" s="426"/>
      <c r="G213" s="426"/>
      <c r="H213" s="261">
        <f>SUM(R213:AC213)</f>
        <v>0</v>
      </c>
      <c r="I213" s="159"/>
      <c r="J213" s="167">
        <f t="shared" si="81"/>
        <v>0</v>
      </c>
      <c r="K213" s="75"/>
      <c r="L213" s="42"/>
      <c r="M213" s="1"/>
      <c r="N213" s="1"/>
      <c r="O213" s="1"/>
      <c r="P213" s="1"/>
      <c r="Q213" s="1"/>
      <c r="R213" s="75"/>
      <c r="S213" s="1"/>
      <c r="T213" s="1"/>
      <c r="U213" s="1"/>
      <c r="V213" s="1"/>
      <c r="W213" s="81"/>
      <c r="X213" s="1"/>
      <c r="Y213" s="42"/>
      <c r="Z213" s="670"/>
      <c r="AA213" s="42"/>
      <c r="AB213" s="42"/>
      <c r="AC213" s="44"/>
    </row>
    <row r="214" spans="1:29" s="18" customFormat="1" ht="15" hidden="1" customHeight="1" x14ac:dyDescent="0.25">
      <c r="A214" s="126" t="s">
        <v>277</v>
      </c>
      <c r="B214" s="92" t="s">
        <v>688</v>
      </c>
      <c r="C214" s="819" t="s">
        <v>820</v>
      </c>
      <c r="D214" s="820"/>
      <c r="E214" s="820"/>
      <c r="F214" s="447"/>
      <c r="G214" s="447"/>
      <c r="H214" s="265">
        <f>H215+H216+H217+H218+H219+H220+H221+H222+H223+H224+H225</f>
        <v>0</v>
      </c>
      <c r="I214" s="163">
        <f t="shared" ref="I214:AC214" si="82">I215+I216+I217+I218+I219+I220+I221+I222+I223+I224+I225</f>
        <v>0</v>
      </c>
      <c r="J214" s="166">
        <f t="shared" si="81"/>
        <v>0</v>
      </c>
      <c r="K214" s="94"/>
      <c r="L214" s="97">
        <f t="shared" ref="L214:Q214" si="83">L215+L216+L217+L218+L219+L220+L221+L222+L223+L224+L225</f>
        <v>0</v>
      </c>
      <c r="M214" s="95">
        <f t="shared" si="83"/>
        <v>0</v>
      </c>
      <c r="N214" s="95">
        <f t="shared" si="83"/>
        <v>0</v>
      </c>
      <c r="O214" s="95">
        <f t="shared" si="83"/>
        <v>0</v>
      </c>
      <c r="P214" s="95">
        <f>P215+P216+P217+P218+P219+P220+P221+P222+P223+P224+P225</f>
        <v>0</v>
      </c>
      <c r="Q214" s="95">
        <f t="shared" si="83"/>
        <v>0</v>
      </c>
      <c r="R214" s="94">
        <f t="shared" si="82"/>
        <v>0</v>
      </c>
      <c r="S214" s="95">
        <f t="shared" si="82"/>
        <v>0</v>
      </c>
      <c r="T214" s="95">
        <f t="shared" si="82"/>
        <v>0</v>
      </c>
      <c r="U214" s="95">
        <f t="shared" si="82"/>
        <v>0</v>
      </c>
      <c r="V214" s="95">
        <f t="shared" si="82"/>
        <v>0</v>
      </c>
      <c r="W214" s="98">
        <f t="shared" si="82"/>
        <v>0</v>
      </c>
      <c r="X214" s="95">
        <f t="shared" si="82"/>
        <v>0</v>
      </c>
      <c r="Y214" s="97">
        <f t="shared" si="82"/>
        <v>0</v>
      </c>
      <c r="Z214" s="668">
        <f t="shared" si="82"/>
        <v>0</v>
      </c>
      <c r="AA214" s="97">
        <f t="shared" si="82"/>
        <v>0</v>
      </c>
      <c r="AB214" s="97">
        <f t="shared" si="82"/>
        <v>0</v>
      </c>
      <c r="AC214" s="99">
        <f t="shared" si="82"/>
        <v>0</v>
      </c>
    </row>
    <row r="215" spans="1:29" hidden="1" x14ac:dyDescent="0.25">
      <c r="B215" s="55"/>
      <c r="C215" s="2"/>
      <c r="D215" s="761" t="s">
        <v>372</v>
      </c>
      <c r="E215" s="761"/>
      <c r="F215" s="420"/>
      <c r="G215" s="420"/>
      <c r="H215" s="251">
        <f t="shared" ref="H215:H227" si="84">SUM(R215:AC215)</f>
        <v>0</v>
      </c>
      <c r="I215" s="149"/>
      <c r="J215" s="167">
        <f t="shared" si="81"/>
        <v>0</v>
      </c>
      <c r="K215" s="75"/>
      <c r="L215" s="42"/>
      <c r="M215" s="1"/>
      <c r="N215" s="1"/>
      <c r="O215" s="1"/>
      <c r="P215" s="1"/>
      <c r="Q215" s="1"/>
      <c r="R215" s="75"/>
      <c r="S215" s="1"/>
      <c r="T215" s="1"/>
      <c r="U215" s="1"/>
      <c r="V215" s="1"/>
      <c r="W215" s="81"/>
      <c r="X215" s="1"/>
      <c r="Y215" s="42"/>
      <c r="Z215" s="670"/>
      <c r="AA215" s="42"/>
      <c r="AB215" s="42"/>
      <c r="AC215" s="44"/>
    </row>
    <row r="216" spans="1:29" hidden="1" x14ac:dyDescent="0.25">
      <c r="B216" s="55"/>
      <c r="C216" s="2"/>
      <c r="D216" s="761" t="s">
        <v>821</v>
      </c>
      <c r="E216" s="761"/>
      <c r="F216" s="420"/>
      <c r="G216" s="420"/>
      <c r="H216" s="251">
        <f t="shared" si="84"/>
        <v>0</v>
      </c>
      <c r="I216" s="149"/>
      <c r="J216" s="167">
        <f t="shared" si="81"/>
        <v>0</v>
      </c>
      <c r="K216" s="75"/>
      <c r="L216" s="42"/>
      <c r="M216" s="1"/>
      <c r="N216" s="1"/>
      <c r="O216" s="1"/>
      <c r="P216" s="1"/>
      <c r="Q216" s="1"/>
      <c r="R216" s="75"/>
      <c r="S216" s="1"/>
      <c r="T216" s="1"/>
      <c r="U216" s="1"/>
      <c r="V216" s="1"/>
      <c r="W216" s="81"/>
      <c r="X216" s="1"/>
      <c r="Y216" s="42"/>
      <c r="Z216" s="670"/>
      <c r="AA216" s="42"/>
      <c r="AB216" s="42"/>
      <c r="AC216" s="44"/>
    </row>
    <row r="217" spans="1:29" hidden="1" x14ac:dyDescent="0.25">
      <c r="B217" s="55"/>
      <c r="C217" s="2"/>
      <c r="D217" s="761" t="s">
        <v>375</v>
      </c>
      <c r="E217" s="761"/>
      <c r="F217" s="420"/>
      <c r="G217" s="420"/>
      <c r="H217" s="251">
        <f t="shared" si="84"/>
        <v>0</v>
      </c>
      <c r="I217" s="149"/>
      <c r="J217" s="167">
        <f t="shared" si="81"/>
        <v>0</v>
      </c>
      <c r="K217" s="75"/>
      <c r="L217" s="42"/>
      <c r="M217" s="1"/>
      <c r="N217" s="1"/>
      <c r="O217" s="1"/>
      <c r="P217" s="1"/>
      <c r="Q217" s="1"/>
      <c r="R217" s="75"/>
      <c r="S217" s="1"/>
      <c r="T217" s="1"/>
      <c r="U217" s="1"/>
      <c r="V217" s="1"/>
      <c r="W217" s="81"/>
      <c r="X217" s="1"/>
      <c r="Y217" s="42"/>
      <c r="Z217" s="670"/>
      <c r="AA217" s="42"/>
      <c r="AB217" s="42"/>
      <c r="AC217" s="44"/>
    </row>
    <row r="218" spans="1:29" hidden="1" x14ac:dyDescent="0.25">
      <c r="B218" s="55"/>
      <c r="C218" s="2"/>
      <c r="D218" s="761" t="s">
        <v>373</v>
      </c>
      <c r="E218" s="761"/>
      <c r="F218" s="420"/>
      <c r="G218" s="420"/>
      <c r="H218" s="251">
        <f t="shared" si="84"/>
        <v>0</v>
      </c>
      <c r="I218" s="149"/>
      <c r="J218" s="167">
        <f t="shared" si="81"/>
        <v>0</v>
      </c>
      <c r="K218" s="75"/>
      <c r="L218" s="42"/>
      <c r="M218" s="1"/>
      <c r="N218" s="1"/>
      <c r="O218" s="1"/>
      <c r="P218" s="1"/>
      <c r="Q218" s="1"/>
      <c r="R218" s="75"/>
      <c r="S218" s="1"/>
      <c r="T218" s="1"/>
      <c r="U218" s="1"/>
      <c r="V218" s="1"/>
      <c r="W218" s="81"/>
      <c r="X218" s="1"/>
      <c r="Y218" s="42"/>
      <c r="Z218" s="670"/>
      <c r="AA218" s="42"/>
      <c r="AB218" s="42"/>
      <c r="AC218" s="44"/>
    </row>
    <row r="219" spans="1:29" hidden="1" x14ac:dyDescent="0.25">
      <c r="B219" s="55"/>
      <c r="C219" s="2"/>
      <c r="D219" s="761" t="s">
        <v>822</v>
      </c>
      <c r="E219" s="761"/>
      <c r="F219" s="420"/>
      <c r="G219" s="420"/>
      <c r="H219" s="251">
        <f t="shared" si="84"/>
        <v>0</v>
      </c>
      <c r="I219" s="149"/>
      <c r="J219" s="167">
        <f t="shared" si="81"/>
        <v>0</v>
      </c>
      <c r="K219" s="75"/>
      <c r="L219" s="42"/>
      <c r="M219" s="1"/>
      <c r="N219" s="1"/>
      <c r="O219" s="1"/>
      <c r="P219" s="1"/>
      <c r="Q219" s="1"/>
      <c r="R219" s="75"/>
      <c r="S219" s="1"/>
      <c r="T219" s="1"/>
      <c r="U219" s="1"/>
      <c r="V219" s="1"/>
      <c r="W219" s="81"/>
      <c r="X219" s="1"/>
      <c r="Y219" s="42"/>
      <c r="Z219" s="670"/>
      <c r="AA219" s="42"/>
      <c r="AB219" s="42"/>
      <c r="AC219" s="44"/>
    </row>
    <row r="220" spans="1:29" ht="25.5" hidden="1" customHeight="1" x14ac:dyDescent="0.25">
      <c r="B220" s="55"/>
      <c r="C220" s="2"/>
      <c r="D220" s="762" t="s">
        <v>537</v>
      </c>
      <c r="E220" s="762"/>
      <c r="F220" s="426"/>
      <c r="G220" s="426"/>
      <c r="H220" s="261">
        <f t="shared" si="84"/>
        <v>0</v>
      </c>
      <c r="I220" s="159"/>
      <c r="J220" s="167">
        <f t="shared" si="81"/>
        <v>0</v>
      </c>
      <c r="K220" s="75"/>
      <c r="L220" s="42"/>
      <c r="M220" s="1"/>
      <c r="N220" s="1"/>
      <c r="O220" s="1"/>
      <c r="P220" s="1"/>
      <c r="Q220" s="1"/>
      <c r="R220" s="75"/>
      <c r="S220" s="1"/>
      <c r="T220" s="1"/>
      <c r="U220" s="1"/>
      <c r="V220" s="1"/>
      <c r="W220" s="81"/>
      <c r="X220" s="1"/>
      <c r="Y220" s="42"/>
      <c r="Z220" s="670"/>
      <c r="AA220" s="42"/>
      <c r="AB220" s="42"/>
      <c r="AC220" s="44"/>
    </row>
    <row r="221" spans="1:29" ht="25.5" hidden="1" customHeight="1" x14ac:dyDescent="0.25">
      <c r="B221" s="55"/>
      <c r="C221" s="2"/>
      <c r="D221" s="762" t="s">
        <v>540</v>
      </c>
      <c r="E221" s="762"/>
      <c r="F221" s="426"/>
      <c r="G221" s="426"/>
      <c r="H221" s="261">
        <f t="shared" si="84"/>
        <v>0</v>
      </c>
      <c r="I221" s="159"/>
      <c r="J221" s="167">
        <f t="shared" si="81"/>
        <v>0</v>
      </c>
      <c r="K221" s="75"/>
      <c r="L221" s="42"/>
      <c r="M221" s="1"/>
      <c r="N221" s="1"/>
      <c r="O221" s="1"/>
      <c r="P221" s="1"/>
      <c r="Q221" s="1"/>
      <c r="R221" s="75"/>
      <c r="S221" s="1"/>
      <c r="T221" s="1"/>
      <c r="U221" s="1"/>
      <c r="V221" s="1"/>
      <c r="W221" s="81"/>
      <c r="X221" s="1"/>
      <c r="Y221" s="42"/>
      <c r="Z221" s="670"/>
      <c r="AA221" s="42"/>
      <c r="AB221" s="42"/>
      <c r="AC221" s="44"/>
    </row>
    <row r="222" spans="1:29" hidden="1" x14ac:dyDescent="0.25">
      <c r="B222" s="55"/>
      <c r="C222" s="2"/>
      <c r="D222" s="761" t="s">
        <v>823</v>
      </c>
      <c r="E222" s="761"/>
      <c r="F222" s="420"/>
      <c r="G222" s="420"/>
      <c r="H222" s="251">
        <f t="shared" si="84"/>
        <v>0</v>
      </c>
      <c r="I222" s="149"/>
      <c r="J222" s="167">
        <f t="shared" si="81"/>
        <v>0</v>
      </c>
      <c r="K222" s="75"/>
      <c r="L222" s="42"/>
      <c r="M222" s="1"/>
      <c r="N222" s="1"/>
      <c r="O222" s="1"/>
      <c r="P222" s="1"/>
      <c r="Q222" s="1"/>
      <c r="R222" s="75"/>
      <c r="S222" s="1"/>
      <c r="T222" s="1"/>
      <c r="U222" s="1"/>
      <c r="V222" s="1"/>
      <c r="W222" s="81"/>
      <c r="X222" s="1"/>
      <c r="Y222" s="42"/>
      <c r="Z222" s="670"/>
      <c r="AA222" s="42"/>
      <c r="AB222" s="42"/>
      <c r="AC222" s="44"/>
    </row>
    <row r="223" spans="1:29" hidden="1" x14ac:dyDescent="0.25">
      <c r="B223" s="55"/>
      <c r="C223" s="2"/>
      <c r="D223" s="761" t="s">
        <v>374</v>
      </c>
      <c r="E223" s="761"/>
      <c r="F223" s="420"/>
      <c r="G223" s="420"/>
      <c r="H223" s="251">
        <f t="shared" si="84"/>
        <v>0</v>
      </c>
      <c r="I223" s="149"/>
      <c r="J223" s="167">
        <f t="shared" si="81"/>
        <v>0</v>
      </c>
      <c r="K223" s="75"/>
      <c r="L223" s="42"/>
      <c r="M223" s="1"/>
      <c r="N223" s="1"/>
      <c r="O223" s="1"/>
      <c r="P223" s="1"/>
      <c r="Q223" s="1"/>
      <c r="R223" s="75"/>
      <c r="S223" s="1"/>
      <c r="T223" s="1"/>
      <c r="U223" s="1"/>
      <c r="V223" s="1"/>
      <c r="W223" s="81"/>
      <c r="X223" s="1"/>
      <c r="Y223" s="42"/>
      <c r="Z223" s="670"/>
      <c r="AA223" s="42"/>
      <c r="AB223" s="42"/>
      <c r="AC223" s="44"/>
    </row>
    <row r="224" spans="1:29" hidden="1" x14ac:dyDescent="0.25">
      <c r="B224" s="55"/>
      <c r="C224" s="2"/>
      <c r="D224" s="761" t="s">
        <v>824</v>
      </c>
      <c r="E224" s="761"/>
      <c r="F224" s="420"/>
      <c r="G224" s="420"/>
      <c r="H224" s="251">
        <f t="shared" si="84"/>
        <v>0</v>
      </c>
      <c r="I224" s="149"/>
      <c r="J224" s="167">
        <f t="shared" si="81"/>
        <v>0</v>
      </c>
      <c r="K224" s="75"/>
      <c r="L224" s="42"/>
      <c r="M224" s="1"/>
      <c r="N224" s="1"/>
      <c r="O224" s="1"/>
      <c r="P224" s="1"/>
      <c r="Q224" s="1"/>
      <c r="R224" s="75"/>
      <c r="S224" s="1"/>
      <c r="T224" s="1"/>
      <c r="U224" s="1"/>
      <c r="V224" s="1"/>
      <c r="W224" s="81"/>
      <c r="X224" s="1"/>
      <c r="Y224" s="42"/>
      <c r="Z224" s="670"/>
      <c r="AA224" s="42"/>
      <c r="AB224" s="42"/>
      <c r="AC224" s="44"/>
    </row>
    <row r="225" spans="1:29" hidden="1" x14ac:dyDescent="0.25">
      <c r="B225" s="55"/>
      <c r="C225" s="2"/>
      <c r="D225" s="761" t="s">
        <v>566</v>
      </c>
      <c r="E225" s="761"/>
      <c r="F225" s="420"/>
      <c r="G225" s="420"/>
      <c r="H225" s="251">
        <f t="shared" si="84"/>
        <v>0</v>
      </c>
      <c r="I225" s="149"/>
      <c r="J225" s="167">
        <f t="shared" si="81"/>
        <v>0</v>
      </c>
      <c r="K225" s="75"/>
      <c r="L225" s="42"/>
      <c r="M225" s="1"/>
      <c r="N225" s="1"/>
      <c r="O225" s="1"/>
      <c r="P225" s="1"/>
      <c r="Q225" s="1"/>
      <c r="R225" s="75"/>
      <c r="S225" s="1"/>
      <c r="T225" s="1"/>
      <c r="U225" s="1"/>
      <c r="V225" s="1"/>
      <c r="W225" s="81"/>
      <c r="X225" s="1"/>
      <c r="Y225" s="42"/>
      <c r="Z225" s="670"/>
      <c r="AA225" s="42"/>
      <c r="AB225" s="42"/>
      <c r="AC225" s="44"/>
    </row>
    <row r="226" spans="1:29" s="18" customFormat="1" hidden="1" x14ac:dyDescent="0.25">
      <c r="A226" s="126" t="s">
        <v>278</v>
      </c>
      <c r="B226" s="92" t="s">
        <v>689</v>
      </c>
      <c r="C226" s="784" t="s">
        <v>279</v>
      </c>
      <c r="D226" s="785"/>
      <c r="E226" s="785"/>
      <c r="F226" s="421"/>
      <c r="G226" s="421"/>
      <c r="H226" s="252">
        <f t="shared" si="84"/>
        <v>0</v>
      </c>
      <c r="I226" s="150"/>
      <c r="J226" s="166">
        <f t="shared" si="81"/>
        <v>0</v>
      </c>
      <c r="K226" s="94"/>
      <c r="L226" s="97"/>
      <c r="M226" s="95"/>
      <c r="N226" s="95"/>
      <c r="O226" s="95"/>
      <c r="P226" s="95"/>
      <c r="Q226" s="95"/>
      <c r="R226" s="94"/>
      <c r="S226" s="95"/>
      <c r="T226" s="95"/>
      <c r="U226" s="95"/>
      <c r="V226" s="95"/>
      <c r="W226" s="98"/>
      <c r="X226" s="95"/>
      <c r="Y226" s="97"/>
      <c r="Z226" s="668"/>
      <c r="AA226" s="97"/>
      <c r="AB226" s="97"/>
      <c r="AC226" s="99"/>
    </row>
    <row r="227" spans="1:29" s="18" customFormat="1" hidden="1" x14ac:dyDescent="0.25">
      <c r="A227" s="126" t="s">
        <v>280</v>
      </c>
      <c r="B227" s="92" t="s">
        <v>690</v>
      </c>
      <c r="C227" s="784" t="s">
        <v>281</v>
      </c>
      <c r="D227" s="785"/>
      <c r="E227" s="785"/>
      <c r="F227" s="421"/>
      <c r="G227" s="421"/>
      <c r="H227" s="252">
        <f t="shared" si="84"/>
        <v>0</v>
      </c>
      <c r="I227" s="150"/>
      <c r="J227" s="166">
        <f t="shared" si="81"/>
        <v>0</v>
      </c>
      <c r="K227" s="94"/>
      <c r="L227" s="97"/>
      <c r="M227" s="95"/>
      <c r="N227" s="95"/>
      <c r="O227" s="95"/>
      <c r="P227" s="95"/>
      <c r="Q227" s="95"/>
      <c r="R227" s="94"/>
      <c r="S227" s="95"/>
      <c r="T227" s="95"/>
      <c r="U227" s="95"/>
      <c r="V227" s="95"/>
      <c r="W227" s="98"/>
      <c r="X227" s="95"/>
      <c r="Y227" s="97"/>
      <c r="Z227" s="668"/>
      <c r="AA227" s="97"/>
      <c r="AB227" s="97"/>
      <c r="AC227" s="99"/>
    </row>
    <row r="228" spans="1:29" s="18" customFormat="1" x14ac:dyDescent="0.25">
      <c r="A228" s="126" t="s">
        <v>282</v>
      </c>
      <c r="B228" s="92" t="s">
        <v>691</v>
      </c>
      <c r="C228" s="784" t="s">
        <v>283</v>
      </c>
      <c r="D228" s="785"/>
      <c r="E228" s="785"/>
      <c r="F228" s="421"/>
      <c r="G228" s="421"/>
      <c r="H228" s="252">
        <f>H229+H230+H231+H232+H233+H234+H235+H236+H237+H238</f>
        <v>50000</v>
      </c>
      <c r="I228" s="150">
        <f t="shared" ref="I228:AC228" si="85">I229+I230+I231+I232+I233+I234+I235+I236+I237+I238</f>
        <v>0</v>
      </c>
      <c r="J228" s="166">
        <f t="shared" si="81"/>
        <v>50000</v>
      </c>
      <c r="K228" s="94"/>
      <c r="L228" s="97">
        <f t="shared" ref="L228:Q228" si="86">L229+L230+L231+L232+L233+L234+L235+L236+L237+L238</f>
        <v>0</v>
      </c>
      <c r="M228" s="95">
        <f t="shared" si="86"/>
        <v>50000</v>
      </c>
      <c r="N228" s="95">
        <f t="shared" si="86"/>
        <v>0</v>
      </c>
      <c r="O228" s="95">
        <f t="shared" si="86"/>
        <v>0</v>
      </c>
      <c r="P228" s="95">
        <f>P229+P230+P231+P232+P233+P234+P235+P236+P237+P238</f>
        <v>0</v>
      </c>
      <c r="Q228" s="95">
        <f t="shared" si="86"/>
        <v>0</v>
      </c>
      <c r="R228" s="94">
        <f t="shared" si="85"/>
        <v>0</v>
      </c>
      <c r="S228" s="95">
        <f t="shared" si="85"/>
        <v>0</v>
      </c>
      <c r="T228" s="95">
        <f t="shared" si="85"/>
        <v>0</v>
      </c>
      <c r="U228" s="95">
        <f t="shared" si="85"/>
        <v>0</v>
      </c>
      <c r="V228" s="95">
        <f t="shared" si="85"/>
        <v>0</v>
      </c>
      <c r="W228" s="98">
        <f t="shared" si="85"/>
        <v>0</v>
      </c>
      <c r="X228" s="95">
        <f t="shared" si="85"/>
        <v>0</v>
      </c>
      <c r="Y228" s="97">
        <f t="shared" si="85"/>
        <v>0</v>
      </c>
      <c r="Z228" s="668">
        <f t="shared" si="85"/>
        <v>0</v>
      </c>
      <c r="AA228" s="97">
        <f t="shared" si="85"/>
        <v>50000</v>
      </c>
      <c r="AB228" s="97">
        <f t="shared" si="85"/>
        <v>0</v>
      </c>
      <c r="AC228" s="99">
        <f t="shared" si="85"/>
        <v>0</v>
      </c>
    </row>
    <row r="229" spans="1:29" hidden="1" x14ac:dyDescent="0.25">
      <c r="B229" s="55"/>
      <c r="C229" s="2"/>
      <c r="D229" s="761" t="s">
        <v>376</v>
      </c>
      <c r="E229" s="761"/>
      <c r="F229" s="420"/>
      <c r="G229" s="420"/>
      <c r="H229" s="251">
        <f t="shared" ref="H229:H238" si="87">SUM(R229:AC229)</f>
        <v>0</v>
      </c>
      <c r="I229" s="149"/>
      <c r="J229" s="167">
        <f t="shared" si="81"/>
        <v>0</v>
      </c>
      <c r="K229" s="75"/>
      <c r="L229" s="42"/>
      <c r="M229" s="1"/>
      <c r="N229" s="1"/>
      <c r="O229" s="1"/>
      <c r="P229" s="1"/>
      <c r="Q229" s="1"/>
      <c r="R229" s="75"/>
      <c r="S229" s="1"/>
      <c r="T229" s="1"/>
      <c r="U229" s="1"/>
      <c r="V229" s="1"/>
      <c r="W229" s="81"/>
      <c r="X229" s="1"/>
      <c r="Y229" s="42"/>
      <c r="Z229" s="670"/>
      <c r="AA229" s="42"/>
      <c r="AB229" s="42"/>
      <c r="AC229" s="44"/>
    </row>
    <row r="230" spans="1:29" hidden="1" x14ac:dyDescent="0.25">
      <c r="B230" s="55"/>
      <c r="C230" s="2"/>
      <c r="D230" s="761" t="s">
        <v>377</v>
      </c>
      <c r="E230" s="761"/>
      <c r="F230" s="420"/>
      <c r="G230" s="420"/>
      <c r="H230" s="251">
        <f t="shared" si="87"/>
        <v>0</v>
      </c>
      <c r="I230" s="149"/>
      <c r="J230" s="167">
        <f t="shared" si="81"/>
        <v>0</v>
      </c>
      <c r="K230" s="75"/>
      <c r="L230" s="42"/>
      <c r="M230" s="1"/>
      <c r="N230" s="1"/>
      <c r="O230" s="1"/>
      <c r="P230" s="1"/>
      <c r="Q230" s="1"/>
      <c r="R230" s="75"/>
      <c r="S230" s="1"/>
      <c r="T230" s="1"/>
      <c r="U230" s="1"/>
      <c r="V230" s="1"/>
      <c r="W230" s="81"/>
      <c r="X230" s="1"/>
      <c r="Y230" s="42"/>
      <c r="Z230" s="670"/>
      <c r="AA230" s="42"/>
      <c r="AB230" s="42"/>
      <c r="AC230" s="44"/>
    </row>
    <row r="231" spans="1:29" ht="15.75" thickBot="1" x14ac:dyDescent="0.3">
      <c r="B231" s="55"/>
      <c r="C231" s="2"/>
      <c r="D231" s="761" t="s">
        <v>378</v>
      </c>
      <c r="E231" s="761"/>
      <c r="F231" s="420"/>
      <c r="G231" s="420"/>
      <c r="H231" s="251">
        <f>SUM(R231:AC231)</f>
        <v>50000</v>
      </c>
      <c r="I231" s="149"/>
      <c r="J231" s="167">
        <f t="shared" si="81"/>
        <v>50000</v>
      </c>
      <c r="K231" s="75"/>
      <c r="L231" s="42"/>
      <c r="M231" s="1">
        <f>J231</f>
        <v>50000</v>
      </c>
      <c r="N231" s="1"/>
      <c r="O231" s="1"/>
      <c r="P231" s="1"/>
      <c r="Q231" s="1"/>
      <c r="R231" s="75"/>
      <c r="S231" s="1"/>
      <c r="T231" s="1"/>
      <c r="U231" s="1"/>
      <c r="V231" s="1"/>
      <c r="W231" s="81"/>
      <c r="X231" s="1"/>
      <c r="Y231" s="42"/>
      <c r="Z231" s="670"/>
      <c r="AA231" s="42">
        <v>50000</v>
      </c>
      <c r="AB231" s="42"/>
      <c r="AC231" s="44"/>
    </row>
    <row r="232" spans="1:29" hidden="1" x14ac:dyDescent="0.25">
      <c r="B232" s="55"/>
      <c r="C232" s="2"/>
      <c r="D232" s="761" t="s">
        <v>379</v>
      </c>
      <c r="E232" s="761"/>
      <c r="F232" s="420"/>
      <c r="G232" s="420"/>
      <c r="H232" s="251">
        <f t="shared" si="87"/>
        <v>0</v>
      </c>
      <c r="I232" s="149"/>
      <c r="J232" s="167">
        <f t="shared" si="81"/>
        <v>0</v>
      </c>
      <c r="K232" s="75"/>
      <c r="L232" s="42"/>
      <c r="M232" s="1"/>
      <c r="N232" s="1"/>
      <c r="O232" s="1"/>
      <c r="P232" s="1"/>
      <c r="Q232" s="1"/>
      <c r="R232" s="75"/>
      <c r="S232" s="1"/>
      <c r="T232" s="1"/>
      <c r="U232" s="1"/>
      <c r="V232" s="1"/>
      <c r="W232" s="81"/>
      <c r="X232" s="1"/>
      <c r="Y232" s="42"/>
      <c r="Z232" s="670"/>
      <c r="AA232" s="42"/>
      <c r="AB232" s="42"/>
      <c r="AC232" s="44"/>
    </row>
    <row r="233" spans="1:29" hidden="1" x14ac:dyDescent="0.25">
      <c r="B233" s="55"/>
      <c r="C233" s="2"/>
      <c r="D233" s="761" t="s">
        <v>380</v>
      </c>
      <c r="E233" s="761"/>
      <c r="F233" s="420"/>
      <c r="G233" s="420"/>
      <c r="H233" s="251">
        <f t="shared" si="87"/>
        <v>0</v>
      </c>
      <c r="I233" s="149"/>
      <c r="J233" s="167">
        <f t="shared" si="81"/>
        <v>0</v>
      </c>
      <c r="K233" s="75"/>
      <c r="L233" s="42"/>
      <c r="M233" s="1"/>
      <c r="N233" s="1"/>
      <c r="O233" s="1"/>
      <c r="P233" s="1"/>
      <c r="Q233" s="1"/>
      <c r="R233" s="75"/>
      <c r="S233" s="1"/>
      <c r="T233" s="1"/>
      <c r="U233" s="1"/>
      <c r="V233" s="1"/>
      <c r="W233" s="81"/>
      <c r="X233" s="1"/>
      <c r="Y233" s="42"/>
      <c r="Z233" s="670"/>
      <c r="AA233" s="42"/>
      <c r="AB233" s="42"/>
      <c r="AC233" s="44"/>
    </row>
    <row r="234" spans="1:29" ht="25.5" hidden="1" customHeight="1" x14ac:dyDescent="0.25">
      <c r="B234" s="55"/>
      <c r="C234" s="2"/>
      <c r="D234" s="762" t="s">
        <v>538</v>
      </c>
      <c r="E234" s="762"/>
      <c r="F234" s="426"/>
      <c r="G234" s="426"/>
      <c r="H234" s="261">
        <f t="shared" si="87"/>
        <v>0</v>
      </c>
      <c r="I234" s="159"/>
      <c r="J234" s="167">
        <f t="shared" si="81"/>
        <v>0</v>
      </c>
      <c r="K234" s="75"/>
      <c r="L234" s="42"/>
      <c r="M234" s="1"/>
      <c r="N234" s="1"/>
      <c r="O234" s="1"/>
      <c r="P234" s="1"/>
      <c r="Q234" s="1"/>
      <c r="R234" s="75"/>
      <c r="S234" s="1"/>
      <c r="T234" s="1"/>
      <c r="U234" s="1"/>
      <c r="V234" s="1"/>
      <c r="W234" s="81"/>
      <c r="X234" s="1"/>
      <c r="Y234" s="42"/>
      <c r="Z234" s="670"/>
      <c r="AA234" s="42"/>
      <c r="AB234" s="42"/>
      <c r="AC234" s="44"/>
    </row>
    <row r="235" spans="1:29" ht="25.5" hidden="1" customHeight="1" x14ac:dyDescent="0.25">
      <c r="B235" s="55"/>
      <c r="C235" s="2"/>
      <c r="D235" s="762" t="s">
        <v>541</v>
      </c>
      <c r="E235" s="762"/>
      <c r="F235" s="426"/>
      <c r="G235" s="426"/>
      <c r="H235" s="261">
        <f t="shared" si="87"/>
        <v>0</v>
      </c>
      <c r="I235" s="159"/>
      <c r="J235" s="167">
        <f t="shared" si="81"/>
        <v>0</v>
      </c>
      <c r="K235" s="75"/>
      <c r="L235" s="42"/>
      <c r="M235" s="1"/>
      <c r="N235" s="1"/>
      <c r="O235" s="1"/>
      <c r="P235" s="1"/>
      <c r="Q235" s="1"/>
      <c r="R235" s="75"/>
      <c r="S235" s="1"/>
      <c r="T235" s="1"/>
      <c r="U235" s="1"/>
      <c r="V235" s="1"/>
      <c r="W235" s="81"/>
      <c r="X235" s="1"/>
      <c r="Y235" s="42"/>
      <c r="Z235" s="670"/>
      <c r="AA235" s="42"/>
      <c r="AB235" s="42"/>
      <c r="AC235" s="44"/>
    </row>
    <row r="236" spans="1:29" hidden="1" x14ac:dyDescent="0.25">
      <c r="B236" s="55"/>
      <c r="C236" s="2"/>
      <c r="D236" s="761" t="s">
        <v>381</v>
      </c>
      <c r="E236" s="761"/>
      <c r="F236" s="420"/>
      <c r="G236" s="420"/>
      <c r="H236" s="251">
        <f t="shared" si="87"/>
        <v>0</v>
      </c>
      <c r="I236" s="149"/>
      <c r="J236" s="167">
        <f t="shared" si="81"/>
        <v>0</v>
      </c>
      <c r="K236" s="75"/>
      <c r="L236" s="42"/>
      <c r="M236" s="1"/>
      <c r="N236" s="1"/>
      <c r="O236" s="1"/>
      <c r="P236" s="1"/>
      <c r="Q236" s="1"/>
      <c r="R236" s="75"/>
      <c r="S236" s="1"/>
      <c r="T236" s="1"/>
      <c r="U236" s="1"/>
      <c r="V236" s="1"/>
      <c r="W236" s="81"/>
      <c r="X236" s="1"/>
      <c r="Y236" s="42"/>
      <c r="Z236" s="670"/>
      <c r="AA236" s="42"/>
      <c r="AB236" s="42"/>
      <c r="AC236" s="44"/>
    </row>
    <row r="237" spans="1:29" hidden="1" x14ac:dyDescent="0.25">
      <c r="B237" s="55"/>
      <c r="C237" s="2"/>
      <c r="D237" s="761" t="s">
        <v>382</v>
      </c>
      <c r="E237" s="761"/>
      <c r="F237" s="420"/>
      <c r="G237" s="420"/>
      <c r="H237" s="251">
        <f t="shared" si="87"/>
        <v>0</v>
      </c>
      <c r="I237" s="149"/>
      <c r="J237" s="167">
        <f t="shared" si="81"/>
        <v>0</v>
      </c>
      <c r="K237" s="75"/>
      <c r="L237" s="42"/>
      <c r="M237" s="1"/>
      <c r="N237" s="1"/>
      <c r="O237" s="1"/>
      <c r="P237" s="1"/>
      <c r="Q237" s="1"/>
      <c r="R237" s="75"/>
      <c r="S237" s="1"/>
      <c r="T237" s="1"/>
      <c r="U237" s="1"/>
      <c r="V237" s="1"/>
      <c r="W237" s="81"/>
      <c r="X237" s="1"/>
      <c r="Y237" s="42"/>
      <c r="Z237" s="670"/>
      <c r="AA237" s="42"/>
      <c r="AB237" s="42"/>
      <c r="AC237" s="44"/>
    </row>
    <row r="238" spans="1:29" ht="15.75" hidden="1" thickBot="1" x14ac:dyDescent="0.3">
      <c r="B238" s="57"/>
      <c r="C238" s="20"/>
      <c r="D238" s="787" t="s">
        <v>567</v>
      </c>
      <c r="E238" s="787"/>
      <c r="F238" s="448"/>
      <c r="G238" s="448"/>
      <c r="H238" s="253">
        <f t="shared" si="87"/>
        <v>0</v>
      </c>
      <c r="I238" s="151"/>
      <c r="J238" s="167">
        <f t="shared" si="81"/>
        <v>0</v>
      </c>
      <c r="K238" s="75"/>
      <c r="L238" s="42"/>
      <c r="M238" s="1"/>
      <c r="N238" s="1"/>
      <c r="O238" s="1"/>
      <c r="P238" s="1"/>
      <c r="Q238" s="1"/>
      <c r="R238" s="75"/>
      <c r="S238" s="1"/>
      <c r="T238" s="1"/>
      <c r="U238" s="1"/>
      <c r="V238" s="1"/>
      <c r="W238" s="81"/>
      <c r="X238" s="1"/>
      <c r="Y238" s="42"/>
      <c r="Z238" s="670"/>
      <c r="AA238" s="42"/>
      <c r="AB238" s="42"/>
      <c r="AC238" s="44"/>
    </row>
    <row r="239" spans="1:29" ht="15.75" thickBot="1" x14ac:dyDescent="0.3">
      <c r="B239" s="100" t="s">
        <v>284</v>
      </c>
      <c r="C239" s="788" t="s">
        <v>285</v>
      </c>
      <c r="D239" s="789"/>
      <c r="E239" s="789"/>
      <c r="F239" s="412">
        <f>F253</f>
        <v>549172</v>
      </c>
      <c r="G239" s="412">
        <f>G253</f>
        <v>549172</v>
      </c>
      <c r="H239" s="254">
        <f>H240+H261+H267+H268</f>
        <v>549172</v>
      </c>
      <c r="I239" s="152">
        <f t="shared" ref="I239:AC239" si="88">I240+I261+I267+I268</f>
        <v>0</v>
      </c>
      <c r="J239" s="164">
        <f t="shared" si="81"/>
        <v>549172</v>
      </c>
      <c r="K239" s="86"/>
      <c r="L239" s="89">
        <f t="shared" ref="L239:Q239" si="89">L240+L261+L267+L268</f>
        <v>549172</v>
      </c>
      <c r="M239" s="87">
        <f t="shared" si="89"/>
        <v>0</v>
      </c>
      <c r="N239" s="87">
        <f t="shared" si="89"/>
        <v>0</v>
      </c>
      <c r="O239" s="87">
        <f t="shared" si="89"/>
        <v>0</v>
      </c>
      <c r="P239" s="87">
        <f>P240+P261+P267+P268</f>
        <v>0</v>
      </c>
      <c r="Q239" s="87">
        <f t="shared" si="89"/>
        <v>0</v>
      </c>
      <c r="R239" s="86">
        <f t="shared" si="88"/>
        <v>549172</v>
      </c>
      <c r="S239" s="87">
        <f t="shared" si="88"/>
        <v>0</v>
      </c>
      <c r="T239" s="87">
        <f t="shared" si="88"/>
        <v>0</v>
      </c>
      <c r="U239" s="87">
        <f t="shared" si="88"/>
        <v>0</v>
      </c>
      <c r="V239" s="87">
        <f t="shared" si="88"/>
        <v>0</v>
      </c>
      <c r="W239" s="90">
        <f t="shared" si="88"/>
        <v>0</v>
      </c>
      <c r="X239" s="87">
        <f t="shared" si="88"/>
        <v>0</v>
      </c>
      <c r="Y239" s="89">
        <f t="shared" si="88"/>
        <v>0</v>
      </c>
      <c r="Z239" s="666">
        <f t="shared" si="88"/>
        <v>0</v>
      </c>
      <c r="AA239" s="89">
        <f t="shared" si="88"/>
        <v>0</v>
      </c>
      <c r="AB239" s="89">
        <f t="shared" si="88"/>
        <v>0</v>
      </c>
      <c r="AC239" s="91">
        <f t="shared" si="88"/>
        <v>0</v>
      </c>
    </row>
    <row r="240" spans="1:29" hidden="1" x14ac:dyDescent="0.25">
      <c r="B240" s="115" t="s">
        <v>692</v>
      </c>
      <c r="C240" s="812" t="s">
        <v>286</v>
      </c>
      <c r="D240" s="813"/>
      <c r="E240" s="813"/>
      <c r="F240" s="418"/>
      <c r="G240" s="418"/>
      <c r="H240" s="250">
        <f>H241+H245+H252+H253+H254+H255+H256+H257+H258</f>
        <v>549172</v>
      </c>
      <c r="I240" s="148">
        <f t="shared" ref="I240:AC240" si="90">I241+I245+I252+I253+I254+I255+I256+I257+I258</f>
        <v>0</v>
      </c>
      <c r="J240" s="165">
        <f t="shared" si="81"/>
        <v>549172</v>
      </c>
      <c r="K240" s="117"/>
      <c r="L240" s="120">
        <f t="shared" ref="L240:Q240" si="91">L241+L245+L252+L253+L254+L255+L256+L257+L258</f>
        <v>549172</v>
      </c>
      <c r="M240" s="118">
        <f t="shared" si="91"/>
        <v>0</v>
      </c>
      <c r="N240" s="118">
        <f t="shared" si="91"/>
        <v>0</v>
      </c>
      <c r="O240" s="118">
        <f t="shared" si="91"/>
        <v>0</v>
      </c>
      <c r="P240" s="118">
        <f>P241+P245+P252+P253+P254+P255+P256+P257+P258</f>
        <v>0</v>
      </c>
      <c r="Q240" s="118">
        <f t="shared" si="91"/>
        <v>0</v>
      </c>
      <c r="R240" s="117">
        <f t="shared" si="90"/>
        <v>549172</v>
      </c>
      <c r="S240" s="118">
        <f t="shared" si="90"/>
        <v>0</v>
      </c>
      <c r="T240" s="118">
        <f t="shared" si="90"/>
        <v>0</v>
      </c>
      <c r="U240" s="118">
        <f t="shared" si="90"/>
        <v>0</v>
      </c>
      <c r="V240" s="118">
        <f t="shared" si="90"/>
        <v>0</v>
      </c>
      <c r="W240" s="121">
        <f t="shared" si="90"/>
        <v>0</v>
      </c>
      <c r="X240" s="118">
        <f t="shared" si="90"/>
        <v>0</v>
      </c>
      <c r="Y240" s="120">
        <f t="shared" si="90"/>
        <v>0</v>
      </c>
      <c r="Z240" s="667">
        <f t="shared" si="90"/>
        <v>0</v>
      </c>
      <c r="AA240" s="120">
        <f t="shared" si="90"/>
        <v>0</v>
      </c>
      <c r="AB240" s="120">
        <f t="shared" si="90"/>
        <v>0</v>
      </c>
      <c r="AC240" s="122">
        <f t="shared" si="90"/>
        <v>0</v>
      </c>
    </row>
    <row r="241" spans="1:29" s="18" customFormat="1" hidden="1" x14ac:dyDescent="0.25">
      <c r="A241" s="126"/>
      <c r="B241" s="53" t="s">
        <v>693</v>
      </c>
      <c r="C241" s="810" t="s">
        <v>287</v>
      </c>
      <c r="D241" s="811"/>
      <c r="E241" s="811"/>
      <c r="F241" s="419"/>
      <c r="G241" s="419"/>
      <c r="H241" s="258">
        <f>H242+H243+H244</f>
        <v>0</v>
      </c>
      <c r="I241" s="156">
        <f t="shared" ref="I241:AC241" si="92">I242+I243+I244</f>
        <v>0</v>
      </c>
      <c r="J241" s="168">
        <f t="shared" si="81"/>
        <v>0</v>
      </c>
      <c r="K241" s="77"/>
      <c r="L241" s="43">
        <f t="shared" ref="L241:Q241" si="93">L242+L243+L244</f>
        <v>0</v>
      </c>
      <c r="M241" s="13">
        <f t="shared" si="93"/>
        <v>0</v>
      </c>
      <c r="N241" s="13">
        <f t="shared" si="93"/>
        <v>0</v>
      </c>
      <c r="O241" s="13">
        <f t="shared" si="93"/>
        <v>0</v>
      </c>
      <c r="P241" s="13">
        <f>P242+P243+P244</f>
        <v>0</v>
      </c>
      <c r="Q241" s="13">
        <f t="shared" si="93"/>
        <v>0</v>
      </c>
      <c r="R241" s="77">
        <f t="shared" si="92"/>
        <v>0</v>
      </c>
      <c r="S241" s="13">
        <f t="shared" si="92"/>
        <v>0</v>
      </c>
      <c r="T241" s="13">
        <f t="shared" si="92"/>
        <v>0</v>
      </c>
      <c r="U241" s="13">
        <f t="shared" si="92"/>
        <v>0</v>
      </c>
      <c r="V241" s="13">
        <f t="shared" si="92"/>
        <v>0</v>
      </c>
      <c r="W241" s="82">
        <f t="shared" si="92"/>
        <v>0</v>
      </c>
      <c r="X241" s="13">
        <f t="shared" si="92"/>
        <v>0</v>
      </c>
      <c r="Y241" s="43">
        <f t="shared" si="92"/>
        <v>0</v>
      </c>
      <c r="Z241" s="669">
        <f t="shared" si="92"/>
        <v>0</v>
      </c>
      <c r="AA241" s="43">
        <f t="shared" si="92"/>
        <v>0</v>
      </c>
      <c r="AB241" s="43">
        <f t="shared" si="92"/>
        <v>0</v>
      </c>
      <c r="AC241" s="45">
        <f t="shared" si="92"/>
        <v>0</v>
      </c>
    </row>
    <row r="242" spans="1:29" s="209" customFormat="1" hidden="1" x14ac:dyDescent="0.25">
      <c r="A242" s="126" t="s">
        <v>288</v>
      </c>
      <c r="B242" s="189" t="s">
        <v>694</v>
      </c>
      <c r="C242" s="246"/>
      <c r="D242" s="814" t="s">
        <v>706</v>
      </c>
      <c r="E242" s="814"/>
      <c r="F242" s="416"/>
      <c r="G242" s="416"/>
      <c r="H242" s="288">
        <f>SUM(R242:AC242)</f>
        <v>0</v>
      </c>
      <c r="I242" s="289"/>
      <c r="J242" s="191">
        <f t="shared" si="81"/>
        <v>0</v>
      </c>
      <c r="K242" s="199"/>
      <c r="L242" s="192"/>
      <c r="M242" s="193"/>
      <c r="N242" s="193"/>
      <c r="O242" s="193"/>
      <c r="P242" s="193"/>
      <c r="Q242" s="193"/>
      <c r="R242" s="199"/>
      <c r="S242" s="193"/>
      <c r="T242" s="193"/>
      <c r="U242" s="193"/>
      <c r="V242" s="193"/>
      <c r="W242" s="194"/>
      <c r="X242" s="193"/>
      <c r="Y242" s="192"/>
      <c r="Z242" s="664"/>
      <c r="AA242" s="192"/>
      <c r="AB242" s="192"/>
      <c r="AC242" s="195"/>
    </row>
    <row r="243" spans="1:29" s="209" customFormat="1" hidden="1" x14ac:dyDescent="0.25">
      <c r="A243" s="126" t="s">
        <v>289</v>
      </c>
      <c r="B243" s="189" t="s">
        <v>695</v>
      </c>
      <c r="C243" s="198"/>
      <c r="D243" s="794" t="s">
        <v>707</v>
      </c>
      <c r="E243" s="794"/>
      <c r="F243" s="422"/>
      <c r="G243" s="422"/>
      <c r="H243" s="271">
        <f>SUM(R243:AC243)</f>
        <v>0</v>
      </c>
      <c r="I243" s="190"/>
      <c r="J243" s="191">
        <f t="shared" si="81"/>
        <v>0</v>
      </c>
      <c r="K243" s="199"/>
      <c r="L243" s="192"/>
      <c r="M243" s="193"/>
      <c r="N243" s="193"/>
      <c r="O243" s="193"/>
      <c r="P243" s="193"/>
      <c r="Q243" s="193"/>
      <c r="R243" s="199"/>
      <c r="S243" s="193"/>
      <c r="T243" s="193"/>
      <c r="U243" s="193"/>
      <c r="V243" s="193"/>
      <c r="W243" s="194"/>
      <c r="X243" s="193"/>
      <c r="Y243" s="192"/>
      <c r="Z243" s="664"/>
      <c r="AA243" s="192"/>
      <c r="AB243" s="192"/>
      <c r="AC243" s="195"/>
    </row>
    <row r="244" spans="1:29" s="209" customFormat="1" hidden="1" x14ac:dyDescent="0.25">
      <c r="A244" s="126" t="s">
        <v>290</v>
      </c>
      <c r="B244" s="189" t="s">
        <v>696</v>
      </c>
      <c r="C244" s="198"/>
      <c r="D244" s="794" t="s">
        <v>708</v>
      </c>
      <c r="E244" s="794"/>
      <c r="F244" s="422"/>
      <c r="G244" s="422"/>
      <c r="H244" s="271">
        <f>SUM(R244:AC244)</f>
        <v>0</v>
      </c>
      <c r="I244" s="190"/>
      <c r="J244" s="191">
        <f t="shared" si="81"/>
        <v>0</v>
      </c>
      <c r="K244" s="199"/>
      <c r="L244" s="192"/>
      <c r="M244" s="193"/>
      <c r="N244" s="193"/>
      <c r="O244" s="193"/>
      <c r="P244" s="193"/>
      <c r="Q244" s="193"/>
      <c r="R244" s="199"/>
      <c r="S244" s="193"/>
      <c r="T244" s="193"/>
      <c r="U244" s="193"/>
      <c r="V244" s="193"/>
      <c r="W244" s="194"/>
      <c r="X244" s="193"/>
      <c r="Y244" s="192"/>
      <c r="Z244" s="664"/>
      <c r="AA244" s="192"/>
      <c r="AB244" s="192"/>
      <c r="AC244" s="195"/>
    </row>
    <row r="245" spans="1:29" s="18" customFormat="1" hidden="1" x14ac:dyDescent="0.25">
      <c r="A245" s="126"/>
      <c r="B245" s="53" t="s">
        <v>697</v>
      </c>
      <c r="C245" s="810" t="s">
        <v>291</v>
      </c>
      <c r="D245" s="811"/>
      <c r="E245" s="811"/>
      <c r="F245" s="419"/>
      <c r="G245" s="419"/>
      <c r="H245" s="258">
        <f>H246+H247+H248+H249+H250+H251</f>
        <v>0</v>
      </c>
      <c r="I245" s="156">
        <f t="shared" ref="I245:AC245" si="94">I246+I247+I248+I249+I250+I251</f>
        <v>0</v>
      </c>
      <c r="J245" s="168">
        <f t="shared" si="81"/>
        <v>0</v>
      </c>
      <c r="K245" s="77"/>
      <c r="L245" s="43">
        <f t="shared" ref="L245:Q245" si="95">L246+L247+L248+L249+L250+L251</f>
        <v>0</v>
      </c>
      <c r="M245" s="13">
        <f t="shared" si="95"/>
        <v>0</v>
      </c>
      <c r="N245" s="13">
        <f t="shared" si="95"/>
        <v>0</v>
      </c>
      <c r="O245" s="13">
        <f t="shared" si="95"/>
        <v>0</v>
      </c>
      <c r="P245" s="13">
        <f>P246+P247+P248+P249+P250+P251</f>
        <v>0</v>
      </c>
      <c r="Q245" s="13">
        <f t="shared" si="95"/>
        <v>0</v>
      </c>
      <c r="R245" s="77">
        <f t="shared" si="94"/>
        <v>0</v>
      </c>
      <c r="S245" s="13">
        <f t="shared" si="94"/>
        <v>0</v>
      </c>
      <c r="T245" s="13">
        <f t="shared" si="94"/>
        <v>0</v>
      </c>
      <c r="U245" s="13">
        <f t="shared" si="94"/>
        <v>0</v>
      </c>
      <c r="V245" s="13">
        <f t="shared" si="94"/>
        <v>0</v>
      </c>
      <c r="W245" s="82">
        <f t="shared" si="94"/>
        <v>0</v>
      </c>
      <c r="X245" s="13">
        <f t="shared" si="94"/>
        <v>0</v>
      </c>
      <c r="Y245" s="43">
        <f t="shared" si="94"/>
        <v>0</v>
      </c>
      <c r="Z245" s="669">
        <f t="shared" si="94"/>
        <v>0</v>
      </c>
      <c r="AA245" s="43">
        <f t="shared" si="94"/>
        <v>0</v>
      </c>
      <c r="AB245" s="43">
        <f t="shared" si="94"/>
        <v>0</v>
      </c>
      <c r="AC245" s="45">
        <f t="shared" si="94"/>
        <v>0</v>
      </c>
    </row>
    <row r="246" spans="1:29" s="209" customFormat="1" hidden="1" x14ac:dyDescent="0.25">
      <c r="A246" s="126" t="s">
        <v>292</v>
      </c>
      <c r="B246" s="189" t="s">
        <v>698</v>
      </c>
      <c r="C246" s="198"/>
      <c r="D246" s="794" t="s">
        <v>383</v>
      </c>
      <c r="E246" s="794"/>
      <c r="F246" s="422"/>
      <c r="G246" s="422"/>
      <c r="H246" s="271">
        <f t="shared" ref="H246:H257" si="96">SUM(R246:AC246)</f>
        <v>0</v>
      </c>
      <c r="I246" s="190"/>
      <c r="J246" s="191">
        <f t="shared" si="81"/>
        <v>0</v>
      </c>
      <c r="K246" s="199"/>
      <c r="L246" s="192"/>
      <c r="M246" s="193"/>
      <c r="N246" s="193"/>
      <c r="O246" s="193"/>
      <c r="P246" s="193"/>
      <c r="Q246" s="193"/>
      <c r="R246" s="199"/>
      <c r="S246" s="193"/>
      <c r="T246" s="193"/>
      <c r="U246" s="193"/>
      <c r="V246" s="193"/>
      <c r="W246" s="194"/>
      <c r="X246" s="193"/>
      <c r="Y246" s="192"/>
      <c r="Z246" s="664"/>
      <c r="AA246" s="192"/>
      <c r="AB246" s="192"/>
      <c r="AC246" s="195"/>
    </row>
    <row r="247" spans="1:29" s="209" customFormat="1" hidden="1" x14ac:dyDescent="0.25">
      <c r="A247" s="126" t="s">
        <v>293</v>
      </c>
      <c r="B247" s="189" t="s">
        <v>699</v>
      </c>
      <c r="C247" s="198"/>
      <c r="D247" s="794" t="s">
        <v>384</v>
      </c>
      <c r="E247" s="794"/>
      <c r="F247" s="422"/>
      <c r="G247" s="422"/>
      <c r="H247" s="271">
        <f t="shared" si="96"/>
        <v>0</v>
      </c>
      <c r="I247" s="190"/>
      <c r="J247" s="191">
        <f t="shared" si="81"/>
        <v>0</v>
      </c>
      <c r="K247" s="199"/>
      <c r="L247" s="192"/>
      <c r="M247" s="193"/>
      <c r="N247" s="193"/>
      <c r="O247" s="193"/>
      <c r="P247" s="193"/>
      <c r="Q247" s="193"/>
      <c r="R247" s="199"/>
      <c r="S247" s="193"/>
      <c r="T247" s="193"/>
      <c r="U247" s="193"/>
      <c r="V247" s="193"/>
      <c r="W247" s="194"/>
      <c r="X247" s="193"/>
      <c r="Y247" s="192"/>
      <c r="Z247" s="664"/>
      <c r="AA247" s="192"/>
      <c r="AB247" s="192"/>
      <c r="AC247" s="195"/>
    </row>
    <row r="248" spans="1:29" s="209" customFormat="1" hidden="1" x14ac:dyDescent="0.25">
      <c r="A248" s="126" t="s">
        <v>887</v>
      </c>
      <c r="B248" s="189" t="s">
        <v>888</v>
      </c>
      <c r="C248" s="198"/>
      <c r="D248" s="794" t="s">
        <v>889</v>
      </c>
      <c r="E248" s="794"/>
      <c r="F248" s="422"/>
      <c r="G248" s="422"/>
      <c r="H248" s="271">
        <f t="shared" si="96"/>
        <v>0</v>
      </c>
      <c r="I248" s="190"/>
      <c r="J248" s="191">
        <f t="shared" si="81"/>
        <v>0</v>
      </c>
      <c r="K248" s="199"/>
      <c r="L248" s="192"/>
      <c r="M248" s="193"/>
      <c r="N248" s="193"/>
      <c r="O248" s="193"/>
      <c r="P248" s="193"/>
      <c r="Q248" s="193"/>
      <c r="R248" s="199"/>
      <c r="S248" s="193"/>
      <c r="T248" s="193"/>
      <c r="U248" s="193"/>
      <c r="V248" s="193"/>
      <c r="W248" s="194"/>
      <c r="X248" s="193"/>
      <c r="Y248" s="192"/>
      <c r="Z248" s="664"/>
      <c r="AA248" s="192"/>
      <c r="AB248" s="192"/>
      <c r="AC248" s="195"/>
    </row>
    <row r="249" spans="1:29" s="209" customFormat="1" hidden="1" x14ac:dyDescent="0.25">
      <c r="A249" s="126" t="s">
        <v>294</v>
      </c>
      <c r="B249" s="189" t="s">
        <v>700</v>
      </c>
      <c r="C249" s="198"/>
      <c r="D249" s="794" t="s">
        <v>295</v>
      </c>
      <c r="E249" s="794"/>
      <c r="F249" s="422"/>
      <c r="G249" s="422"/>
      <c r="H249" s="271">
        <f t="shared" si="96"/>
        <v>0</v>
      </c>
      <c r="I249" s="190"/>
      <c r="J249" s="191">
        <f t="shared" si="81"/>
        <v>0</v>
      </c>
      <c r="K249" s="199"/>
      <c r="L249" s="192"/>
      <c r="M249" s="193"/>
      <c r="N249" s="193"/>
      <c r="O249" s="193"/>
      <c r="P249" s="193"/>
      <c r="Q249" s="193"/>
      <c r="R249" s="199"/>
      <c r="S249" s="193"/>
      <c r="T249" s="193"/>
      <c r="U249" s="193"/>
      <c r="V249" s="193"/>
      <c r="W249" s="194"/>
      <c r="X249" s="193"/>
      <c r="Y249" s="192"/>
      <c r="Z249" s="664"/>
      <c r="AA249" s="192"/>
      <c r="AB249" s="192"/>
      <c r="AC249" s="195"/>
    </row>
    <row r="250" spans="1:29" s="209" customFormat="1" hidden="1" x14ac:dyDescent="0.25">
      <c r="A250" s="126" t="s">
        <v>296</v>
      </c>
      <c r="B250" s="189" t="s">
        <v>701</v>
      </c>
      <c r="C250" s="198"/>
      <c r="D250" s="794" t="s">
        <v>297</v>
      </c>
      <c r="E250" s="794"/>
      <c r="F250" s="422"/>
      <c r="G250" s="422"/>
      <c r="H250" s="271">
        <f t="shared" si="96"/>
        <v>0</v>
      </c>
      <c r="I250" s="190"/>
      <c r="J250" s="191">
        <f t="shared" si="81"/>
        <v>0</v>
      </c>
      <c r="K250" s="199"/>
      <c r="L250" s="192"/>
      <c r="M250" s="193"/>
      <c r="N250" s="193"/>
      <c r="O250" s="193"/>
      <c r="P250" s="193"/>
      <c r="Q250" s="193"/>
      <c r="R250" s="199"/>
      <c r="S250" s="193"/>
      <c r="T250" s="193"/>
      <c r="U250" s="193"/>
      <c r="V250" s="193"/>
      <c r="W250" s="194"/>
      <c r="X250" s="193"/>
      <c r="Y250" s="192"/>
      <c r="Z250" s="664"/>
      <c r="AA250" s="192"/>
      <c r="AB250" s="192"/>
      <c r="AC250" s="195"/>
    </row>
    <row r="251" spans="1:29" s="209" customFormat="1" hidden="1" x14ac:dyDescent="0.25">
      <c r="A251" s="126" t="s">
        <v>890</v>
      </c>
      <c r="B251" s="189" t="s">
        <v>891</v>
      </c>
      <c r="C251" s="198"/>
      <c r="D251" s="794" t="s">
        <v>892</v>
      </c>
      <c r="E251" s="794"/>
      <c r="F251" s="422"/>
      <c r="G251" s="422"/>
      <c r="H251" s="271">
        <f t="shared" si="96"/>
        <v>0</v>
      </c>
      <c r="I251" s="190"/>
      <c r="J251" s="191">
        <f t="shared" si="81"/>
        <v>0</v>
      </c>
      <c r="K251" s="199"/>
      <c r="L251" s="192"/>
      <c r="M251" s="193"/>
      <c r="N251" s="193"/>
      <c r="O251" s="193"/>
      <c r="P251" s="193"/>
      <c r="Q251" s="193"/>
      <c r="R251" s="199"/>
      <c r="S251" s="193"/>
      <c r="T251" s="193"/>
      <c r="U251" s="193"/>
      <c r="V251" s="193"/>
      <c r="W251" s="194"/>
      <c r="X251" s="193"/>
      <c r="Y251" s="192"/>
      <c r="Z251" s="664"/>
      <c r="AA251" s="192"/>
      <c r="AB251" s="192"/>
      <c r="AC251" s="195"/>
    </row>
    <row r="252" spans="1:29" s="41" customFormat="1" hidden="1" x14ac:dyDescent="0.25">
      <c r="A252" s="126" t="s">
        <v>893</v>
      </c>
      <c r="B252" s="53" t="s">
        <v>894</v>
      </c>
      <c r="C252" s="810" t="s">
        <v>895</v>
      </c>
      <c r="D252" s="811"/>
      <c r="E252" s="811"/>
      <c r="F252" s="419"/>
      <c r="G252" s="419"/>
      <c r="H252" s="258">
        <f t="shared" si="96"/>
        <v>0</v>
      </c>
      <c r="I252" s="156"/>
      <c r="J252" s="168">
        <f t="shared" si="81"/>
        <v>0</v>
      </c>
      <c r="K252" s="77"/>
      <c r="L252" s="43"/>
      <c r="M252" s="13"/>
      <c r="N252" s="13"/>
      <c r="O252" s="13"/>
      <c r="P252" s="13"/>
      <c r="Q252" s="13"/>
      <c r="R252" s="77"/>
      <c r="S252" s="13"/>
      <c r="T252" s="13"/>
      <c r="U252" s="13"/>
      <c r="V252" s="13"/>
      <c r="W252" s="82"/>
      <c r="X252" s="13"/>
      <c r="Y252" s="43"/>
      <c r="Z252" s="669"/>
      <c r="AA252" s="43"/>
      <c r="AB252" s="43"/>
      <c r="AC252" s="45"/>
    </row>
    <row r="253" spans="1:29" s="41" customFormat="1" ht="15.75" thickBot="1" x14ac:dyDescent="0.3">
      <c r="A253" s="126" t="s">
        <v>298</v>
      </c>
      <c r="B253" s="53" t="s">
        <v>702</v>
      </c>
      <c r="C253" s="810" t="s">
        <v>299</v>
      </c>
      <c r="D253" s="811"/>
      <c r="E253" s="811"/>
      <c r="F253" s="419">
        <v>549172</v>
      </c>
      <c r="G253" s="419">
        <v>549172</v>
      </c>
      <c r="H253" s="258">
        <f t="shared" si="96"/>
        <v>549172</v>
      </c>
      <c r="I253" s="156"/>
      <c r="J253" s="168">
        <f t="shared" si="81"/>
        <v>549172</v>
      </c>
      <c r="K253" s="77"/>
      <c r="L253" s="43">
        <f>J253</f>
        <v>549172</v>
      </c>
      <c r="M253" s="13"/>
      <c r="N253" s="13"/>
      <c r="O253" s="13"/>
      <c r="P253" s="13"/>
      <c r="Q253" s="13"/>
      <c r="R253" s="77">
        <v>549172</v>
      </c>
      <c r="S253" s="13"/>
      <c r="T253" s="13"/>
      <c r="U253" s="13"/>
      <c r="V253" s="13"/>
      <c r="W253" s="82"/>
      <c r="X253" s="13"/>
      <c r="Y253" s="43"/>
      <c r="Z253" s="669"/>
      <c r="AA253" s="43"/>
      <c r="AB253" s="43"/>
      <c r="AC253" s="45"/>
    </row>
    <row r="254" spans="1:29" s="41" customFormat="1" hidden="1" x14ac:dyDescent="0.25">
      <c r="A254" s="126" t="s">
        <v>300</v>
      </c>
      <c r="B254" s="53" t="s">
        <v>703</v>
      </c>
      <c r="C254" s="810" t="s">
        <v>896</v>
      </c>
      <c r="D254" s="811"/>
      <c r="E254" s="811"/>
      <c r="F254" s="419"/>
      <c r="G254" s="419"/>
      <c r="H254" s="258">
        <f t="shared" si="96"/>
        <v>0</v>
      </c>
      <c r="I254" s="156"/>
      <c r="J254" s="168">
        <f t="shared" si="81"/>
        <v>0</v>
      </c>
      <c r="K254" s="77"/>
      <c r="L254" s="43"/>
      <c r="M254" s="13"/>
      <c r="N254" s="13"/>
      <c r="O254" s="13"/>
      <c r="P254" s="13"/>
      <c r="Q254" s="13"/>
      <c r="R254" s="77"/>
      <c r="S254" s="13"/>
      <c r="T254" s="13"/>
      <c r="U254" s="13"/>
      <c r="V254" s="13"/>
      <c r="W254" s="82"/>
      <c r="X254" s="13"/>
      <c r="Y254" s="43"/>
      <c r="Z254" s="669"/>
      <c r="AA254" s="43"/>
      <c r="AB254" s="43"/>
      <c r="AC254" s="45"/>
    </row>
    <row r="255" spans="1:29" s="41" customFormat="1" hidden="1" x14ac:dyDescent="0.25">
      <c r="A255" s="126" t="s">
        <v>301</v>
      </c>
      <c r="B255" s="53" t="s">
        <v>704</v>
      </c>
      <c r="C255" s="810" t="s">
        <v>897</v>
      </c>
      <c r="D255" s="811"/>
      <c r="E255" s="811"/>
      <c r="F255" s="419"/>
      <c r="G255" s="419"/>
      <c r="H255" s="258">
        <f t="shared" si="96"/>
        <v>0</v>
      </c>
      <c r="I255" s="156"/>
      <c r="J255" s="168">
        <f t="shared" si="81"/>
        <v>0</v>
      </c>
      <c r="K255" s="77"/>
      <c r="L255" s="43"/>
      <c r="M255" s="13"/>
      <c r="N255" s="13"/>
      <c r="O255" s="13"/>
      <c r="P255" s="13"/>
      <c r="Q255" s="13"/>
      <c r="R255" s="77"/>
      <c r="S255" s="13"/>
      <c r="T255" s="13"/>
      <c r="U255" s="13"/>
      <c r="V255" s="13"/>
      <c r="W255" s="82"/>
      <c r="X255" s="13"/>
      <c r="Y255" s="43"/>
      <c r="Z255" s="669"/>
      <c r="AA255" s="43"/>
      <c r="AB255" s="43"/>
      <c r="AC255" s="45"/>
    </row>
    <row r="256" spans="1:29" s="41" customFormat="1" hidden="1" x14ac:dyDescent="0.25">
      <c r="A256" s="126" t="s">
        <v>302</v>
      </c>
      <c r="B256" s="53" t="s">
        <v>705</v>
      </c>
      <c r="C256" s="810" t="s">
        <v>303</v>
      </c>
      <c r="D256" s="811"/>
      <c r="E256" s="811"/>
      <c r="F256" s="419"/>
      <c r="G256" s="419"/>
      <c r="H256" s="258">
        <f t="shared" si="96"/>
        <v>0</v>
      </c>
      <c r="I256" s="156"/>
      <c r="J256" s="168">
        <f t="shared" si="81"/>
        <v>0</v>
      </c>
      <c r="K256" s="77"/>
      <c r="L256" s="43"/>
      <c r="M256" s="13"/>
      <c r="N256" s="13"/>
      <c r="O256" s="13"/>
      <c r="P256" s="13"/>
      <c r="Q256" s="13"/>
      <c r="R256" s="77"/>
      <c r="S256" s="13"/>
      <c r="T256" s="13"/>
      <c r="U256" s="13"/>
      <c r="V256" s="13"/>
      <c r="W256" s="82"/>
      <c r="X256" s="13"/>
      <c r="Y256" s="43"/>
      <c r="Z256" s="669"/>
      <c r="AA256" s="43"/>
      <c r="AB256" s="43"/>
      <c r="AC256" s="45"/>
    </row>
    <row r="257" spans="1:29" s="41" customFormat="1" hidden="1" x14ac:dyDescent="0.25">
      <c r="A257" s="126" t="s">
        <v>898</v>
      </c>
      <c r="B257" s="53" t="s">
        <v>899</v>
      </c>
      <c r="C257" s="810" t="s">
        <v>901</v>
      </c>
      <c r="D257" s="811"/>
      <c r="E257" s="811"/>
      <c r="F257" s="419"/>
      <c r="G257" s="419"/>
      <c r="H257" s="258">
        <f t="shared" si="96"/>
        <v>0</v>
      </c>
      <c r="I257" s="156"/>
      <c r="J257" s="168">
        <f t="shared" si="81"/>
        <v>0</v>
      </c>
      <c r="K257" s="77"/>
      <c r="L257" s="43"/>
      <c r="M257" s="13"/>
      <c r="N257" s="13"/>
      <c r="O257" s="13"/>
      <c r="P257" s="13"/>
      <c r="Q257" s="13"/>
      <c r="R257" s="77"/>
      <c r="S257" s="13"/>
      <c r="T257" s="13"/>
      <c r="U257" s="13"/>
      <c r="V257" s="13"/>
      <c r="W257" s="82"/>
      <c r="X257" s="13"/>
      <c r="Y257" s="43"/>
      <c r="Z257" s="669"/>
      <c r="AA257" s="43"/>
      <c r="AB257" s="43"/>
      <c r="AC257" s="45"/>
    </row>
    <row r="258" spans="1:29" s="41" customFormat="1" hidden="1" x14ac:dyDescent="0.25">
      <c r="A258" s="126"/>
      <c r="B258" s="53" t="s">
        <v>900</v>
      </c>
      <c r="C258" s="810" t="s">
        <v>902</v>
      </c>
      <c r="D258" s="811"/>
      <c r="E258" s="811"/>
      <c r="F258" s="419"/>
      <c r="G258" s="419"/>
      <c r="H258" s="258">
        <f>H259+H260</f>
        <v>0</v>
      </c>
      <c r="I258" s="156">
        <f t="shared" ref="I258:AC258" si="97">I259+I260</f>
        <v>0</v>
      </c>
      <c r="J258" s="168">
        <f t="shared" si="81"/>
        <v>0</v>
      </c>
      <c r="K258" s="77"/>
      <c r="L258" s="43">
        <f t="shared" ref="L258:Q258" si="98">L259+L260</f>
        <v>0</v>
      </c>
      <c r="M258" s="13">
        <f t="shared" si="98"/>
        <v>0</v>
      </c>
      <c r="N258" s="13">
        <f t="shared" si="98"/>
        <v>0</v>
      </c>
      <c r="O258" s="13">
        <f t="shared" si="98"/>
        <v>0</v>
      </c>
      <c r="P258" s="13">
        <f>P259+P260</f>
        <v>0</v>
      </c>
      <c r="Q258" s="13">
        <f t="shared" si="98"/>
        <v>0</v>
      </c>
      <c r="R258" s="77">
        <f t="shared" si="97"/>
        <v>0</v>
      </c>
      <c r="S258" s="13">
        <f t="shared" si="97"/>
        <v>0</v>
      </c>
      <c r="T258" s="13">
        <f t="shared" si="97"/>
        <v>0</v>
      </c>
      <c r="U258" s="13">
        <f t="shared" si="97"/>
        <v>0</v>
      </c>
      <c r="V258" s="13">
        <f t="shared" si="97"/>
        <v>0</v>
      </c>
      <c r="W258" s="82">
        <f t="shared" si="97"/>
        <v>0</v>
      </c>
      <c r="X258" s="13">
        <f t="shared" si="97"/>
        <v>0</v>
      </c>
      <c r="Y258" s="43">
        <f t="shared" si="97"/>
        <v>0</v>
      </c>
      <c r="Z258" s="669">
        <f t="shared" si="97"/>
        <v>0</v>
      </c>
      <c r="AA258" s="43">
        <f t="shared" si="97"/>
        <v>0</v>
      </c>
      <c r="AB258" s="43">
        <f t="shared" si="97"/>
        <v>0</v>
      </c>
      <c r="AC258" s="45">
        <f t="shared" si="97"/>
        <v>0</v>
      </c>
    </row>
    <row r="259" spans="1:29" s="209" customFormat="1" hidden="1" x14ac:dyDescent="0.25">
      <c r="A259" s="126" t="s">
        <v>904</v>
      </c>
      <c r="B259" s="189" t="s">
        <v>903</v>
      </c>
      <c r="C259" s="198"/>
      <c r="D259" s="794" t="s">
        <v>907</v>
      </c>
      <c r="E259" s="794"/>
      <c r="F259" s="422"/>
      <c r="G259" s="422"/>
      <c r="H259" s="271">
        <f>SUM(R259:AC259)</f>
        <v>0</v>
      </c>
      <c r="I259" s="190"/>
      <c r="J259" s="191">
        <f t="shared" si="81"/>
        <v>0</v>
      </c>
      <c r="K259" s="199"/>
      <c r="L259" s="192"/>
      <c r="M259" s="193"/>
      <c r="N259" s="193"/>
      <c r="O259" s="193"/>
      <c r="P259" s="193"/>
      <c r="Q259" s="193"/>
      <c r="R259" s="199"/>
      <c r="S259" s="193"/>
      <c r="T259" s="193"/>
      <c r="U259" s="193"/>
      <c r="V259" s="193"/>
      <c r="W259" s="194"/>
      <c r="X259" s="193"/>
      <c r="Y259" s="192"/>
      <c r="Z259" s="664"/>
      <c r="AA259" s="192"/>
      <c r="AB259" s="192"/>
      <c r="AC259" s="195"/>
    </row>
    <row r="260" spans="1:29" s="209" customFormat="1" hidden="1" x14ac:dyDescent="0.25">
      <c r="A260" s="126" t="s">
        <v>905</v>
      </c>
      <c r="B260" s="189" t="s">
        <v>906</v>
      </c>
      <c r="C260" s="198"/>
      <c r="D260" s="794" t="s">
        <v>908</v>
      </c>
      <c r="E260" s="794"/>
      <c r="F260" s="422"/>
      <c r="G260" s="422"/>
      <c r="H260" s="271">
        <f>SUM(R260:AC260)</f>
        <v>0</v>
      </c>
      <c r="I260" s="190"/>
      <c r="J260" s="191">
        <f t="shared" si="81"/>
        <v>0</v>
      </c>
      <c r="K260" s="199"/>
      <c r="L260" s="192"/>
      <c r="M260" s="193"/>
      <c r="N260" s="193"/>
      <c r="O260" s="193"/>
      <c r="P260" s="193"/>
      <c r="Q260" s="193"/>
      <c r="R260" s="199"/>
      <c r="S260" s="193"/>
      <c r="T260" s="193"/>
      <c r="U260" s="193"/>
      <c r="V260" s="193"/>
      <c r="W260" s="194"/>
      <c r="X260" s="193"/>
      <c r="Y260" s="192"/>
      <c r="Z260" s="664"/>
      <c r="AA260" s="192"/>
      <c r="AB260" s="192"/>
      <c r="AC260" s="195"/>
    </row>
    <row r="261" spans="1:29" hidden="1" x14ac:dyDescent="0.25">
      <c r="B261" s="92" t="s">
        <v>709</v>
      </c>
      <c r="C261" s="784" t="s">
        <v>304</v>
      </c>
      <c r="D261" s="785"/>
      <c r="E261" s="785"/>
      <c r="F261" s="421"/>
      <c r="G261" s="421"/>
      <c r="H261" s="252">
        <f>H262+H263+H264+H265+H266</f>
        <v>0</v>
      </c>
      <c r="I261" s="150">
        <f t="shared" ref="I261:AC261" si="99">I262+I263+I264+I265+I266</f>
        <v>0</v>
      </c>
      <c r="J261" s="166">
        <f t="shared" si="81"/>
        <v>0</v>
      </c>
      <c r="K261" s="94"/>
      <c r="L261" s="97">
        <f t="shared" ref="L261:Q261" si="100">L262+L263+L264+L265+L266</f>
        <v>0</v>
      </c>
      <c r="M261" s="95">
        <f t="shared" si="100"/>
        <v>0</v>
      </c>
      <c r="N261" s="95">
        <f t="shared" si="100"/>
        <v>0</v>
      </c>
      <c r="O261" s="95">
        <f t="shared" si="100"/>
        <v>0</v>
      </c>
      <c r="P261" s="95">
        <f>P262+P263+P264+P265+P266</f>
        <v>0</v>
      </c>
      <c r="Q261" s="95">
        <f t="shared" si="100"/>
        <v>0</v>
      </c>
      <c r="R261" s="94">
        <f t="shared" si="99"/>
        <v>0</v>
      </c>
      <c r="S261" s="95">
        <f t="shared" si="99"/>
        <v>0</v>
      </c>
      <c r="T261" s="95">
        <f t="shared" si="99"/>
        <v>0</v>
      </c>
      <c r="U261" s="95">
        <f t="shared" si="99"/>
        <v>0</v>
      </c>
      <c r="V261" s="95">
        <f t="shared" si="99"/>
        <v>0</v>
      </c>
      <c r="W261" s="98">
        <f t="shared" si="99"/>
        <v>0</v>
      </c>
      <c r="X261" s="95">
        <f t="shared" si="99"/>
        <v>0</v>
      </c>
      <c r="Y261" s="97">
        <f t="shared" si="99"/>
        <v>0</v>
      </c>
      <c r="Z261" s="668">
        <f t="shared" si="99"/>
        <v>0</v>
      </c>
      <c r="AA261" s="97">
        <f t="shared" si="99"/>
        <v>0</v>
      </c>
      <c r="AB261" s="97">
        <f t="shared" si="99"/>
        <v>0</v>
      </c>
      <c r="AC261" s="99">
        <f t="shared" si="99"/>
        <v>0</v>
      </c>
    </row>
    <row r="262" spans="1:29" s="41" customFormat="1" hidden="1" x14ac:dyDescent="0.25">
      <c r="A262" s="126" t="s">
        <v>305</v>
      </c>
      <c r="B262" s="196" t="s">
        <v>710</v>
      </c>
      <c r="C262" s="815" t="s">
        <v>385</v>
      </c>
      <c r="D262" s="816"/>
      <c r="E262" s="816"/>
      <c r="F262" s="441"/>
      <c r="G262" s="441"/>
      <c r="H262" s="272">
        <f t="shared" ref="H262:H268" si="101">SUM(R262:AC262)</f>
        <v>0</v>
      </c>
      <c r="I262" s="197"/>
      <c r="J262" s="211">
        <f t="shared" si="81"/>
        <v>0</v>
      </c>
      <c r="K262" s="212"/>
      <c r="L262" s="215"/>
      <c r="M262" s="213"/>
      <c r="N262" s="213"/>
      <c r="O262" s="213"/>
      <c r="P262" s="213"/>
      <c r="Q262" s="213"/>
      <c r="R262" s="212"/>
      <c r="S262" s="213"/>
      <c r="T262" s="213"/>
      <c r="U262" s="213"/>
      <c r="V262" s="213"/>
      <c r="W262" s="216"/>
      <c r="X262" s="213"/>
      <c r="Y262" s="215"/>
      <c r="Z262" s="674"/>
      <c r="AA262" s="215"/>
      <c r="AB262" s="215"/>
      <c r="AC262" s="214"/>
    </row>
    <row r="263" spans="1:29" s="41" customFormat="1" hidden="1" x14ac:dyDescent="0.25">
      <c r="A263" s="126" t="s">
        <v>306</v>
      </c>
      <c r="B263" s="196" t="s">
        <v>711</v>
      </c>
      <c r="C263" s="815" t="s">
        <v>386</v>
      </c>
      <c r="D263" s="816"/>
      <c r="E263" s="816"/>
      <c r="F263" s="441"/>
      <c r="G263" s="441"/>
      <c r="H263" s="272">
        <f t="shared" si="101"/>
        <v>0</v>
      </c>
      <c r="I263" s="197"/>
      <c r="J263" s="211">
        <f t="shared" si="81"/>
        <v>0</v>
      </c>
      <c r="K263" s="212"/>
      <c r="L263" s="215"/>
      <c r="M263" s="213"/>
      <c r="N263" s="213"/>
      <c r="O263" s="213"/>
      <c r="P263" s="213"/>
      <c r="Q263" s="213"/>
      <c r="R263" s="212"/>
      <c r="S263" s="213"/>
      <c r="T263" s="213"/>
      <c r="U263" s="213"/>
      <c r="V263" s="213"/>
      <c r="W263" s="216"/>
      <c r="X263" s="213"/>
      <c r="Y263" s="215"/>
      <c r="Z263" s="674"/>
      <c r="AA263" s="215"/>
      <c r="AB263" s="215"/>
      <c r="AC263" s="214"/>
    </row>
    <row r="264" spans="1:29" s="41" customFormat="1" hidden="1" x14ac:dyDescent="0.25">
      <c r="A264" s="126" t="s">
        <v>307</v>
      </c>
      <c r="B264" s="196" t="s">
        <v>712</v>
      </c>
      <c r="C264" s="815" t="s">
        <v>308</v>
      </c>
      <c r="D264" s="816"/>
      <c r="E264" s="816"/>
      <c r="F264" s="441"/>
      <c r="G264" s="441"/>
      <c r="H264" s="272">
        <f t="shared" si="101"/>
        <v>0</v>
      </c>
      <c r="I264" s="197"/>
      <c r="J264" s="211">
        <f t="shared" si="81"/>
        <v>0</v>
      </c>
      <c r="K264" s="212"/>
      <c r="L264" s="215"/>
      <c r="M264" s="213"/>
      <c r="N264" s="213"/>
      <c r="O264" s="213"/>
      <c r="P264" s="213"/>
      <c r="Q264" s="213"/>
      <c r="R264" s="212"/>
      <c r="S264" s="213"/>
      <c r="T264" s="213"/>
      <c r="U264" s="213"/>
      <c r="V264" s="213"/>
      <c r="W264" s="216"/>
      <c r="X264" s="213"/>
      <c r="Y264" s="215"/>
      <c r="Z264" s="674"/>
      <c r="AA264" s="215"/>
      <c r="AB264" s="215"/>
      <c r="AC264" s="214"/>
    </row>
    <row r="265" spans="1:29" s="41" customFormat="1" hidden="1" x14ac:dyDescent="0.25">
      <c r="A265" s="126" t="s">
        <v>309</v>
      </c>
      <c r="B265" s="196" t="s">
        <v>713</v>
      </c>
      <c r="C265" s="815" t="s">
        <v>310</v>
      </c>
      <c r="D265" s="816"/>
      <c r="E265" s="816"/>
      <c r="F265" s="441"/>
      <c r="G265" s="441"/>
      <c r="H265" s="272">
        <f t="shared" si="101"/>
        <v>0</v>
      </c>
      <c r="I265" s="197"/>
      <c r="J265" s="211">
        <f t="shared" si="81"/>
        <v>0</v>
      </c>
      <c r="K265" s="212"/>
      <c r="L265" s="215"/>
      <c r="M265" s="213"/>
      <c r="N265" s="213"/>
      <c r="O265" s="213"/>
      <c r="P265" s="213"/>
      <c r="Q265" s="213"/>
      <c r="R265" s="212"/>
      <c r="S265" s="213"/>
      <c r="T265" s="213"/>
      <c r="U265" s="213"/>
      <c r="V265" s="213"/>
      <c r="W265" s="216"/>
      <c r="X265" s="213"/>
      <c r="Y265" s="215"/>
      <c r="Z265" s="674"/>
      <c r="AA265" s="215"/>
      <c r="AB265" s="215"/>
      <c r="AC265" s="214"/>
    </row>
    <row r="266" spans="1:29" s="41" customFormat="1" hidden="1" x14ac:dyDescent="0.25">
      <c r="A266" s="126" t="s">
        <v>311</v>
      </c>
      <c r="B266" s="196" t="s">
        <v>714</v>
      </c>
      <c r="C266" s="815" t="s">
        <v>387</v>
      </c>
      <c r="D266" s="816"/>
      <c r="E266" s="816"/>
      <c r="F266" s="441"/>
      <c r="G266" s="441"/>
      <c r="H266" s="272">
        <f t="shared" si="101"/>
        <v>0</v>
      </c>
      <c r="I266" s="197"/>
      <c r="J266" s="211">
        <f t="shared" si="81"/>
        <v>0</v>
      </c>
      <c r="K266" s="212"/>
      <c r="L266" s="215"/>
      <c r="M266" s="213"/>
      <c r="N266" s="213"/>
      <c r="O266" s="213"/>
      <c r="P266" s="213"/>
      <c r="Q266" s="213"/>
      <c r="R266" s="212"/>
      <c r="S266" s="213"/>
      <c r="T266" s="213"/>
      <c r="U266" s="213"/>
      <c r="V266" s="213"/>
      <c r="W266" s="216"/>
      <c r="X266" s="213"/>
      <c r="Y266" s="215"/>
      <c r="Z266" s="674"/>
      <c r="AA266" s="215"/>
      <c r="AB266" s="215"/>
      <c r="AC266" s="214"/>
    </row>
    <row r="267" spans="1:29" hidden="1" x14ac:dyDescent="0.25">
      <c r="A267" s="126" t="s">
        <v>313</v>
      </c>
      <c r="B267" s="92" t="s">
        <v>715</v>
      </c>
      <c r="C267" s="784" t="s">
        <v>312</v>
      </c>
      <c r="D267" s="785"/>
      <c r="E267" s="785"/>
      <c r="F267" s="421"/>
      <c r="G267" s="421"/>
      <c r="H267" s="252">
        <f t="shared" si="101"/>
        <v>0</v>
      </c>
      <c r="I267" s="150"/>
      <c r="J267" s="166">
        <f t="shared" si="81"/>
        <v>0</v>
      </c>
      <c r="K267" s="94"/>
      <c r="L267" s="97"/>
      <c r="M267" s="95"/>
      <c r="N267" s="95"/>
      <c r="O267" s="95"/>
      <c r="P267" s="95"/>
      <c r="Q267" s="95"/>
      <c r="R267" s="94"/>
      <c r="S267" s="95"/>
      <c r="T267" s="95"/>
      <c r="U267" s="95"/>
      <c r="V267" s="95"/>
      <c r="W267" s="98"/>
      <c r="X267" s="95"/>
      <c r="Y267" s="97"/>
      <c r="Z267" s="668"/>
      <c r="AA267" s="97"/>
      <c r="AB267" s="97"/>
      <c r="AC267" s="99"/>
    </row>
    <row r="268" spans="1:29" ht="15.75" hidden="1" thickBot="1" x14ac:dyDescent="0.3">
      <c r="A268" s="126" t="s">
        <v>909</v>
      </c>
      <c r="B268" s="92" t="s">
        <v>910</v>
      </c>
      <c r="C268" s="784" t="s">
        <v>911</v>
      </c>
      <c r="D268" s="785"/>
      <c r="E268" s="785"/>
      <c r="F268" s="421"/>
      <c r="G268" s="421"/>
      <c r="H268" s="252">
        <f t="shared" si="101"/>
        <v>0</v>
      </c>
      <c r="I268" s="150"/>
      <c r="J268" s="166">
        <f t="shared" si="81"/>
        <v>0</v>
      </c>
      <c r="K268" s="94"/>
      <c r="L268" s="97"/>
      <c r="M268" s="95"/>
      <c r="N268" s="95"/>
      <c r="O268" s="95"/>
      <c r="P268" s="95"/>
      <c r="Q268" s="95"/>
      <c r="R268" s="94"/>
      <c r="S268" s="95"/>
      <c r="T268" s="95"/>
      <c r="U268" s="95"/>
      <c r="V268" s="95"/>
      <c r="W268" s="98"/>
      <c r="X268" s="95"/>
      <c r="Y268" s="97"/>
      <c r="Z268" s="668"/>
      <c r="AA268" s="97"/>
      <c r="AB268" s="97"/>
      <c r="AC268" s="99"/>
    </row>
    <row r="269" spans="1:29" ht="15.75" thickBot="1" x14ac:dyDescent="0.3">
      <c r="B269" s="817" t="s">
        <v>314</v>
      </c>
      <c r="C269" s="818"/>
      <c r="D269" s="818"/>
      <c r="E269" s="818"/>
      <c r="F269" s="249">
        <f>F5+F24+F32+F59+F77+F161+F171+F176+F239</f>
        <v>6449293</v>
      </c>
      <c r="G269" s="249">
        <f>G5+G24+G32+G59+G77+G161+G171+G176+G239</f>
        <v>6446566</v>
      </c>
      <c r="H269" s="249">
        <f>H5+H24+H32+H59+H77+H161+H171+H176+H239</f>
        <v>6255584</v>
      </c>
      <c r="I269" s="147">
        <f>I5+I24+I32+I59+I77+I161+I171+I176+I239</f>
        <v>0</v>
      </c>
      <c r="J269" s="164">
        <f t="shared" si="81"/>
        <v>6255584</v>
      </c>
      <c r="K269" s="89">
        <f>K5+K24+K32+K59+K77+K161+K171+K176+K239</f>
        <v>30000</v>
      </c>
      <c r="L269" s="89">
        <f>L5+L24+L32+L59+L77+L161+L171+L176+L239</f>
        <v>745293</v>
      </c>
      <c r="M269" s="87">
        <f>M5+M24+M32+M59+M77+M161+M171+M176+M239</f>
        <v>2358273</v>
      </c>
      <c r="N269" s="87">
        <f t="shared" ref="N269:AC269" si="102">N5+N24+N32+N59+N77+N161+N171+N176+N239</f>
        <v>750000</v>
      </c>
      <c r="O269" s="87">
        <f t="shared" si="102"/>
        <v>288248</v>
      </c>
      <c r="P269" s="87">
        <f t="shared" si="102"/>
        <v>0</v>
      </c>
      <c r="Q269" s="87">
        <f t="shared" si="102"/>
        <v>2083770</v>
      </c>
      <c r="R269" s="86">
        <f t="shared" si="102"/>
        <v>651902</v>
      </c>
      <c r="S269" s="87">
        <f t="shared" si="102"/>
        <v>10000</v>
      </c>
      <c r="T269" s="87">
        <f t="shared" si="102"/>
        <v>180420</v>
      </c>
      <c r="U269" s="87">
        <f t="shared" si="102"/>
        <v>704474</v>
      </c>
      <c r="V269" s="87">
        <f t="shared" si="102"/>
        <v>756982</v>
      </c>
      <c r="W269" s="90">
        <f t="shared" si="102"/>
        <v>615298</v>
      </c>
      <c r="X269" s="87">
        <f t="shared" si="102"/>
        <v>359746</v>
      </c>
      <c r="Y269" s="89">
        <f t="shared" si="102"/>
        <v>265641</v>
      </c>
      <c r="Z269" s="666">
        <f t="shared" si="102"/>
        <v>617948</v>
      </c>
      <c r="AA269" s="89">
        <f t="shared" si="102"/>
        <v>728512</v>
      </c>
      <c r="AB269" s="89">
        <f t="shared" si="102"/>
        <v>424962</v>
      </c>
      <c r="AC269" s="91">
        <f t="shared" si="102"/>
        <v>933699</v>
      </c>
    </row>
    <row r="270" spans="1:29" x14ac:dyDescent="0.25">
      <c r="B270" s="22"/>
      <c r="C270" s="23"/>
      <c r="D270" s="23"/>
      <c r="E270" s="24"/>
      <c r="H270" s="24"/>
      <c r="I270" s="24"/>
      <c r="J270" s="60"/>
      <c r="K270" s="60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spans="1:29" x14ac:dyDescent="0.25">
      <c r="B271" s="25"/>
      <c r="C271" s="26"/>
      <c r="D271" s="26"/>
      <c r="E271" s="24"/>
      <c r="H271" s="24"/>
      <c r="I271" s="24"/>
      <c r="J271" s="60"/>
      <c r="K271" s="60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spans="1:29" x14ac:dyDescent="0.25">
      <c r="B272" s="27"/>
      <c r="C272" s="24"/>
      <c r="D272" s="24"/>
      <c r="E272" s="28"/>
      <c r="F272" s="451"/>
      <c r="G272" s="451"/>
      <c r="H272" s="28"/>
      <c r="I272" s="28"/>
      <c r="J272" s="60"/>
      <c r="K272" s="60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spans="1:29" x14ac:dyDescent="0.25">
      <c r="B273" s="27"/>
      <c r="C273" s="24"/>
      <c r="D273" s="24"/>
      <c r="E273" s="28"/>
      <c r="F273" s="451"/>
      <c r="G273" s="451"/>
      <c r="H273" s="28"/>
      <c r="I273" s="28"/>
      <c r="J273" s="60"/>
      <c r="K273" s="60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spans="1:29" x14ac:dyDescent="0.25">
      <c r="B274" s="27"/>
      <c r="C274" s="24"/>
      <c r="D274" s="24"/>
      <c r="E274" s="28"/>
      <c r="F274" s="451"/>
      <c r="G274" s="451"/>
      <c r="H274" s="28"/>
      <c r="I274" s="28"/>
      <c r="J274" s="60"/>
      <c r="K274" s="60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spans="1:29" x14ac:dyDescent="0.25">
      <c r="B275" s="27"/>
      <c r="C275" s="24"/>
      <c r="D275" s="24"/>
      <c r="E275" s="28"/>
      <c r="F275" s="451"/>
      <c r="G275" s="451"/>
      <c r="H275" s="28"/>
      <c r="I275" s="28"/>
      <c r="J275" s="60"/>
      <c r="K275" s="60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spans="1:29" x14ac:dyDescent="0.25">
      <c r="B276" s="27"/>
      <c r="C276" s="24"/>
      <c r="D276" s="24"/>
      <c r="E276" s="28"/>
      <c r="F276" s="451"/>
      <c r="G276" s="451"/>
      <c r="H276" s="28"/>
      <c r="I276" s="28"/>
      <c r="J276" s="60"/>
      <c r="K276" s="60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spans="1:29" x14ac:dyDescent="0.25">
      <c r="B277" s="27"/>
      <c r="C277" s="24"/>
      <c r="D277" s="24"/>
      <c r="E277" s="28"/>
      <c r="F277" s="451"/>
      <c r="G277" s="451"/>
      <c r="H277" s="28"/>
      <c r="I277" s="28"/>
      <c r="J277" s="60"/>
      <c r="K277" s="60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spans="1:29" x14ac:dyDescent="0.25">
      <c r="B278" s="27"/>
      <c r="C278" s="28"/>
      <c r="D278" s="28"/>
      <c r="E278" s="24"/>
      <c r="H278" s="24"/>
      <c r="I278" s="24"/>
      <c r="J278" s="60"/>
      <c r="K278" s="60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spans="1:29" x14ac:dyDescent="0.25">
      <c r="B279" s="27"/>
      <c r="C279" s="28"/>
      <c r="D279" s="28"/>
      <c r="E279" s="24"/>
      <c r="H279" s="24"/>
      <c r="I279" s="24"/>
      <c r="J279" s="60"/>
      <c r="K279" s="60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spans="1:29" x14ac:dyDescent="0.25">
      <c r="B280" s="27"/>
      <c r="C280" s="28"/>
      <c r="D280" s="28"/>
      <c r="E280" s="24"/>
      <c r="H280" s="24"/>
      <c r="I280" s="24"/>
      <c r="J280" s="60"/>
      <c r="K280" s="60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spans="1:29" x14ac:dyDescent="0.25">
      <c r="B281" s="27"/>
      <c r="C281" s="24"/>
      <c r="D281" s="24"/>
      <c r="E281" s="28"/>
      <c r="F281" s="451"/>
      <c r="G281" s="451"/>
      <c r="H281" s="28"/>
      <c r="I281" s="28"/>
      <c r="J281" s="60"/>
      <c r="K281" s="60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spans="1:29" x14ac:dyDescent="0.25">
      <c r="B282" s="27"/>
      <c r="C282" s="24"/>
      <c r="D282" s="24"/>
      <c r="E282" s="28"/>
      <c r="F282" s="451"/>
      <c r="G282" s="451"/>
      <c r="H282" s="28"/>
      <c r="I282" s="28"/>
      <c r="J282" s="60"/>
      <c r="K282" s="60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spans="1:29" x14ac:dyDescent="0.25">
      <c r="B283" s="27"/>
      <c r="C283" s="24"/>
      <c r="D283" s="24"/>
      <c r="E283" s="28"/>
      <c r="F283" s="451"/>
      <c r="G283" s="451"/>
      <c r="H283" s="28"/>
      <c r="I283" s="28"/>
      <c r="J283" s="60"/>
      <c r="K283" s="60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spans="1:29" x14ac:dyDescent="0.25">
      <c r="A284" s="128"/>
      <c r="B284" s="27"/>
      <c r="C284" s="24"/>
      <c r="D284" s="24"/>
      <c r="E284" s="28"/>
      <c r="F284" s="451"/>
      <c r="G284" s="451"/>
      <c r="H284" s="28"/>
      <c r="I284" s="28"/>
      <c r="J284" s="60"/>
      <c r="K284" s="60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spans="1:29" x14ac:dyDescent="0.25">
      <c r="A285" s="128"/>
      <c r="B285" s="27"/>
      <c r="C285" s="24"/>
      <c r="D285" s="24"/>
      <c r="E285" s="28"/>
      <c r="F285" s="451"/>
      <c r="G285" s="451"/>
      <c r="H285" s="28"/>
      <c r="I285" s="28"/>
      <c r="J285" s="60"/>
      <c r="K285" s="60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spans="1:29" x14ac:dyDescent="0.25">
      <c r="A286" s="128"/>
      <c r="B286" s="27"/>
      <c r="C286" s="24"/>
      <c r="D286" s="24"/>
      <c r="E286" s="28"/>
      <c r="F286" s="451"/>
      <c r="G286" s="451"/>
      <c r="H286" s="28"/>
      <c r="I286" s="28"/>
      <c r="J286" s="60"/>
      <c r="K286" s="60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spans="1:29" x14ac:dyDescent="0.25">
      <c r="A287" s="128"/>
      <c r="B287" s="27"/>
      <c r="C287" s="24"/>
      <c r="D287" s="24"/>
      <c r="E287" s="28"/>
      <c r="F287" s="451"/>
      <c r="G287" s="451"/>
      <c r="H287" s="28"/>
      <c r="I287" s="28"/>
      <c r="J287" s="60"/>
      <c r="K287" s="60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x14ac:dyDescent="0.25">
      <c r="A288" s="128"/>
      <c r="B288" s="27"/>
      <c r="C288" s="24"/>
      <c r="D288" s="24"/>
      <c r="E288" s="28"/>
      <c r="F288" s="451"/>
      <c r="G288" s="451"/>
      <c r="H288" s="28"/>
      <c r="I288" s="28"/>
      <c r="J288" s="60"/>
      <c r="K288" s="60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spans="1:29" x14ac:dyDescent="0.25">
      <c r="A289" s="128"/>
      <c r="B289" s="27"/>
      <c r="C289" s="24"/>
      <c r="D289" s="24"/>
      <c r="E289" s="28"/>
      <c r="F289" s="451"/>
      <c r="G289" s="451"/>
      <c r="H289" s="28"/>
      <c r="I289" s="28"/>
      <c r="J289" s="60"/>
      <c r="K289" s="60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spans="1:29" x14ac:dyDescent="0.25">
      <c r="A290" s="128"/>
      <c r="B290" s="27"/>
      <c r="C290" s="24"/>
      <c r="D290" s="24"/>
      <c r="E290" s="28"/>
      <c r="F290" s="451"/>
      <c r="G290" s="451"/>
      <c r="H290" s="28"/>
      <c r="I290" s="28"/>
      <c r="J290" s="60"/>
      <c r="K290" s="60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spans="1:29" x14ac:dyDescent="0.25">
      <c r="A291" s="128"/>
      <c r="B291" s="27"/>
      <c r="C291" s="28"/>
      <c r="D291" s="28"/>
      <c r="E291" s="24"/>
      <c r="H291" s="24"/>
      <c r="I291" s="24"/>
      <c r="J291" s="60"/>
      <c r="K291" s="60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spans="1:29" x14ac:dyDescent="0.25">
      <c r="A292" s="128"/>
      <c r="B292" s="27"/>
      <c r="C292" s="24"/>
      <c r="D292" s="24"/>
      <c r="E292" s="28"/>
      <c r="F292" s="451"/>
      <c r="G292" s="451"/>
      <c r="H292" s="28"/>
      <c r="I292" s="28"/>
      <c r="J292" s="60"/>
      <c r="K292" s="60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spans="1:29" x14ac:dyDescent="0.25">
      <c r="A293" s="128"/>
      <c r="B293" s="27"/>
      <c r="C293" s="24"/>
      <c r="D293" s="24"/>
      <c r="E293" s="28"/>
      <c r="F293" s="451"/>
      <c r="G293" s="451"/>
      <c r="H293" s="28"/>
      <c r="I293" s="28"/>
      <c r="J293" s="60"/>
      <c r="K293" s="60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spans="1:29" x14ac:dyDescent="0.25">
      <c r="A294" s="128"/>
      <c r="B294" s="27"/>
      <c r="C294" s="24"/>
      <c r="D294" s="24"/>
      <c r="E294" s="28"/>
      <c r="F294" s="451"/>
      <c r="G294" s="451"/>
      <c r="H294" s="28"/>
      <c r="I294" s="28"/>
      <c r="J294" s="60"/>
      <c r="K294" s="60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spans="1:29" x14ac:dyDescent="0.25">
      <c r="A295" s="128"/>
      <c r="B295" s="27"/>
      <c r="C295" s="24"/>
      <c r="D295" s="24"/>
      <c r="E295" s="28"/>
      <c r="F295" s="451"/>
      <c r="G295" s="451"/>
      <c r="H295" s="28"/>
      <c r="I295" s="28"/>
      <c r="J295" s="60"/>
      <c r="K295" s="60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spans="1:29" x14ac:dyDescent="0.25">
      <c r="A296" s="128"/>
      <c r="B296" s="27"/>
      <c r="C296" s="24"/>
      <c r="D296" s="24"/>
      <c r="E296" s="28"/>
      <c r="F296" s="451"/>
      <c r="G296" s="451"/>
      <c r="H296" s="28"/>
      <c r="I296" s="28"/>
      <c r="J296" s="60"/>
      <c r="K296" s="60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spans="1:29" x14ac:dyDescent="0.25">
      <c r="A297" s="128"/>
      <c r="B297" s="27"/>
      <c r="C297" s="24"/>
      <c r="D297" s="24"/>
      <c r="E297" s="28"/>
      <c r="F297" s="451"/>
      <c r="G297" s="451"/>
      <c r="H297" s="28"/>
      <c r="I297" s="28"/>
      <c r="J297" s="60"/>
      <c r="K297" s="60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spans="1:29" x14ac:dyDescent="0.25">
      <c r="A298" s="128"/>
      <c r="B298" s="27"/>
      <c r="C298" s="24"/>
      <c r="D298" s="24"/>
      <c r="E298" s="28"/>
      <c r="F298" s="451"/>
      <c r="G298" s="451"/>
      <c r="H298" s="28"/>
      <c r="I298" s="28"/>
      <c r="J298" s="60"/>
      <c r="K298" s="60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spans="1:29" x14ac:dyDescent="0.25">
      <c r="A299" s="128"/>
      <c r="B299" s="27"/>
      <c r="C299" s="24"/>
      <c r="D299" s="24"/>
      <c r="E299" s="28"/>
      <c r="F299" s="451"/>
      <c r="G299" s="451"/>
      <c r="H299" s="28"/>
      <c r="I299" s="28"/>
      <c r="J299" s="60"/>
      <c r="K299" s="60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spans="1:29" x14ac:dyDescent="0.25">
      <c r="A300" s="128"/>
      <c r="B300" s="27"/>
      <c r="C300" s="24"/>
      <c r="D300" s="24"/>
      <c r="E300" s="28"/>
      <c r="F300" s="451"/>
      <c r="G300" s="451"/>
      <c r="H300" s="28"/>
      <c r="I300" s="28"/>
      <c r="J300" s="60"/>
      <c r="K300" s="60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spans="1:29" x14ac:dyDescent="0.25">
      <c r="A301" s="128"/>
      <c r="B301" s="27"/>
      <c r="C301" s="24"/>
      <c r="D301" s="24"/>
      <c r="E301" s="28"/>
      <c r="F301" s="451"/>
      <c r="G301" s="451"/>
      <c r="H301" s="28"/>
      <c r="I301" s="28"/>
      <c r="J301" s="60"/>
      <c r="K301" s="60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spans="1:29" x14ac:dyDescent="0.25">
      <c r="A302" s="128"/>
      <c r="B302" s="27"/>
      <c r="C302" s="28"/>
      <c r="D302" s="28"/>
      <c r="E302" s="24"/>
      <c r="H302" s="24"/>
      <c r="I302" s="24"/>
      <c r="J302" s="60"/>
      <c r="K302" s="60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spans="1:29" x14ac:dyDescent="0.25">
      <c r="A303" s="128"/>
      <c r="B303" s="27"/>
      <c r="C303" s="24"/>
      <c r="D303" s="24"/>
      <c r="E303" s="28"/>
      <c r="F303" s="451"/>
      <c r="G303" s="451"/>
      <c r="H303" s="28"/>
      <c r="I303" s="28"/>
      <c r="J303" s="60"/>
      <c r="K303" s="60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spans="1:29" x14ac:dyDescent="0.25">
      <c r="A304" s="128"/>
      <c r="B304" s="27"/>
      <c r="C304" s="24"/>
      <c r="D304" s="24"/>
      <c r="E304" s="28"/>
      <c r="F304" s="451"/>
      <c r="G304" s="451"/>
      <c r="H304" s="28"/>
      <c r="I304" s="28"/>
      <c r="J304" s="60"/>
      <c r="K304" s="60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</row>
    <row r="305" spans="1:29" x14ac:dyDescent="0.25">
      <c r="A305" s="128"/>
      <c r="B305" s="27"/>
      <c r="C305" s="24"/>
      <c r="D305" s="24"/>
      <c r="E305" s="28"/>
      <c r="F305" s="451"/>
      <c r="G305" s="451"/>
      <c r="H305" s="28"/>
      <c r="I305" s="28"/>
      <c r="J305" s="60"/>
      <c r="K305" s="60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x14ac:dyDescent="0.25">
      <c r="A306" s="128"/>
      <c r="B306" s="27"/>
      <c r="C306" s="24"/>
      <c r="D306" s="24"/>
      <c r="E306" s="28"/>
      <c r="F306" s="451"/>
      <c r="G306" s="451"/>
      <c r="H306" s="28"/>
      <c r="I306" s="28"/>
      <c r="J306" s="60"/>
      <c r="K306" s="60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spans="1:29" x14ac:dyDescent="0.25">
      <c r="A307" s="128"/>
      <c r="B307" s="27"/>
      <c r="C307" s="24"/>
      <c r="D307" s="24"/>
      <c r="E307" s="28"/>
      <c r="F307" s="451"/>
      <c r="G307" s="451"/>
      <c r="H307" s="28"/>
      <c r="I307" s="28"/>
      <c r="J307" s="60"/>
      <c r="K307" s="60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spans="1:29" x14ac:dyDescent="0.25">
      <c r="A308" s="128"/>
      <c r="B308" s="27"/>
      <c r="C308" s="24"/>
      <c r="D308" s="24"/>
      <c r="E308" s="28"/>
      <c r="F308" s="451"/>
      <c r="G308" s="451"/>
      <c r="H308" s="28"/>
      <c r="I308" s="28"/>
      <c r="J308" s="60"/>
      <c r="K308" s="60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spans="1:29" x14ac:dyDescent="0.25">
      <c r="A309" s="128"/>
      <c r="B309" s="27"/>
      <c r="C309" s="24"/>
      <c r="D309" s="24"/>
      <c r="E309" s="28"/>
      <c r="F309" s="451"/>
      <c r="G309" s="451"/>
      <c r="H309" s="28"/>
      <c r="I309" s="28"/>
      <c r="J309" s="60"/>
      <c r="K309" s="60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spans="1:29" x14ac:dyDescent="0.25">
      <c r="A310" s="128"/>
      <c r="B310" s="27"/>
      <c r="C310" s="24"/>
      <c r="D310" s="24"/>
      <c r="E310" s="28"/>
      <c r="F310" s="451"/>
      <c r="G310" s="451"/>
      <c r="H310" s="28"/>
      <c r="I310" s="28"/>
      <c r="J310" s="60"/>
      <c r="K310" s="60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spans="1:29" x14ac:dyDescent="0.25">
      <c r="A311" s="128"/>
      <c r="B311" s="27"/>
      <c r="C311" s="24"/>
      <c r="D311" s="24"/>
      <c r="E311" s="28"/>
      <c r="F311" s="451"/>
      <c r="G311" s="451"/>
      <c r="H311" s="28"/>
      <c r="I311" s="28"/>
      <c r="J311" s="60"/>
      <c r="K311" s="60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spans="1:29" x14ac:dyDescent="0.25">
      <c r="A312" s="128"/>
      <c r="B312" s="27"/>
      <c r="C312" s="24"/>
      <c r="D312" s="24"/>
      <c r="E312" s="28"/>
      <c r="F312" s="451"/>
      <c r="G312" s="451"/>
      <c r="H312" s="28"/>
      <c r="I312" s="28"/>
      <c r="J312" s="60"/>
      <c r="K312" s="60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spans="1:29" x14ac:dyDescent="0.25">
      <c r="A313" s="128"/>
      <c r="B313" s="29"/>
      <c r="C313" s="23"/>
      <c r="D313" s="23"/>
      <c r="E313" s="24"/>
      <c r="H313" s="24"/>
      <c r="I313" s="24"/>
      <c r="J313" s="60"/>
      <c r="K313" s="60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spans="1:29" x14ac:dyDescent="0.25">
      <c r="A314" s="128"/>
      <c r="B314" s="27"/>
      <c r="C314" s="28"/>
      <c r="D314" s="28"/>
      <c r="E314" s="24"/>
      <c r="H314" s="24"/>
      <c r="I314" s="24"/>
      <c r="J314" s="60"/>
      <c r="K314" s="60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spans="1:29" x14ac:dyDescent="0.25">
      <c r="A315" s="128"/>
      <c r="B315" s="27"/>
      <c r="C315" s="28"/>
      <c r="D315" s="28"/>
      <c r="E315" s="24"/>
      <c r="H315" s="24"/>
      <c r="I315" s="24"/>
      <c r="J315" s="60"/>
      <c r="K315" s="60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spans="1:29" x14ac:dyDescent="0.25">
      <c r="A316" s="128"/>
      <c r="B316" s="27"/>
      <c r="C316" s="28"/>
      <c r="D316" s="28"/>
      <c r="E316" s="24"/>
      <c r="H316" s="24"/>
      <c r="I316" s="24"/>
      <c r="J316" s="60"/>
      <c r="K316" s="60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spans="1:29" x14ac:dyDescent="0.25">
      <c r="A317" s="128"/>
      <c r="B317" s="27"/>
      <c r="C317" s="24"/>
      <c r="D317" s="24"/>
      <c r="E317" s="28"/>
      <c r="F317" s="451"/>
      <c r="G317" s="451"/>
      <c r="H317" s="28"/>
      <c r="I317" s="28"/>
      <c r="J317" s="60"/>
      <c r="K317" s="60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x14ac:dyDescent="0.25">
      <c r="A318" s="128"/>
      <c r="B318" s="27"/>
      <c r="C318" s="24"/>
      <c r="D318" s="24"/>
      <c r="E318" s="28"/>
      <c r="F318" s="451"/>
      <c r="G318" s="451"/>
      <c r="H318" s="28"/>
      <c r="I318" s="28"/>
      <c r="J318" s="60"/>
      <c r="K318" s="60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x14ac:dyDescent="0.25">
      <c r="A319" s="128"/>
      <c r="B319" s="27"/>
      <c r="C319" s="24"/>
      <c r="D319" s="24"/>
      <c r="E319" s="28"/>
      <c r="F319" s="451"/>
      <c r="G319" s="451"/>
      <c r="H319" s="28"/>
      <c r="I319" s="28"/>
      <c r="J319" s="60"/>
      <c r="K319" s="60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spans="1:29" x14ac:dyDescent="0.25">
      <c r="A320" s="128"/>
      <c r="B320" s="27"/>
      <c r="C320" s="24"/>
      <c r="D320" s="24"/>
      <c r="E320" s="28"/>
      <c r="F320" s="451"/>
      <c r="G320" s="451"/>
      <c r="H320" s="28"/>
      <c r="I320" s="28"/>
      <c r="J320" s="60"/>
      <c r="K320" s="60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spans="1:29" x14ac:dyDescent="0.25">
      <c r="A321" s="128"/>
      <c r="B321" s="27"/>
      <c r="C321" s="24"/>
      <c r="D321" s="24"/>
      <c r="E321" s="28"/>
      <c r="F321" s="451"/>
      <c r="G321" s="451"/>
      <c r="H321" s="28"/>
      <c r="I321" s="28"/>
      <c r="J321" s="60"/>
      <c r="K321" s="60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spans="1:29" x14ac:dyDescent="0.25">
      <c r="A322" s="128"/>
      <c r="B322" s="27"/>
      <c r="C322" s="24"/>
      <c r="D322" s="24"/>
      <c r="E322" s="28"/>
      <c r="F322" s="451"/>
      <c r="G322" s="451"/>
      <c r="H322" s="28"/>
      <c r="I322" s="28"/>
      <c r="J322" s="60"/>
      <c r="K322" s="60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spans="1:29" x14ac:dyDescent="0.25">
      <c r="A323" s="128"/>
      <c r="B323" s="27"/>
      <c r="C323" s="24"/>
      <c r="D323" s="24"/>
      <c r="E323" s="28"/>
      <c r="F323" s="451"/>
      <c r="G323" s="451"/>
      <c r="H323" s="28"/>
      <c r="I323" s="28"/>
      <c r="J323" s="60"/>
      <c r="K323" s="60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x14ac:dyDescent="0.25">
      <c r="A324" s="128"/>
      <c r="B324" s="27"/>
      <c r="C324" s="24"/>
      <c r="D324" s="24"/>
      <c r="E324" s="28"/>
      <c r="F324" s="451"/>
      <c r="G324" s="451"/>
      <c r="H324" s="28"/>
      <c r="I324" s="28"/>
      <c r="J324" s="60"/>
      <c r="K324" s="60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spans="1:29" x14ac:dyDescent="0.25">
      <c r="A325" s="128"/>
      <c r="B325" s="27"/>
      <c r="C325" s="24"/>
      <c r="D325" s="24"/>
      <c r="E325" s="28"/>
      <c r="F325" s="451"/>
      <c r="G325" s="451"/>
      <c r="H325" s="28"/>
      <c r="I325" s="28"/>
      <c r="J325" s="60"/>
      <c r="K325" s="60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spans="1:29" x14ac:dyDescent="0.25">
      <c r="A326" s="128"/>
      <c r="B326" s="27"/>
      <c r="C326" s="24"/>
      <c r="D326" s="24"/>
      <c r="E326" s="28"/>
      <c r="F326" s="451"/>
      <c r="G326" s="451"/>
      <c r="H326" s="28"/>
      <c r="I326" s="28"/>
      <c r="J326" s="60"/>
      <c r="K326" s="60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spans="1:29" x14ac:dyDescent="0.25">
      <c r="A327" s="128"/>
      <c r="B327" s="27"/>
      <c r="C327" s="28"/>
      <c r="D327" s="28"/>
      <c r="E327" s="24"/>
      <c r="H327" s="24"/>
      <c r="I327" s="24"/>
      <c r="J327" s="60"/>
      <c r="K327" s="60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spans="1:29" x14ac:dyDescent="0.25">
      <c r="A328" s="128"/>
      <c r="B328" s="27"/>
      <c r="C328" s="24"/>
      <c r="D328" s="24"/>
      <c r="E328" s="28"/>
      <c r="F328" s="451"/>
      <c r="G328" s="451"/>
      <c r="H328" s="28"/>
      <c r="I328" s="28"/>
      <c r="J328" s="60"/>
      <c r="K328" s="60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</row>
    <row r="329" spans="1:29" x14ac:dyDescent="0.25">
      <c r="A329" s="128"/>
      <c r="B329" s="27"/>
      <c r="C329" s="24"/>
      <c r="D329" s="24"/>
      <c r="E329" s="28"/>
      <c r="F329" s="451"/>
      <c r="G329" s="451"/>
      <c r="H329" s="28"/>
      <c r="I329" s="28"/>
      <c r="J329" s="60"/>
      <c r="K329" s="60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spans="1:29" x14ac:dyDescent="0.25">
      <c r="A330" s="128"/>
      <c r="B330" s="27"/>
      <c r="C330" s="24"/>
      <c r="D330" s="24"/>
      <c r="E330" s="28"/>
      <c r="F330" s="451"/>
      <c r="G330" s="451"/>
      <c r="H330" s="28"/>
      <c r="I330" s="28"/>
      <c r="J330" s="60"/>
      <c r="K330" s="60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spans="1:29" x14ac:dyDescent="0.25">
      <c r="A331" s="128"/>
      <c r="B331" s="27"/>
      <c r="C331" s="24"/>
      <c r="D331" s="24"/>
      <c r="E331" s="28"/>
      <c r="F331" s="451"/>
      <c r="G331" s="451"/>
      <c r="H331" s="28"/>
      <c r="I331" s="28"/>
    </row>
    <row r="332" spans="1:29" x14ac:dyDescent="0.25">
      <c r="B332" s="27"/>
      <c r="C332" s="24"/>
      <c r="D332" s="24"/>
      <c r="E332" s="28"/>
      <c r="F332" s="451"/>
      <c r="G332" s="451"/>
      <c r="H332" s="28"/>
      <c r="I332" s="28"/>
      <c r="J332" s="18"/>
      <c r="K332" s="18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1:29" s="12" customFormat="1" x14ac:dyDescent="0.25">
      <c r="A333" s="129"/>
      <c r="B333" s="27"/>
      <c r="C333" s="24"/>
      <c r="D333" s="24"/>
      <c r="E333" s="28"/>
      <c r="F333" s="451"/>
      <c r="G333" s="451"/>
      <c r="H333" s="28"/>
      <c r="I333" s="28"/>
      <c r="J333" s="49"/>
      <c r="K333" s="49"/>
    </row>
    <row r="334" spans="1:29" s="12" customFormat="1" x14ac:dyDescent="0.25">
      <c r="A334" s="129"/>
      <c r="B334" s="27"/>
      <c r="C334" s="24"/>
      <c r="D334" s="24"/>
      <c r="E334" s="28"/>
      <c r="F334" s="451"/>
      <c r="G334" s="451"/>
      <c r="H334" s="28"/>
      <c r="I334" s="28"/>
      <c r="J334" s="49"/>
      <c r="K334" s="49"/>
    </row>
    <row r="335" spans="1:29" s="12" customFormat="1" x14ac:dyDescent="0.25">
      <c r="A335" s="129"/>
      <c r="B335" s="27"/>
      <c r="C335" s="24"/>
      <c r="D335" s="24"/>
      <c r="E335" s="28"/>
      <c r="F335" s="451"/>
      <c r="G335" s="451"/>
      <c r="H335" s="28"/>
      <c r="I335" s="28"/>
      <c r="J335" s="49"/>
      <c r="K335" s="49"/>
    </row>
    <row r="336" spans="1:29" s="12" customFormat="1" x14ac:dyDescent="0.25">
      <c r="A336" s="129"/>
      <c r="B336" s="27"/>
      <c r="C336" s="24"/>
      <c r="D336" s="24"/>
      <c r="E336" s="28"/>
      <c r="F336" s="451"/>
      <c r="G336" s="451"/>
      <c r="H336" s="28"/>
      <c r="I336" s="28"/>
      <c r="J336" s="49"/>
      <c r="K336" s="49"/>
    </row>
    <row r="337" spans="1:29" s="12" customFormat="1" x14ac:dyDescent="0.25">
      <c r="A337" s="129"/>
      <c r="B337" s="27"/>
      <c r="C337" s="24"/>
      <c r="D337" s="24"/>
      <c r="E337" s="28"/>
      <c r="F337" s="451"/>
      <c r="G337" s="451"/>
      <c r="H337" s="28"/>
      <c r="I337" s="28"/>
      <c r="J337" s="49"/>
      <c r="K337" s="49"/>
    </row>
    <row r="338" spans="1:29" s="12" customFormat="1" x14ac:dyDescent="0.25">
      <c r="A338" s="129"/>
      <c r="B338" s="27"/>
      <c r="C338" s="28"/>
      <c r="D338" s="28"/>
      <c r="E338" s="24"/>
      <c r="F338" s="449"/>
      <c r="G338" s="449"/>
      <c r="H338" s="24"/>
      <c r="I338" s="24"/>
      <c r="J338" s="49"/>
      <c r="K338" s="49"/>
    </row>
    <row r="339" spans="1:29" s="12" customFormat="1" x14ac:dyDescent="0.25">
      <c r="A339" s="129"/>
      <c r="B339" s="27"/>
      <c r="C339" s="24"/>
      <c r="D339" s="24"/>
      <c r="E339" s="28"/>
      <c r="F339" s="451"/>
      <c r="G339" s="451"/>
      <c r="H339" s="28"/>
      <c r="I339" s="28"/>
      <c r="J339" s="49"/>
      <c r="K339" s="49"/>
    </row>
    <row r="340" spans="1:29" s="12" customFormat="1" x14ac:dyDescent="0.25">
      <c r="A340" s="129"/>
      <c r="B340" s="27"/>
      <c r="C340" s="24"/>
      <c r="D340" s="24"/>
      <c r="E340" s="28"/>
      <c r="F340" s="451"/>
      <c r="G340" s="451"/>
      <c r="H340" s="28"/>
      <c r="I340" s="28"/>
      <c r="J340" s="49"/>
      <c r="K340" s="49"/>
    </row>
    <row r="341" spans="1:29" s="12" customFormat="1" x14ac:dyDescent="0.25">
      <c r="A341" s="129"/>
      <c r="B341" s="27"/>
      <c r="C341" s="24"/>
      <c r="D341" s="24"/>
      <c r="E341" s="28"/>
      <c r="F341" s="451"/>
      <c r="G341" s="451"/>
      <c r="H341" s="28"/>
      <c r="I341" s="28"/>
      <c r="J341" s="49"/>
      <c r="K341" s="49"/>
    </row>
    <row r="342" spans="1:29" s="12" customFormat="1" x14ac:dyDescent="0.25">
      <c r="A342" s="129"/>
      <c r="B342" s="27"/>
      <c r="C342" s="24"/>
      <c r="D342" s="24"/>
      <c r="E342" s="28"/>
      <c r="F342" s="451"/>
      <c r="G342" s="451"/>
      <c r="H342" s="28"/>
      <c r="I342" s="28"/>
      <c r="J342" s="49"/>
      <c r="K342" s="49"/>
    </row>
    <row r="343" spans="1:29" s="12" customFormat="1" x14ac:dyDescent="0.25">
      <c r="A343" s="129"/>
      <c r="B343" s="27"/>
      <c r="C343" s="24"/>
      <c r="D343" s="24"/>
      <c r="E343" s="28"/>
      <c r="F343" s="451"/>
      <c r="G343" s="451"/>
      <c r="H343" s="28"/>
      <c r="I343" s="28"/>
      <c r="J343" s="49"/>
      <c r="K343" s="49"/>
    </row>
    <row r="344" spans="1:29" s="12" customFormat="1" x14ac:dyDescent="0.25">
      <c r="A344" s="129"/>
      <c r="B344" s="27"/>
      <c r="C344" s="24"/>
      <c r="D344" s="24"/>
      <c r="E344" s="28"/>
      <c r="F344" s="451"/>
      <c r="G344" s="451"/>
      <c r="H344" s="28"/>
      <c r="I344" s="28"/>
      <c r="J344" s="49"/>
      <c r="K344" s="49"/>
    </row>
    <row r="345" spans="1:29" s="12" customFormat="1" x14ac:dyDescent="0.25">
      <c r="A345" s="129"/>
      <c r="B345" s="27"/>
      <c r="C345" s="24"/>
      <c r="D345" s="24"/>
      <c r="E345" s="28"/>
      <c r="F345" s="451"/>
      <c r="G345" s="451"/>
      <c r="H345" s="28"/>
      <c r="I345" s="28"/>
      <c r="J345" s="49"/>
      <c r="K345" s="49"/>
    </row>
    <row r="346" spans="1:29" s="12" customFormat="1" x14ac:dyDescent="0.25">
      <c r="A346" s="129"/>
      <c r="B346" s="27"/>
      <c r="C346" s="24"/>
      <c r="D346" s="24"/>
      <c r="E346" s="28"/>
      <c r="F346" s="451"/>
      <c r="G346" s="451"/>
      <c r="H346" s="28"/>
      <c r="I346" s="28"/>
      <c r="J346" s="49"/>
      <c r="K346" s="49"/>
    </row>
    <row r="347" spans="1:29" s="12" customFormat="1" x14ac:dyDescent="0.25">
      <c r="A347" s="129"/>
      <c r="B347" s="27"/>
      <c r="C347" s="24"/>
      <c r="D347" s="24"/>
      <c r="E347" s="28"/>
      <c r="F347" s="451"/>
      <c r="G347" s="451"/>
      <c r="H347" s="28"/>
      <c r="I347" s="28"/>
      <c r="J347" s="49"/>
      <c r="K347" s="49"/>
    </row>
    <row r="348" spans="1:29" s="12" customFormat="1" x14ac:dyDescent="0.25">
      <c r="A348" s="129"/>
      <c r="B348" s="27"/>
      <c r="C348" s="24"/>
      <c r="D348" s="24"/>
      <c r="E348" s="28"/>
      <c r="F348" s="451"/>
      <c r="G348" s="451"/>
      <c r="H348" s="28"/>
      <c r="I348" s="28"/>
      <c r="J348" s="49"/>
      <c r="K348" s="49"/>
    </row>
    <row r="349" spans="1:29" x14ac:dyDescent="0.25">
      <c r="B349" s="29"/>
      <c r="C349" s="23"/>
      <c r="D349" s="23"/>
      <c r="E349" s="28"/>
      <c r="F349" s="451"/>
      <c r="G349" s="451"/>
      <c r="H349" s="28"/>
      <c r="I349" s="28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spans="1:29" x14ac:dyDescent="0.25">
      <c r="B350" s="30"/>
      <c r="C350" s="26"/>
      <c r="D350" s="26"/>
      <c r="E350" s="24"/>
      <c r="H350" s="24"/>
      <c r="I350" s="24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spans="1:29" x14ac:dyDescent="0.25">
      <c r="B351" s="27"/>
      <c r="C351" s="24"/>
      <c r="D351" s="24"/>
      <c r="E351" s="28"/>
      <c r="F351" s="451"/>
      <c r="G351" s="451"/>
      <c r="H351" s="28"/>
      <c r="I351" s="28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spans="1:29" x14ac:dyDescent="0.25">
      <c r="B352" s="27"/>
      <c r="C352" s="28"/>
      <c r="D352" s="28"/>
      <c r="E352" s="24"/>
      <c r="H352" s="24"/>
      <c r="I352" s="24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spans="1:29" x14ac:dyDescent="0.25">
      <c r="B353" s="27"/>
      <c r="C353" s="24"/>
      <c r="D353" s="24"/>
      <c r="E353" s="28"/>
      <c r="F353" s="451"/>
      <c r="G353" s="451"/>
      <c r="H353" s="28"/>
      <c r="I353" s="28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spans="1:29" x14ac:dyDescent="0.25">
      <c r="B354" s="27"/>
      <c r="C354" s="24"/>
      <c r="D354" s="24"/>
      <c r="E354" s="28"/>
      <c r="F354" s="451"/>
      <c r="G354" s="451"/>
      <c r="H354" s="28"/>
      <c r="I354" s="28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spans="1:29" x14ac:dyDescent="0.25">
      <c r="B355" s="27"/>
      <c r="C355" s="24"/>
      <c r="D355" s="24"/>
      <c r="E355" s="28"/>
      <c r="F355" s="451"/>
      <c r="G355" s="451"/>
      <c r="H355" s="28"/>
      <c r="I355" s="28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spans="1:29" x14ac:dyDescent="0.25">
      <c r="B356" s="27"/>
      <c r="C356" s="24"/>
      <c r="D356" s="24"/>
      <c r="E356" s="28"/>
      <c r="F356" s="451"/>
      <c r="G356" s="451"/>
      <c r="H356" s="28"/>
      <c r="I356" s="28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spans="1:29" x14ac:dyDescent="0.25">
      <c r="B357" s="27"/>
      <c r="C357" s="28"/>
      <c r="D357" s="28"/>
      <c r="E357" s="24"/>
      <c r="H357" s="24"/>
      <c r="I357" s="24"/>
      <c r="J357" s="60"/>
      <c r="K357" s="60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spans="1:29" x14ac:dyDescent="0.25">
      <c r="B358" s="27"/>
      <c r="C358" s="24"/>
      <c r="D358" s="24"/>
      <c r="E358" s="28"/>
      <c r="F358" s="451"/>
      <c r="G358" s="451"/>
      <c r="H358" s="28"/>
      <c r="I358" s="28"/>
      <c r="J358" s="60"/>
      <c r="K358" s="60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spans="1:29" x14ac:dyDescent="0.25">
      <c r="B359" s="27"/>
      <c r="C359" s="24"/>
      <c r="D359" s="24"/>
      <c r="E359" s="28"/>
      <c r="F359" s="451"/>
      <c r="G359" s="451"/>
      <c r="H359" s="28"/>
      <c r="I359" s="28"/>
      <c r="J359" s="60"/>
      <c r="K359" s="60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spans="1:29" x14ac:dyDescent="0.25">
      <c r="B360" s="27"/>
      <c r="C360" s="28"/>
      <c r="D360" s="28"/>
      <c r="E360" s="24"/>
      <c r="H360" s="24"/>
      <c r="I360" s="24"/>
      <c r="J360" s="60"/>
      <c r="K360" s="60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spans="1:29" x14ac:dyDescent="0.25">
      <c r="B361" s="27"/>
      <c r="C361" s="28"/>
      <c r="D361" s="28"/>
      <c r="E361" s="24"/>
      <c r="H361" s="24"/>
      <c r="I361" s="24"/>
      <c r="J361" s="60"/>
      <c r="K361" s="60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spans="1:29" x14ac:dyDescent="0.25">
      <c r="B362" s="27"/>
      <c r="C362" s="24"/>
      <c r="D362" s="24"/>
      <c r="E362" s="28"/>
      <c r="F362" s="451"/>
      <c r="G362" s="451"/>
      <c r="H362" s="28"/>
      <c r="I362" s="28"/>
      <c r="J362" s="60"/>
      <c r="K362" s="60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spans="1:29" x14ac:dyDescent="0.25">
      <c r="B363" s="27"/>
      <c r="C363" s="24"/>
      <c r="D363" s="24"/>
      <c r="E363" s="28"/>
      <c r="F363" s="451"/>
      <c r="G363" s="451"/>
      <c r="H363" s="28"/>
      <c r="I363" s="28"/>
      <c r="J363" s="60"/>
      <c r="K363" s="60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spans="1:29" x14ac:dyDescent="0.25">
      <c r="A364" s="128"/>
      <c r="B364" s="27"/>
      <c r="C364" s="24"/>
      <c r="D364" s="24"/>
      <c r="E364" s="28"/>
      <c r="F364" s="451"/>
      <c r="G364" s="451"/>
      <c r="H364" s="28"/>
      <c r="I364" s="28"/>
      <c r="J364" s="60"/>
      <c r="K364" s="60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spans="1:29" x14ac:dyDescent="0.25">
      <c r="A365" s="128"/>
      <c r="B365" s="27"/>
      <c r="C365" s="28"/>
      <c r="D365" s="28"/>
      <c r="E365" s="24"/>
      <c r="H365" s="24"/>
      <c r="I365" s="24"/>
      <c r="J365" s="60"/>
      <c r="K365" s="60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spans="1:29" x14ac:dyDescent="0.25">
      <c r="A366" s="128"/>
      <c r="B366" s="27"/>
      <c r="C366" s="24"/>
      <c r="D366" s="24"/>
      <c r="E366" s="28"/>
      <c r="F366" s="451"/>
      <c r="G366" s="451"/>
      <c r="H366" s="28"/>
      <c r="I366" s="28"/>
      <c r="J366" s="60"/>
      <c r="K366" s="60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</row>
    <row r="367" spans="1:29" x14ac:dyDescent="0.25">
      <c r="A367" s="128"/>
      <c r="B367" s="27"/>
      <c r="C367" s="24"/>
      <c r="D367" s="24"/>
      <c r="E367" s="28"/>
      <c r="F367" s="451"/>
      <c r="G367" s="451"/>
      <c r="H367" s="28"/>
      <c r="I367" s="28"/>
      <c r="J367" s="60"/>
      <c r="K367" s="60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spans="1:29" x14ac:dyDescent="0.25">
      <c r="A368" s="128"/>
      <c r="B368" s="27"/>
      <c r="C368" s="24"/>
      <c r="D368" s="24"/>
      <c r="E368" s="28"/>
      <c r="F368" s="451"/>
      <c r="G368" s="451"/>
      <c r="H368" s="28"/>
      <c r="I368" s="28"/>
      <c r="J368" s="60"/>
      <c r="K368" s="60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spans="1:29" x14ac:dyDescent="0.25">
      <c r="A369" s="128"/>
      <c r="B369" s="27"/>
      <c r="C369" s="24"/>
      <c r="D369" s="24"/>
      <c r="E369" s="28"/>
      <c r="F369" s="451"/>
      <c r="G369" s="451"/>
      <c r="H369" s="28"/>
      <c r="I369" s="28"/>
      <c r="J369" s="60"/>
      <c r="K369" s="60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spans="1:29" x14ac:dyDescent="0.25">
      <c r="A370" s="128"/>
      <c r="B370" s="27"/>
      <c r="C370" s="24"/>
      <c r="D370" s="24"/>
      <c r="E370" s="28"/>
      <c r="F370" s="451"/>
      <c r="G370" s="451"/>
      <c r="H370" s="28"/>
      <c r="I370" s="28"/>
      <c r="J370" s="60"/>
      <c r="K370" s="60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spans="1:29" x14ac:dyDescent="0.25">
      <c r="A371" s="128"/>
      <c r="B371" s="27"/>
      <c r="C371" s="24"/>
      <c r="D371" s="24"/>
      <c r="E371" s="28"/>
      <c r="F371" s="451"/>
      <c r="G371" s="451"/>
      <c r="H371" s="28"/>
      <c r="I371" s="28"/>
      <c r="J371" s="60"/>
      <c r="K371" s="60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spans="1:29" x14ac:dyDescent="0.25">
      <c r="A372" s="128"/>
      <c r="B372" s="27"/>
      <c r="C372" s="24"/>
      <c r="D372" s="24"/>
      <c r="E372" s="28"/>
      <c r="F372" s="451"/>
      <c r="G372" s="451"/>
      <c r="H372" s="28"/>
      <c r="I372" s="28"/>
      <c r="J372" s="60"/>
      <c r="K372" s="60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spans="1:29" x14ac:dyDescent="0.25">
      <c r="A373" s="128"/>
      <c r="B373" s="27"/>
      <c r="C373" s="24"/>
      <c r="D373" s="24"/>
      <c r="E373" s="28"/>
      <c r="F373" s="451"/>
      <c r="G373" s="451"/>
      <c r="H373" s="28"/>
      <c r="I373" s="28"/>
      <c r="J373" s="60"/>
      <c r="K373" s="60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spans="1:29" x14ac:dyDescent="0.25">
      <c r="A374" s="128"/>
      <c r="B374" s="27"/>
      <c r="C374" s="24"/>
      <c r="D374" s="24"/>
      <c r="E374" s="28"/>
      <c r="F374" s="451"/>
      <c r="G374" s="451"/>
      <c r="H374" s="28"/>
      <c r="I374" s="28"/>
      <c r="J374" s="60"/>
      <c r="K374" s="60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spans="1:29" x14ac:dyDescent="0.25">
      <c r="A375" s="128"/>
      <c r="B375" s="27"/>
      <c r="C375" s="24"/>
      <c r="D375" s="24"/>
      <c r="E375" s="28"/>
      <c r="F375" s="451"/>
      <c r="G375" s="451"/>
      <c r="H375" s="28"/>
      <c r="I375" s="28"/>
      <c r="J375" s="60"/>
      <c r="K375" s="60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x14ac:dyDescent="0.25">
      <c r="A376" s="128"/>
      <c r="B376" s="29"/>
      <c r="C376" s="23"/>
      <c r="D376" s="23"/>
      <c r="E376" s="24"/>
      <c r="H376" s="24"/>
      <c r="I376" s="24"/>
      <c r="J376" s="60"/>
      <c r="K376" s="60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spans="1:29" x14ac:dyDescent="0.25">
      <c r="A377" s="128"/>
      <c r="B377" s="27"/>
      <c r="C377" s="28"/>
      <c r="D377" s="28"/>
      <c r="E377" s="24"/>
      <c r="H377" s="24"/>
      <c r="I377" s="24"/>
      <c r="J377" s="60"/>
      <c r="K377" s="60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spans="1:29" x14ac:dyDescent="0.25">
      <c r="A378" s="128"/>
      <c r="B378" s="27"/>
      <c r="C378" s="28"/>
      <c r="D378" s="28"/>
      <c r="E378" s="24"/>
      <c r="H378" s="24"/>
      <c r="I378" s="24"/>
      <c r="J378" s="60"/>
      <c r="K378" s="60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spans="1:29" x14ac:dyDescent="0.25">
      <c r="A379" s="128"/>
      <c r="B379" s="27"/>
      <c r="C379" s="24"/>
      <c r="D379" s="24"/>
      <c r="E379" s="28"/>
      <c r="F379" s="451"/>
      <c r="G379" s="451"/>
      <c r="H379" s="28"/>
      <c r="I379" s="28"/>
      <c r="J379" s="60"/>
      <c r="K379" s="60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spans="1:29" x14ac:dyDescent="0.25">
      <c r="A380" s="128"/>
      <c r="B380" s="27"/>
      <c r="C380" s="24"/>
      <c r="D380" s="24"/>
      <c r="E380" s="28"/>
      <c r="F380" s="451"/>
      <c r="G380" s="451"/>
      <c r="H380" s="28"/>
      <c r="I380" s="28"/>
      <c r="J380" s="60"/>
      <c r="K380" s="60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x14ac:dyDescent="0.25">
      <c r="A381" s="128"/>
      <c r="B381" s="27"/>
      <c r="C381" s="24"/>
      <c r="D381" s="24"/>
      <c r="E381" s="28"/>
      <c r="F381" s="451"/>
      <c r="G381" s="451"/>
      <c r="H381" s="28"/>
      <c r="I381" s="28"/>
      <c r="J381" s="60"/>
      <c r="K381" s="60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spans="1:29" x14ac:dyDescent="0.25">
      <c r="A382" s="128"/>
      <c r="B382" s="27"/>
      <c r="C382" s="28"/>
      <c r="D382" s="28"/>
      <c r="E382" s="24"/>
      <c r="H382" s="24"/>
      <c r="I382" s="24"/>
      <c r="J382" s="60"/>
      <c r="K382" s="60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x14ac:dyDescent="0.25">
      <c r="A383" s="128"/>
      <c r="B383" s="27"/>
      <c r="C383" s="24"/>
      <c r="D383" s="24"/>
      <c r="E383" s="28"/>
      <c r="F383" s="451"/>
      <c r="G383" s="451"/>
      <c r="H383" s="28"/>
      <c r="I383" s="28"/>
      <c r="J383" s="60"/>
      <c r="K383" s="60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spans="1:29" x14ac:dyDescent="0.25">
      <c r="A384" s="128"/>
      <c r="B384" s="27"/>
      <c r="C384" s="24"/>
      <c r="D384" s="24"/>
      <c r="E384" s="28"/>
      <c r="F384" s="451"/>
      <c r="G384" s="451"/>
      <c r="H384" s="28"/>
      <c r="I384" s="28"/>
      <c r="J384" s="60"/>
      <c r="K384" s="60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spans="1:29" x14ac:dyDescent="0.25">
      <c r="A385" s="128"/>
      <c r="B385" s="27"/>
      <c r="C385" s="28"/>
      <c r="D385" s="28"/>
      <c r="E385" s="24"/>
      <c r="H385" s="24"/>
      <c r="I385" s="24"/>
      <c r="J385" s="60"/>
      <c r="K385" s="60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spans="1:29" x14ac:dyDescent="0.25">
      <c r="A386" s="128"/>
      <c r="B386" s="27"/>
      <c r="C386" s="24"/>
      <c r="D386" s="24"/>
      <c r="E386" s="28"/>
      <c r="F386" s="451"/>
      <c r="G386" s="451"/>
      <c r="H386" s="28"/>
      <c r="I386" s="28"/>
      <c r="J386" s="60"/>
      <c r="K386" s="60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spans="1:29" x14ac:dyDescent="0.25">
      <c r="A387" s="128"/>
      <c r="B387" s="27"/>
      <c r="C387" s="24"/>
      <c r="D387" s="24"/>
      <c r="E387" s="28"/>
      <c r="F387" s="451"/>
      <c r="G387" s="451"/>
      <c r="H387" s="28"/>
      <c r="I387" s="28"/>
      <c r="J387" s="60"/>
      <c r="K387" s="60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</row>
    <row r="388" spans="1:29" x14ac:dyDescent="0.25">
      <c r="A388" s="128"/>
      <c r="B388" s="27"/>
      <c r="C388" s="24"/>
      <c r="D388" s="24"/>
      <c r="E388" s="28"/>
      <c r="F388" s="451"/>
      <c r="G388" s="451"/>
      <c r="H388" s="28"/>
      <c r="I388" s="28"/>
      <c r="J388" s="60"/>
      <c r="K388" s="60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x14ac:dyDescent="0.25">
      <c r="A389" s="128"/>
      <c r="B389" s="27"/>
      <c r="C389" s="24"/>
      <c r="D389" s="24"/>
      <c r="E389" s="28"/>
      <c r="F389" s="451"/>
      <c r="G389" s="451"/>
      <c r="H389" s="28"/>
      <c r="I389" s="28"/>
      <c r="J389" s="60"/>
      <c r="K389" s="60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spans="1:29" x14ac:dyDescent="0.25">
      <c r="A390" s="128"/>
      <c r="B390" s="27"/>
      <c r="C390" s="24"/>
      <c r="D390" s="24"/>
      <c r="E390" s="28"/>
      <c r="F390" s="451"/>
      <c r="G390" s="451"/>
      <c r="H390" s="28"/>
      <c r="I390" s="28"/>
      <c r="J390" s="60"/>
      <c r="K390" s="60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x14ac:dyDescent="0.25">
      <c r="A391" s="128"/>
      <c r="B391" s="27"/>
      <c r="C391" s="24"/>
      <c r="D391" s="24"/>
      <c r="E391" s="28"/>
      <c r="F391" s="451"/>
      <c r="G391" s="451"/>
      <c r="H391" s="28"/>
      <c r="I391" s="28"/>
      <c r="J391" s="60"/>
      <c r="K391" s="60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spans="1:29" x14ac:dyDescent="0.25">
      <c r="A392" s="128"/>
      <c r="B392" s="27"/>
      <c r="C392" s="24"/>
      <c r="D392" s="24"/>
      <c r="E392" s="28"/>
      <c r="F392" s="451"/>
      <c r="G392" s="451"/>
      <c r="H392" s="28"/>
      <c r="I392" s="28"/>
      <c r="J392" s="60"/>
      <c r="K392" s="60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spans="1:29" x14ac:dyDescent="0.25">
      <c r="A393" s="128"/>
      <c r="B393" s="27"/>
      <c r="C393" s="28"/>
      <c r="D393" s="28"/>
      <c r="E393" s="24"/>
      <c r="H393" s="24"/>
      <c r="I393" s="24"/>
      <c r="J393" s="60"/>
      <c r="K393" s="60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spans="1:29" x14ac:dyDescent="0.25">
      <c r="A394" s="128"/>
      <c r="B394" s="27"/>
      <c r="C394" s="28"/>
      <c r="D394" s="28"/>
      <c r="E394" s="24"/>
      <c r="H394" s="24"/>
      <c r="I394" s="24"/>
      <c r="J394" s="60"/>
      <c r="K394" s="60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x14ac:dyDescent="0.25">
      <c r="A395" s="128"/>
      <c r="B395" s="27"/>
      <c r="C395" s="28"/>
      <c r="D395" s="28"/>
      <c r="E395" s="24"/>
      <c r="H395" s="24"/>
      <c r="I395" s="24"/>
      <c r="J395" s="60"/>
      <c r="K395" s="60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</row>
    <row r="396" spans="1:29" x14ac:dyDescent="0.25">
      <c r="A396" s="128"/>
      <c r="B396" s="27"/>
      <c r="C396" s="28"/>
      <c r="D396" s="28"/>
      <c r="E396" s="24"/>
      <c r="H396" s="24"/>
      <c r="I396" s="24"/>
      <c r="J396" s="60"/>
      <c r="K396" s="60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x14ac:dyDescent="0.25">
      <c r="A397" s="128"/>
      <c r="B397" s="27"/>
      <c r="C397" s="24"/>
      <c r="D397" s="24"/>
      <c r="E397" s="28"/>
      <c r="F397" s="451"/>
      <c r="G397" s="451"/>
      <c r="H397" s="28"/>
      <c r="I397" s="28"/>
      <c r="J397" s="60"/>
      <c r="K397" s="60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spans="1:29" x14ac:dyDescent="0.25">
      <c r="A398" s="128"/>
      <c r="B398" s="27"/>
      <c r="C398" s="24"/>
      <c r="D398" s="24"/>
      <c r="E398" s="28"/>
      <c r="F398" s="451"/>
      <c r="G398" s="451"/>
      <c r="H398" s="28"/>
      <c r="I398" s="28"/>
      <c r="J398" s="60"/>
      <c r="K398" s="60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spans="1:29" x14ac:dyDescent="0.25">
      <c r="A399" s="128"/>
      <c r="B399" s="27"/>
      <c r="C399" s="24"/>
      <c r="D399" s="24"/>
      <c r="E399" s="28"/>
      <c r="F399" s="451"/>
      <c r="G399" s="451"/>
      <c r="H399" s="28"/>
      <c r="I399" s="28"/>
      <c r="J399" s="60"/>
      <c r="K399" s="60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spans="1:29" x14ac:dyDescent="0.25">
      <c r="A400" s="128"/>
      <c r="B400" s="27"/>
      <c r="C400" s="24"/>
      <c r="D400" s="24"/>
      <c r="E400" s="28"/>
      <c r="F400" s="451"/>
      <c r="G400" s="451"/>
      <c r="H400" s="28"/>
      <c r="I400" s="28"/>
      <c r="J400" s="60"/>
      <c r="K400" s="60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spans="1:29" x14ac:dyDescent="0.25">
      <c r="A401" s="128"/>
      <c r="B401" s="27"/>
      <c r="C401" s="28"/>
      <c r="D401" s="28"/>
      <c r="E401" s="24"/>
      <c r="H401" s="24"/>
      <c r="I401" s="24"/>
      <c r="J401" s="60"/>
      <c r="K401" s="60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x14ac:dyDescent="0.25">
      <c r="A402" s="128"/>
      <c r="B402" s="27"/>
      <c r="C402" s="24"/>
      <c r="D402" s="24"/>
      <c r="E402" s="28"/>
      <c r="F402" s="451"/>
      <c r="G402" s="451"/>
      <c r="H402" s="28"/>
      <c r="I402" s="28"/>
      <c r="J402" s="60"/>
      <c r="K402" s="60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spans="1:29" x14ac:dyDescent="0.25">
      <c r="A403" s="128"/>
      <c r="B403" s="27"/>
      <c r="C403" s="24"/>
      <c r="D403" s="24"/>
      <c r="E403" s="28"/>
      <c r="F403" s="451"/>
      <c r="G403" s="451"/>
      <c r="H403" s="28"/>
      <c r="I403" s="28"/>
      <c r="J403" s="60"/>
      <c r="K403" s="60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spans="1:29" x14ac:dyDescent="0.25">
      <c r="A404" s="128"/>
      <c r="B404" s="27"/>
      <c r="C404" s="24"/>
      <c r="D404" s="24"/>
      <c r="E404" s="28"/>
      <c r="F404" s="451"/>
      <c r="G404" s="451"/>
      <c r="H404" s="28"/>
      <c r="I404" s="28"/>
      <c r="J404" s="60"/>
      <c r="K404" s="60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spans="1:29" x14ac:dyDescent="0.25">
      <c r="A405" s="128"/>
      <c r="B405" s="27"/>
      <c r="C405" s="24"/>
      <c r="D405" s="24"/>
      <c r="E405" s="28"/>
      <c r="F405" s="451"/>
      <c r="G405" s="451"/>
      <c r="H405" s="28"/>
      <c r="I405" s="28"/>
      <c r="J405" s="60"/>
      <c r="K405" s="60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spans="1:29" x14ac:dyDescent="0.25">
      <c r="A406" s="128"/>
      <c r="B406" s="27"/>
      <c r="C406" s="24"/>
      <c r="D406" s="24"/>
      <c r="E406" s="28"/>
      <c r="F406" s="451"/>
      <c r="G406" s="451"/>
      <c r="H406" s="28"/>
      <c r="I406" s="28"/>
      <c r="J406" s="60"/>
      <c r="K406" s="60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spans="1:29" x14ac:dyDescent="0.25">
      <c r="A407" s="128"/>
      <c r="B407" s="27"/>
      <c r="C407" s="28"/>
      <c r="D407" s="28"/>
      <c r="E407" s="24"/>
      <c r="H407" s="24"/>
      <c r="I407" s="24"/>
      <c r="J407" s="60"/>
      <c r="K407" s="60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spans="1:29" x14ac:dyDescent="0.25">
      <c r="A408" s="128"/>
      <c r="B408" s="27"/>
      <c r="C408" s="28"/>
      <c r="D408" s="28"/>
      <c r="E408" s="24"/>
      <c r="H408" s="24"/>
      <c r="I408" s="24"/>
      <c r="J408" s="60"/>
      <c r="K408" s="60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spans="1:29" x14ac:dyDescent="0.25">
      <c r="A409" s="128"/>
      <c r="B409" s="27"/>
      <c r="C409" s="24"/>
      <c r="D409" s="24"/>
      <c r="E409" s="28"/>
      <c r="F409" s="451"/>
      <c r="G409" s="451"/>
      <c r="H409" s="28"/>
      <c r="I409" s="28"/>
      <c r="J409" s="60"/>
      <c r="K409" s="60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spans="1:29" x14ac:dyDescent="0.25">
      <c r="A410" s="128"/>
      <c r="B410" s="27"/>
      <c r="C410" s="24"/>
      <c r="D410" s="24"/>
      <c r="E410" s="28"/>
      <c r="F410" s="451"/>
      <c r="G410" s="451"/>
      <c r="H410" s="28"/>
      <c r="I410" s="28"/>
      <c r="J410" s="60"/>
      <c r="K410" s="60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spans="1:29" x14ac:dyDescent="0.25">
      <c r="A411" s="128"/>
      <c r="B411" s="27"/>
      <c r="C411" s="24"/>
      <c r="D411" s="24"/>
      <c r="E411" s="28"/>
      <c r="F411" s="451"/>
      <c r="G411" s="451"/>
      <c r="H411" s="28"/>
      <c r="I411" s="28"/>
      <c r="J411" s="60"/>
      <c r="K411" s="60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spans="1:29" x14ac:dyDescent="0.25">
      <c r="A412" s="128"/>
      <c r="B412" s="29"/>
      <c r="C412" s="23"/>
      <c r="D412" s="23"/>
      <c r="E412" s="24"/>
      <c r="H412" s="24"/>
      <c r="I412" s="24"/>
      <c r="J412" s="60"/>
      <c r="K412" s="60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spans="1:29" x14ac:dyDescent="0.25">
      <c r="A413" s="128"/>
      <c r="B413" s="27"/>
      <c r="C413" s="28"/>
      <c r="D413" s="28"/>
      <c r="E413" s="24"/>
      <c r="H413" s="24"/>
      <c r="I413" s="24"/>
      <c r="J413" s="60"/>
      <c r="K413" s="60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spans="1:29" x14ac:dyDescent="0.25">
      <c r="A414" s="128"/>
      <c r="B414" s="27"/>
      <c r="C414" s="28"/>
      <c r="D414" s="28"/>
      <c r="E414" s="24"/>
      <c r="H414" s="24"/>
      <c r="I414" s="24"/>
      <c r="J414" s="60"/>
      <c r="K414" s="60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spans="1:29" x14ac:dyDescent="0.25">
      <c r="A415" s="128"/>
      <c r="B415" s="27"/>
      <c r="C415" s="24"/>
      <c r="D415" s="24"/>
      <c r="E415" s="28"/>
      <c r="F415" s="451"/>
      <c r="G415" s="451"/>
      <c r="H415" s="28"/>
      <c r="I415" s="28"/>
      <c r="J415" s="60"/>
      <c r="K415" s="60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spans="1:29" x14ac:dyDescent="0.25">
      <c r="A416" s="128"/>
      <c r="B416" s="27"/>
      <c r="C416" s="24"/>
      <c r="D416" s="24"/>
      <c r="E416" s="28"/>
      <c r="F416" s="451"/>
      <c r="G416" s="451"/>
      <c r="H416" s="28"/>
      <c r="I416" s="28"/>
      <c r="J416" s="60"/>
      <c r="K416" s="60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spans="1:29" x14ac:dyDescent="0.25">
      <c r="A417" s="128"/>
      <c r="B417" s="27"/>
      <c r="C417" s="28"/>
      <c r="D417" s="28"/>
      <c r="E417" s="24"/>
      <c r="H417" s="24"/>
      <c r="I417" s="24"/>
      <c r="J417" s="60"/>
      <c r="K417" s="60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spans="1:29" x14ac:dyDescent="0.25">
      <c r="A418" s="128"/>
      <c r="B418" s="27"/>
      <c r="C418" s="28"/>
      <c r="D418" s="28"/>
      <c r="E418" s="24"/>
      <c r="H418" s="24"/>
      <c r="I418" s="24"/>
      <c r="J418" s="60"/>
      <c r="K418" s="60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spans="1:29" x14ac:dyDescent="0.25">
      <c r="A419" s="128"/>
      <c r="B419" s="27"/>
      <c r="C419" s="24"/>
      <c r="D419" s="24"/>
      <c r="E419" s="28"/>
      <c r="F419" s="451"/>
      <c r="G419" s="451"/>
      <c r="H419" s="28"/>
      <c r="I419" s="28"/>
      <c r="J419" s="60"/>
      <c r="K419" s="60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spans="1:29" x14ac:dyDescent="0.25">
      <c r="A420" s="128"/>
      <c r="B420" s="27"/>
      <c r="C420" s="24"/>
      <c r="D420" s="24"/>
      <c r="E420" s="28"/>
      <c r="F420" s="451"/>
      <c r="G420" s="451"/>
      <c r="H420" s="28"/>
      <c r="I420" s="28"/>
      <c r="J420" s="60"/>
      <c r="K420" s="60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spans="1:29" x14ac:dyDescent="0.25">
      <c r="A421" s="128"/>
      <c r="B421" s="27"/>
      <c r="C421" s="28"/>
      <c r="D421" s="28"/>
      <c r="E421" s="24"/>
      <c r="H421" s="24"/>
      <c r="I421" s="24"/>
      <c r="J421" s="60"/>
      <c r="K421" s="60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spans="1:29" x14ac:dyDescent="0.25">
      <c r="A422" s="128"/>
      <c r="B422" s="29"/>
      <c r="C422" s="23"/>
      <c r="D422" s="23"/>
      <c r="E422" s="24"/>
      <c r="H422" s="24"/>
      <c r="I422" s="24"/>
      <c r="J422" s="60"/>
      <c r="K422" s="60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spans="1:29" x14ac:dyDescent="0.25">
      <c r="A423" s="128"/>
      <c r="B423" s="27"/>
      <c r="C423" s="28"/>
      <c r="D423" s="28"/>
      <c r="E423" s="24"/>
      <c r="H423" s="24"/>
      <c r="I423" s="24"/>
      <c r="J423" s="60"/>
      <c r="K423" s="60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spans="1:29" x14ac:dyDescent="0.25">
      <c r="A424" s="128"/>
      <c r="B424" s="27"/>
      <c r="C424" s="28"/>
      <c r="D424" s="28"/>
      <c r="E424" s="24"/>
      <c r="H424" s="24"/>
      <c r="I424" s="24"/>
      <c r="J424" s="60"/>
      <c r="K424" s="60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spans="1:29" x14ac:dyDescent="0.25">
      <c r="A425" s="128"/>
      <c r="B425" s="27"/>
      <c r="C425" s="28"/>
      <c r="D425" s="28"/>
      <c r="E425" s="24"/>
      <c r="H425" s="24"/>
      <c r="I425" s="24"/>
      <c r="J425" s="60"/>
      <c r="K425" s="60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spans="1:29" x14ac:dyDescent="0.25">
      <c r="A426" s="128"/>
      <c r="B426" s="27"/>
      <c r="C426" s="28"/>
      <c r="D426" s="28"/>
      <c r="E426" s="24"/>
      <c r="H426" s="24"/>
      <c r="I426" s="24"/>
      <c r="J426" s="60"/>
      <c r="K426" s="60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spans="1:29" x14ac:dyDescent="0.25">
      <c r="A427" s="128"/>
      <c r="B427" s="27"/>
      <c r="C427" s="24"/>
      <c r="D427" s="24"/>
      <c r="E427" s="28"/>
      <c r="F427" s="451"/>
      <c r="G427" s="451"/>
      <c r="H427" s="28"/>
      <c r="I427" s="28"/>
      <c r="J427" s="60"/>
      <c r="K427" s="60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spans="1:29" x14ac:dyDescent="0.25">
      <c r="A428" s="128"/>
      <c r="B428" s="27"/>
      <c r="C428" s="24"/>
      <c r="D428" s="24"/>
      <c r="E428" s="28"/>
      <c r="F428" s="451"/>
      <c r="G428" s="451"/>
      <c r="H428" s="28"/>
      <c r="I428" s="28"/>
      <c r="J428" s="60"/>
      <c r="K428" s="60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spans="1:29" x14ac:dyDescent="0.25">
      <c r="A429" s="128"/>
      <c r="B429" s="27"/>
      <c r="C429" s="24"/>
      <c r="D429" s="24"/>
      <c r="E429" s="28"/>
      <c r="F429" s="451"/>
      <c r="G429" s="451"/>
      <c r="H429" s="28"/>
      <c r="I429" s="28"/>
      <c r="J429" s="60"/>
      <c r="K429" s="60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spans="1:29" x14ac:dyDescent="0.25">
      <c r="A430" s="128"/>
      <c r="B430" s="27"/>
      <c r="C430" s="24"/>
      <c r="D430" s="24"/>
      <c r="E430" s="28"/>
      <c r="F430" s="451"/>
      <c r="G430" s="451"/>
      <c r="H430" s="28"/>
      <c r="I430" s="28"/>
      <c r="J430" s="60"/>
      <c r="K430" s="60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spans="1:29" x14ac:dyDescent="0.25">
      <c r="A431" s="128"/>
      <c r="B431" s="27"/>
      <c r="C431" s="24"/>
      <c r="D431" s="24"/>
      <c r="E431" s="28"/>
      <c r="F431" s="451"/>
      <c r="G431" s="451"/>
      <c r="H431" s="28"/>
      <c r="I431" s="28"/>
      <c r="J431" s="60"/>
      <c r="K431" s="60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spans="1:29" x14ac:dyDescent="0.25">
      <c r="A432" s="128"/>
      <c r="B432" s="27"/>
      <c r="C432" s="24"/>
      <c r="D432" s="24"/>
      <c r="E432" s="28"/>
      <c r="F432" s="451"/>
      <c r="G432" s="451"/>
      <c r="H432" s="28"/>
      <c r="I432" s="28"/>
      <c r="J432" s="60"/>
      <c r="K432" s="60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spans="1:29" x14ac:dyDescent="0.25">
      <c r="A433" s="128"/>
      <c r="B433" s="27"/>
      <c r="C433" s="24"/>
      <c r="D433" s="24"/>
      <c r="E433" s="28"/>
      <c r="F433" s="451"/>
      <c r="G433" s="451"/>
      <c r="H433" s="28"/>
      <c r="I433" s="28"/>
      <c r="J433" s="60"/>
      <c r="K433" s="60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spans="1:29" x14ac:dyDescent="0.25">
      <c r="A434" s="128"/>
      <c r="B434" s="27"/>
      <c r="C434" s="24"/>
      <c r="D434" s="24"/>
      <c r="E434" s="28"/>
      <c r="F434" s="451"/>
      <c r="G434" s="451"/>
      <c r="H434" s="28"/>
      <c r="I434" s="28"/>
      <c r="J434" s="60"/>
      <c r="K434" s="60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spans="1:29" x14ac:dyDescent="0.25">
      <c r="A435" s="128"/>
      <c r="B435" s="27"/>
      <c r="C435" s="24"/>
      <c r="D435" s="24"/>
      <c r="E435" s="28"/>
      <c r="F435" s="451"/>
      <c r="G435" s="451"/>
      <c r="H435" s="28"/>
      <c r="I435" s="28"/>
      <c r="J435" s="60"/>
      <c r="K435" s="60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spans="1:29" x14ac:dyDescent="0.25">
      <c r="A436" s="128"/>
      <c r="B436" s="27"/>
      <c r="C436" s="28"/>
      <c r="D436" s="28"/>
      <c r="E436" s="24"/>
      <c r="H436" s="24"/>
      <c r="I436" s="24"/>
      <c r="J436" s="60"/>
      <c r="K436" s="60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spans="1:29" x14ac:dyDescent="0.25">
      <c r="A437" s="128"/>
      <c r="B437" s="27"/>
      <c r="C437" s="24"/>
      <c r="D437" s="24"/>
      <c r="E437" s="28"/>
      <c r="F437" s="451"/>
      <c r="G437" s="451"/>
      <c r="H437" s="28"/>
      <c r="I437" s="28"/>
      <c r="J437" s="60"/>
      <c r="K437" s="60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spans="1:29" x14ac:dyDescent="0.25">
      <c r="A438" s="128"/>
      <c r="B438" s="27"/>
      <c r="C438" s="24"/>
      <c r="D438" s="24"/>
      <c r="E438" s="28"/>
      <c r="F438" s="451"/>
      <c r="G438" s="451"/>
      <c r="H438" s="28"/>
      <c r="I438" s="28"/>
      <c r="J438" s="60"/>
      <c r="K438" s="60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spans="1:29" x14ac:dyDescent="0.25">
      <c r="A439" s="128"/>
      <c r="B439" s="27"/>
      <c r="C439" s="24"/>
      <c r="D439" s="24"/>
      <c r="E439" s="28"/>
      <c r="F439" s="451"/>
      <c r="G439" s="451"/>
      <c r="H439" s="28"/>
      <c r="I439" s="28"/>
      <c r="J439" s="60"/>
      <c r="K439" s="60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spans="1:29" x14ac:dyDescent="0.25">
      <c r="A440" s="128"/>
      <c r="B440" s="27"/>
      <c r="C440" s="24"/>
      <c r="D440" s="24"/>
      <c r="E440" s="28"/>
      <c r="F440" s="451"/>
      <c r="G440" s="451"/>
      <c r="H440" s="28"/>
      <c r="I440" s="28"/>
      <c r="J440" s="60"/>
      <c r="K440" s="60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spans="1:29" x14ac:dyDescent="0.25">
      <c r="A441" s="128"/>
      <c r="B441" s="27"/>
      <c r="C441" s="24"/>
      <c r="D441" s="24"/>
      <c r="E441" s="28"/>
      <c r="F441" s="451"/>
      <c r="G441" s="451"/>
      <c r="H441" s="28"/>
      <c r="I441" s="28"/>
      <c r="J441" s="60"/>
      <c r="K441" s="60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</row>
    <row r="442" spans="1:29" x14ac:dyDescent="0.25">
      <c r="A442" s="128"/>
      <c r="B442" s="27"/>
      <c r="C442" s="24"/>
      <c r="D442" s="24"/>
      <c r="E442" s="28"/>
      <c r="F442" s="451"/>
      <c r="G442" s="451"/>
      <c r="H442" s="28"/>
      <c r="I442" s="28"/>
      <c r="J442" s="60"/>
      <c r="K442" s="60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spans="1:29" x14ac:dyDescent="0.25">
      <c r="A443" s="128"/>
      <c r="B443" s="27"/>
      <c r="C443" s="24"/>
      <c r="D443" s="24"/>
      <c r="E443" s="28"/>
      <c r="F443" s="451"/>
      <c r="G443" s="451"/>
      <c r="H443" s="28"/>
      <c r="I443" s="28"/>
      <c r="J443" s="60"/>
      <c r="K443" s="60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spans="1:29" x14ac:dyDescent="0.25">
      <c r="A444" s="128"/>
      <c r="B444" s="27"/>
      <c r="C444" s="24"/>
      <c r="D444" s="24"/>
      <c r="E444" s="28"/>
      <c r="F444" s="451"/>
      <c r="G444" s="451"/>
      <c r="H444" s="28"/>
      <c r="I444" s="28"/>
      <c r="J444" s="60"/>
      <c r="K444" s="60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spans="1:29" x14ac:dyDescent="0.25">
      <c r="A445" s="128"/>
      <c r="B445" s="27"/>
      <c r="C445" s="24"/>
      <c r="D445" s="24"/>
      <c r="E445" s="28"/>
      <c r="F445" s="451"/>
      <c r="G445" s="451"/>
      <c r="H445" s="28"/>
      <c r="I445" s="28"/>
      <c r="J445" s="60"/>
      <c r="K445" s="60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</row>
    <row r="446" spans="1:29" x14ac:dyDescent="0.25">
      <c r="A446" s="128"/>
      <c r="B446" s="27"/>
      <c r="C446" s="24"/>
      <c r="D446" s="24"/>
      <c r="E446" s="28"/>
      <c r="F446" s="451"/>
      <c r="G446" s="451"/>
      <c r="H446" s="28"/>
      <c r="I446" s="28"/>
      <c r="J446" s="60"/>
      <c r="K446" s="60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spans="1:29" x14ac:dyDescent="0.25">
      <c r="A447" s="128"/>
      <c r="B447" s="27"/>
      <c r="C447" s="24"/>
      <c r="D447" s="24"/>
      <c r="E447" s="28"/>
      <c r="F447" s="451"/>
      <c r="G447" s="451"/>
      <c r="H447" s="28"/>
      <c r="I447" s="28"/>
      <c r="J447" s="60"/>
      <c r="K447" s="60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spans="1:29" x14ac:dyDescent="0.25">
      <c r="A448" s="128"/>
      <c r="B448" s="29"/>
      <c r="C448" s="23"/>
      <c r="D448" s="23"/>
      <c r="E448" s="24"/>
      <c r="H448" s="24"/>
      <c r="I448" s="24"/>
      <c r="J448" s="60"/>
      <c r="K448" s="60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spans="1:29" x14ac:dyDescent="0.25">
      <c r="A449" s="128"/>
      <c r="B449" s="27"/>
      <c r="C449" s="28"/>
      <c r="D449" s="28"/>
      <c r="E449" s="24"/>
      <c r="H449" s="24"/>
      <c r="I449" s="24"/>
      <c r="J449" s="60"/>
      <c r="K449" s="60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</row>
    <row r="450" spans="1:29" x14ac:dyDescent="0.25">
      <c r="A450" s="128"/>
      <c r="B450" s="27"/>
      <c r="C450" s="28"/>
      <c r="D450" s="28"/>
      <c r="E450" s="24"/>
      <c r="H450" s="24"/>
      <c r="I450" s="24"/>
      <c r="J450" s="60"/>
      <c r="K450" s="60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spans="1:29" x14ac:dyDescent="0.25">
      <c r="A451" s="128"/>
      <c r="B451" s="27"/>
      <c r="C451" s="28"/>
      <c r="D451" s="28"/>
      <c r="E451" s="24"/>
      <c r="H451" s="24"/>
      <c r="I451" s="24"/>
      <c r="J451" s="60"/>
      <c r="K451" s="60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</row>
    <row r="452" spans="1:29" x14ac:dyDescent="0.25">
      <c r="A452" s="128"/>
      <c r="B452" s="27"/>
      <c r="C452" s="28"/>
      <c r="D452" s="28"/>
      <c r="E452" s="24"/>
      <c r="H452" s="24"/>
      <c r="I452" s="24"/>
      <c r="J452" s="60"/>
      <c r="K452" s="60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spans="1:29" x14ac:dyDescent="0.25">
      <c r="A453" s="128"/>
      <c r="B453" s="27"/>
      <c r="C453" s="24"/>
      <c r="D453" s="24"/>
      <c r="E453" s="28"/>
      <c r="F453" s="451"/>
      <c r="G453" s="451"/>
      <c r="H453" s="28"/>
      <c r="I453" s="28"/>
      <c r="J453" s="60"/>
      <c r="K453" s="60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</row>
    <row r="454" spans="1:29" x14ac:dyDescent="0.25">
      <c r="A454" s="128"/>
      <c r="B454" s="27"/>
      <c r="C454" s="24"/>
      <c r="D454" s="24"/>
      <c r="E454" s="28"/>
      <c r="F454" s="451"/>
      <c r="G454" s="451"/>
      <c r="H454" s="28"/>
      <c r="I454" s="28"/>
      <c r="J454" s="60"/>
      <c r="K454" s="60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spans="1:29" x14ac:dyDescent="0.25">
      <c r="A455" s="128"/>
      <c r="B455" s="27"/>
      <c r="C455" s="24"/>
      <c r="D455" s="24"/>
      <c r="E455" s="28"/>
      <c r="F455" s="451"/>
      <c r="G455" s="451"/>
      <c r="H455" s="28"/>
      <c r="I455" s="28"/>
      <c r="J455" s="60"/>
      <c r="K455" s="60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spans="1:29" x14ac:dyDescent="0.25">
      <c r="A456" s="128"/>
      <c r="B456" s="27"/>
      <c r="C456" s="24"/>
      <c r="D456" s="24"/>
      <c r="E456" s="28"/>
      <c r="F456" s="451"/>
      <c r="G456" s="451"/>
      <c r="H456" s="28"/>
      <c r="I456" s="28"/>
      <c r="J456" s="60"/>
      <c r="K456" s="60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spans="1:29" x14ac:dyDescent="0.25">
      <c r="A457" s="128"/>
      <c r="B457" s="27"/>
      <c r="C457" s="24"/>
      <c r="D457" s="24"/>
      <c r="E457" s="28"/>
      <c r="F457" s="451"/>
      <c r="G457" s="451"/>
      <c r="H457" s="28"/>
      <c r="I457" s="28"/>
      <c r="J457" s="60"/>
      <c r="K457" s="60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spans="1:29" x14ac:dyDescent="0.25">
      <c r="A458" s="128"/>
      <c r="B458" s="27"/>
      <c r="C458" s="24"/>
      <c r="D458" s="24"/>
      <c r="E458" s="28"/>
      <c r="F458" s="451"/>
      <c r="G458" s="451"/>
      <c r="H458" s="28"/>
      <c r="I458" s="28"/>
      <c r="J458" s="60"/>
      <c r="K458" s="60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spans="1:29" x14ac:dyDescent="0.25">
      <c r="A459" s="128"/>
      <c r="B459" s="27"/>
      <c r="C459" s="24"/>
      <c r="D459" s="24"/>
      <c r="E459" s="28"/>
      <c r="F459" s="451"/>
      <c r="G459" s="451"/>
      <c r="H459" s="28"/>
      <c r="I459" s="28"/>
      <c r="J459" s="60"/>
      <c r="K459" s="60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spans="1:29" x14ac:dyDescent="0.25">
      <c r="A460" s="128"/>
      <c r="B460" s="27"/>
      <c r="C460" s="24"/>
      <c r="D460" s="24"/>
      <c r="E460" s="28"/>
      <c r="F460" s="451"/>
      <c r="G460" s="451"/>
      <c r="H460" s="28"/>
      <c r="I460" s="28"/>
      <c r="J460" s="60"/>
      <c r="K460" s="60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spans="1:29" x14ac:dyDescent="0.25">
      <c r="A461" s="128"/>
      <c r="B461" s="27"/>
      <c r="C461" s="24"/>
      <c r="D461" s="24"/>
      <c r="E461" s="28"/>
      <c r="F461" s="451"/>
      <c r="G461" s="451"/>
      <c r="H461" s="28"/>
      <c r="I461" s="28"/>
      <c r="J461" s="60"/>
      <c r="K461" s="60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spans="1:29" x14ac:dyDescent="0.25">
      <c r="A462" s="128"/>
      <c r="B462" s="27"/>
      <c r="C462" s="28"/>
      <c r="D462" s="28"/>
      <c r="E462" s="24"/>
      <c r="H462" s="24"/>
      <c r="I462" s="24"/>
      <c r="J462" s="60"/>
      <c r="K462" s="60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spans="1:29" x14ac:dyDescent="0.25">
      <c r="A463" s="128"/>
      <c r="B463" s="27"/>
      <c r="C463" s="24"/>
      <c r="D463" s="24"/>
      <c r="E463" s="28"/>
      <c r="F463" s="451"/>
      <c r="G463" s="451"/>
      <c r="H463" s="28"/>
      <c r="I463" s="28"/>
      <c r="J463" s="60"/>
      <c r="K463" s="60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x14ac:dyDescent="0.25">
      <c r="A464" s="128"/>
      <c r="B464" s="27"/>
      <c r="C464" s="24"/>
      <c r="D464" s="24"/>
      <c r="E464" s="28"/>
      <c r="F464" s="451"/>
      <c r="G464" s="451"/>
      <c r="H464" s="28"/>
      <c r="I464" s="28"/>
      <c r="J464" s="60"/>
      <c r="K464" s="60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spans="1:29" x14ac:dyDescent="0.25">
      <c r="A465" s="128"/>
      <c r="B465" s="27"/>
      <c r="C465" s="24"/>
      <c r="D465" s="24"/>
      <c r="E465" s="28"/>
      <c r="F465" s="451"/>
      <c r="G465" s="451"/>
      <c r="H465" s="28"/>
      <c r="I465" s="28"/>
      <c r="J465" s="60"/>
      <c r="K465" s="60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spans="1:29" x14ac:dyDescent="0.25">
      <c r="A466" s="128"/>
      <c r="B466" s="27"/>
      <c r="C466" s="24"/>
      <c r="D466" s="24"/>
      <c r="E466" s="28"/>
      <c r="F466" s="451"/>
      <c r="G466" s="451"/>
      <c r="H466" s="28"/>
      <c r="I466" s="28"/>
      <c r="J466" s="60"/>
      <c r="K466" s="60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spans="1:29" x14ac:dyDescent="0.25">
      <c r="A467" s="128"/>
      <c r="B467" s="27"/>
      <c r="C467" s="24"/>
      <c r="D467" s="24"/>
      <c r="E467" s="28"/>
      <c r="F467" s="451"/>
      <c r="G467" s="451"/>
      <c r="H467" s="28"/>
      <c r="I467" s="28"/>
      <c r="J467" s="60"/>
      <c r="K467" s="60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spans="1:29" x14ac:dyDescent="0.25">
      <c r="A468" s="128"/>
      <c r="B468" s="27"/>
      <c r="C468" s="24"/>
      <c r="D468" s="24"/>
      <c r="E468" s="28"/>
      <c r="F468" s="451"/>
      <c r="G468" s="451"/>
      <c r="H468" s="28"/>
      <c r="I468" s="28"/>
      <c r="J468" s="60"/>
      <c r="K468" s="60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</row>
    <row r="469" spans="1:29" x14ac:dyDescent="0.25">
      <c r="A469" s="128"/>
      <c r="B469" s="27"/>
      <c r="C469" s="24"/>
      <c r="D469" s="24"/>
      <c r="E469" s="28"/>
      <c r="F469" s="451"/>
      <c r="G469" s="451"/>
      <c r="H469" s="28"/>
      <c r="I469" s="28"/>
      <c r="J469" s="60"/>
      <c r="K469" s="60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</row>
    <row r="470" spans="1:29" x14ac:dyDescent="0.25">
      <c r="A470" s="128"/>
      <c r="B470" s="27"/>
      <c r="C470" s="24"/>
      <c r="D470" s="24"/>
      <c r="E470" s="28"/>
      <c r="F470" s="451"/>
      <c r="G470" s="451"/>
      <c r="H470" s="28"/>
      <c r="I470" s="28"/>
      <c r="J470" s="60"/>
      <c r="K470" s="60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</row>
    <row r="471" spans="1:29" x14ac:dyDescent="0.25">
      <c r="A471" s="128"/>
      <c r="B471" s="27"/>
      <c r="C471" s="24"/>
      <c r="D471" s="24"/>
      <c r="E471" s="28"/>
      <c r="F471" s="451"/>
      <c r="G471" s="451"/>
      <c r="H471" s="28"/>
      <c r="I471" s="28"/>
      <c r="J471" s="60"/>
      <c r="K471" s="60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spans="1:29" x14ac:dyDescent="0.25">
      <c r="A472" s="128"/>
      <c r="B472" s="27"/>
      <c r="C472" s="24"/>
      <c r="D472" s="24"/>
      <c r="E472" s="28"/>
      <c r="F472" s="451"/>
      <c r="G472" s="451"/>
      <c r="H472" s="28"/>
      <c r="I472" s="28"/>
      <c r="J472" s="60"/>
      <c r="K472" s="60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spans="1:29" x14ac:dyDescent="0.25">
      <c r="A473" s="128"/>
      <c r="B473" s="27"/>
      <c r="C473" s="24"/>
      <c r="D473" s="24"/>
      <c r="E473" s="28"/>
      <c r="F473" s="451"/>
      <c r="G473" s="451"/>
      <c r="H473" s="28"/>
      <c r="I473" s="28"/>
      <c r="J473" s="60"/>
      <c r="K473" s="60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spans="1:29" x14ac:dyDescent="0.25">
      <c r="A474" s="128"/>
      <c r="B474" s="29"/>
      <c r="C474" s="23"/>
      <c r="D474" s="23"/>
      <c r="E474" s="24"/>
      <c r="H474" s="24"/>
      <c r="I474" s="24"/>
      <c r="J474" s="60"/>
      <c r="K474" s="60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</row>
    <row r="475" spans="1:29" x14ac:dyDescent="0.25">
      <c r="A475" s="128"/>
      <c r="B475" s="32"/>
      <c r="C475" s="33"/>
      <c r="D475" s="33"/>
      <c r="E475" s="24"/>
      <c r="H475" s="24"/>
      <c r="I475" s="24"/>
      <c r="J475" s="60"/>
      <c r="K475" s="60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spans="1:29" x14ac:dyDescent="0.25">
      <c r="A476" s="128"/>
      <c r="B476" s="34"/>
      <c r="C476" s="35"/>
      <c r="D476" s="35"/>
      <c r="E476" s="36"/>
      <c r="F476" s="452"/>
      <c r="G476" s="452"/>
      <c r="H476" s="36"/>
      <c r="I476" s="36"/>
      <c r="J476" s="60"/>
      <c r="K476" s="60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</row>
    <row r="477" spans="1:29" x14ac:dyDescent="0.25">
      <c r="A477" s="128"/>
      <c r="B477" s="19"/>
      <c r="C477" s="37"/>
      <c r="D477" s="37"/>
      <c r="E477" s="24"/>
      <c r="H477" s="24"/>
      <c r="I477" s="24"/>
      <c r="J477" s="60"/>
      <c r="K477" s="60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spans="1:29" x14ac:dyDescent="0.25">
      <c r="A478" s="128"/>
      <c r="B478" s="19"/>
      <c r="C478" s="37"/>
      <c r="D478" s="37"/>
      <c r="E478" s="24"/>
      <c r="H478" s="24"/>
      <c r="I478" s="24"/>
      <c r="J478" s="60"/>
      <c r="K478" s="60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spans="1:29" x14ac:dyDescent="0.25">
      <c r="A479" s="128"/>
      <c r="B479" s="19"/>
      <c r="C479" s="37"/>
      <c r="D479" s="37"/>
      <c r="E479" s="24"/>
      <c r="H479" s="24"/>
      <c r="I479" s="24"/>
      <c r="J479" s="60"/>
      <c r="K479" s="60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spans="1:29" x14ac:dyDescent="0.25">
      <c r="A480" s="128"/>
      <c r="B480" s="34"/>
      <c r="C480" s="35"/>
      <c r="D480" s="35"/>
      <c r="E480" s="36"/>
      <c r="F480" s="452"/>
      <c r="G480" s="452"/>
      <c r="H480" s="36"/>
      <c r="I480" s="36"/>
      <c r="J480" s="60"/>
      <c r="K480" s="60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spans="1:29" x14ac:dyDescent="0.25">
      <c r="A481" s="128"/>
      <c r="B481" s="19"/>
      <c r="C481" s="37"/>
      <c r="D481" s="37"/>
      <c r="E481" s="24"/>
      <c r="H481" s="24"/>
      <c r="I481" s="24"/>
      <c r="J481" s="60"/>
      <c r="K481" s="60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spans="1:29" x14ac:dyDescent="0.25">
      <c r="A482" s="128"/>
      <c r="B482" s="19"/>
      <c r="C482" s="24"/>
      <c r="D482" s="24"/>
      <c r="E482" s="37"/>
      <c r="F482" s="451"/>
      <c r="G482" s="451"/>
      <c r="H482" s="37"/>
      <c r="I482" s="37"/>
    </row>
    <row r="483" spans="1:29" x14ac:dyDescent="0.25">
      <c r="A483" s="128"/>
      <c r="B483" s="19"/>
      <c r="C483" s="24"/>
      <c r="D483" s="24"/>
      <c r="E483" s="37"/>
      <c r="F483" s="451"/>
      <c r="G483" s="451"/>
      <c r="H483" s="37"/>
      <c r="I483" s="37"/>
    </row>
    <row r="484" spans="1:29" x14ac:dyDescent="0.25">
      <c r="A484" s="128"/>
      <c r="B484" s="19"/>
      <c r="C484" s="24"/>
      <c r="D484" s="24"/>
      <c r="E484" s="37"/>
      <c r="F484" s="451"/>
      <c r="G484" s="451"/>
      <c r="H484" s="37"/>
      <c r="I484" s="37"/>
    </row>
    <row r="485" spans="1:29" x14ac:dyDescent="0.25">
      <c r="A485" s="128"/>
      <c r="B485" s="19"/>
      <c r="C485" s="24"/>
      <c r="D485" s="24"/>
      <c r="E485" s="37"/>
      <c r="F485" s="451"/>
      <c r="G485" s="451"/>
      <c r="H485" s="37"/>
      <c r="I485" s="37"/>
    </row>
    <row r="486" spans="1:29" x14ac:dyDescent="0.25">
      <c r="A486" s="128"/>
      <c r="B486" s="19"/>
      <c r="C486" s="24"/>
      <c r="D486" s="24"/>
      <c r="E486" s="37"/>
      <c r="F486" s="451"/>
      <c r="G486" s="451"/>
      <c r="H486" s="37"/>
      <c r="I486" s="37"/>
    </row>
    <row r="487" spans="1:29" x14ac:dyDescent="0.25">
      <c r="A487" s="128"/>
      <c r="B487" s="19"/>
      <c r="C487" s="24"/>
      <c r="D487" s="24"/>
      <c r="E487" s="37"/>
      <c r="F487" s="451"/>
      <c r="G487" s="451"/>
      <c r="H487" s="37"/>
      <c r="I487" s="37"/>
    </row>
    <row r="488" spans="1:29" x14ac:dyDescent="0.25">
      <c r="A488" s="128"/>
      <c r="B488" s="34"/>
      <c r="C488" s="35"/>
      <c r="D488" s="35"/>
      <c r="E488" s="36"/>
      <c r="F488" s="452"/>
      <c r="G488" s="452"/>
      <c r="H488" s="36"/>
      <c r="I488" s="36"/>
    </row>
    <row r="489" spans="1:29" x14ac:dyDescent="0.25">
      <c r="A489" s="128"/>
      <c r="B489" s="19"/>
      <c r="C489" s="37"/>
      <c r="D489" s="37"/>
      <c r="E489" s="24"/>
      <c r="H489" s="24"/>
      <c r="I489" s="24"/>
    </row>
    <row r="490" spans="1:29" x14ac:dyDescent="0.25">
      <c r="A490" s="128"/>
      <c r="B490" s="19"/>
      <c r="C490" s="37"/>
      <c r="D490" s="37"/>
      <c r="E490" s="24"/>
      <c r="H490" s="24"/>
      <c r="I490" s="24"/>
    </row>
    <row r="491" spans="1:29" x14ac:dyDescent="0.25">
      <c r="A491" s="128"/>
      <c r="B491" s="19"/>
      <c r="C491" s="37"/>
      <c r="D491" s="37"/>
      <c r="E491" s="24"/>
      <c r="H491" s="24"/>
      <c r="I491" s="24"/>
    </row>
    <row r="492" spans="1:29" x14ac:dyDescent="0.25">
      <c r="B492" s="19"/>
      <c r="C492" s="37"/>
      <c r="D492" s="37"/>
      <c r="E492" s="24"/>
      <c r="H492" s="24"/>
      <c r="I492" s="24"/>
      <c r="J492" s="18"/>
      <c r="K492" s="18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1:29" s="12" customFormat="1" x14ac:dyDescent="0.25">
      <c r="A493" s="129"/>
      <c r="B493" s="19"/>
      <c r="C493" s="37"/>
      <c r="D493" s="37"/>
      <c r="E493" s="24"/>
      <c r="F493" s="449"/>
      <c r="G493" s="449"/>
      <c r="H493" s="24"/>
      <c r="I493" s="24"/>
      <c r="J493" s="49"/>
      <c r="K493" s="49"/>
    </row>
    <row r="494" spans="1:29" s="12" customFormat="1" x14ac:dyDescent="0.25">
      <c r="A494" s="129"/>
      <c r="B494" s="32"/>
      <c r="C494" s="33"/>
      <c r="D494" s="33"/>
      <c r="E494" s="24"/>
      <c r="F494" s="449"/>
      <c r="G494" s="449"/>
      <c r="H494" s="24"/>
      <c r="I494" s="24"/>
      <c r="J494" s="49"/>
      <c r="K494" s="49"/>
    </row>
    <row r="495" spans="1:29" s="12" customFormat="1" x14ac:dyDescent="0.25">
      <c r="A495" s="129"/>
      <c r="B495" s="19"/>
      <c r="C495" s="37"/>
      <c r="D495" s="37"/>
      <c r="E495" s="24"/>
      <c r="F495" s="449"/>
      <c r="G495" s="449"/>
      <c r="H495" s="24"/>
      <c r="I495" s="24"/>
      <c r="J495" s="49"/>
      <c r="K495" s="49"/>
    </row>
    <row r="496" spans="1:29" s="12" customFormat="1" x14ac:dyDescent="0.25">
      <c r="A496" s="129"/>
      <c r="B496" s="19"/>
      <c r="C496" s="37"/>
      <c r="D496" s="37"/>
      <c r="E496" s="24"/>
      <c r="F496" s="449"/>
      <c r="G496" s="449"/>
      <c r="H496" s="24"/>
      <c r="I496" s="24"/>
      <c r="J496" s="49"/>
      <c r="K496" s="49"/>
    </row>
    <row r="497" spans="1:29" s="12" customFormat="1" x14ac:dyDescent="0.25">
      <c r="A497" s="129"/>
      <c r="B497" s="19"/>
      <c r="C497" s="37"/>
      <c r="D497" s="37"/>
      <c r="E497" s="24"/>
      <c r="F497" s="449"/>
      <c r="G497" s="449"/>
      <c r="H497" s="24"/>
      <c r="I497" s="24"/>
      <c r="J497" s="49"/>
      <c r="K497" s="49"/>
    </row>
    <row r="498" spans="1:29" s="12" customFormat="1" x14ac:dyDescent="0.25">
      <c r="A498" s="129"/>
      <c r="B498" s="19"/>
      <c r="C498" s="37"/>
      <c r="D498" s="37"/>
      <c r="E498" s="24"/>
      <c r="F498" s="449"/>
      <c r="G498" s="449"/>
      <c r="H498" s="24"/>
      <c r="I498" s="24"/>
      <c r="J498" s="49"/>
      <c r="K498" s="49"/>
    </row>
    <row r="499" spans="1:29" s="12" customFormat="1" x14ac:dyDescent="0.25">
      <c r="A499" s="129"/>
      <c r="B499" s="19"/>
      <c r="C499" s="37"/>
      <c r="D499" s="37"/>
      <c r="E499" s="24"/>
      <c r="F499" s="449"/>
      <c r="G499" s="449"/>
      <c r="H499" s="24"/>
      <c r="I499" s="24"/>
      <c r="J499" s="49"/>
      <c r="K499" s="49"/>
    </row>
    <row r="500" spans="1:29" s="12" customFormat="1" x14ac:dyDescent="0.25">
      <c r="A500" s="129"/>
      <c r="B500" s="19"/>
      <c r="C500" s="37"/>
      <c r="D500" s="37"/>
      <c r="E500" s="24"/>
      <c r="F500" s="449"/>
      <c r="G500" s="449"/>
      <c r="H500" s="24"/>
      <c r="I500" s="24"/>
      <c r="J500" s="49"/>
      <c r="K500" s="49"/>
    </row>
    <row r="501" spans="1:29" x14ac:dyDescent="0.25">
      <c r="A501" s="128"/>
      <c r="B501" s="17"/>
      <c r="C501" s="17"/>
      <c r="D501" s="17"/>
      <c r="E501" s="17"/>
      <c r="F501" s="453"/>
      <c r="G501" s="453"/>
      <c r="H501" s="17"/>
      <c r="I501" s="17"/>
      <c r="J501" s="18"/>
      <c r="K501" s="18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1:29" x14ac:dyDescent="0.25">
      <c r="A502" s="128"/>
      <c r="B502" s="17"/>
      <c r="C502" s="17"/>
      <c r="D502" s="17"/>
      <c r="E502" s="17"/>
      <c r="F502" s="453"/>
      <c r="G502" s="453"/>
      <c r="H502" s="17"/>
      <c r="I502" s="17"/>
      <c r="J502" s="18"/>
      <c r="K502" s="18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1:29" x14ac:dyDescent="0.25">
      <c r="A503" s="128"/>
      <c r="B503" s="17"/>
      <c r="C503" s="17"/>
      <c r="D503" s="17"/>
      <c r="E503" s="17"/>
      <c r="F503" s="453"/>
      <c r="G503" s="453"/>
      <c r="H503" s="17"/>
      <c r="I503" s="17"/>
      <c r="J503" s="18"/>
      <c r="K503" s="18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1:29" x14ac:dyDescent="0.25">
      <c r="A504" s="128"/>
      <c r="B504" s="17"/>
      <c r="C504" s="17"/>
      <c r="D504" s="17"/>
      <c r="E504" s="17"/>
      <c r="F504" s="453"/>
      <c r="G504" s="453"/>
      <c r="H504" s="17"/>
      <c r="I504" s="17"/>
      <c r="J504" s="18"/>
      <c r="K504" s="18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:29" x14ac:dyDescent="0.25">
      <c r="A505" s="128"/>
      <c r="B505" s="17"/>
      <c r="C505" s="17"/>
      <c r="D505" s="17"/>
      <c r="E505" s="17"/>
      <c r="F505" s="453"/>
      <c r="G505" s="453"/>
      <c r="H505" s="17"/>
      <c r="I505" s="17"/>
      <c r="J505" s="18"/>
      <c r="K505" s="18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1:29" x14ac:dyDescent="0.25">
      <c r="A506" s="128"/>
      <c r="B506" s="17"/>
      <c r="C506" s="17"/>
      <c r="D506" s="17"/>
      <c r="E506" s="17"/>
      <c r="F506" s="453"/>
      <c r="G506" s="453"/>
      <c r="H506" s="17"/>
      <c r="I506" s="17"/>
      <c r="J506" s="18"/>
      <c r="K506" s="18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:29" x14ac:dyDescent="0.25">
      <c r="A507" s="128"/>
      <c r="B507" s="17"/>
      <c r="C507" s="17"/>
      <c r="D507" s="17"/>
      <c r="E507" s="17"/>
      <c r="F507" s="453"/>
      <c r="G507" s="453"/>
      <c r="H507" s="17"/>
      <c r="I507" s="17"/>
      <c r="J507" s="18"/>
      <c r="K507" s="18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1:29" x14ac:dyDescent="0.25">
      <c r="A508" s="128"/>
      <c r="B508" s="17"/>
      <c r="C508" s="17"/>
      <c r="D508" s="17"/>
      <c r="E508" s="17"/>
      <c r="F508" s="453"/>
      <c r="G508" s="453"/>
      <c r="H508" s="17"/>
      <c r="I508" s="17"/>
      <c r="J508" s="18"/>
      <c r="K508" s="18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1:29" x14ac:dyDescent="0.25">
      <c r="A509" s="128"/>
      <c r="B509" s="17"/>
      <c r="C509" s="17"/>
      <c r="D509" s="17"/>
      <c r="E509" s="17"/>
      <c r="F509" s="453"/>
      <c r="G509" s="453"/>
      <c r="H509" s="17"/>
      <c r="I509" s="17"/>
      <c r="J509" s="18"/>
      <c r="K509" s="18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1:29" x14ac:dyDescent="0.25">
      <c r="A510" s="128"/>
      <c r="B510" s="17"/>
      <c r="C510" s="17"/>
      <c r="D510" s="17"/>
      <c r="E510" s="17"/>
      <c r="F510" s="453"/>
      <c r="G510" s="453"/>
      <c r="H510" s="17"/>
      <c r="I510" s="17"/>
      <c r="J510" s="18"/>
      <c r="K510" s="18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1:29" x14ac:dyDescent="0.25">
      <c r="A511" s="128"/>
      <c r="B511" s="17"/>
      <c r="C511" s="17"/>
      <c r="D511" s="17"/>
      <c r="E511" s="17"/>
      <c r="F511" s="453"/>
      <c r="G511" s="453"/>
      <c r="H511" s="17"/>
      <c r="I511" s="17"/>
      <c r="J511" s="18"/>
      <c r="K511" s="18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1:29" x14ac:dyDescent="0.25">
      <c r="A512" s="128"/>
      <c r="B512" s="17"/>
      <c r="C512" s="17"/>
      <c r="D512" s="17"/>
      <c r="E512" s="17"/>
      <c r="F512" s="453"/>
      <c r="G512" s="453"/>
      <c r="H512" s="17"/>
      <c r="I512" s="17"/>
      <c r="J512" s="18"/>
      <c r="K512" s="18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1:29" x14ac:dyDescent="0.25">
      <c r="A513" s="128"/>
      <c r="B513" s="17"/>
      <c r="C513" s="17"/>
      <c r="D513" s="17"/>
      <c r="E513" s="17"/>
      <c r="F513" s="453"/>
      <c r="G513" s="453"/>
      <c r="H513" s="17"/>
      <c r="I513" s="17"/>
      <c r="J513" s="18"/>
      <c r="K513" s="18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1:29" x14ac:dyDescent="0.25">
      <c r="A514" s="128"/>
      <c r="B514" s="17"/>
      <c r="C514" s="17"/>
      <c r="D514" s="17"/>
      <c r="E514" s="17"/>
      <c r="F514" s="453"/>
      <c r="G514" s="453"/>
      <c r="H514" s="17"/>
      <c r="I514" s="17"/>
      <c r="J514" s="18"/>
      <c r="K514" s="18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1:29" x14ac:dyDescent="0.25">
      <c r="A515" s="128"/>
      <c r="B515" s="17"/>
      <c r="C515" s="17"/>
      <c r="D515" s="17"/>
      <c r="E515" s="17"/>
      <c r="F515" s="453"/>
      <c r="G515" s="453"/>
      <c r="H515" s="17"/>
      <c r="I515" s="17"/>
      <c r="J515" s="18"/>
      <c r="K515" s="18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1:29" x14ac:dyDescent="0.25">
      <c r="A516" s="128"/>
      <c r="B516" s="17"/>
      <c r="C516" s="17"/>
      <c r="D516" s="17"/>
      <c r="E516" s="17"/>
      <c r="F516" s="453"/>
      <c r="G516" s="453"/>
      <c r="H516" s="17"/>
      <c r="I516" s="17"/>
      <c r="J516" s="18"/>
      <c r="K516" s="18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1:29" x14ac:dyDescent="0.25">
      <c r="A517" s="128"/>
      <c r="B517" s="17"/>
      <c r="C517" s="17"/>
      <c r="D517" s="17"/>
      <c r="E517" s="17"/>
      <c r="F517" s="453"/>
      <c r="G517" s="453"/>
      <c r="H517" s="17"/>
      <c r="I517" s="17"/>
      <c r="J517" s="18"/>
      <c r="K517" s="18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1:29" x14ac:dyDescent="0.25">
      <c r="A518" s="128"/>
      <c r="B518" s="17"/>
      <c r="C518" s="17"/>
      <c r="D518" s="17"/>
      <c r="E518" s="17"/>
      <c r="F518" s="453"/>
      <c r="G518" s="453"/>
      <c r="H518" s="17"/>
      <c r="I518" s="17"/>
      <c r="J518" s="18"/>
      <c r="K518" s="18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1:29" x14ac:dyDescent="0.25">
      <c r="A519" s="128"/>
      <c r="B519" s="17"/>
      <c r="C519" s="17"/>
      <c r="D519" s="17"/>
      <c r="E519" s="17"/>
      <c r="F519" s="453"/>
      <c r="G519" s="453"/>
      <c r="H519" s="17"/>
      <c r="I519" s="17"/>
      <c r="J519" s="18"/>
      <c r="K519" s="18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1:29" x14ac:dyDescent="0.25">
      <c r="A520" s="128"/>
      <c r="B520" s="17"/>
      <c r="C520" s="17"/>
      <c r="D520" s="17"/>
      <c r="E520" s="17"/>
      <c r="F520" s="453"/>
      <c r="G520" s="453"/>
      <c r="H520" s="17"/>
      <c r="I520" s="17"/>
      <c r="J520" s="18"/>
      <c r="K520" s="18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1:29" x14ac:dyDescent="0.25">
      <c r="A521" s="128"/>
      <c r="B521" s="17"/>
      <c r="C521" s="17"/>
      <c r="D521" s="17"/>
      <c r="E521" s="17"/>
      <c r="F521" s="453"/>
      <c r="G521" s="453"/>
      <c r="H521" s="17"/>
      <c r="I521" s="17"/>
      <c r="J521" s="18"/>
      <c r="K521" s="18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1:29" x14ac:dyDescent="0.25">
      <c r="A522" s="128"/>
      <c r="B522" s="17"/>
      <c r="C522" s="17"/>
      <c r="D522" s="17"/>
      <c r="E522" s="17"/>
      <c r="F522" s="453"/>
      <c r="G522" s="453"/>
      <c r="H522" s="17"/>
      <c r="I522" s="17"/>
      <c r="J522" s="18"/>
      <c r="K522" s="18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1:29" x14ac:dyDescent="0.25">
      <c r="A523" s="128"/>
      <c r="B523" s="17"/>
      <c r="C523" s="17"/>
      <c r="D523" s="17"/>
      <c r="E523" s="17"/>
      <c r="F523" s="453"/>
      <c r="G523" s="453"/>
      <c r="H523" s="17"/>
      <c r="I523" s="17"/>
      <c r="J523" s="18"/>
      <c r="K523" s="18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1:29" x14ac:dyDescent="0.25">
      <c r="A524" s="128"/>
      <c r="B524" s="17"/>
      <c r="C524" s="17"/>
      <c r="D524" s="17"/>
      <c r="E524" s="17"/>
      <c r="F524" s="453"/>
      <c r="G524" s="453"/>
      <c r="H524" s="17"/>
      <c r="I524" s="17"/>
      <c r="J524" s="18"/>
      <c r="K524" s="18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1:29" x14ac:dyDescent="0.25">
      <c r="A525" s="128"/>
      <c r="B525" s="17"/>
      <c r="C525" s="17"/>
      <c r="D525" s="17"/>
      <c r="E525" s="17"/>
      <c r="F525" s="453"/>
      <c r="G525" s="453"/>
      <c r="H525" s="17"/>
      <c r="I525" s="17"/>
      <c r="J525" s="18"/>
      <c r="K525" s="18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1:29" x14ac:dyDescent="0.25">
      <c r="A526" s="128"/>
      <c r="B526" s="17"/>
      <c r="C526" s="17"/>
      <c r="D526" s="17"/>
      <c r="E526" s="17"/>
      <c r="F526" s="453"/>
      <c r="G526" s="453"/>
      <c r="H526" s="17"/>
      <c r="I526" s="17"/>
      <c r="J526" s="18"/>
      <c r="K526" s="18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1:29" x14ac:dyDescent="0.25">
      <c r="A527" s="128"/>
      <c r="B527" s="17"/>
      <c r="C527" s="17"/>
      <c r="D527" s="17"/>
      <c r="E527" s="17"/>
      <c r="F527" s="453"/>
      <c r="G527" s="453"/>
      <c r="H527" s="17"/>
      <c r="I527" s="17"/>
      <c r="J527" s="18"/>
      <c r="K527" s="18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1:29" x14ac:dyDescent="0.25">
      <c r="A528" s="128"/>
      <c r="B528" s="17"/>
      <c r="C528" s="17"/>
      <c r="D528" s="17"/>
      <c r="E528" s="17"/>
      <c r="F528" s="453"/>
      <c r="G528" s="453"/>
      <c r="H528" s="17"/>
      <c r="I528" s="17"/>
      <c r="J528" s="18"/>
      <c r="K528" s="18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1:29" x14ac:dyDescent="0.25">
      <c r="A529" s="128"/>
      <c r="B529" s="17"/>
      <c r="C529" s="17"/>
      <c r="D529" s="17"/>
      <c r="E529" s="17"/>
      <c r="F529" s="453"/>
      <c r="G529" s="453"/>
      <c r="H529" s="17"/>
      <c r="I529" s="17"/>
      <c r="J529" s="18"/>
      <c r="K529" s="18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1:29" x14ac:dyDescent="0.25">
      <c r="A530" s="128"/>
      <c r="B530" s="17"/>
      <c r="C530" s="17"/>
      <c r="D530" s="17"/>
      <c r="E530" s="17"/>
      <c r="F530" s="453"/>
      <c r="G530" s="453"/>
      <c r="H530" s="17"/>
      <c r="I530" s="17"/>
      <c r="J530" s="18"/>
      <c r="K530" s="18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1:29" x14ac:dyDescent="0.25">
      <c r="A531" s="128"/>
      <c r="B531" s="17"/>
      <c r="C531" s="17"/>
      <c r="D531" s="17"/>
      <c r="E531" s="17"/>
      <c r="F531" s="453"/>
      <c r="G531" s="453"/>
      <c r="H531" s="17"/>
      <c r="I531" s="17"/>
      <c r="J531" s="18"/>
      <c r="K531" s="18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1:29" x14ac:dyDescent="0.25">
      <c r="A532" s="128"/>
      <c r="B532" s="17"/>
      <c r="C532" s="17"/>
      <c r="D532" s="17"/>
      <c r="E532" s="17"/>
      <c r="F532" s="453"/>
      <c r="G532" s="453"/>
      <c r="H532" s="17"/>
      <c r="I532" s="17"/>
      <c r="J532" s="18"/>
      <c r="K532" s="18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1:29" x14ac:dyDescent="0.25">
      <c r="A533" s="128"/>
      <c r="B533" s="17"/>
      <c r="C533" s="17"/>
      <c r="D533" s="17"/>
      <c r="E533" s="17"/>
      <c r="F533" s="453"/>
      <c r="G533" s="453"/>
      <c r="H533" s="17"/>
      <c r="I533" s="17"/>
      <c r="J533" s="18"/>
      <c r="K533" s="18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1:29" x14ac:dyDescent="0.25">
      <c r="A534" s="128"/>
      <c r="B534" s="17"/>
      <c r="C534" s="17"/>
      <c r="D534" s="17"/>
      <c r="E534" s="17"/>
      <c r="F534" s="453"/>
      <c r="G534" s="453"/>
      <c r="H534" s="17"/>
      <c r="I534" s="17"/>
      <c r="J534" s="18"/>
      <c r="K534" s="18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1:29" x14ac:dyDescent="0.25">
      <c r="A535" s="128"/>
      <c r="B535" s="17"/>
      <c r="C535" s="17"/>
      <c r="D535" s="17"/>
      <c r="E535" s="17"/>
      <c r="F535" s="453"/>
      <c r="G535" s="453"/>
      <c r="H535" s="17"/>
      <c r="I535" s="17"/>
      <c r="J535" s="18"/>
      <c r="K535" s="18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1:29" x14ac:dyDescent="0.25">
      <c r="A536" s="128"/>
      <c r="B536" s="17"/>
      <c r="C536" s="17"/>
      <c r="D536" s="17"/>
      <c r="E536" s="17"/>
      <c r="F536" s="453"/>
      <c r="G536" s="453"/>
      <c r="H536" s="17"/>
      <c r="I536" s="17"/>
      <c r="J536" s="18"/>
      <c r="K536" s="18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1:29" x14ac:dyDescent="0.25">
      <c r="A537" s="128"/>
      <c r="B537" s="17"/>
      <c r="C537" s="17"/>
      <c r="D537" s="17"/>
      <c r="E537" s="17"/>
      <c r="F537" s="453"/>
      <c r="G537" s="453"/>
      <c r="H537" s="17"/>
      <c r="I537" s="17"/>
      <c r="J537" s="18"/>
      <c r="K537" s="18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1:29" x14ac:dyDescent="0.25">
      <c r="A538" s="128"/>
      <c r="B538" s="17"/>
      <c r="C538" s="17"/>
      <c r="D538" s="17"/>
      <c r="E538" s="17"/>
      <c r="F538" s="453"/>
      <c r="G538" s="453"/>
      <c r="H538" s="17"/>
      <c r="I538" s="17"/>
      <c r="J538" s="18"/>
      <c r="K538" s="18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1:29" x14ac:dyDescent="0.25">
      <c r="A539" s="128"/>
      <c r="B539" s="17"/>
      <c r="C539" s="17"/>
      <c r="D539" s="17"/>
      <c r="E539" s="17"/>
      <c r="F539" s="453"/>
      <c r="G539" s="453"/>
      <c r="H539" s="17"/>
      <c r="I539" s="17"/>
      <c r="J539" s="18"/>
      <c r="K539" s="18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1:29" x14ac:dyDescent="0.25">
      <c r="A540" s="128"/>
      <c r="B540" s="17"/>
      <c r="C540" s="17"/>
      <c r="D540" s="17"/>
      <c r="E540" s="17"/>
      <c r="F540" s="453"/>
      <c r="G540" s="453"/>
      <c r="H540" s="17"/>
      <c r="I540" s="17"/>
      <c r="J540" s="18"/>
      <c r="K540" s="18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1:29" x14ac:dyDescent="0.25">
      <c r="A541" s="128"/>
      <c r="B541" s="17"/>
      <c r="C541" s="17"/>
      <c r="D541" s="17"/>
      <c r="E541" s="17"/>
      <c r="F541" s="453"/>
      <c r="G541" s="453"/>
      <c r="H541" s="17"/>
      <c r="I541" s="17"/>
      <c r="J541" s="18"/>
      <c r="K541" s="18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1:29" x14ac:dyDescent="0.25">
      <c r="A542" s="128"/>
      <c r="B542" s="17"/>
      <c r="C542" s="17"/>
      <c r="D542" s="17"/>
      <c r="E542" s="17"/>
      <c r="F542" s="453"/>
      <c r="G542" s="453"/>
      <c r="H542" s="17"/>
      <c r="I542" s="17"/>
      <c r="J542" s="18"/>
      <c r="K542" s="18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1:29" x14ac:dyDescent="0.25">
      <c r="A543" s="128"/>
      <c r="B543" s="17"/>
      <c r="C543" s="17"/>
      <c r="D543" s="17"/>
      <c r="E543" s="17"/>
      <c r="F543" s="453"/>
      <c r="G543" s="453"/>
      <c r="H543" s="17"/>
      <c r="I543" s="17"/>
      <c r="J543" s="18"/>
      <c r="K543" s="18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1:29" x14ac:dyDescent="0.25">
      <c r="A544" s="128"/>
      <c r="B544" s="17"/>
      <c r="C544" s="17"/>
      <c r="D544" s="17"/>
      <c r="E544" s="17"/>
      <c r="F544" s="453"/>
      <c r="G544" s="453"/>
      <c r="H544" s="17"/>
      <c r="I544" s="17"/>
      <c r="J544" s="18"/>
      <c r="K544" s="18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1:29" x14ac:dyDescent="0.25">
      <c r="A545" s="128"/>
      <c r="B545" s="17"/>
      <c r="C545" s="17"/>
      <c r="D545" s="17"/>
      <c r="E545" s="17"/>
      <c r="F545" s="453"/>
      <c r="G545" s="453"/>
      <c r="H545" s="17"/>
      <c r="I545" s="17"/>
      <c r="J545" s="18"/>
      <c r="K545" s="18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1:29" x14ac:dyDescent="0.25">
      <c r="A546" s="128"/>
      <c r="B546" s="17"/>
      <c r="C546" s="17"/>
      <c r="D546" s="17"/>
      <c r="E546" s="17"/>
      <c r="F546" s="453"/>
      <c r="G546" s="453"/>
      <c r="H546" s="17"/>
      <c r="I546" s="17"/>
      <c r="J546" s="18"/>
      <c r="K546" s="18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1:29" x14ac:dyDescent="0.25">
      <c r="A547" s="128"/>
      <c r="B547" s="17"/>
      <c r="C547" s="17"/>
      <c r="D547" s="17"/>
      <c r="E547" s="17"/>
      <c r="F547" s="453"/>
      <c r="G547" s="453"/>
      <c r="H547" s="17"/>
      <c r="I547" s="17"/>
      <c r="J547" s="18"/>
      <c r="K547" s="18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1:29" x14ac:dyDescent="0.25">
      <c r="A548" s="128"/>
      <c r="B548" s="17"/>
      <c r="C548" s="17"/>
      <c r="D548" s="17"/>
      <c r="E548" s="17"/>
      <c r="F548" s="453"/>
      <c r="G548" s="453"/>
      <c r="H548" s="17"/>
      <c r="I548" s="17"/>
      <c r="J548" s="18"/>
      <c r="K548" s="18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1:29" x14ac:dyDescent="0.25">
      <c r="A549" s="128"/>
      <c r="B549" s="17"/>
      <c r="C549" s="17"/>
      <c r="D549" s="17"/>
      <c r="E549" s="17"/>
      <c r="F549" s="453"/>
      <c r="G549" s="453"/>
      <c r="H549" s="17"/>
      <c r="I549" s="17"/>
      <c r="J549" s="18"/>
      <c r="K549" s="18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1:29" x14ac:dyDescent="0.25">
      <c r="A550" s="128"/>
      <c r="B550" s="17"/>
      <c r="C550" s="17"/>
      <c r="D550" s="17"/>
      <c r="E550" s="17"/>
      <c r="F550" s="453"/>
      <c r="G550" s="453"/>
      <c r="H550" s="17"/>
      <c r="I550" s="17"/>
      <c r="J550" s="18"/>
      <c r="K550" s="18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1:29" x14ac:dyDescent="0.25">
      <c r="A551" s="128"/>
      <c r="B551" s="17"/>
      <c r="C551" s="17"/>
      <c r="D551" s="17"/>
      <c r="E551" s="17"/>
      <c r="F551" s="453"/>
      <c r="G551" s="453"/>
      <c r="H551" s="17"/>
      <c r="I551" s="17"/>
      <c r="J551" s="18"/>
      <c r="K551" s="18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1:29" x14ac:dyDescent="0.25">
      <c r="A552" s="128"/>
      <c r="B552" s="17"/>
      <c r="C552" s="17"/>
      <c r="D552" s="17"/>
      <c r="E552" s="17"/>
      <c r="F552" s="453"/>
      <c r="G552" s="453"/>
      <c r="H552" s="17"/>
      <c r="I552" s="17"/>
      <c r="J552" s="18"/>
      <c r="K552" s="18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1:29" x14ac:dyDescent="0.25">
      <c r="A553" s="128"/>
      <c r="B553" s="17"/>
      <c r="C553" s="17"/>
      <c r="D553" s="17"/>
      <c r="E553" s="17"/>
      <c r="F553" s="453"/>
      <c r="G553" s="453"/>
      <c r="H553" s="17"/>
      <c r="I553" s="17"/>
      <c r="J553" s="18"/>
      <c r="K553" s="18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1:29" x14ac:dyDescent="0.25">
      <c r="A554" s="128"/>
      <c r="B554" s="17"/>
      <c r="C554" s="17"/>
      <c r="D554" s="17"/>
      <c r="E554" s="17"/>
      <c r="F554" s="453"/>
      <c r="G554" s="453"/>
      <c r="H554" s="17"/>
      <c r="I554" s="17"/>
      <c r="J554" s="18"/>
      <c r="K554" s="18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:29" x14ac:dyDescent="0.25">
      <c r="A555" s="128"/>
      <c r="B555" s="17"/>
      <c r="C555" s="17"/>
      <c r="D555" s="17"/>
      <c r="E555" s="17"/>
      <c r="F555" s="453"/>
      <c r="G555" s="453"/>
      <c r="H555" s="17"/>
      <c r="I555" s="17"/>
      <c r="J555" s="18"/>
      <c r="K555" s="18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1:29" x14ac:dyDescent="0.25">
      <c r="A556" s="128"/>
      <c r="B556" s="17"/>
      <c r="C556" s="17"/>
      <c r="D556" s="17"/>
      <c r="E556" s="17"/>
      <c r="F556" s="453"/>
      <c r="G556" s="453"/>
      <c r="H556" s="17"/>
      <c r="I556" s="17"/>
      <c r="J556" s="18"/>
      <c r="K556" s="18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1:29" x14ac:dyDescent="0.25">
      <c r="A557" s="128"/>
      <c r="B557" s="17"/>
      <c r="C557" s="17"/>
      <c r="D557" s="17"/>
      <c r="E557" s="17"/>
      <c r="F557" s="453"/>
      <c r="G557" s="453"/>
      <c r="H557" s="17"/>
      <c r="I557" s="17"/>
      <c r="J557" s="18"/>
      <c r="K557" s="18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1:29" x14ac:dyDescent="0.25">
      <c r="A558" s="128"/>
      <c r="B558" s="17"/>
      <c r="C558" s="17"/>
      <c r="D558" s="17"/>
      <c r="E558" s="17"/>
      <c r="F558" s="453"/>
      <c r="G558" s="453"/>
      <c r="H558" s="17"/>
      <c r="I558" s="17"/>
      <c r="J558" s="18"/>
      <c r="K558" s="18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1:29" x14ac:dyDescent="0.25">
      <c r="A559" s="128"/>
      <c r="B559" s="17"/>
      <c r="C559" s="17"/>
      <c r="D559" s="17"/>
      <c r="E559" s="17"/>
      <c r="F559" s="453"/>
      <c r="G559" s="453"/>
      <c r="H559" s="17"/>
      <c r="I559" s="17"/>
      <c r="J559" s="18"/>
      <c r="K559" s="18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1:29" x14ac:dyDescent="0.25">
      <c r="A560" s="128"/>
      <c r="B560" s="17"/>
      <c r="C560" s="17"/>
      <c r="D560" s="17"/>
      <c r="E560" s="17"/>
      <c r="F560" s="453"/>
      <c r="G560" s="453"/>
      <c r="H560" s="17"/>
      <c r="I560" s="17"/>
      <c r="J560" s="18"/>
      <c r="K560" s="18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1:29" x14ac:dyDescent="0.25">
      <c r="A561" s="128"/>
      <c r="B561" s="17"/>
      <c r="C561" s="17"/>
      <c r="D561" s="17"/>
      <c r="E561" s="17"/>
      <c r="F561" s="453"/>
      <c r="G561" s="453"/>
      <c r="H561" s="17"/>
      <c r="I561" s="17"/>
      <c r="J561" s="18"/>
      <c r="K561" s="18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1:29" x14ac:dyDescent="0.25">
      <c r="A562" s="128"/>
      <c r="B562" s="17"/>
      <c r="C562" s="17"/>
      <c r="D562" s="17"/>
      <c r="E562" s="17"/>
      <c r="F562" s="453"/>
      <c r="G562" s="453"/>
      <c r="H562" s="17"/>
      <c r="I562" s="17"/>
      <c r="J562" s="18"/>
      <c r="K562" s="18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1:29" x14ac:dyDescent="0.25">
      <c r="A563" s="128"/>
      <c r="B563" s="17"/>
      <c r="C563" s="17"/>
      <c r="D563" s="17"/>
      <c r="E563" s="17"/>
      <c r="F563" s="453"/>
      <c r="G563" s="453"/>
      <c r="H563" s="17"/>
      <c r="I563" s="17"/>
      <c r="J563" s="18"/>
      <c r="K563" s="18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1:29" x14ac:dyDescent="0.25">
      <c r="A564" s="128"/>
      <c r="B564" s="17"/>
      <c r="C564" s="17"/>
      <c r="D564" s="17"/>
      <c r="E564" s="17"/>
      <c r="F564" s="453"/>
      <c r="G564" s="453"/>
      <c r="H564" s="17"/>
      <c r="I564" s="17"/>
      <c r="J564" s="18"/>
      <c r="K564" s="18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1:29" x14ac:dyDescent="0.25">
      <c r="A565" s="128"/>
      <c r="B565" s="17"/>
      <c r="C565" s="17"/>
      <c r="D565" s="17"/>
      <c r="E565" s="17"/>
      <c r="F565" s="453"/>
      <c r="G565" s="453"/>
      <c r="H565" s="17"/>
      <c r="I565" s="17"/>
      <c r="J565" s="18"/>
      <c r="K565" s="18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1:29" x14ac:dyDescent="0.25">
      <c r="A566" s="128"/>
      <c r="B566" s="17"/>
      <c r="C566" s="17"/>
      <c r="D566" s="17"/>
      <c r="E566" s="17"/>
      <c r="F566" s="453"/>
      <c r="G566" s="453"/>
      <c r="H566" s="17"/>
      <c r="I566" s="17"/>
      <c r="J566" s="18"/>
      <c r="K566" s="18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1:29" x14ac:dyDescent="0.25">
      <c r="A567" s="128"/>
      <c r="B567" s="17"/>
      <c r="C567" s="17"/>
      <c r="D567" s="17"/>
      <c r="E567" s="17"/>
      <c r="F567" s="453"/>
      <c r="G567" s="453"/>
      <c r="H567" s="17"/>
      <c r="I567" s="17"/>
      <c r="J567" s="18"/>
      <c r="K567" s="18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1:29" x14ac:dyDescent="0.25">
      <c r="A568" s="128"/>
      <c r="B568" s="17"/>
      <c r="C568" s="17"/>
      <c r="D568" s="17"/>
      <c r="E568" s="17"/>
      <c r="F568" s="453"/>
      <c r="G568" s="453"/>
      <c r="H568" s="17"/>
      <c r="I568" s="17"/>
      <c r="J568" s="18"/>
      <c r="K568" s="18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1:29" x14ac:dyDescent="0.25">
      <c r="A569" s="128"/>
      <c r="B569" s="17"/>
      <c r="C569" s="17"/>
      <c r="D569" s="17"/>
      <c r="E569" s="17"/>
      <c r="F569" s="453"/>
      <c r="G569" s="453"/>
      <c r="H569" s="17"/>
      <c r="I569" s="17"/>
      <c r="J569" s="18"/>
      <c r="K569" s="18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1:29" x14ac:dyDescent="0.25">
      <c r="A570" s="128"/>
      <c r="B570" s="17"/>
      <c r="C570" s="17"/>
      <c r="D570" s="17"/>
      <c r="E570" s="17"/>
      <c r="F570" s="453"/>
      <c r="G570" s="453"/>
      <c r="H570" s="17"/>
      <c r="I570" s="17"/>
      <c r="J570" s="18"/>
      <c r="K570" s="18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1:29" x14ac:dyDescent="0.25">
      <c r="A571" s="128"/>
      <c r="B571" s="17"/>
      <c r="C571" s="17"/>
      <c r="D571" s="17"/>
      <c r="E571" s="17"/>
      <c r="F571" s="453"/>
      <c r="G571" s="453"/>
      <c r="H571" s="17"/>
      <c r="I571" s="17"/>
      <c r="J571" s="18"/>
      <c r="K571" s="18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1:29" x14ac:dyDescent="0.25">
      <c r="A572" s="128"/>
      <c r="B572" s="17"/>
      <c r="C572" s="17"/>
      <c r="D572" s="17"/>
      <c r="E572" s="17"/>
      <c r="F572" s="453"/>
      <c r="G572" s="453"/>
      <c r="H572" s="17"/>
      <c r="I572" s="17"/>
      <c r="J572" s="18"/>
      <c r="K572" s="18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1:29" x14ac:dyDescent="0.25">
      <c r="A573" s="128"/>
      <c r="B573" s="17"/>
      <c r="C573" s="17"/>
      <c r="D573" s="17"/>
      <c r="E573" s="17"/>
      <c r="F573" s="453"/>
      <c r="G573" s="453"/>
      <c r="H573" s="17"/>
      <c r="I573" s="17"/>
      <c r="J573" s="18"/>
      <c r="K573" s="18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1:29" x14ac:dyDescent="0.25">
      <c r="A574" s="128"/>
      <c r="B574" s="17"/>
      <c r="C574" s="17"/>
      <c r="D574" s="17"/>
      <c r="E574" s="17"/>
      <c r="F574" s="453"/>
      <c r="G574" s="453"/>
      <c r="H574" s="17"/>
      <c r="I574" s="17"/>
      <c r="J574" s="18"/>
      <c r="K574" s="18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1:29" x14ac:dyDescent="0.25">
      <c r="A575" s="128"/>
      <c r="B575" s="17"/>
      <c r="C575" s="17"/>
      <c r="D575" s="17"/>
      <c r="E575" s="17"/>
      <c r="F575" s="453"/>
      <c r="G575" s="453"/>
      <c r="H575" s="17"/>
      <c r="I575" s="17"/>
      <c r="J575" s="18"/>
      <c r="K575" s="18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1:29" x14ac:dyDescent="0.25">
      <c r="A576" s="128"/>
      <c r="B576" s="17"/>
      <c r="C576" s="17"/>
      <c r="D576" s="17"/>
      <c r="E576" s="17"/>
      <c r="F576" s="453"/>
      <c r="G576" s="453"/>
      <c r="H576" s="17"/>
      <c r="I576" s="17"/>
      <c r="J576" s="18"/>
      <c r="K576" s="18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1:29" x14ac:dyDescent="0.25">
      <c r="A577" s="128"/>
      <c r="B577" s="17"/>
      <c r="C577" s="17"/>
      <c r="D577" s="17"/>
      <c r="E577" s="17"/>
      <c r="F577" s="453"/>
      <c r="G577" s="453"/>
      <c r="H577" s="17"/>
      <c r="I577" s="17"/>
      <c r="J577" s="18"/>
      <c r="K577" s="18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1:29" x14ac:dyDescent="0.25">
      <c r="A578" s="128"/>
      <c r="B578" s="17"/>
      <c r="C578" s="17"/>
      <c r="D578" s="17"/>
      <c r="E578" s="17"/>
      <c r="F578" s="453"/>
      <c r="G578" s="453"/>
      <c r="H578" s="17"/>
      <c r="I578" s="17"/>
      <c r="J578" s="18"/>
      <c r="K578" s="18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1:29" x14ac:dyDescent="0.25">
      <c r="A579" s="128"/>
      <c r="B579" s="17"/>
      <c r="C579" s="17"/>
      <c r="D579" s="17"/>
      <c r="E579" s="17"/>
      <c r="F579" s="453"/>
      <c r="G579" s="453"/>
      <c r="H579" s="17"/>
      <c r="I579" s="17"/>
      <c r="J579" s="18"/>
      <c r="K579" s="18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1:29" x14ac:dyDescent="0.25">
      <c r="A580" s="128"/>
      <c r="B580" s="17"/>
      <c r="C580" s="17"/>
      <c r="D580" s="17"/>
      <c r="E580" s="17"/>
      <c r="F580" s="453"/>
      <c r="G580" s="453"/>
      <c r="H580" s="17"/>
      <c r="I580" s="17"/>
      <c r="J580" s="18"/>
      <c r="K580" s="18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1:29" x14ac:dyDescent="0.25">
      <c r="A581" s="128"/>
      <c r="B581" s="17"/>
      <c r="C581" s="17"/>
      <c r="D581" s="17"/>
      <c r="E581" s="17"/>
      <c r="F581" s="453"/>
      <c r="G581" s="453"/>
      <c r="H581" s="17"/>
      <c r="I581" s="17"/>
      <c r="J581" s="18"/>
      <c r="K581" s="18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1:29" x14ac:dyDescent="0.25">
      <c r="A582" s="128"/>
      <c r="B582" s="17"/>
      <c r="C582" s="17"/>
      <c r="D582" s="17"/>
      <c r="E582" s="17"/>
      <c r="F582" s="453"/>
      <c r="G582" s="453"/>
      <c r="H582" s="17"/>
      <c r="I582" s="17"/>
      <c r="J582" s="18"/>
      <c r="K582" s="18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1:29" x14ac:dyDescent="0.25">
      <c r="A583" s="128"/>
      <c r="B583" s="17"/>
      <c r="C583" s="17"/>
      <c r="D583" s="17"/>
      <c r="E583" s="17"/>
      <c r="F583" s="453"/>
      <c r="G583" s="453"/>
      <c r="H583" s="17"/>
      <c r="I583" s="17"/>
      <c r="J583" s="18"/>
      <c r="K583" s="18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1:29" x14ac:dyDescent="0.25">
      <c r="A584" s="128"/>
      <c r="B584" s="17"/>
      <c r="C584" s="17"/>
      <c r="D584" s="17"/>
      <c r="E584" s="17"/>
      <c r="F584" s="453"/>
      <c r="G584" s="453"/>
      <c r="H584" s="17"/>
      <c r="I584" s="17"/>
      <c r="J584" s="18"/>
      <c r="K584" s="18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1:29" x14ac:dyDescent="0.25">
      <c r="A585" s="128"/>
      <c r="B585" s="17"/>
      <c r="C585" s="17"/>
      <c r="D585" s="17"/>
      <c r="E585" s="17"/>
      <c r="F585" s="453"/>
      <c r="G585" s="453"/>
      <c r="H585" s="17"/>
      <c r="I585" s="17"/>
      <c r="J585" s="18"/>
      <c r="K585" s="18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1:29" x14ac:dyDescent="0.25">
      <c r="A586" s="128"/>
      <c r="B586" s="17"/>
      <c r="C586" s="17"/>
      <c r="D586" s="17"/>
      <c r="E586" s="17"/>
      <c r="F586" s="453"/>
      <c r="G586" s="453"/>
      <c r="H586" s="17"/>
      <c r="I586" s="17"/>
      <c r="J586" s="18"/>
      <c r="K586" s="18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1:29" x14ac:dyDescent="0.25">
      <c r="A587" s="128"/>
      <c r="B587" s="17"/>
      <c r="C587" s="17"/>
      <c r="D587" s="17"/>
      <c r="E587" s="17"/>
      <c r="F587" s="453"/>
      <c r="G587" s="453"/>
      <c r="H587" s="17"/>
      <c r="I587" s="17"/>
      <c r="J587" s="18"/>
      <c r="K587" s="18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1:29" x14ac:dyDescent="0.25">
      <c r="A588" s="128"/>
      <c r="B588" s="17"/>
      <c r="C588" s="17"/>
      <c r="D588" s="17"/>
      <c r="E588" s="17"/>
      <c r="F588" s="453"/>
      <c r="G588" s="453"/>
      <c r="H588" s="17"/>
      <c r="I588" s="17"/>
      <c r="J588" s="18"/>
      <c r="K588" s="18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1:29" x14ac:dyDescent="0.25">
      <c r="A589" s="128"/>
      <c r="B589" s="17"/>
      <c r="C589" s="17"/>
      <c r="D589" s="17"/>
      <c r="E589" s="17"/>
      <c r="F589" s="453"/>
      <c r="G589" s="453"/>
      <c r="H589" s="17"/>
      <c r="I589" s="17"/>
      <c r="J589" s="18"/>
      <c r="K589" s="18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1:29" x14ac:dyDescent="0.25">
      <c r="A590" s="128"/>
      <c r="B590" s="17"/>
      <c r="C590" s="17"/>
      <c r="D590" s="17"/>
      <c r="E590" s="17"/>
      <c r="F590" s="453"/>
      <c r="G590" s="453"/>
      <c r="H590" s="17"/>
      <c r="I590" s="17"/>
      <c r="J590" s="18"/>
      <c r="K590" s="18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1:29" x14ac:dyDescent="0.25">
      <c r="A591" s="128"/>
      <c r="B591" s="17"/>
      <c r="C591" s="17"/>
      <c r="D591" s="17"/>
      <c r="E591" s="17"/>
      <c r="F591" s="453"/>
      <c r="G591" s="453"/>
      <c r="H591" s="17"/>
      <c r="I591" s="17"/>
      <c r="J591" s="18"/>
      <c r="K591" s="18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1:29" x14ac:dyDescent="0.25">
      <c r="A592" s="128"/>
      <c r="B592" s="17"/>
      <c r="C592" s="17"/>
      <c r="D592" s="17"/>
      <c r="E592" s="17"/>
      <c r="F592" s="453"/>
      <c r="G592" s="453"/>
      <c r="H592" s="17"/>
      <c r="I592" s="17"/>
      <c r="J592" s="18"/>
      <c r="K592" s="18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1:29" x14ac:dyDescent="0.25">
      <c r="A593" s="128"/>
      <c r="B593" s="17"/>
      <c r="C593" s="17"/>
      <c r="D593" s="17"/>
      <c r="E593" s="17"/>
      <c r="F593" s="453"/>
      <c r="G593" s="453"/>
      <c r="H593" s="17"/>
      <c r="I593" s="17"/>
      <c r="J593" s="18"/>
      <c r="K593" s="18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1:29" x14ac:dyDescent="0.25">
      <c r="A594" s="128"/>
      <c r="B594" s="17"/>
      <c r="C594" s="17"/>
      <c r="D594" s="17"/>
      <c r="E594" s="17"/>
      <c r="F594" s="453"/>
      <c r="G594" s="453"/>
      <c r="H594" s="17"/>
      <c r="I594" s="17"/>
      <c r="J594" s="18"/>
      <c r="K594" s="18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1:29" x14ac:dyDescent="0.25">
      <c r="A595" s="128"/>
      <c r="B595" s="17"/>
      <c r="C595" s="17"/>
      <c r="D595" s="17"/>
      <c r="E595" s="17"/>
      <c r="F595" s="453"/>
      <c r="G595" s="453"/>
      <c r="H595" s="17"/>
      <c r="I595" s="17"/>
      <c r="J595" s="18"/>
      <c r="K595" s="18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1:29" x14ac:dyDescent="0.25">
      <c r="A596" s="128"/>
      <c r="B596" s="17"/>
      <c r="C596" s="17"/>
      <c r="D596" s="17"/>
      <c r="E596" s="17"/>
      <c r="F596" s="453"/>
      <c r="G596" s="453"/>
      <c r="H596" s="17"/>
      <c r="I596" s="17"/>
      <c r="J596" s="18"/>
      <c r="K596" s="18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1:29" x14ac:dyDescent="0.25">
      <c r="A597" s="128"/>
      <c r="B597" s="17"/>
      <c r="C597" s="17"/>
      <c r="D597" s="17"/>
      <c r="E597" s="17"/>
      <c r="F597" s="453"/>
      <c r="G597" s="453"/>
      <c r="H597" s="17"/>
      <c r="I597" s="17"/>
      <c r="J597" s="18"/>
      <c r="K597" s="18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1:29" x14ac:dyDescent="0.25">
      <c r="A598" s="128"/>
      <c r="B598" s="17"/>
      <c r="C598" s="17"/>
      <c r="D598" s="17"/>
      <c r="E598" s="17"/>
      <c r="F598" s="453"/>
      <c r="G598" s="453"/>
      <c r="H598" s="17"/>
      <c r="I598" s="17"/>
      <c r="J598" s="18"/>
      <c r="K598" s="18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1:29" x14ac:dyDescent="0.25">
      <c r="A599" s="128"/>
      <c r="B599" s="17"/>
      <c r="C599" s="17"/>
      <c r="D599" s="17"/>
      <c r="E599" s="17"/>
      <c r="F599" s="453"/>
      <c r="G599" s="453"/>
      <c r="H599" s="17"/>
      <c r="I599" s="17"/>
      <c r="J599" s="18"/>
      <c r="K599" s="18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1:29" x14ac:dyDescent="0.25">
      <c r="A600" s="128"/>
      <c r="B600" s="17"/>
      <c r="C600" s="17"/>
      <c r="D600" s="17"/>
      <c r="E600" s="17"/>
      <c r="F600" s="453"/>
      <c r="G600" s="453"/>
      <c r="H600" s="17"/>
      <c r="I600" s="17"/>
      <c r="J600" s="18"/>
      <c r="K600" s="18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1:29" x14ac:dyDescent="0.25">
      <c r="A601" s="128"/>
      <c r="B601" s="17"/>
      <c r="C601" s="17"/>
      <c r="D601" s="17"/>
      <c r="E601" s="17"/>
      <c r="F601" s="453"/>
      <c r="G601" s="453"/>
      <c r="H601" s="17"/>
      <c r="I601" s="17"/>
      <c r="J601" s="18"/>
      <c r="K601" s="18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1:29" x14ac:dyDescent="0.25">
      <c r="A602" s="128"/>
      <c r="B602" s="17"/>
      <c r="C602" s="17"/>
      <c r="D602" s="17"/>
      <c r="E602" s="17"/>
      <c r="F602" s="453"/>
      <c r="G602" s="453"/>
      <c r="H602" s="17"/>
      <c r="I602" s="17"/>
      <c r="J602" s="18"/>
      <c r="K602" s="18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1:29" x14ac:dyDescent="0.25">
      <c r="A603" s="128"/>
      <c r="B603" s="17"/>
      <c r="C603" s="17"/>
      <c r="D603" s="17"/>
      <c r="E603" s="17"/>
      <c r="F603" s="453"/>
      <c r="G603" s="453"/>
      <c r="H603" s="17"/>
      <c r="I603" s="17"/>
      <c r="J603" s="18"/>
      <c r="K603" s="18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1:29" x14ac:dyDescent="0.25">
      <c r="A604" s="128"/>
      <c r="B604" s="17"/>
      <c r="C604" s="17"/>
      <c r="D604" s="17"/>
      <c r="E604" s="17"/>
      <c r="F604" s="453"/>
      <c r="G604" s="453"/>
      <c r="H604" s="17"/>
      <c r="I604" s="17"/>
      <c r="J604" s="18"/>
      <c r="K604" s="18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1:29" x14ac:dyDescent="0.25">
      <c r="A605" s="128"/>
      <c r="B605" s="17"/>
      <c r="C605" s="17"/>
      <c r="D605" s="17"/>
      <c r="E605" s="17"/>
      <c r="F605" s="453"/>
      <c r="G605" s="453"/>
      <c r="H605" s="17"/>
      <c r="I605" s="17"/>
      <c r="J605" s="18"/>
      <c r="K605" s="18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1:29" x14ac:dyDescent="0.25">
      <c r="A606" s="128"/>
      <c r="B606" s="17"/>
      <c r="C606" s="17"/>
      <c r="D606" s="17"/>
      <c r="E606" s="17"/>
      <c r="F606" s="453"/>
      <c r="G606" s="453"/>
      <c r="H606" s="17"/>
      <c r="I606" s="17"/>
      <c r="J606" s="18"/>
      <c r="K606" s="18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1:29" x14ac:dyDescent="0.25">
      <c r="A607" s="128"/>
      <c r="B607" s="17"/>
      <c r="C607" s="17"/>
      <c r="D607" s="17"/>
      <c r="E607" s="17"/>
      <c r="F607" s="453"/>
      <c r="G607" s="453"/>
      <c r="H607" s="17"/>
      <c r="I607" s="17"/>
      <c r="J607" s="18"/>
      <c r="K607" s="18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1:29" x14ac:dyDescent="0.25">
      <c r="A608" s="128"/>
      <c r="B608" s="17"/>
      <c r="C608" s="17"/>
      <c r="D608" s="17"/>
      <c r="E608" s="17"/>
      <c r="F608" s="453"/>
      <c r="G608" s="453"/>
      <c r="H608" s="17"/>
      <c r="I608" s="17"/>
      <c r="J608" s="18"/>
      <c r="K608" s="18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1:29" x14ac:dyDescent="0.25">
      <c r="A609" s="128"/>
      <c r="B609" s="17"/>
      <c r="C609" s="17"/>
      <c r="D609" s="17"/>
      <c r="E609" s="17"/>
      <c r="F609" s="453"/>
      <c r="G609" s="453"/>
      <c r="H609" s="17"/>
      <c r="I609" s="17"/>
      <c r="J609" s="18"/>
      <c r="K609" s="18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1:29" x14ac:dyDescent="0.25">
      <c r="A610" s="128"/>
      <c r="B610" s="17"/>
      <c r="C610" s="17"/>
      <c r="D610" s="17"/>
      <c r="E610" s="17"/>
      <c r="F610" s="453"/>
      <c r="G610" s="453"/>
      <c r="H610" s="17"/>
      <c r="I610" s="17"/>
      <c r="J610" s="18"/>
      <c r="K610" s="18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1:29" x14ac:dyDescent="0.25">
      <c r="A611" s="128"/>
      <c r="B611" s="17"/>
      <c r="C611" s="17"/>
      <c r="D611" s="17"/>
      <c r="E611" s="17"/>
      <c r="F611" s="453"/>
      <c r="G611" s="453"/>
      <c r="H611" s="17"/>
      <c r="I611" s="17"/>
      <c r="J611" s="18"/>
      <c r="K611" s="18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1:29" x14ac:dyDescent="0.25">
      <c r="A612" s="128"/>
      <c r="B612" s="17"/>
      <c r="C612" s="17"/>
      <c r="D612" s="17"/>
      <c r="E612" s="17"/>
      <c r="F612" s="453"/>
      <c r="G612" s="453"/>
      <c r="H612" s="17"/>
      <c r="I612" s="17"/>
      <c r="J612" s="18"/>
      <c r="K612" s="18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1:29" x14ac:dyDescent="0.25">
      <c r="A613" s="128"/>
      <c r="B613" s="17"/>
      <c r="C613" s="17"/>
      <c r="D613" s="17"/>
      <c r="E613" s="17"/>
      <c r="F613" s="453"/>
      <c r="G613" s="453"/>
      <c r="H613" s="17"/>
      <c r="I613" s="17"/>
      <c r="J613" s="18"/>
      <c r="K613" s="18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1:29" x14ac:dyDescent="0.25">
      <c r="A614" s="128"/>
      <c r="B614" s="17"/>
      <c r="C614" s="17"/>
      <c r="D614" s="17"/>
      <c r="E614" s="17"/>
      <c r="F614" s="453"/>
      <c r="G614" s="453"/>
      <c r="H614" s="17"/>
      <c r="I614" s="17"/>
      <c r="J614" s="18"/>
      <c r="K614" s="18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1:29" x14ac:dyDescent="0.25">
      <c r="A615" s="128"/>
      <c r="B615" s="17"/>
      <c r="C615" s="17"/>
      <c r="D615" s="17"/>
      <c r="E615" s="17"/>
      <c r="F615" s="453"/>
      <c r="G615" s="453"/>
      <c r="H615" s="17"/>
      <c r="I615" s="17"/>
      <c r="J615" s="18"/>
      <c r="K615" s="18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1:29" x14ac:dyDescent="0.25">
      <c r="A616" s="128"/>
      <c r="B616" s="17"/>
      <c r="C616" s="17"/>
      <c r="D616" s="17"/>
      <c r="E616" s="17"/>
      <c r="F616" s="453"/>
      <c r="G616" s="453"/>
      <c r="H616" s="17"/>
      <c r="I616" s="17"/>
      <c r="J616" s="18"/>
      <c r="K616" s="18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1:29" x14ac:dyDescent="0.25">
      <c r="A617" s="128"/>
      <c r="B617" s="17"/>
      <c r="C617" s="17"/>
      <c r="D617" s="17"/>
      <c r="E617" s="17"/>
      <c r="F617" s="453"/>
      <c r="G617" s="453"/>
      <c r="H617" s="17"/>
      <c r="I617" s="17"/>
      <c r="J617" s="18"/>
      <c r="K617" s="18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1:29" x14ac:dyDescent="0.25">
      <c r="A618" s="128"/>
      <c r="B618" s="17"/>
      <c r="C618" s="17"/>
      <c r="D618" s="17"/>
      <c r="E618" s="17"/>
      <c r="F618" s="453"/>
      <c r="G618" s="453"/>
      <c r="H618" s="17"/>
      <c r="I618" s="17"/>
      <c r="J618" s="18"/>
      <c r="K618" s="18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1:29" x14ac:dyDescent="0.25">
      <c r="A619" s="128"/>
      <c r="B619" s="17"/>
      <c r="C619" s="17"/>
      <c r="D619" s="17"/>
      <c r="E619" s="17"/>
      <c r="F619" s="453"/>
      <c r="G619" s="453"/>
      <c r="H619" s="17"/>
      <c r="I619" s="17"/>
      <c r="J619" s="18"/>
      <c r="K619" s="18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1:29" x14ac:dyDescent="0.25">
      <c r="A620" s="128"/>
      <c r="B620" s="17"/>
      <c r="C620" s="17"/>
      <c r="D620" s="17"/>
      <c r="E620" s="17"/>
      <c r="F620" s="453"/>
      <c r="G620" s="453"/>
      <c r="H620" s="17"/>
      <c r="I620" s="17"/>
      <c r="J620" s="18"/>
      <c r="K620" s="18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1:29" x14ac:dyDescent="0.25">
      <c r="A621" s="128"/>
      <c r="B621" s="17"/>
      <c r="C621" s="17"/>
      <c r="D621" s="17"/>
      <c r="E621" s="17"/>
      <c r="F621" s="453"/>
      <c r="G621" s="453"/>
      <c r="H621" s="17"/>
      <c r="I621" s="17"/>
      <c r="J621" s="18"/>
      <c r="K621" s="18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1:29" x14ac:dyDescent="0.25">
      <c r="A622" s="128"/>
      <c r="B622" s="17"/>
      <c r="C622" s="17"/>
      <c r="D622" s="17"/>
      <c r="E622" s="17"/>
      <c r="F622" s="453"/>
      <c r="G622" s="453"/>
      <c r="H622" s="17"/>
      <c r="I622" s="17"/>
      <c r="J622" s="18"/>
      <c r="K622" s="18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1:29" x14ac:dyDescent="0.25">
      <c r="A623" s="128"/>
      <c r="B623" s="17"/>
      <c r="C623" s="17"/>
      <c r="D623" s="17"/>
      <c r="E623" s="17"/>
      <c r="F623" s="453"/>
      <c r="G623" s="453"/>
      <c r="H623" s="17"/>
      <c r="I623" s="17"/>
      <c r="J623" s="18"/>
      <c r="K623" s="18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1:29" x14ac:dyDescent="0.25">
      <c r="A624" s="128"/>
      <c r="B624" s="17"/>
      <c r="C624" s="17"/>
      <c r="D624" s="17"/>
      <c r="E624" s="17"/>
      <c r="F624" s="453"/>
      <c r="G624" s="453"/>
      <c r="H624" s="17"/>
      <c r="I624" s="17"/>
      <c r="J624" s="18"/>
      <c r="K624" s="18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1:29" x14ac:dyDescent="0.25">
      <c r="A625" s="128"/>
      <c r="B625" s="17"/>
      <c r="C625" s="17"/>
      <c r="D625" s="17"/>
      <c r="E625" s="17"/>
      <c r="F625" s="453"/>
      <c r="G625" s="453"/>
      <c r="H625" s="17"/>
      <c r="I625" s="17"/>
      <c r="J625" s="18"/>
      <c r="K625" s="18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1:29" x14ac:dyDescent="0.25">
      <c r="A626" s="128"/>
      <c r="B626" s="17"/>
      <c r="C626" s="17"/>
      <c r="D626" s="17"/>
      <c r="E626" s="17"/>
      <c r="F626" s="453"/>
      <c r="G626" s="453"/>
      <c r="H626" s="17"/>
      <c r="I626" s="17"/>
      <c r="J626" s="18"/>
      <c r="K626" s="18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1:29" x14ac:dyDescent="0.25">
      <c r="A627" s="128"/>
      <c r="B627" s="17"/>
      <c r="C627" s="17"/>
      <c r="D627" s="17"/>
      <c r="E627" s="17"/>
      <c r="F627" s="453"/>
      <c r="G627" s="453"/>
      <c r="H627" s="17"/>
      <c r="I627" s="17"/>
      <c r="J627" s="18"/>
      <c r="K627" s="18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1:29" x14ac:dyDescent="0.25">
      <c r="A628" s="128"/>
      <c r="B628" s="17"/>
      <c r="C628" s="17"/>
      <c r="D628" s="17"/>
      <c r="E628" s="17"/>
      <c r="F628" s="453"/>
      <c r="G628" s="453"/>
      <c r="H628" s="17"/>
      <c r="I628" s="17"/>
      <c r="J628" s="18"/>
      <c r="K628" s="18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1:29" x14ac:dyDescent="0.25">
      <c r="A629" s="128"/>
      <c r="B629" s="17"/>
      <c r="C629" s="17"/>
      <c r="D629" s="17"/>
      <c r="E629" s="17"/>
      <c r="F629" s="453"/>
      <c r="G629" s="453"/>
      <c r="H629" s="17"/>
      <c r="I629" s="17"/>
      <c r="J629" s="18"/>
      <c r="K629" s="18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1:29" x14ac:dyDescent="0.25">
      <c r="A630" s="128"/>
      <c r="B630" s="17"/>
      <c r="C630" s="17"/>
      <c r="D630" s="17"/>
      <c r="E630" s="17"/>
      <c r="F630" s="453"/>
      <c r="G630" s="453"/>
      <c r="H630" s="17"/>
      <c r="I630" s="17"/>
      <c r="J630" s="18"/>
      <c r="K630" s="18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1:29" x14ac:dyDescent="0.25">
      <c r="A631" s="128"/>
      <c r="B631" s="17"/>
      <c r="C631" s="17"/>
      <c r="D631" s="17"/>
      <c r="E631" s="17"/>
      <c r="F631" s="453"/>
      <c r="G631" s="453"/>
      <c r="H631" s="17"/>
      <c r="I631" s="17"/>
      <c r="J631" s="18"/>
      <c r="K631" s="18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1:29" x14ac:dyDescent="0.25">
      <c r="A632" s="128"/>
      <c r="B632" s="17"/>
      <c r="C632" s="17"/>
      <c r="D632" s="17"/>
      <c r="E632" s="17"/>
      <c r="F632" s="453"/>
      <c r="G632" s="453"/>
      <c r="H632" s="17"/>
      <c r="I632" s="17"/>
      <c r="J632" s="18"/>
      <c r="K632" s="18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1:29" x14ac:dyDescent="0.25">
      <c r="A633" s="128"/>
      <c r="B633" s="17"/>
      <c r="C633" s="17"/>
      <c r="D633" s="17"/>
      <c r="E633" s="17"/>
      <c r="F633" s="453"/>
      <c r="G633" s="453"/>
      <c r="H633" s="17"/>
      <c r="I633" s="17"/>
      <c r="J633" s="18"/>
      <c r="K633" s="18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:29" x14ac:dyDescent="0.25">
      <c r="A634" s="128"/>
      <c r="B634" s="17"/>
      <c r="C634" s="17"/>
      <c r="D634" s="17"/>
      <c r="E634" s="17"/>
      <c r="F634" s="453"/>
      <c r="G634" s="453"/>
      <c r="H634" s="17"/>
      <c r="I634" s="17"/>
      <c r="J634" s="18"/>
      <c r="K634" s="18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1:29" x14ac:dyDescent="0.25">
      <c r="A635" s="128"/>
      <c r="B635" s="17"/>
      <c r="C635" s="17"/>
      <c r="D635" s="17"/>
      <c r="E635" s="17"/>
      <c r="F635" s="453"/>
      <c r="G635" s="453"/>
      <c r="H635" s="17"/>
      <c r="I635" s="17"/>
      <c r="J635" s="18"/>
      <c r="K635" s="18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1:29" x14ac:dyDescent="0.25">
      <c r="A636" s="128"/>
      <c r="B636" s="17"/>
      <c r="C636" s="17"/>
      <c r="D636" s="17"/>
      <c r="E636" s="17"/>
      <c r="F636" s="453"/>
      <c r="G636" s="453"/>
      <c r="H636" s="17"/>
      <c r="I636" s="17"/>
      <c r="J636" s="18"/>
      <c r="K636" s="18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1:29" x14ac:dyDescent="0.25">
      <c r="A637" s="128"/>
      <c r="B637" s="17"/>
      <c r="C637" s="17"/>
      <c r="D637" s="17"/>
      <c r="E637" s="17"/>
      <c r="F637" s="453"/>
      <c r="G637" s="453"/>
      <c r="H637" s="17"/>
      <c r="I637" s="17"/>
      <c r="J637" s="18"/>
      <c r="K637" s="18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1:29" x14ac:dyDescent="0.25">
      <c r="A638" s="128"/>
      <c r="B638" s="17"/>
      <c r="C638" s="17"/>
      <c r="D638" s="17"/>
      <c r="E638" s="17"/>
      <c r="F638" s="453"/>
      <c r="G638" s="453"/>
      <c r="H638" s="17"/>
      <c r="I638" s="17"/>
      <c r="J638" s="18"/>
      <c r="K638" s="18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1:29" x14ac:dyDescent="0.25">
      <c r="A639" s="128"/>
      <c r="B639" s="17"/>
      <c r="C639" s="17"/>
      <c r="D639" s="17"/>
      <c r="E639" s="17"/>
      <c r="F639" s="453"/>
      <c r="G639" s="453"/>
      <c r="H639" s="17"/>
      <c r="I639" s="17"/>
      <c r="J639" s="18"/>
      <c r="K639" s="18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1:29" x14ac:dyDescent="0.25">
      <c r="A640" s="128"/>
      <c r="B640" s="17"/>
      <c r="C640" s="17"/>
      <c r="D640" s="17"/>
      <c r="E640" s="17"/>
      <c r="F640" s="453"/>
      <c r="G640" s="453"/>
      <c r="H640" s="17"/>
      <c r="I640" s="17"/>
      <c r="J640" s="18"/>
      <c r="K640" s="18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1:29" x14ac:dyDescent="0.25">
      <c r="A641" s="128"/>
      <c r="B641" s="17"/>
      <c r="C641" s="17"/>
      <c r="D641" s="17"/>
      <c r="E641" s="17"/>
      <c r="F641" s="453"/>
      <c r="G641" s="453"/>
      <c r="H641" s="17"/>
      <c r="I641" s="17"/>
      <c r="J641" s="18"/>
      <c r="K641" s="18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1:29" x14ac:dyDescent="0.25">
      <c r="A642" s="128"/>
      <c r="B642" s="17"/>
      <c r="C642" s="17"/>
      <c r="D642" s="17"/>
      <c r="E642" s="17"/>
      <c r="F642" s="453"/>
      <c r="G642" s="453"/>
      <c r="H642" s="17"/>
      <c r="I642" s="17"/>
      <c r="J642" s="18"/>
      <c r="K642" s="18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1:29" x14ac:dyDescent="0.25">
      <c r="A643" s="128"/>
      <c r="B643" s="17"/>
      <c r="C643" s="17"/>
      <c r="D643" s="17"/>
      <c r="E643" s="17"/>
      <c r="F643" s="453"/>
      <c r="G643" s="453"/>
      <c r="H643" s="17"/>
      <c r="I643" s="17"/>
      <c r="J643" s="18"/>
      <c r="K643" s="18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1:29" x14ac:dyDescent="0.25">
      <c r="A644" s="128"/>
      <c r="B644" s="17"/>
      <c r="C644" s="17"/>
      <c r="D644" s="17"/>
      <c r="E644" s="17"/>
      <c r="F644" s="453"/>
      <c r="G644" s="453"/>
      <c r="H644" s="17"/>
      <c r="I644" s="17"/>
      <c r="J644" s="18"/>
      <c r="K644" s="18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1:29" x14ac:dyDescent="0.25">
      <c r="A645" s="128"/>
      <c r="B645" s="17"/>
      <c r="C645" s="17"/>
      <c r="D645" s="17"/>
      <c r="E645" s="17"/>
      <c r="F645" s="453"/>
      <c r="G645" s="453"/>
      <c r="H645" s="17"/>
      <c r="I645" s="17"/>
      <c r="J645" s="18"/>
      <c r="K645" s="18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1:29" x14ac:dyDescent="0.25">
      <c r="A646" s="128"/>
      <c r="B646" s="17"/>
      <c r="C646" s="17"/>
      <c r="D646" s="17"/>
      <c r="E646" s="17"/>
      <c r="F646" s="453"/>
      <c r="G646" s="453"/>
      <c r="H646" s="17"/>
      <c r="I646" s="17"/>
      <c r="J646" s="18"/>
      <c r="K646" s="18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1:29" x14ac:dyDescent="0.25">
      <c r="A647" s="128"/>
      <c r="B647" s="17"/>
      <c r="C647" s="17"/>
      <c r="D647" s="17"/>
      <c r="E647" s="17"/>
      <c r="F647" s="453"/>
      <c r="G647" s="453"/>
      <c r="H647" s="17"/>
      <c r="I647" s="17"/>
      <c r="J647" s="18"/>
      <c r="K647" s="18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1:29" x14ac:dyDescent="0.25">
      <c r="A648" s="128"/>
      <c r="B648" s="17"/>
      <c r="C648" s="17"/>
      <c r="D648" s="17"/>
      <c r="E648" s="17"/>
      <c r="F648" s="453"/>
      <c r="G648" s="453"/>
      <c r="H648" s="17"/>
      <c r="I648" s="17"/>
      <c r="J648" s="18"/>
      <c r="K648" s="18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1:29" x14ac:dyDescent="0.25">
      <c r="A649" s="128"/>
      <c r="B649" s="17"/>
      <c r="C649" s="17"/>
      <c r="D649" s="17"/>
      <c r="E649" s="17"/>
      <c r="F649" s="453"/>
      <c r="G649" s="453"/>
      <c r="H649" s="17"/>
      <c r="I649" s="17"/>
      <c r="J649" s="18"/>
      <c r="K649" s="18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1:29" x14ac:dyDescent="0.25">
      <c r="A650" s="128"/>
      <c r="B650" s="17"/>
      <c r="C650" s="17"/>
      <c r="D650" s="17"/>
      <c r="E650" s="17"/>
      <c r="F650" s="453"/>
      <c r="G650" s="453"/>
      <c r="H650" s="17"/>
      <c r="I650" s="17"/>
      <c r="J650" s="18"/>
      <c r="K650" s="18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1:29" x14ac:dyDescent="0.25">
      <c r="A651" s="128"/>
      <c r="B651" s="17"/>
      <c r="C651" s="17"/>
      <c r="D651" s="17"/>
      <c r="E651" s="17"/>
      <c r="F651" s="453"/>
      <c r="G651" s="453"/>
      <c r="H651" s="17"/>
      <c r="I651" s="17"/>
      <c r="J651" s="18"/>
      <c r="K651" s="18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1:29" x14ac:dyDescent="0.25">
      <c r="A652" s="128"/>
      <c r="B652" s="17"/>
      <c r="C652" s="17"/>
      <c r="D652" s="17"/>
      <c r="E652" s="17"/>
      <c r="F652" s="453"/>
      <c r="G652" s="453"/>
      <c r="H652" s="17"/>
      <c r="I652" s="17"/>
      <c r="J652" s="18"/>
      <c r="K652" s="18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1:29" x14ac:dyDescent="0.25">
      <c r="A653" s="128"/>
      <c r="B653" s="17"/>
      <c r="C653" s="17"/>
      <c r="D653" s="17"/>
      <c r="E653" s="17"/>
      <c r="F653" s="453"/>
      <c r="G653" s="453"/>
      <c r="H653" s="17"/>
      <c r="I653" s="17"/>
      <c r="J653" s="18"/>
      <c r="K653" s="18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1:29" x14ac:dyDescent="0.25">
      <c r="A654" s="128"/>
      <c r="B654" s="17"/>
      <c r="C654" s="17"/>
      <c r="D654" s="17"/>
      <c r="E654" s="17"/>
      <c r="F654" s="453"/>
      <c r="G654" s="453"/>
      <c r="H654" s="17"/>
      <c r="I654" s="17"/>
      <c r="J654" s="18"/>
      <c r="K654" s="18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1:29" x14ac:dyDescent="0.25">
      <c r="A655" s="128"/>
      <c r="B655" s="17"/>
      <c r="C655" s="17"/>
      <c r="D655" s="17"/>
      <c r="E655" s="17"/>
      <c r="F655" s="453"/>
      <c r="G655" s="453"/>
      <c r="H655" s="17"/>
      <c r="I655" s="17"/>
      <c r="J655" s="18"/>
      <c r="K655" s="18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1:29" x14ac:dyDescent="0.25">
      <c r="A656" s="128"/>
      <c r="B656" s="17"/>
      <c r="C656" s="17"/>
      <c r="D656" s="17"/>
      <c r="E656" s="17"/>
      <c r="F656" s="453"/>
      <c r="G656" s="453"/>
      <c r="H656" s="17"/>
      <c r="I656" s="17"/>
      <c r="J656" s="18"/>
      <c r="K656" s="18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1:29" x14ac:dyDescent="0.25">
      <c r="A657" s="128"/>
      <c r="B657" s="17"/>
      <c r="C657" s="17"/>
      <c r="D657" s="17"/>
      <c r="E657" s="17"/>
      <c r="F657" s="453"/>
      <c r="G657" s="453"/>
      <c r="H657" s="17"/>
      <c r="I657" s="17"/>
      <c r="J657" s="18"/>
      <c r="K657" s="18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1:29" x14ac:dyDescent="0.25">
      <c r="A658" s="128"/>
      <c r="B658" s="17"/>
      <c r="C658" s="17"/>
      <c r="D658" s="17"/>
      <c r="E658" s="17"/>
      <c r="F658" s="453"/>
      <c r="G658" s="453"/>
      <c r="H658" s="17"/>
      <c r="I658" s="17"/>
      <c r="J658" s="18"/>
      <c r="K658" s="18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1:29" x14ac:dyDescent="0.25">
      <c r="A659" s="128"/>
      <c r="B659" s="17"/>
      <c r="C659" s="17"/>
      <c r="D659" s="17"/>
      <c r="E659" s="17"/>
      <c r="F659" s="453"/>
      <c r="G659" s="453"/>
      <c r="H659" s="17"/>
      <c r="I659" s="17"/>
      <c r="J659" s="18"/>
      <c r="K659" s="18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1:29" x14ac:dyDescent="0.25">
      <c r="A660" s="128"/>
      <c r="B660" s="17"/>
      <c r="C660" s="17"/>
      <c r="D660" s="17"/>
      <c r="E660" s="17"/>
      <c r="F660" s="453"/>
      <c r="G660" s="453"/>
      <c r="H660" s="17"/>
      <c r="I660" s="17"/>
      <c r="J660" s="18"/>
      <c r="K660" s="18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1:29" x14ac:dyDescent="0.25">
      <c r="A661" s="128"/>
      <c r="B661" s="17"/>
      <c r="C661" s="17"/>
      <c r="D661" s="17"/>
      <c r="E661" s="17"/>
      <c r="F661" s="453"/>
      <c r="G661" s="453"/>
      <c r="H661" s="17"/>
      <c r="I661" s="17"/>
      <c r="J661" s="18"/>
      <c r="K661" s="18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1:29" x14ac:dyDescent="0.25">
      <c r="A662" s="128"/>
      <c r="B662" s="17"/>
      <c r="C662" s="17"/>
      <c r="D662" s="17"/>
      <c r="E662" s="17"/>
      <c r="F662" s="453"/>
      <c r="G662" s="453"/>
      <c r="H662" s="17"/>
      <c r="I662" s="17"/>
      <c r="J662" s="18"/>
      <c r="K662" s="18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1:29" x14ac:dyDescent="0.25">
      <c r="A663" s="128"/>
      <c r="B663" s="17"/>
      <c r="C663" s="17"/>
      <c r="D663" s="17"/>
      <c r="E663" s="17"/>
      <c r="F663" s="453"/>
      <c r="G663" s="453"/>
      <c r="H663" s="17"/>
      <c r="I663" s="17"/>
      <c r="J663" s="18"/>
      <c r="K663" s="18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1:29" x14ac:dyDescent="0.25">
      <c r="A664" s="128"/>
      <c r="B664" s="17"/>
      <c r="C664" s="17"/>
      <c r="D664" s="17"/>
      <c r="E664" s="17"/>
      <c r="F664" s="453"/>
      <c r="G664" s="453"/>
      <c r="H664" s="17"/>
      <c r="I664" s="17"/>
      <c r="J664" s="18"/>
      <c r="K664" s="18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1:29" x14ac:dyDescent="0.25">
      <c r="A665" s="128"/>
      <c r="B665" s="17"/>
      <c r="C665" s="17"/>
      <c r="D665" s="17"/>
      <c r="E665" s="17"/>
      <c r="F665" s="453"/>
      <c r="G665" s="453"/>
      <c r="H665" s="17"/>
      <c r="I665" s="17"/>
      <c r="J665" s="18"/>
      <c r="K665" s="18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1:29" x14ac:dyDescent="0.25">
      <c r="A666" s="128"/>
      <c r="B666" s="17"/>
      <c r="C666" s="17"/>
      <c r="D666" s="17"/>
      <c r="E666" s="17"/>
      <c r="F666" s="453"/>
      <c r="G666" s="453"/>
      <c r="H666" s="17"/>
      <c r="I666" s="17"/>
      <c r="J666" s="18"/>
      <c r="K666" s="18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1:29" x14ac:dyDescent="0.25">
      <c r="A667" s="128"/>
      <c r="B667" s="17"/>
      <c r="C667" s="17"/>
      <c r="D667" s="17"/>
      <c r="E667" s="17"/>
      <c r="F667" s="453"/>
      <c r="G667" s="453"/>
      <c r="H667" s="17"/>
      <c r="I667" s="17"/>
      <c r="J667" s="18"/>
      <c r="K667" s="18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1:29" x14ac:dyDescent="0.25">
      <c r="A668" s="128"/>
      <c r="B668" s="17"/>
      <c r="C668" s="17"/>
      <c r="D668" s="17"/>
      <c r="E668" s="17"/>
      <c r="F668" s="453"/>
      <c r="G668" s="453"/>
      <c r="H668" s="17"/>
      <c r="I668" s="17"/>
      <c r="J668" s="18"/>
      <c r="K668" s="18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1:29" x14ac:dyDescent="0.25">
      <c r="A669" s="128"/>
      <c r="B669" s="17"/>
      <c r="C669" s="17"/>
      <c r="D669" s="17"/>
      <c r="E669" s="17"/>
      <c r="F669" s="453"/>
      <c r="G669" s="453"/>
      <c r="H669" s="17"/>
      <c r="I669" s="17"/>
      <c r="J669" s="18"/>
      <c r="K669" s="18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1:29" x14ac:dyDescent="0.25">
      <c r="A670" s="128"/>
      <c r="B670" s="17"/>
      <c r="C670" s="17"/>
      <c r="D670" s="17"/>
      <c r="E670" s="17"/>
      <c r="F670" s="453"/>
      <c r="G670" s="453"/>
      <c r="H670" s="17"/>
      <c r="I670" s="17"/>
      <c r="J670" s="18"/>
      <c r="K670" s="18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1:29" x14ac:dyDescent="0.25">
      <c r="A671" s="128"/>
      <c r="B671" s="17"/>
      <c r="C671" s="17"/>
      <c r="D671" s="17"/>
      <c r="E671" s="17"/>
      <c r="F671" s="453"/>
      <c r="G671" s="453"/>
      <c r="H671" s="17"/>
      <c r="I671" s="17"/>
      <c r="J671" s="18"/>
      <c r="K671" s="18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1:29" x14ac:dyDescent="0.25">
      <c r="A672" s="128"/>
      <c r="B672" s="17"/>
      <c r="C672" s="17"/>
      <c r="D672" s="17"/>
      <c r="E672" s="17"/>
      <c r="F672" s="453"/>
      <c r="G672" s="453"/>
      <c r="H672" s="17"/>
      <c r="I672" s="17"/>
      <c r="J672" s="18"/>
      <c r="K672" s="18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1:29" x14ac:dyDescent="0.25">
      <c r="A673" s="128"/>
      <c r="B673" s="17"/>
      <c r="C673" s="17"/>
      <c r="D673" s="17"/>
      <c r="E673" s="17"/>
      <c r="F673" s="453"/>
      <c r="G673" s="453"/>
      <c r="H673" s="17"/>
      <c r="I673" s="17"/>
      <c r="J673" s="18"/>
      <c r="K673" s="18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1:29" x14ac:dyDescent="0.25">
      <c r="A674" s="128"/>
      <c r="B674" s="17"/>
      <c r="C674" s="17"/>
      <c r="D674" s="17"/>
      <c r="E674" s="17"/>
      <c r="F674" s="453"/>
      <c r="G674" s="453"/>
      <c r="H674" s="17"/>
      <c r="I674" s="17"/>
      <c r="J674" s="18"/>
      <c r="K674" s="18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1:29" x14ac:dyDescent="0.25">
      <c r="A675" s="128"/>
      <c r="B675" s="17"/>
      <c r="C675" s="17"/>
      <c r="D675" s="17"/>
      <c r="E675" s="17"/>
      <c r="F675" s="453"/>
      <c r="G675" s="453"/>
      <c r="H675" s="17"/>
      <c r="I675" s="17"/>
      <c r="J675" s="18"/>
      <c r="K675" s="18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1:29" x14ac:dyDescent="0.25">
      <c r="A676" s="128"/>
      <c r="B676" s="17"/>
      <c r="C676" s="17"/>
      <c r="D676" s="17"/>
      <c r="E676" s="17"/>
      <c r="F676" s="453"/>
      <c r="G676" s="453"/>
      <c r="H676" s="17"/>
      <c r="I676" s="17"/>
      <c r="J676" s="18"/>
      <c r="K676" s="18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1:29" x14ac:dyDescent="0.25">
      <c r="A677" s="128"/>
      <c r="B677" s="17"/>
      <c r="C677" s="17"/>
      <c r="D677" s="17"/>
      <c r="E677" s="17"/>
      <c r="F677" s="453"/>
      <c r="G677" s="453"/>
      <c r="H677" s="17"/>
      <c r="I677" s="17"/>
      <c r="J677" s="18"/>
      <c r="K677" s="18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1:29" x14ac:dyDescent="0.25">
      <c r="A678" s="128"/>
      <c r="B678" s="17"/>
      <c r="C678" s="17"/>
      <c r="D678" s="17"/>
      <c r="E678" s="17"/>
      <c r="F678" s="453"/>
      <c r="G678" s="453"/>
      <c r="H678" s="17"/>
      <c r="I678" s="17"/>
      <c r="J678" s="18"/>
      <c r="K678" s="18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1:29" x14ac:dyDescent="0.25">
      <c r="A679" s="128"/>
      <c r="B679" s="17"/>
      <c r="C679" s="17"/>
      <c r="D679" s="17"/>
      <c r="E679" s="17"/>
      <c r="F679" s="453"/>
      <c r="G679" s="453"/>
      <c r="H679" s="17"/>
      <c r="I679" s="17"/>
      <c r="J679" s="18"/>
      <c r="K679" s="18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1:29" x14ac:dyDescent="0.25">
      <c r="A680" s="128"/>
      <c r="B680" s="17"/>
      <c r="C680" s="17"/>
      <c r="D680" s="17"/>
      <c r="E680" s="17"/>
      <c r="F680" s="453"/>
      <c r="G680" s="453"/>
      <c r="H680" s="17"/>
      <c r="I680" s="17"/>
      <c r="J680" s="18"/>
      <c r="K680" s="18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1:29" x14ac:dyDescent="0.25">
      <c r="A681" s="128"/>
      <c r="B681" s="17"/>
      <c r="C681" s="17"/>
      <c r="D681" s="17"/>
      <c r="E681" s="17"/>
      <c r="F681" s="453"/>
      <c r="G681" s="453"/>
      <c r="H681" s="17"/>
      <c r="I681" s="17"/>
      <c r="J681" s="18"/>
      <c r="K681" s="18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1:29" x14ac:dyDescent="0.25">
      <c r="A682" s="128"/>
      <c r="B682" s="17"/>
      <c r="C682" s="17"/>
      <c r="D682" s="17"/>
      <c r="E682" s="17"/>
      <c r="F682" s="453"/>
      <c r="G682" s="453"/>
      <c r="H682" s="17"/>
      <c r="I682" s="17"/>
      <c r="J682" s="18"/>
      <c r="K682" s="18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1:29" x14ac:dyDescent="0.25">
      <c r="A683" s="128"/>
      <c r="B683" s="17"/>
      <c r="C683" s="17"/>
      <c r="D683" s="17"/>
      <c r="E683" s="17"/>
      <c r="F683" s="453"/>
      <c r="G683" s="453"/>
      <c r="H683" s="17"/>
      <c r="I683" s="17"/>
      <c r="J683" s="18"/>
      <c r="K683" s="18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1:29" x14ac:dyDescent="0.25">
      <c r="A684" s="128"/>
      <c r="B684" s="17"/>
      <c r="C684" s="17"/>
      <c r="D684" s="17"/>
      <c r="E684" s="17"/>
      <c r="F684" s="453"/>
      <c r="G684" s="453"/>
      <c r="H684" s="17"/>
      <c r="I684" s="17"/>
      <c r="J684" s="18"/>
      <c r="K684" s="18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1:29" x14ac:dyDescent="0.25">
      <c r="A685" s="128"/>
      <c r="B685" s="17"/>
      <c r="C685" s="17"/>
      <c r="D685" s="17"/>
      <c r="E685" s="17"/>
      <c r="F685" s="453"/>
      <c r="G685" s="453"/>
      <c r="H685" s="17"/>
      <c r="I685" s="17"/>
      <c r="J685" s="18"/>
      <c r="K685" s="18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1:29" x14ac:dyDescent="0.25">
      <c r="A686" s="128"/>
      <c r="B686" s="17"/>
      <c r="C686" s="17"/>
      <c r="D686" s="17"/>
      <c r="E686" s="17"/>
      <c r="F686" s="453"/>
      <c r="G686" s="453"/>
      <c r="H686" s="17"/>
      <c r="I686" s="17"/>
      <c r="J686" s="18"/>
      <c r="K686" s="18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1:29" x14ac:dyDescent="0.25">
      <c r="A687" s="128"/>
      <c r="B687" s="17"/>
      <c r="C687" s="17"/>
      <c r="D687" s="17"/>
      <c r="E687" s="17"/>
      <c r="F687" s="453"/>
      <c r="G687" s="453"/>
      <c r="H687" s="17"/>
      <c r="I687" s="17"/>
      <c r="J687" s="18"/>
      <c r="K687" s="18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1:29" x14ac:dyDescent="0.25">
      <c r="A688" s="128"/>
      <c r="B688" s="17"/>
      <c r="C688" s="17"/>
      <c r="D688" s="17"/>
      <c r="E688" s="17"/>
      <c r="F688" s="453"/>
      <c r="G688" s="453"/>
      <c r="H688" s="17"/>
      <c r="I688" s="17"/>
      <c r="J688" s="18"/>
      <c r="K688" s="18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1:29" x14ac:dyDescent="0.25">
      <c r="A689" s="128"/>
      <c r="B689" s="17"/>
      <c r="C689" s="17"/>
      <c r="D689" s="17"/>
      <c r="E689" s="17"/>
      <c r="F689" s="453"/>
      <c r="G689" s="453"/>
      <c r="H689" s="17"/>
      <c r="I689" s="17"/>
      <c r="J689" s="18"/>
      <c r="K689" s="18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1:29" x14ac:dyDescent="0.25">
      <c r="A690" s="128"/>
      <c r="B690" s="17"/>
      <c r="C690" s="17"/>
      <c r="D690" s="17"/>
      <c r="E690" s="17"/>
      <c r="F690" s="453"/>
      <c r="G690" s="453"/>
      <c r="H690" s="17"/>
      <c r="I690" s="17"/>
      <c r="J690" s="18"/>
      <c r="K690" s="18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1:29" x14ac:dyDescent="0.25">
      <c r="A691" s="128"/>
      <c r="B691" s="17"/>
      <c r="C691" s="17"/>
      <c r="D691" s="17"/>
      <c r="E691" s="17"/>
      <c r="F691" s="453"/>
      <c r="G691" s="453"/>
      <c r="H691" s="17"/>
      <c r="I691" s="17"/>
      <c r="J691" s="18"/>
      <c r="K691" s="18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1:29" x14ac:dyDescent="0.25">
      <c r="A692" s="128"/>
      <c r="B692" s="17"/>
      <c r="C692" s="17"/>
      <c r="D692" s="17"/>
      <c r="E692" s="17"/>
      <c r="F692" s="453"/>
      <c r="G692" s="453"/>
      <c r="H692" s="17"/>
      <c r="I692" s="17"/>
      <c r="J692" s="18"/>
      <c r="K692" s="18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1:29" x14ac:dyDescent="0.25">
      <c r="A693" s="128"/>
      <c r="B693" s="17"/>
      <c r="C693" s="17"/>
      <c r="D693" s="17"/>
      <c r="E693" s="17"/>
      <c r="F693" s="453"/>
      <c r="G693" s="453"/>
      <c r="H693" s="17"/>
      <c r="I693" s="17"/>
      <c r="J693" s="18"/>
      <c r="K693" s="18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1:29" x14ac:dyDescent="0.25">
      <c r="A694" s="128"/>
      <c r="B694" s="17"/>
      <c r="C694" s="17"/>
      <c r="D694" s="17"/>
      <c r="E694" s="17"/>
      <c r="F694" s="453"/>
      <c r="G694" s="453"/>
      <c r="H694" s="17"/>
      <c r="I694" s="17"/>
      <c r="J694" s="18"/>
      <c r="K694" s="18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1:29" x14ac:dyDescent="0.25">
      <c r="A695" s="128"/>
      <c r="B695" s="17"/>
      <c r="C695" s="17"/>
      <c r="D695" s="17"/>
      <c r="E695" s="17"/>
      <c r="F695" s="453"/>
      <c r="G695" s="453"/>
      <c r="H695" s="17"/>
      <c r="I695" s="17"/>
      <c r="J695" s="18"/>
      <c r="K695" s="18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1:29" x14ac:dyDescent="0.25">
      <c r="A696" s="128"/>
      <c r="B696" s="17"/>
      <c r="C696" s="17"/>
      <c r="D696" s="17"/>
      <c r="E696" s="17"/>
      <c r="F696" s="453"/>
      <c r="G696" s="453"/>
      <c r="H696" s="17"/>
      <c r="I696" s="17"/>
      <c r="J696" s="18"/>
      <c r="K696" s="18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1:29" x14ac:dyDescent="0.25">
      <c r="A697" s="128"/>
      <c r="B697" s="17"/>
      <c r="C697" s="17"/>
      <c r="D697" s="17"/>
      <c r="E697" s="17"/>
      <c r="F697" s="453"/>
      <c r="G697" s="453"/>
      <c r="H697" s="17"/>
      <c r="I697" s="17"/>
      <c r="J697" s="18"/>
      <c r="K697" s="18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1:29" x14ac:dyDescent="0.25">
      <c r="A698" s="128"/>
      <c r="B698" s="17"/>
      <c r="C698" s="17"/>
      <c r="D698" s="17"/>
      <c r="E698" s="17"/>
      <c r="F698" s="453"/>
      <c r="G698" s="453"/>
      <c r="H698" s="17"/>
      <c r="I698" s="17"/>
      <c r="J698" s="18"/>
      <c r="K698" s="18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1:29" x14ac:dyDescent="0.25">
      <c r="A699" s="128"/>
      <c r="B699" s="17"/>
      <c r="C699" s="17"/>
      <c r="D699" s="17"/>
      <c r="E699" s="17"/>
      <c r="F699" s="453"/>
      <c r="G699" s="453"/>
      <c r="H699" s="17"/>
      <c r="I699" s="17"/>
      <c r="J699" s="18"/>
      <c r="K699" s="18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1:29" x14ac:dyDescent="0.25">
      <c r="A700" s="128"/>
      <c r="B700" s="17"/>
      <c r="C700" s="17"/>
      <c r="D700" s="17"/>
      <c r="E700" s="17"/>
      <c r="F700" s="453"/>
      <c r="G700" s="453"/>
      <c r="H700" s="17"/>
      <c r="I700" s="17"/>
      <c r="J700" s="18"/>
      <c r="K700" s="18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1:29" x14ac:dyDescent="0.25">
      <c r="A701" s="128"/>
      <c r="B701" s="17"/>
      <c r="C701" s="17"/>
      <c r="D701" s="17"/>
      <c r="E701" s="17"/>
      <c r="F701" s="453"/>
      <c r="G701" s="453"/>
      <c r="H701" s="17"/>
      <c r="I701" s="17"/>
      <c r="J701" s="18"/>
      <c r="K701" s="18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1:29" x14ac:dyDescent="0.25">
      <c r="A702" s="128"/>
      <c r="B702" s="17"/>
      <c r="C702" s="17"/>
      <c r="D702" s="17"/>
      <c r="E702" s="17"/>
      <c r="F702" s="453"/>
      <c r="G702" s="453"/>
      <c r="H702" s="17"/>
      <c r="I702" s="17"/>
      <c r="J702" s="18"/>
      <c r="K702" s="18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1:29" x14ac:dyDescent="0.25">
      <c r="A703" s="128"/>
      <c r="B703" s="17"/>
      <c r="C703" s="17"/>
      <c r="D703" s="17"/>
      <c r="E703" s="17"/>
      <c r="F703" s="453"/>
      <c r="G703" s="453"/>
      <c r="H703" s="17"/>
      <c r="I703" s="17"/>
      <c r="J703" s="18"/>
      <c r="K703" s="18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1:29" x14ac:dyDescent="0.25">
      <c r="A704" s="128"/>
      <c r="B704" s="17"/>
      <c r="C704" s="17"/>
      <c r="D704" s="17"/>
      <c r="E704" s="17"/>
      <c r="F704" s="453"/>
      <c r="G704" s="453"/>
      <c r="H704" s="17"/>
      <c r="I704" s="17"/>
      <c r="J704" s="18"/>
      <c r="K704" s="18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1:29" x14ac:dyDescent="0.25">
      <c r="A705" s="128"/>
      <c r="B705" s="17"/>
      <c r="C705" s="17"/>
      <c r="D705" s="17"/>
      <c r="E705" s="17"/>
      <c r="F705" s="453"/>
      <c r="G705" s="453"/>
      <c r="H705" s="17"/>
      <c r="I705" s="17"/>
      <c r="J705" s="18"/>
      <c r="K705" s="18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1:29" x14ac:dyDescent="0.25">
      <c r="A706" s="128"/>
      <c r="B706" s="17"/>
      <c r="C706" s="17"/>
      <c r="D706" s="17"/>
      <c r="E706" s="17"/>
      <c r="F706" s="453"/>
      <c r="G706" s="453"/>
      <c r="H706" s="17"/>
      <c r="I706" s="17"/>
      <c r="J706" s="18"/>
      <c r="K706" s="18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1:29" x14ac:dyDescent="0.25">
      <c r="A707" s="128"/>
      <c r="B707" s="17"/>
      <c r="C707" s="17"/>
      <c r="D707" s="17"/>
      <c r="E707" s="17"/>
      <c r="F707" s="453"/>
      <c r="G707" s="453"/>
      <c r="H707" s="17"/>
      <c r="I707" s="17"/>
      <c r="J707" s="18"/>
      <c r="K707" s="18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1:29" x14ac:dyDescent="0.25">
      <c r="A708" s="128"/>
      <c r="B708" s="17"/>
      <c r="C708" s="17"/>
      <c r="D708" s="17"/>
      <c r="E708" s="17"/>
      <c r="F708" s="453"/>
      <c r="G708" s="453"/>
      <c r="H708" s="17"/>
      <c r="I708" s="17"/>
      <c r="J708" s="18"/>
      <c r="K708" s="18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1:29" x14ac:dyDescent="0.25">
      <c r="A709" s="128"/>
      <c r="B709" s="17"/>
      <c r="C709" s="17"/>
      <c r="D709" s="17"/>
      <c r="E709" s="17"/>
      <c r="F709" s="453"/>
      <c r="G709" s="453"/>
      <c r="H709" s="17"/>
      <c r="I709" s="17"/>
      <c r="J709" s="18"/>
      <c r="K709" s="18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1:29" x14ac:dyDescent="0.25">
      <c r="A710" s="128"/>
      <c r="B710" s="17"/>
      <c r="C710" s="17"/>
      <c r="D710" s="17"/>
      <c r="E710" s="17"/>
      <c r="F710" s="453"/>
      <c r="G710" s="453"/>
      <c r="H710" s="17"/>
      <c r="I710" s="17"/>
      <c r="J710" s="18"/>
      <c r="K710" s="18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1:29" x14ac:dyDescent="0.25">
      <c r="A711" s="128"/>
      <c r="B711" s="17"/>
      <c r="C711" s="17"/>
      <c r="D711" s="17"/>
      <c r="E711" s="17"/>
      <c r="F711" s="453"/>
      <c r="G711" s="453"/>
      <c r="H711" s="17"/>
      <c r="I711" s="17"/>
      <c r="J711" s="18"/>
      <c r="K711" s="18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1:29" x14ac:dyDescent="0.25">
      <c r="A712" s="128"/>
      <c r="B712" s="17"/>
      <c r="C712" s="17"/>
      <c r="D712" s="17"/>
      <c r="E712" s="17"/>
      <c r="F712" s="453"/>
      <c r="G712" s="453"/>
      <c r="H712" s="17"/>
      <c r="I712" s="17"/>
      <c r="J712" s="18"/>
      <c r="K712" s="18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1:29" x14ac:dyDescent="0.25">
      <c r="A713" s="128"/>
      <c r="B713" s="17"/>
      <c r="C713" s="17"/>
      <c r="D713" s="17"/>
      <c r="E713" s="17"/>
      <c r="F713" s="453"/>
      <c r="G713" s="453"/>
      <c r="H713" s="17"/>
      <c r="I713" s="17"/>
      <c r="J713" s="18"/>
      <c r="K713" s="18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1:29" x14ac:dyDescent="0.25">
      <c r="A714" s="128"/>
      <c r="B714" s="17"/>
      <c r="C714" s="17"/>
      <c r="D714" s="17"/>
      <c r="E714" s="17"/>
      <c r="F714" s="453"/>
      <c r="G714" s="453"/>
      <c r="H714" s="17"/>
      <c r="I714" s="17"/>
      <c r="J714" s="18"/>
      <c r="K714" s="18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1:29" x14ac:dyDescent="0.25">
      <c r="A715" s="128"/>
      <c r="B715" s="17"/>
      <c r="C715" s="17"/>
      <c r="D715" s="17"/>
      <c r="E715" s="17"/>
      <c r="F715" s="453"/>
      <c r="G715" s="453"/>
      <c r="H715" s="17"/>
      <c r="I715" s="17"/>
      <c r="J715" s="18"/>
      <c r="K715" s="18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1:29" x14ac:dyDescent="0.25">
      <c r="A716" s="128"/>
      <c r="B716" s="17"/>
      <c r="C716" s="17"/>
      <c r="D716" s="17"/>
      <c r="E716" s="17"/>
      <c r="F716" s="453"/>
      <c r="G716" s="453"/>
      <c r="H716" s="17"/>
      <c r="I716" s="17"/>
      <c r="J716" s="18"/>
      <c r="K716" s="18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1:29" x14ac:dyDescent="0.25">
      <c r="A717" s="128"/>
      <c r="B717" s="17"/>
      <c r="C717" s="17"/>
      <c r="D717" s="17"/>
      <c r="E717" s="17"/>
      <c r="F717" s="453"/>
      <c r="G717" s="453"/>
      <c r="H717" s="17"/>
      <c r="I717" s="17"/>
      <c r="J717" s="18"/>
      <c r="K717" s="18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1:29" x14ac:dyDescent="0.25">
      <c r="A718" s="128"/>
      <c r="B718" s="17"/>
      <c r="C718" s="17"/>
      <c r="D718" s="17"/>
      <c r="E718" s="17"/>
      <c r="F718" s="453"/>
      <c r="G718" s="453"/>
      <c r="H718" s="17"/>
      <c r="I718" s="17"/>
      <c r="J718" s="18"/>
      <c r="K718" s="18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1:29" x14ac:dyDescent="0.25">
      <c r="A719" s="128"/>
      <c r="B719" s="17"/>
      <c r="C719" s="17"/>
      <c r="D719" s="17"/>
      <c r="E719" s="17"/>
      <c r="F719" s="453"/>
      <c r="G719" s="453"/>
      <c r="H719" s="17"/>
      <c r="I719" s="17"/>
      <c r="J719" s="18"/>
      <c r="K719" s="18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1:29" x14ac:dyDescent="0.25">
      <c r="A720" s="128"/>
      <c r="B720" s="17"/>
      <c r="C720" s="17"/>
      <c r="D720" s="17"/>
      <c r="E720" s="17"/>
      <c r="F720" s="453"/>
      <c r="G720" s="453"/>
      <c r="H720" s="17"/>
      <c r="I720" s="17"/>
      <c r="J720" s="18"/>
      <c r="K720" s="18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1:29" x14ac:dyDescent="0.25">
      <c r="A721" s="128"/>
      <c r="B721" s="17"/>
      <c r="C721" s="17"/>
      <c r="D721" s="17"/>
      <c r="E721" s="17"/>
      <c r="F721" s="453"/>
      <c r="G721" s="453"/>
      <c r="H721" s="17"/>
      <c r="I721" s="17"/>
      <c r="J721" s="18"/>
      <c r="K721" s="18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1:29" x14ac:dyDescent="0.25">
      <c r="A722" s="128"/>
      <c r="B722" s="17"/>
      <c r="C722" s="17"/>
      <c r="D722" s="17"/>
      <c r="E722" s="17"/>
      <c r="F722" s="453"/>
      <c r="G722" s="453"/>
      <c r="H722" s="17"/>
      <c r="I722" s="17"/>
      <c r="J722" s="18"/>
      <c r="K722" s="18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1:29" x14ac:dyDescent="0.25">
      <c r="A723" s="128"/>
      <c r="B723" s="17"/>
      <c r="C723" s="17"/>
      <c r="D723" s="17"/>
      <c r="E723" s="17"/>
      <c r="F723" s="453"/>
      <c r="G723" s="453"/>
      <c r="H723" s="17"/>
      <c r="I723" s="17"/>
      <c r="J723" s="18"/>
      <c r="K723" s="18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1:29" x14ac:dyDescent="0.25">
      <c r="A724" s="128"/>
      <c r="B724" s="17"/>
      <c r="C724" s="17"/>
      <c r="D724" s="17"/>
      <c r="E724" s="17"/>
      <c r="F724" s="453"/>
      <c r="G724" s="453"/>
      <c r="H724" s="17"/>
      <c r="I724" s="17"/>
      <c r="J724" s="18"/>
      <c r="K724" s="18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1:29" x14ac:dyDescent="0.25">
      <c r="A725" s="128"/>
      <c r="B725" s="17"/>
      <c r="C725" s="17"/>
      <c r="D725" s="17"/>
      <c r="E725" s="17"/>
      <c r="F725" s="453"/>
      <c r="G725" s="453"/>
      <c r="H725" s="17"/>
      <c r="I725" s="17"/>
      <c r="J725" s="18"/>
      <c r="K725" s="18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1:29" x14ac:dyDescent="0.25">
      <c r="A726" s="128"/>
      <c r="B726" s="17"/>
      <c r="C726" s="17"/>
      <c r="D726" s="17"/>
      <c r="E726" s="17"/>
      <c r="F726" s="453"/>
      <c r="G726" s="453"/>
      <c r="H726" s="17"/>
      <c r="I726" s="17"/>
      <c r="J726" s="18"/>
      <c r="K726" s="18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1:29" x14ac:dyDescent="0.25">
      <c r="A727" s="128"/>
      <c r="B727" s="17"/>
      <c r="C727" s="17"/>
      <c r="D727" s="17"/>
      <c r="E727" s="17"/>
      <c r="F727" s="453"/>
      <c r="G727" s="453"/>
      <c r="H727" s="17"/>
      <c r="I727" s="17"/>
      <c r="J727" s="18"/>
      <c r="K727" s="18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1:29" x14ac:dyDescent="0.25">
      <c r="A728" s="128"/>
      <c r="B728" s="17"/>
      <c r="C728" s="17"/>
      <c r="D728" s="17"/>
      <c r="E728" s="17"/>
      <c r="F728" s="453"/>
      <c r="G728" s="453"/>
      <c r="H728" s="17"/>
      <c r="I728" s="17"/>
      <c r="J728" s="18"/>
      <c r="K728" s="18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1:29" x14ac:dyDescent="0.25">
      <c r="A729" s="128"/>
      <c r="B729" s="17"/>
      <c r="C729" s="17"/>
      <c r="D729" s="17"/>
      <c r="E729" s="17"/>
      <c r="F729" s="453"/>
      <c r="G729" s="453"/>
      <c r="H729" s="17"/>
      <c r="I729" s="17"/>
      <c r="J729" s="18"/>
      <c r="K729" s="18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1:29" x14ac:dyDescent="0.25">
      <c r="A730" s="128"/>
      <c r="B730" s="17"/>
      <c r="C730" s="17"/>
      <c r="D730" s="17"/>
      <c r="E730" s="17"/>
      <c r="F730" s="453"/>
      <c r="G730" s="453"/>
      <c r="H730" s="17"/>
      <c r="I730" s="17"/>
      <c r="J730" s="18"/>
      <c r="K730" s="18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1:29" x14ac:dyDescent="0.25">
      <c r="A731" s="128"/>
      <c r="B731" s="17"/>
      <c r="C731" s="17"/>
      <c r="D731" s="17"/>
      <c r="E731" s="17"/>
      <c r="F731" s="453"/>
      <c r="G731" s="453"/>
      <c r="H731" s="17"/>
      <c r="I731" s="17"/>
      <c r="J731" s="18"/>
      <c r="K731" s="18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1:29" x14ac:dyDescent="0.25">
      <c r="A732" s="128"/>
      <c r="B732" s="17"/>
      <c r="C732" s="17"/>
      <c r="D732" s="17"/>
      <c r="E732" s="17"/>
      <c r="F732" s="453"/>
      <c r="G732" s="453"/>
      <c r="H732" s="17"/>
      <c r="I732" s="17"/>
      <c r="J732" s="18"/>
      <c r="K732" s="18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1:29" x14ac:dyDescent="0.25">
      <c r="A733" s="128"/>
      <c r="B733" s="17"/>
      <c r="C733" s="17"/>
      <c r="D733" s="17"/>
      <c r="E733" s="17"/>
      <c r="F733" s="453"/>
      <c r="G733" s="453"/>
      <c r="H733" s="17"/>
      <c r="I733" s="17"/>
      <c r="J733" s="18"/>
      <c r="K733" s="18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</sheetData>
  <mergeCells count="253">
    <mergeCell ref="R2:AC2"/>
    <mergeCell ref="F2:F4"/>
    <mergeCell ref="B2:E4"/>
    <mergeCell ref="H2:J2"/>
    <mergeCell ref="H3:H4"/>
    <mergeCell ref="I3:I4"/>
    <mergeCell ref="J3:J4"/>
    <mergeCell ref="K3:K4"/>
    <mergeCell ref="AA3:AC3"/>
    <mergeCell ref="R3:Z3"/>
    <mergeCell ref="C24:E24"/>
    <mergeCell ref="C25:E25"/>
    <mergeCell ref="C26:E26"/>
    <mergeCell ref="P3:P4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G2:G4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D74:E74"/>
    <mergeCell ref="D75:E75"/>
    <mergeCell ref="D76:E76"/>
    <mergeCell ref="C77:E77"/>
    <mergeCell ref="C78:E78"/>
    <mergeCell ref="D79:E79"/>
    <mergeCell ref="C66:E66"/>
    <mergeCell ref="D67:E67"/>
    <mergeCell ref="D68:E68"/>
    <mergeCell ref="D69:E69"/>
    <mergeCell ref="C70:E70"/>
    <mergeCell ref="D71:E71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113:E113"/>
    <mergeCell ref="D114:E114"/>
    <mergeCell ref="D115:E115"/>
    <mergeCell ref="D120:E120"/>
    <mergeCell ref="D126:E126"/>
    <mergeCell ref="D127:E127"/>
    <mergeCell ref="D107:E107"/>
    <mergeCell ref="C108:E108"/>
    <mergeCell ref="D109:E109"/>
    <mergeCell ref="D110:E110"/>
    <mergeCell ref="D111:E111"/>
    <mergeCell ref="D112:E112"/>
    <mergeCell ref="D134:E134"/>
    <mergeCell ref="D135:E135"/>
    <mergeCell ref="D136:E136"/>
    <mergeCell ref="D137:E137"/>
    <mergeCell ref="D138:E138"/>
    <mergeCell ref="D139:E139"/>
    <mergeCell ref="C128:E128"/>
    <mergeCell ref="D129:E129"/>
    <mergeCell ref="D130:E130"/>
    <mergeCell ref="C131:E131"/>
    <mergeCell ref="D132:E132"/>
    <mergeCell ref="D133:E133"/>
    <mergeCell ref="C146:E146"/>
    <mergeCell ref="D147:E147"/>
    <mergeCell ref="D148:E148"/>
    <mergeCell ref="D149:E149"/>
    <mergeCell ref="D153:E153"/>
    <mergeCell ref="D154:E154"/>
    <mergeCell ref="D140:E140"/>
    <mergeCell ref="D141:E141"/>
    <mergeCell ref="D142:E142"/>
    <mergeCell ref="C143:E143"/>
    <mergeCell ref="C144:E144"/>
    <mergeCell ref="C145:E145"/>
    <mergeCell ref="C161:E161"/>
    <mergeCell ref="C162:E162"/>
    <mergeCell ref="C163:E163"/>
    <mergeCell ref="D164:E164"/>
    <mergeCell ref="D165:E165"/>
    <mergeCell ref="C166:E166"/>
    <mergeCell ref="D155:E155"/>
    <mergeCell ref="D156:E156"/>
    <mergeCell ref="D157:E157"/>
    <mergeCell ref="D158:E158"/>
    <mergeCell ref="D159:E159"/>
    <mergeCell ref="C160:E160"/>
    <mergeCell ref="C173:E173"/>
    <mergeCell ref="C174:E174"/>
    <mergeCell ref="C175:E175"/>
    <mergeCell ref="C176:E176"/>
    <mergeCell ref="C177:E177"/>
    <mergeCell ref="C178:E178"/>
    <mergeCell ref="C167:E167"/>
    <mergeCell ref="C168:E168"/>
    <mergeCell ref="C169:E169"/>
    <mergeCell ref="C170:E170"/>
    <mergeCell ref="C171:E171"/>
    <mergeCell ref="C172:E172"/>
    <mergeCell ref="D185:E185"/>
    <mergeCell ref="D186:E186"/>
    <mergeCell ref="D187:E187"/>
    <mergeCell ref="D188:E188"/>
    <mergeCell ref="C189:E189"/>
    <mergeCell ref="D190:E190"/>
    <mergeCell ref="D179:E179"/>
    <mergeCell ref="D180:E180"/>
    <mergeCell ref="D181:E181"/>
    <mergeCell ref="D182:E182"/>
    <mergeCell ref="D183:E183"/>
    <mergeCell ref="D184:E184"/>
    <mergeCell ref="D197:E197"/>
    <mergeCell ref="D198:E198"/>
    <mergeCell ref="D199:E199"/>
    <mergeCell ref="C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209:E209"/>
    <mergeCell ref="D210:E210"/>
    <mergeCell ref="C211:E211"/>
    <mergeCell ref="D212:E212"/>
    <mergeCell ref="D213:E213"/>
    <mergeCell ref="C214:E214"/>
    <mergeCell ref="D203:E203"/>
    <mergeCell ref="D204:E204"/>
    <mergeCell ref="D205:E205"/>
    <mergeCell ref="D206:E206"/>
    <mergeCell ref="D207:E207"/>
    <mergeCell ref="D208:E208"/>
    <mergeCell ref="D221:E221"/>
    <mergeCell ref="D222:E222"/>
    <mergeCell ref="D223:E223"/>
    <mergeCell ref="D224:E224"/>
    <mergeCell ref="D225:E225"/>
    <mergeCell ref="C226:E226"/>
    <mergeCell ref="D215:E215"/>
    <mergeCell ref="D216:E216"/>
    <mergeCell ref="D217:E217"/>
    <mergeCell ref="D218:E218"/>
    <mergeCell ref="D219:E219"/>
    <mergeCell ref="D220:E220"/>
    <mergeCell ref="D233:E233"/>
    <mergeCell ref="D234:E234"/>
    <mergeCell ref="D235:E235"/>
    <mergeCell ref="D236:E236"/>
    <mergeCell ref="D237:E237"/>
    <mergeCell ref="D238:E238"/>
    <mergeCell ref="C227:E227"/>
    <mergeCell ref="C228:E228"/>
    <mergeCell ref="D229:E229"/>
    <mergeCell ref="D230:E230"/>
    <mergeCell ref="D231:E231"/>
    <mergeCell ref="D232:E232"/>
    <mergeCell ref="C256:E256"/>
    <mergeCell ref="C245:E245"/>
    <mergeCell ref="D246:E246"/>
    <mergeCell ref="D247:E247"/>
    <mergeCell ref="D248:E248"/>
    <mergeCell ref="D249:E249"/>
    <mergeCell ref="D250:E250"/>
    <mergeCell ref="C239:E239"/>
    <mergeCell ref="C240:E240"/>
    <mergeCell ref="C241:E241"/>
    <mergeCell ref="D242:E242"/>
    <mergeCell ref="D243:E243"/>
    <mergeCell ref="D244:E244"/>
    <mergeCell ref="B269:E269"/>
    <mergeCell ref="L2:Q2"/>
    <mergeCell ref="L3:L4"/>
    <mergeCell ref="M3:M4"/>
    <mergeCell ref="N3:N4"/>
    <mergeCell ref="O3:O4"/>
    <mergeCell ref="Q3:Q4"/>
    <mergeCell ref="C263:E263"/>
    <mergeCell ref="C264:E264"/>
    <mergeCell ref="C265:E265"/>
    <mergeCell ref="C266:E266"/>
    <mergeCell ref="C267:E267"/>
    <mergeCell ref="C268:E268"/>
    <mergeCell ref="C257:E257"/>
    <mergeCell ref="C258:E258"/>
    <mergeCell ref="D259:E259"/>
    <mergeCell ref="D260:E260"/>
    <mergeCell ref="C261:E261"/>
    <mergeCell ref="C262:E262"/>
    <mergeCell ref="D251:E251"/>
    <mergeCell ref="C252:E252"/>
    <mergeCell ref="C253:E253"/>
    <mergeCell ref="C254:E254"/>
    <mergeCell ref="C255:E255"/>
  </mergeCells>
  <pageMargins left="0.25" right="0.25" top="0.75" bottom="0.75" header="0.3" footer="0.3"/>
  <pageSetup paperSize="9" scale="43" orientation="landscape" horizontalDpi="4294967293" r:id="rId1"/>
  <headerFooter>
    <oddHeader>&amp;C&amp;"Times New Roman,Félkövér"&amp;12TámogatásokKiadások - 2017. év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9" sqref="E19"/>
    </sheetView>
  </sheetViews>
  <sheetFormatPr defaultColWidth="9" defaultRowHeight="15" x14ac:dyDescent="0.25"/>
  <cols>
    <col min="1" max="1" width="2.7109375" style="138" customWidth="1"/>
    <col min="2" max="2" width="11.5703125" style="139" customWidth="1"/>
    <col min="3" max="4" width="11.140625" style="139" customWidth="1"/>
    <col min="5" max="5" width="12" style="139" bestFit="1" customWidth="1"/>
    <col min="6" max="6" width="13.28515625" style="138" bestFit="1" customWidth="1"/>
    <col min="7" max="7" width="9.5703125" style="138" customWidth="1"/>
    <col min="8" max="8" width="11.140625" style="138" customWidth="1"/>
    <col min="9" max="9" width="11.5703125" style="138" customWidth="1"/>
    <col min="10" max="10" width="11.28515625" style="138" customWidth="1"/>
    <col min="11" max="11" width="10.42578125" style="138" bestFit="1" customWidth="1"/>
    <col min="12" max="12" width="12" style="138" bestFit="1" customWidth="1"/>
    <col min="13" max="13" width="10.85546875" style="138" customWidth="1"/>
    <col min="14" max="14" width="10.42578125" style="138" bestFit="1" customWidth="1"/>
    <col min="15" max="15" width="12" style="138" bestFit="1" customWidth="1"/>
    <col min="16" max="17" width="12" style="138" customWidth="1"/>
    <col min="18" max="18" width="11.5703125" style="138" bestFit="1" customWidth="1"/>
    <col min="19" max="19" width="14.28515625" style="138" customWidth="1"/>
    <col min="20" max="20" width="12" style="138" bestFit="1" customWidth="1"/>
    <col min="21" max="21" width="12.5703125" style="138" bestFit="1" customWidth="1"/>
    <col min="22" max="16384" width="9" style="138"/>
  </cols>
  <sheetData>
    <row r="1" spans="1:21" ht="15.75" thickBot="1" x14ac:dyDescent="0.3">
      <c r="U1" s="221" t="s">
        <v>828</v>
      </c>
    </row>
    <row r="2" spans="1:21" ht="56.25" customHeight="1" thickBot="1" x14ac:dyDescent="0.3">
      <c r="A2" s="745"/>
      <c r="B2" s="746"/>
      <c r="C2" s="698" t="s">
        <v>1045</v>
      </c>
      <c r="D2" s="634" t="s">
        <v>1053</v>
      </c>
      <c r="E2" s="290" t="s">
        <v>571</v>
      </c>
      <c r="F2" s="291" t="s">
        <v>840</v>
      </c>
      <c r="G2" s="292" t="s">
        <v>841</v>
      </c>
      <c r="H2" s="292" t="s">
        <v>842</v>
      </c>
      <c r="I2" s="292" t="s">
        <v>856</v>
      </c>
      <c r="J2" s="292" t="s">
        <v>857</v>
      </c>
      <c r="K2" s="292" t="s">
        <v>843</v>
      </c>
      <c r="L2" s="292" t="s">
        <v>858</v>
      </c>
      <c r="M2" s="292" t="s">
        <v>869</v>
      </c>
      <c r="N2" s="292" t="s">
        <v>845</v>
      </c>
      <c r="O2" s="292" t="s">
        <v>846</v>
      </c>
      <c r="P2" s="292" t="s">
        <v>847</v>
      </c>
      <c r="Q2" s="292" t="s">
        <v>975</v>
      </c>
      <c r="R2" s="292" t="s">
        <v>851</v>
      </c>
      <c r="S2" s="292" t="s">
        <v>1026</v>
      </c>
      <c r="T2" s="293" t="s">
        <v>852</v>
      </c>
      <c r="U2" s="294" t="s">
        <v>853</v>
      </c>
    </row>
    <row r="3" spans="1:21" ht="25.5" x14ac:dyDescent="0.25">
      <c r="A3" s="740" t="s">
        <v>848</v>
      </c>
      <c r="B3" s="217" t="s">
        <v>44</v>
      </c>
      <c r="C3" s="640">
        <f>Bevételek!F5+Bevételek!F93+Bevételek!F128</f>
        <v>23874460</v>
      </c>
      <c r="D3" s="635">
        <v>28890025</v>
      </c>
      <c r="E3" s="230">
        <f>SUM(F3:U3)</f>
        <v>30249271</v>
      </c>
      <c r="F3" s="223">
        <f>(Bevételek!I5+Bevételek!I93+Bevételek!I128+Bevételek!I183)</f>
        <v>435193</v>
      </c>
      <c r="G3" s="177">
        <f>(Bevételek!J5+Bevételek!J93+Bevételek!J128+Bevételek!J183)</f>
        <v>2500</v>
      </c>
      <c r="H3" s="177">
        <f>(Bevételek!K5+Bevételek!K93+Bevételek!K128+Bevételek!K183)</f>
        <v>792702</v>
      </c>
      <c r="I3" s="177">
        <f>(Bevételek!L5+Bevételek!L93+Bevételek!L128+Bevételek!L183)</f>
        <v>17046957</v>
      </c>
      <c r="J3" s="177">
        <f>(Bevételek!M5+Bevételek!M93+Bevételek!M128+Bevételek!M183)</f>
        <v>146278</v>
      </c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>
        <f>(Bevételek!O5+Bevételek!O93+Bevételek!O128+Bevételek!O183)</f>
        <v>11825641</v>
      </c>
    </row>
    <row r="4" spans="1:21" s="140" customFormat="1" ht="25.5" x14ac:dyDescent="0.25">
      <c r="A4" s="741"/>
      <c r="B4" s="218" t="s">
        <v>59</v>
      </c>
      <c r="C4" s="641">
        <f>Bevételek!F57+Bevételek!F173+Bevételek!F209</f>
        <v>0</v>
      </c>
      <c r="D4" s="636">
        <f>Bevételek!G57+Bevételek!G173+Bevételek!G209</f>
        <v>450000</v>
      </c>
      <c r="E4" s="231">
        <f>SUM(F4:U4)</f>
        <v>450000</v>
      </c>
      <c r="F4" s="224">
        <f>(Bevételek!I57+Bevételek!I173+Bevételek!I209)</f>
        <v>0</v>
      </c>
      <c r="G4" s="180">
        <f>(Bevételek!J57+Bevételek!J173+Bevételek!J209)</f>
        <v>0</v>
      </c>
      <c r="H4" s="180">
        <f>(Bevételek!K57+Bevételek!K173+Bevételek!K209)</f>
        <v>350000</v>
      </c>
      <c r="I4" s="180">
        <f>(Bevételek!L57+Bevételek!L173+Bevételek!L209)</f>
        <v>0</v>
      </c>
      <c r="J4" s="180">
        <f>(Bevételek!M57+Bevételek!M173+Bevételek!M209)</f>
        <v>0</v>
      </c>
      <c r="K4" s="180"/>
      <c r="L4" s="180"/>
      <c r="M4" s="180"/>
      <c r="N4" s="180"/>
      <c r="O4" s="180"/>
      <c r="P4" s="180">
        <f>Bevételek!N173</f>
        <v>100000</v>
      </c>
      <c r="Q4" s="180"/>
      <c r="R4" s="180"/>
      <c r="S4" s="180"/>
      <c r="T4" s="181"/>
      <c r="U4" s="182">
        <f>(Bevételek!O57+Bevételek!O173+Bevételek!O209)</f>
        <v>0</v>
      </c>
    </row>
    <row r="5" spans="1:21" ht="25.5" x14ac:dyDescent="0.25">
      <c r="A5" s="741"/>
      <c r="B5" s="218" t="s">
        <v>570</v>
      </c>
      <c r="C5" s="641">
        <f>Bevételek!F249</f>
        <v>13478835</v>
      </c>
      <c r="D5" s="636">
        <f>Bevételek!G249</f>
        <v>10053972</v>
      </c>
      <c r="E5" s="231">
        <f>SUM(F5:U5)</f>
        <v>10053972</v>
      </c>
      <c r="F5" s="224">
        <f>Bevételek!I249</f>
        <v>0</v>
      </c>
      <c r="G5" s="180">
        <f>Bevételek!J249</f>
        <v>0</v>
      </c>
      <c r="H5" s="180">
        <f>Bevételek!K249</f>
        <v>0</v>
      </c>
      <c r="I5" s="180">
        <f>Bevételek!L249</f>
        <v>0</v>
      </c>
      <c r="J5" s="180">
        <f>Bevételek!M249</f>
        <v>10053972</v>
      </c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82">
        <f>Bevételek!O249</f>
        <v>0</v>
      </c>
    </row>
    <row r="6" spans="1:21" ht="25.5" x14ac:dyDescent="0.25">
      <c r="A6" s="741"/>
      <c r="B6" s="218" t="s">
        <v>88</v>
      </c>
      <c r="C6" s="641">
        <f>Bevételek!F235-Bevételek!F249</f>
        <v>0</v>
      </c>
      <c r="D6" s="636">
        <f>Bevételek!G235-Bevételek!G249</f>
        <v>0</v>
      </c>
      <c r="E6" s="231">
        <f>SUM(F6:U6)</f>
        <v>0</v>
      </c>
      <c r="F6" s="224">
        <f>(Bevételek!I235-Bevételek!I249)</f>
        <v>0</v>
      </c>
      <c r="G6" s="180">
        <f>(Bevételek!J235-Bevételek!J249)</f>
        <v>0</v>
      </c>
      <c r="H6" s="180">
        <f>(Bevételek!K235-Bevételek!K249)</f>
        <v>0</v>
      </c>
      <c r="I6" s="180">
        <f>(Bevételek!L235-Bevételek!L249)</f>
        <v>0</v>
      </c>
      <c r="J6" s="180">
        <f>(Bevételek!M235-Bevételek!M249)</f>
        <v>0</v>
      </c>
      <c r="K6" s="180"/>
      <c r="L6" s="180"/>
      <c r="M6" s="180"/>
      <c r="N6" s="180"/>
      <c r="O6" s="180"/>
      <c r="P6" s="180"/>
      <c r="Q6" s="180"/>
      <c r="R6" s="180"/>
      <c r="S6" s="180"/>
      <c r="T6" s="181"/>
      <c r="U6" s="182">
        <f>(Bevételek!O235-Bevételek!O249)</f>
        <v>0</v>
      </c>
    </row>
    <row r="7" spans="1:21" s="141" customFormat="1" ht="16.5" thickBot="1" x14ac:dyDescent="0.3">
      <c r="A7" s="742"/>
      <c r="B7" s="219" t="s">
        <v>571</v>
      </c>
      <c r="C7" s="185">
        <f>SUM(C3:C6)</f>
        <v>37353295</v>
      </c>
      <c r="D7" s="637">
        <f>SUM(D3:D6)</f>
        <v>39393997</v>
      </c>
      <c r="E7" s="228">
        <f>SUM(E3:E6)</f>
        <v>40753243</v>
      </c>
      <c r="F7" s="225">
        <f>SUM(F3:F6)</f>
        <v>435193</v>
      </c>
      <c r="G7" s="183">
        <f t="shared" ref="G7:U7" si="0">SUM(G3:G6)</f>
        <v>2500</v>
      </c>
      <c r="H7" s="183">
        <f t="shared" si="0"/>
        <v>1142702</v>
      </c>
      <c r="I7" s="183">
        <f t="shared" si="0"/>
        <v>17046957</v>
      </c>
      <c r="J7" s="183">
        <f t="shared" si="0"/>
        <v>10200250</v>
      </c>
      <c r="K7" s="183">
        <f t="shared" si="0"/>
        <v>0</v>
      </c>
      <c r="L7" s="183">
        <f t="shared" si="0"/>
        <v>0</v>
      </c>
      <c r="M7" s="183">
        <f t="shared" si="0"/>
        <v>0</v>
      </c>
      <c r="N7" s="183">
        <f t="shared" si="0"/>
        <v>0</v>
      </c>
      <c r="O7" s="183">
        <f t="shared" si="0"/>
        <v>0</v>
      </c>
      <c r="P7" s="183">
        <f t="shared" si="0"/>
        <v>100000</v>
      </c>
      <c r="Q7" s="183">
        <f>SUM(Q3:Q6)</f>
        <v>0</v>
      </c>
      <c r="R7" s="183">
        <f t="shared" si="0"/>
        <v>0</v>
      </c>
      <c r="S7" s="183">
        <f>SUM(S3:S6)</f>
        <v>0</v>
      </c>
      <c r="T7" s="184">
        <f>SUM(T3:T6)</f>
        <v>0</v>
      </c>
      <c r="U7" s="185">
        <f t="shared" si="0"/>
        <v>11825641</v>
      </c>
    </row>
    <row r="8" spans="1:21" ht="25.5" x14ac:dyDescent="0.25">
      <c r="A8" s="741" t="s">
        <v>849</v>
      </c>
      <c r="B8" s="220" t="s">
        <v>572</v>
      </c>
      <c r="C8" s="642">
        <f>Kiadások!F5+Kiadások!F24+Kiadások!F32+Kiadások!F59+Kiadások!F75</f>
        <v>37795610.533799991</v>
      </c>
      <c r="D8" s="638">
        <v>38111639</v>
      </c>
      <c r="E8" s="232">
        <f>SUM(F8:U8)</f>
        <v>34295216.056999996</v>
      </c>
      <c r="F8" s="226">
        <f>Igazgatás!J5+Igazgatás!J24+Igazgatás!J32+Igazgatás!J85+Igazgatás!J101+30000</f>
        <v>18474640.899999999</v>
      </c>
      <c r="G8" s="186">
        <f>Községgazd!K5+Községgazd!K24+Községgazd!K32+Községgazd!K72+Községgazd!K88</f>
        <v>350787.12</v>
      </c>
      <c r="H8" s="186">
        <f>Vagyongazd!J5+Vagyongazd!J24+Vagyongazd!J32+Vagyongazd!J59+Vagyongazd!J75</f>
        <v>1985517</v>
      </c>
      <c r="I8" s="186">
        <f>Támogatás!L5+Támogatás!L24+Támogatás!L32+Támogatás!L59+Támogatás!L77</f>
        <v>196121</v>
      </c>
      <c r="J8" s="186">
        <f>Támogatás!M5+Támogatás!M24+Támogatás!M32+Támogatás!M59+Támogatás!M77</f>
        <v>2308273</v>
      </c>
      <c r="K8" s="186">
        <f>Közút!J5+Közút!J24+Közút!J32+Közút!J59+Közút!J75</f>
        <v>476500</v>
      </c>
      <c r="L8" s="186">
        <f>Községgazd!L5+Községgazd!L24+Községgazd!L32+Községgazd!L72+Községgazd!L88</f>
        <v>1016423</v>
      </c>
      <c r="M8" s="186">
        <f>Községgazd!M5+Községgazd!M24+Községgazd!M32+Községgazd!M72+Községgazd!M88</f>
        <v>2645210.2369999997</v>
      </c>
      <c r="N8" s="186">
        <f>Sport!H5+Sport!H24+Sport!H32+Sport!H61+Sport!H77</f>
        <v>125369</v>
      </c>
      <c r="O8" s="186">
        <f>Közművelődés!K5+Közművelődés!K36+Közművelődés!K50+Közművelődés!K96+Közművelődés!K112</f>
        <v>1591994</v>
      </c>
      <c r="P8" s="186">
        <f>Közművelődés!L5+Közművelődés!L36+Közművelődés!L50+Közművelődés!L96+Közművelődés!L112</f>
        <v>2002362.8</v>
      </c>
      <c r="Q8" s="186">
        <f>Támogatás!N5+Támogatás!N24+Támogatás!N32+Támogatás!N59+Támogatás!N77</f>
        <v>750000</v>
      </c>
      <c r="R8" s="186">
        <f>Támogatás!O5+Támogatás!O24+Támogatás!O32+Támogatás!O59+Támogatás!O77</f>
        <v>288248</v>
      </c>
      <c r="S8" s="186">
        <f>Támogatás!P5+Támogatás!P24+Támogatás!P32+Támogatás!P59+Támogatás!P77</f>
        <v>0</v>
      </c>
      <c r="T8" s="186">
        <f>Támogatás!Q5+Támogatás!Q24+Támogatás!Q32+Támogatás!Q59+Támogatás!Q77</f>
        <v>2083770</v>
      </c>
      <c r="U8" s="187"/>
    </row>
    <row r="9" spans="1:21" ht="25.5" x14ac:dyDescent="0.25">
      <c r="A9" s="741"/>
      <c r="B9" s="218" t="s">
        <v>573</v>
      </c>
      <c r="C9" s="641">
        <f>Kiadások!F147+Kiadások!F157+Kiadások!F162</f>
        <v>550000</v>
      </c>
      <c r="D9" s="636">
        <f>Kiadások!G147+Kiadások!G157+Kiadások!G162</f>
        <v>733186</v>
      </c>
      <c r="E9" s="232">
        <f>SUM(F9:U9)</f>
        <v>5908855</v>
      </c>
      <c r="F9" s="224">
        <f>Igazgatás!J176+Igazgatás!J186+Igazgatás!J191</f>
        <v>0</v>
      </c>
      <c r="G9" s="180">
        <f>Községgazd!K160+Községgazd!K170+Községgazd!K175</f>
        <v>0</v>
      </c>
      <c r="H9" s="180">
        <f>Vagyongazd!J147+Vagyongazd!J157+Vagyongazd!J162</f>
        <v>301625</v>
      </c>
      <c r="I9" s="180">
        <f>Támogatás!L161+Támogatás!L171+Támogatás!L176</f>
        <v>0</v>
      </c>
      <c r="J9" s="180">
        <f>Támogatás!M161+Támogatás!M171+Támogatás!M176</f>
        <v>50000</v>
      </c>
      <c r="K9" s="180">
        <f>Közút!J147+Közút!J157+Közút!J162</f>
        <v>0</v>
      </c>
      <c r="L9" s="180">
        <f>Községgazd!L160+Községgazd!L170+Községgazd!L175</f>
        <v>0</v>
      </c>
      <c r="M9" s="180">
        <f>Községgazd!M160+Községgazd!M170+Községgazd!M175</f>
        <v>0</v>
      </c>
      <c r="N9" s="180">
        <f>Sport!H149+Sport!H159+Sport!H164</f>
        <v>0</v>
      </c>
      <c r="O9" s="180">
        <f>Közművelődés!K184+Közművelődés!K198+Közművelődés!K207</f>
        <v>311755</v>
      </c>
      <c r="P9" s="180">
        <f>Közművelődés!L184+Közművelődés!L198+Közművelődés!L207</f>
        <v>5245475</v>
      </c>
      <c r="Q9" s="180">
        <f>Támogatás!N161+Támogatás!N171+Támogatás!N176</f>
        <v>0</v>
      </c>
      <c r="R9" s="180">
        <f>Támogatás!O161+Támogatás!O171+Támogatás!O176</f>
        <v>0</v>
      </c>
      <c r="S9" s="180">
        <f>Támogatás!P161+Támogatás!P171+Támogatás!P176</f>
        <v>0</v>
      </c>
      <c r="T9" s="180">
        <f>Támogatás!Q161+Támogatás!Q171+Támogatás!Q176</f>
        <v>0</v>
      </c>
      <c r="U9" s="182"/>
    </row>
    <row r="10" spans="1:21" ht="25.5" x14ac:dyDescent="0.25">
      <c r="A10" s="741"/>
      <c r="B10" s="218" t="s">
        <v>285</v>
      </c>
      <c r="C10" s="641">
        <f>Kiadások!F225</f>
        <v>549172</v>
      </c>
      <c r="D10" s="636">
        <f>Kiadások!G225</f>
        <v>549172</v>
      </c>
      <c r="E10" s="231">
        <f>SUM(F10:U10)</f>
        <v>549172</v>
      </c>
      <c r="F10" s="224">
        <f>Igazgatás!J254</f>
        <v>0</v>
      </c>
      <c r="G10" s="180">
        <f>Községgazd!K238</f>
        <v>0</v>
      </c>
      <c r="H10" s="180">
        <f>Vagyongazd!J225</f>
        <v>0</v>
      </c>
      <c r="I10" s="180">
        <f>Támogatás!L239</f>
        <v>549172</v>
      </c>
      <c r="J10" s="180">
        <f>Támogatás!M239</f>
        <v>0</v>
      </c>
      <c r="K10" s="180">
        <f>Közút!J225</f>
        <v>0</v>
      </c>
      <c r="L10" s="180">
        <f>Községgazd!L238</f>
        <v>0</v>
      </c>
      <c r="M10" s="180">
        <f>Községgazd!M238</f>
        <v>0</v>
      </c>
      <c r="N10" s="180">
        <f>Sport!H227</f>
        <v>0</v>
      </c>
      <c r="O10" s="180">
        <f>Közművelődés!K270</f>
        <v>0</v>
      </c>
      <c r="P10" s="180">
        <f>Közművelődés!L270</f>
        <v>0</v>
      </c>
      <c r="Q10" s="180">
        <f>Támogatás!N239</f>
        <v>0</v>
      </c>
      <c r="R10" s="180">
        <f>Támogatás!O239</f>
        <v>0</v>
      </c>
      <c r="S10" s="180">
        <f>Támogatás!P239</f>
        <v>0</v>
      </c>
      <c r="T10" s="180">
        <f>Támogatás!Q239</f>
        <v>0</v>
      </c>
      <c r="U10" s="182"/>
    </row>
    <row r="11" spans="1:21" s="142" customFormat="1" ht="16.5" thickBot="1" x14ac:dyDescent="0.3">
      <c r="A11" s="742"/>
      <c r="B11" s="219" t="s">
        <v>571</v>
      </c>
      <c r="C11" s="185">
        <f>SUM(C8:C10)</f>
        <v>38894782.533799991</v>
      </c>
      <c r="D11" s="637">
        <f>SUM(D8:D10)</f>
        <v>39393997</v>
      </c>
      <c r="E11" s="228">
        <f>SUM(E8:E10)</f>
        <v>40753243.056999996</v>
      </c>
      <c r="F11" s="225">
        <f>SUM(F8:F10)</f>
        <v>18474640.899999999</v>
      </c>
      <c r="G11" s="183">
        <f t="shared" ref="G11:U11" si="1">SUM(G8:G10)</f>
        <v>350787.12</v>
      </c>
      <c r="H11" s="183">
        <f t="shared" si="1"/>
        <v>2287142</v>
      </c>
      <c r="I11" s="183">
        <f t="shared" si="1"/>
        <v>745293</v>
      </c>
      <c r="J11" s="183">
        <f t="shared" si="1"/>
        <v>2358273</v>
      </c>
      <c r="K11" s="183">
        <f t="shared" si="1"/>
        <v>476500</v>
      </c>
      <c r="L11" s="183">
        <f t="shared" si="1"/>
        <v>1016423</v>
      </c>
      <c r="M11" s="183">
        <f t="shared" si="1"/>
        <v>2645210.2369999997</v>
      </c>
      <c r="N11" s="183">
        <f t="shared" si="1"/>
        <v>125369</v>
      </c>
      <c r="O11" s="183">
        <f t="shared" si="1"/>
        <v>1903749</v>
      </c>
      <c r="P11" s="183">
        <f t="shared" si="1"/>
        <v>7247837.7999999998</v>
      </c>
      <c r="Q11" s="183">
        <f>SUM(Q8:Q10)</f>
        <v>750000</v>
      </c>
      <c r="R11" s="183">
        <f t="shared" si="1"/>
        <v>288248</v>
      </c>
      <c r="S11" s="183">
        <f>SUM(S8:S10)</f>
        <v>0</v>
      </c>
      <c r="T11" s="184">
        <f>SUM(T8:T10)</f>
        <v>2083770</v>
      </c>
      <c r="U11" s="185">
        <f t="shared" si="1"/>
        <v>0</v>
      </c>
    </row>
    <row r="12" spans="1:21" s="144" customFormat="1" ht="15" customHeight="1" thickBot="1" x14ac:dyDescent="0.3">
      <c r="A12" s="743" t="s">
        <v>850</v>
      </c>
      <c r="B12" s="744"/>
      <c r="C12" s="222">
        <f>C7-C11</f>
        <v>-1541487.533799991</v>
      </c>
      <c r="D12" s="639">
        <f>D7-D11</f>
        <v>0</v>
      </c>
      <c r="E12" s="229">
        <f>E7-E11</f>
        <v>-5.6999996304512024E-2</v>
      </c>
      <c r="F12" s="227">
        <f>F7-F11</f>
        <v>-18039447.899999999</v>
      </c>
      <c r="G12" s="143">
        <f t="shared" ref="G12:U12" si="2">G7-G11</f>
        <v>-348287.12</v>
      </c>
      <c r="H12" s="143">
        <f t="shared" si="2"/>
        <v>-1144440</v>
      </c>
      <c r="I12" s="143">
        <f t="shared" si="2"/>
        <v>16301664</v>
      </c>
      <c r="J12" s="143">
        <f t="shared" si="2"/>
        <v>7841977</v>
      </c>
      <c r="K12" s="143">
        <f t="shared" si="2"/>
        <v>-476500</v>
      </c>
      <c r="L12" s="143">
        <f t="shared" si="2"/>
        <v>-1016423</v>
      </c>
      <c r="M12" s="143">
        <f t="shared" si="2"/>
        <v>-2645210.2369999997</v>
      </c>
      <c r="N12" s="143">
        <f t="shared" si="2"/>
        <v>-125369</v>
      </c>
      <c r="O12" s="143">
        <f t="shared" si="2"/>
        <v>-1903749</v>
      </c>
      <c r="P12" s="143">
        <f t="shared" si="2"/>
        <v>-7147837.7999999998</v>
      </c>
      <c r="Q12" s="143">
        <f>Q7-Q11</f>
        <v>-750000</v>
      </c>
      <c r="R12" s="143">
        <f t="shared" si="2"/>
        <v>-288248</v>
      </c>
      <c r="S12" s="143">
        <f>S7-S11</f>
        <v>0</v>
      </c>
      <c r="T12" s="172">
        <f>T7-T11</f>
        <v>-2083770</v>
      </c>
      <c r="U12" s="222">
        <f t="shared" si="2"/>
        <v>11825641</v>
      </c>
    </row>
    <row r="13" spans="1:21" ht="15" customHeight="1" x14ac:dyDescent="0.25">
      <c r="A13" s="145"/>
      <c r="B13" s="146"/>
      <c r="C13" s="146"/>
      <c r="D13" s="146"/>
      <c r="E13" s="146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6" spans="1:21" x14ac:dyDescent="0.25">
      <c r="F16" s="461"/>
    </row>
    <row r="17" spans="6:14" x14ac:dyDescent="0.25">
      <c r="F17" s="461"/>
      <c r="H17" s="461"/>
    </row>
    <row r="18" spans="6:14" ht="22.5" customHeight="1" x14ac:dyDescent="0.25">
      <c r="F18" s="461"/>
      <c r="G18" s="739"/>
      <c r="H18" s="739"/>
      <c r="I18" s="739"/>
      <c r="J18" s="739"/>
      <c r="K18" s="739"/>
      <c r="L18" s="739"/>
      <c r="M18" s="739"/>
      <c r="N18" s="739"/>
    </row>
    <row r="21" spans="6:14" x14ac:dyDescent="0.25">
      <c r="G21" s="461"/>
    </row>
  </sheetData>
  <mergeCells count="5">
    <mergeCell ref="G18:N18"/>
    <mergeCell ref="A3:A7"/>
    <mergeCell ref="A8:A11"/>
    <mergeCell ref="A12:B12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&amp;C&amp;"Times New Roman,Félkövér"&amp;12Újbarok Községi Önkormányzat - Előirányzati összessítő kormányzati funkciónként 2017. év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D453"/>
  <sheetViews>
    <sheetView view="pageBreakPreview" zoomScale="60" zoomScaleNormal="84" workbookViewId="0">
      <pane xSplit="5" ySplit="4" topLeftCell="F19" activePane="bottomRight" state="frozen"/>
      <selection pane="topRight" activeCell="F1" sqref="F1"/>
      <selection pane="bottomLeft" activeCell="A5" sqref="A5"/>
      <selection pane="bottomRight" activeCell="P2" sqref="P2:AA268"/>
    </sheetView>
  </sheetViews>
  <sheetFormatPr defaultColWidth="9.140625" defaultRowHeight="15" x14ac:dyDescent="0.25"/>
  <cols>
    <col min="1" max="1" width="7.85546875" style="126" bestFit="1" customWidth="1"/>
    <col min="2" max="2" width="6.7109375" style="16" bestFit="1" customWidth="1"/>
    <col min="3" max="4" width="3.28515625" style="12" customWidth="1"/>
    <col min="5" max="5" width="48.85546875" style="12" customWidth="1"/>
    <col min="6" max="7" width="12.7109375" style="354" customWidth="1"/>
    <col min="8" max="8" width="11.7109375" style="12" customWidth="1"/>
    <col min="9" max="9" width="12" style="12" customWidth="1"/>
    <col min="10" max="10" width="9.28515625" style="12" customWidth="1"/>
    <col min="11" max="11" width="11.140625" style="12" customWidth="1"/>
    <col min="12" max="12" width="15.42578125" style="12" customWidth="1"/>
    <col min="13" max="14" width="13.5703125" style="12" customWidth="1"/>
    <col min="15" max="15" width="12.5703125" style="12" bestFit="1" customWidth="1"/>
    <col min="16" max="16" width="12" style="12" bestFit="1" customWidth="1"/>
    <col min="17" max="19" width="11.28515625" style="12" bestFit="1" customWidth="1"/>
    <col min="20" max="20" width="12.5703125" style="12" bestFit="1" customWidth="1"/>
    <col min="21" max="23" width="11.28515625" style="12" bestFit="1" customWidth="1"/>
    <col min="24" max="24" width="10.140625" style="12" bestFit="1" customWidth="1"/>
    <col min="25" max="25" width="11.85546875" style="12" bestFit="1" customWidth="1"/>
    <col min="26" max="27" width="10.140625" style="12" bestFit="1" customWidth="1"/>
    <col min="28" max="28" width="7.42578125" style="50" customWidth="1"/>
    <col min="29" max="16384" width="9.140625" style="17"/>
  </cols>
  <sheetData>
    <row r="1" spans="1:30" ht="15.75" thickBot="1" x14ac:dyDescent="0.3">
      <c r="AA1" s="11" t="s">
        <v>828</v>
      </c>
    </row>
    <row r="2" spans="1:30" ht="15" customHeight="1" x14ac:dyDescent="0.25">
      <c r="B2" s="765" t="s">
        <v>0</v>
      </c>
      <c r="C2" s="766"/>
      <c r="D2" s="766"/>
      <c r="E2" s="766"/>
      <c r="F2" s="771" t="s">
        <v>1037</v>
      </c>
      <c r="G2" s="774" t="s">
        <v>1053</v>
      </c>
      <c r="H2" s="747" t="s">
        <v>1043</v>
      </c>
      <c r="I2" s="750" t="s">
        <v>1038</v>
      </c>
      <c r="J2" s="751"/>
      <c r="K2" s="751"/>
      <c r="L2" s="751"/>
      <c r="M2" s="751"/>
      <c r="N2" s="751"/>
      <c r="O2" s="752"/>
      <c r="P2" s="747" t="s">
        <v>1032</v>
      </c>
      <c r="Q2" s="766"/>
      <c r="R2" s="766"/>
      <c r="S2" s="766"/>
      <c r="T2" s="766"/>
      <c r="U2" s="766"/>
      <c r="V2" s="766"/>
      <c r="W2" s="766"/>
      <c r="X2" s="766"/>
      <c r="Y2" s="766"/>
      <c r="Z2" s="766"/>
      <c r="AA2" s="809"/>
      <c r="AB2" s="51"/>
    </row>
    <row r="3" spans="1:30" ht="15" customHeight="1" x14ac:dyDescent="0.25">
      <c r="B3" s="767"/>
      <c r="C3" s="768"/>
      <c r="D3" s="768"/>
      <c r="E3" s="768"/>
      <c r="F3" s="772"/>
      <c r="G3" s="775"/>
      <c r="H3" s="748"/>
      <c r="I3" s="753" t="s">
        <v>840</v>
      </c>
      <c r="J3" s="755" t="s">
        <v>841</v>
      </c>
      <c r="K3" s="755" t="s">
        <v>842</v>
      </c>
      <c r="L3" s="755" t="s">
        <v>827</v>
      </c>
      <c r="M3" s="755" t="s">
        <v>857</v>
      </c>
      <c r="N3" s="755" t="s">
        <v>1001</v>
      </c>
      <c r="O3" s="757" t="s">
        <v>853</v>
      </c>
      <c r="P3" s="808" t="s">
        <v>1033</v>
      </c>
      <c r="Q3" s="806"/>
      <c r="R3" s="806"/>
      <c r="S3" s="806"/>
      <c r="T3" s="806"/>
      <c r="U3" s="806"/>
      <c r="V3" s="806"/>
      <c r="W3" s="806"/>
      <c r="X3" s="807"/>
      <c r="Y3" s="806" t="s">
        <v>1034</v>
      </c>
      <c r="Z3" s="806"/>
      <c r="AA3" s="807"/>
      <c r="AB3" s="51"/>
    </row>
    <row r="4" spans="1:30" ht="45" customHeight="1" thickBot="1" x14ac:dyDescent="0.3">
      <c r="B4" s="769"/>
      <c r="C4" s="770"/>
      <c r="D4" s="770"/>
      <c r="E4" s="770"/>
      <c r="F4" s="773"/>
      <c r="G4" s="776"/>
      <c r="H4" s="749"/>
      <c r="I4" s="754"/>
      <c r="J4" s="756"/>
      <c r="K4" s="756"/>
      <c r="L4" s="756"/>
      <c r="M4" s="756"/>
      <c r="N4" s="756"/>
      <c r="O4" s="758"/>
      <c r="P4" s="130" t="s">
        <v>593</v>
      </c>
      <c r="Q4" s="65" t="s">
        <v>594</v>
      </c>
      <c r="R4" s="65" t="s">
        <v>595</v>
      </c>
      <c r="S4" s="83" t="s">
        <v>596</v>
      </c>
      <c r="T4" s="83" t="s">
        <v>597</v>
      </c>
      <c r="U4" s="83" t="s">
        <v>598</v>
      </c>
      <c r="V4" s="83" t="s">
        <v>599</v>
      </c>
      <c r="W4" s="352" t="s">
        <v>600</v>
      </c>
      <c r="X4" s="665" t="s">
        <v>601</v>
      </c>
      <c r="Y4" s="352" t="s">
        <v>602</v>
      </c>
      <c r="Z4" s="270" t="s">
        <v>603</v>
      </c>
      <c r="AA4" s="66" t="s">
        <v>604</v>
      </c>
      <c r="AB4" s="51"/>
    </row>
    <row r="5" spans="1:30" ht="15.75" thickBot="1" x14ac:dyDescent="0.3">
      <c r="B5" s="84" t="s">
        <v>1</v>
      </c>
      <c r="C5" s="777" t="s">
        <v>2</v>
      </c>
      <c r="D5" s="777"/>
      <c r="E5" s="778"/>
      <c r="F5" s="467">
        <f>F6</f>
        <v>12201536</v>
      </c>
      <c r="G5" s="467">
        <f>G6</f>
        <v>17021393</v>
      </c>
      <c r="H5" s="85">
        <f>SUM(P5:AA5)</f>
        <v>17046957</v>
      </c>
      <c r="I5" s="86">
        <f t="shared" ref="I5:O5" si="0">I6+I22+I23+I24+I35+I46</f>
        <v>0</v>
      </c>
      <c r="J5" s="89">
        <f t="shared" si="0"/>
        <v>0</v>
      </c>
      <c r="K5" s="89">
        <f t="shared" si="0"/>
        <v>0</v>
      </c>
      <c r="L5" s="89">
        <f>L6+L22+L23+L24+L35+L46</f>
        <v>17046957</v>
      </c>
      <c r="M5" s="87">
        <f t="shared" si="0"/>
        <v>0</v>
      </c>
      <c r="N5" s="90"/>
      <c r="O5" s="88">
        <f t="shared" si="0"/>
        <v>0</v>
      </c>
      <c r="P5" s="86">
        <f>P6+P22+P23+P24+P35+P46</f>
        <v>1661233</v>
      </c>
      <c r="Q5" s="87">
        <f t="shared" ref="Q5:AA5" si="1">Q6+Q22+Q23+Q24+Q35+Q46</f>
        <v>1126389</v>
      </c>
      <c r="R5" s="87">
        <f t="shared" si="1"/>
        <v>1119207</v>
      </c>
      <c r="S5" s="87">
        <f t="shared" si="1"/>
        <v>1119207</v>
      </c>
      <c r="T5" s="87">
        <f t="shared" si="1"/>
        <v>1119207</v>
      </c>
      <c r="U5" s="87">
        <f t="shared" si="1"/>
        <v>2206076</v>
      </c>
      <c r="V5" s="87">
        <f t="shared" si="1"/>
        <v>1119207</v>
      </c>
      <c r="W5" s="89">
        <f t="shared" si="1"/>
        <v>2628580</v>
      </c>
      <c r="X5" s="666">
        <f t="shared" si="1"/>
        <v>1119207</v>
      </c>
      <c r="Y5" s="89">
        <f t="shared" si="1"/>
        <v>1615778</v>
      </c>
      <c r="Z5" s="89">
        <f t="shared" si="1"/>
        <v>1106425</v>
      </c>
      <c r="AA5" s="91">
        <f t="shared" si="1"/>
        <v>1106441</v>
      </c>
      <c r="AB5" s="52"/>
      <c r="AD5" s="188"/>
    </row>
    <row r="6" spans="1:30" s="18" customFormat="1" x14ac:dyDescent="0.25">
      <c r="A6" s="126"/>
      <c r="B6" s="123" t="s">
        <v>716</v>
      </c>
      <c r="C6" s="779" t="s">
        <v>3</v>
      </c>
      <c r="D6" s="780"/>
      <c r="E6" s="780"/>
      <c r="F6" s="468">
        <f>F7+F17+F18+F19+F20</f>
        <v>12201536</v>
      </c>
      <c r="G6" s="468">
        <f>G7+G17+G18+G19+G20</f>
        <v>17021393</v>
      </c>
      <c r="H6" s="116">
        <f>SUM(P6:AA6)</f>
        <v>17046957</v>
      </c>
      <c r="I6" s="117">
        <f t="shared" ref="I6:O6" si="2">I7+I17+I18+I19+I20+I21</f>
        <v>0</v>
      </c>
      <c r="J6" s="120">
        <f t="shared" si="2"/>
        <v>0</v>
      </c>
      <c r="K6" s="120">
        <f t="shared" si="2"/>
        <v>0</v>
      </c>
      <c r="L6" s="120">
        <f>L7+L17+L18+L19+L20+L21</f>
        <v>17046957</v>
      </c>
      <c r="M6" s="118">
        <f t="shared" si="2"/>
        <v>0</v>
      </c>
      <c r="N6" s="121"/>
      <c r="O6" s="119">
        <f t="shared" si="2"/>
        <v>0</v>
      </c>
      <c r="P6" s="117">
        <f>P7+P17+P18+P19+P20+P21</f>
        <v>1661233</v>
      </c>
      <c r="Q6" s="118">
        <f t="shared" ref="Q6:AA6" si="3">Q7+Q17+Q18+Q19+Q20+Q21</f>
        <v>1126389</v>
      </c>
      <c r="R6" s="118">
        <f t="shared" si="3"/>
        <v>1119207</v>
      </c>
      <c r="S6" s="118">
        <f t="shared" si="3"/>
        <v>1119207</v>
      </c>
      <c r="T6" s="118">
        <f t="shared" si="3"/>
        <v>1119207</v>
      </c>
      <c r="U6" s="118">
        <f t="shared" si="3"/>
        <v>2206076</v>
      </c>
      <c r="V6" s="118">
        <f t="shared" si="3"/>
        <v>1119207</v>
      </c>
      <c r="W6" s="120">
        <f t="shared" si="3"/>
        <v>2628580</v>
      </c>
      <c r="X6" s="667">
        <f t="shared" si="3"/>
        <v>1119207</v>
      </c>
      <c r="Y6" s="120">
        <f t="shared" si="3"/>
        <v>1615778</v>
      </c>
      <c r="Z6" s="120">
        <f t="shared" si="3"/>
        <v>1106425</v>
      </c>
      <c r="AA6" s="122">
        <f t="shared" si="3"/>
        <v>1106441</v>
      </c>
      <c r="AB6" s="52"/>
      <c r="AD6" s="188"/>
    </row>
    <row r="7" spans="1:30" x14ac:dyDescent="0.25">
      <c r="A7" s="126" t="s">
        <v>4</v>
      </c>
      <c r="B7" s="53" t="s">
        <v>717</v>
      </c>
      <c r="C7" s="240" t="s">
        <v>5</v>
      </c>
      <c r="D7" s="241"/>
      <c r="E7" s="353"/>
      <c r="F7" s="469">
        <f>F8+F9+F10+F11+F12+F13+F15+F16</f>
        <v>8577536</v>
      </c>
      <c r="G7" s="469">
        <f>SUM(G8:G16)</f>
        <v>11119024</v>
      </c>
      <c r="H7" s="80">
        <f>SUM(P7:AA7)</f>
        <v>11119024</v>
      </c>
      <c r="I7" s="77">
        <f t="shared" ref="I7:O7" si="4">SUM(I8:I16)</f>
        <v>0</v>
      </c>
      <c r="J7" s="43">
        <f t="shared" si="4"/>
        <v>0</v>
      </c>
      <c r="K7" s="43">
        <f t="shared" si="4"/>
        <v>0</v>
      </c>
      <c r="L7" s="43">
        <f>SUM(L8:L16)</f>
        <v>11119024</v>
      </c>
      <c r="M7" s="13">
        <f t="shared" si="4"/>
        <v>0</v>
      </c>
      <c r="N7" s="82"/>
      <c r="O7" s="78">
        <f t="shared" si="4"/>
        <v>0</v>
      </c>
      <c r="P7" s="77">
        <f>SUM(P8:P16)</f>
        <v>1226353</v>
      </c>
      <c r="Q7" s="13">
        <f t="shared" ref="Q7:AA7" si="5">SUM(Q8:Q16)</f>
        <v>808425</v>
      </c>
      <c r="R7" s="13">
        <f t="shared" si="5"/>
        <v>808425</v>
      </c>
      <c r="S7" s="13">
        <f t="shared" si="5"/>
        <v>808425</v>
      </c>
      <c r="T7" s="13">
        <f t="shared" si="5"/>
        <v>808425</v>
      </c>
      <c r="U7" s="13">
        <f t="shared" si="5"/>
        <v>808425</v>
      </c>
      <c r="V7" s="13">
        <f>SUM(V8:V16)</f>
        <v>808425</v>
      </c>
      <c r="W7" s="43">
        <f t="shared" si="5"/>
        <v>1808425</v>
      </c>
      <c r="X7" s="669">
        <f t="shared" si="5"/>
        <v>808425</v>
      </c>
      <c r="Y7" s="43">
        <f t="shared" si="5"/>
        <v>808405</v>
      </c>
      <c r="Z7" s="43">
        <f t="shared" si="5"/>
        <v>808425</v>
      </c>
      <c r="AA7" s="45">
        <f t="shared" si="5"/>
        <v>808441</v>
      </c>
      <c r="AB7" s="56"/>
      <c r="AC7" s="188"/>
      <c r="AD7" s="188"/>
    </row>
    <row r="8" spans="1:30" x14ac:dyDescent="0.25">
      <c r="B8" s="55"/>
      <c r="C8" s="174"/>
      <c r="D8" s="173" t="s">
        <v>859</v>
      </c>
      <c r="E8" s="173"/>
      <c r="F8" s="470">
        <v>1139530</v>
      </c>
      <c r="G8" s="470">
        <v>1139530</v>
      </c>
      <c r="H8" s="79">
        <f>SUM(P8:AA8)</f>
        <v>1139530</v>
      </c>
      <c r="I8" s="75"/>
      <c r="J8" s="42"/>
      <c r="K8" s="42"/>
      <c r="L8" s="42">
        <f>H8</f>
        <v>1139530</v>
      </c>
      <c r="M8" s="1"/>
      <c r="N8" s="81"/>
      <c r="O8" s="76"/>
      <c r="P8" s="75">
        <v>94960</v>
      </c>
      <c r="Q8" s="1">
        <v>94960</v>
      </c>
      <c r="R8" s="1">
        <v>94960</v>
      </c>
      <c r="S8" s="1">
        <v>94960</v>
      </c>
      <c r="T8" s="1">
        <v>94960</v>
      </c>
      <c r="U8" s="1">
        <v>94960</v>
      </c>
      <c r="V8" s="1">
        <v>94960</v>
      </c>
      <c r="W8" s="42">
        <v>94960</v>
      </c>
      <c r="X8" s="670">
        <v>94960</v>
      </c>
      <c r="Y8" s="42">
        <v>94960</v>
      </c>
      <c r="Z8" s="42">
        <v>94960</v>
      </c>
      <c r="AA8" s="44">
        <v>94970</v>
      </c>
      <c r="AB8" s="56"/>
      <c r="AC8" s="188"/>
      <c r="AD8" s="188"/>
    </row>
    <row r="9" spans="1:30" x14ac:dyDescent="0.25">
      <c r="B9" s="55"/>
      <c r="C9" s="174"/>
      <c r="D9" s="173" t="s">
        <v>860</v>
      </c>
      <c r="E9" s="173"/>
      <c r="F9" s="470">
        <v>1600000</v>
      </c>
      <c r="G9" s="470">
        <v>1600000</v>
      </c>
      <c r="H9" s="79">
        <f t="shared" ref="H9:H72" si="6">SUM(P9:AA9)</f>
        <v>1600000</v>
      </c>
      <c r="I9" s="75"/>
      <c r="J9" s="42"/>
      <c r="K9" s="42"/>
      <c r="L9" s="42">
        <f t="shared" ref="L9:L16" si="7">H9</f>
        <v>1600000</v>
      </c>
      <c r="M9" s="1"/>
      <c r="N9" s="81"/>
      <c r="O9" s="76"/>
      <c r="P9" s="75">
        <v>133333</v>
      </c>
      <c r="Q9" s="1">
        <v>133333</v>
      </c>
      <c r="R9" s="1">
        <v>133333</v>
      </c>
      <c r="S9" s="1">
        <v>133333</v>
      </c>
      <c r="T9" s="1">
        <v>133333</v>
      </c>
      <c r="U9" s="1">
        <v>133333</v>
      </c>
      <c r="V9" s="1">
        <v>133333</v>
      </c>
      <c r="W9" s="42">
        <v>133333</v>
      </c>
      <c r="X9" s="670">
        <v>133333</v>
      </c>
      <c r="Y9" s="42">
        <v>133333</v>
      </c>
      <c r="Z9" s="42">
        <v>133333</v>
      </c>
      <c r="AA9" s="44">
        <v>133337</v>
      </c>
      <c r="AB9" s="56"/>
      <c r="AC9" s="188"/>
      <c r="AD9" s="188"/>
    </row>
    <row r="10" spans="1:30" x14ac:dyDescent="0.25">
      <c r="B10" s="55"/>
      <c r="C10" s="174"/>
      <c r="D10" s="173" t="s">
        <v>861</v>
      </c>
      <c r="E10" s="173"/>
      <c r="F10" s="470">
        <v>100000</v>
      </c>
      <c r="G10" s="470">
        <v>100000</v>
      </c>
      <c r="H10" s="79">
        <f t="shared" si="6"/>
        <v>100000</v>
      </c>
      <c r="I10" s="75"/>
      <c r="J10" s="42"/>
      <c r="K10" s="42"/>
      <c r="L10" s="42">
        <f t="shared" si="7"/>
        <v>100000</v>
      </c>
      <c r="M10" s="1"/>
      <c r="N10" s="81"/>
      <c r="O10" s="76"/>
      <c r="P10" s="75">
        <v>8333</v>
      </c>
      <c r="Q10" s="1">
        <v>8333</v>
      </c>
      <c r="R10" s="1">
        <v>8333</v>
      </c>
      <c r="S10" s="1">
        <v>8333</v>
      </c>
      <c r="T10" s="1">
        <v>8333</v>
      </c>
      <c r="U10" s="1">
        <v>8333</v>
      </c>
      <c r="V10" s="1">
        <v>8333</v>
      </c>
      <c r="W10" s="42">
        <v>8333</v>
      </c>
      <c r="X10" s="670">
        <v>8333</v>
      </c>
      <c r="Y10" s="42">
        <v>8333</v>
      </c>
      <c r="Z10" s="42">
        <v>8333</v>
      </c>
      <c r="AA10" s="44">
        <v>8337</v>
      </c>
      <c r="AB10" s="56"/>
      <c r="AC10" s="188"/>
      <c r="AD10" s="188"/>
    </row>
    <row r="11" spans="1:30" x14ac:dyDescent="0.25">
      <c r="B11" s="55"/>
      <c r="C11" s="174"/>
      <c r="D11" s="173" t="s">
        <v>862</v>
      </c>
      <c r="E11" s="173"/>
      <c r="F11" s="470">
        <v>640140</v>
      </c>
      <c r="G11" s="470">
        <v>640140</v>
      </c>
      <c r="H11" s="79">
        <f t="shared" si="6"/>
        <v>640140</v>
      </c>
      <c r="I11" s="75"/>
      <c r="J11" s="42"/>
      <c r="K11" s="42"/>
      <c r="L11" s="42">
        <f t="shared" si="7"/>
        <v>640140</v>
      </c>
      <c r="M11" s="1"/>
      <c r="N11" s="81"/>
      <c r="O11" s="76"/>
      <c r="P11" s="75">
        <v>53345</v>
      </c>
      <c r="Q11" s="1">
        <v>53345</v>
      </c>
      <c r="R11" s="1">
        <v>53345</v>
      </c>
      <c r="S11" s="1">
        <v>53345</v>
      </c>
      <c r="T11" s="1">
        <v>53345</v>
      </c>
      <c r="U11" s="1">
        <v>53345</v>
      </c>
      <c r="V11" s="1">
        <v>53345</v>
      </c>
      <c r="W11" s="42">
        <v>53345</v>
      </c>
      <c r="X11" s="670">
        <v>53345</v>
      </c>
      <c r="Y11" s="42">
        <v>53345</v>
      </c>
      <c r="Z11" s="42">
        <v>53345</v>
      </c>
      <c r="AA11" s="44">
        <v>53345</v>
      </c>
      <c r="AB11" s="56"/>
      <c r="AC11" s="188"/>
      <c r="AD11" s="188"/>
    </row>
    <row r="12" spans="1:30" x14ac:dyDescent="0.25">
      <c r="B12" s="55"/>
      <c r="C12" s="174"/>
      <c r="D12" s="536" t="s">
        <v>863</v>
      </c>
      <c r="E12" s="536"/>
      <c r="F12" s="470">
        <v>5000000</v>
      </c>
      <c r="G12" s="470">
        <v>5000000</v>
      </c>
      <c r="H12" s="79">
        <f>SUM(P12:AA12)</f>
        <v>5000000</v>
      </c>
      <c r="I12" s="75"/>
      <c r="J12" s="42"/>
      <c r="K12" s="42"/>
      <c r="L12" s="42">
        <f t="shared" si="7"/>
        <v>5000000</v>
      </c>
      <c r="M12" s="1"/>
      <c r="N12" s="81"/>
      <c r="O12" s="76"/>
      <c r="P12" s="75">
        <f>382984+404212</f>
        <v>787196</v>
      </c>
      <c r="Q12" s="1">
        <v>382984</v>
      </c>
      <c r="R12" s="1">
        <v>382984</v>
      </c>
      <c r="S12" s="1">
        <v>382984</v>
      </c>
      <c r="T12" s="1">
        <v>382984</v>
      </c>
      <c r="U12" s="1">
        <v>382984</v>
      </c>
      <c r="V12" s="1">
        <v>382984</v>
      </c>
      <c r="W12" s="42">
        <v>382984</v>
      </c>
      <c r="X12" s="670">
        <v>382984</v>
      </c>
      <c r="Y12" s="490">
        <v>382964</v>
      </c>
      <c r="Z12" s="81">
        <v>382984</v>
      </c>
      <c r="AA12" s="44">
        <v>382984</v>
      </c>
      <c r="AB12" s="56"/>
      <c r="AC12" s="188"/>
      <c r="AD12" s="188"/>
    </row>
    <row r="13" spans="1:30" x14ac:dyDescent="0.25">
      <c r="B13" s="55"/>
      <c r="C13" s="174"/>
      <c r="D13" s="173" t="s">
        <v>864</v>
      </c>
      <c r="E13" s="173"/>
      <c r="F13" s="470">
        <v>84150</v>
      </c>
      <c r="G13" s="470">
        <v>84150</v>
      </c>
      <c r="H13" s="79">
        <f t="shared" si="6"/>
        <v>84150</v>
      </c>
      <c r="I13" s="75"/>
      <c r="J13" s="42"/>
      <c r="K13" s="42"/>
      <c r="L13" s="42">
        <f t="shared" si="7"/>
        <v>84150</v>
      </c>
      <c r="M13" s="1"/>
      <c r="N13" s="81"/>
      <c r="O13" s="76"/>
      <c r="P13" s="75">
        <v>7013</v>
      </c>
      <c r="Q13" s="1">
        <v>7013</v>
      </c>
      <c r="R13" s="1">
        <v>7013</v>
      </c>
      <c r="S13" s="1">
        <v>7013</v>
      </c>
      <c r="T13" s="1">
        <v>7013</v>
      </c>
      <c r="U13" s="1">
        <v>7013</v>
      </c>
      <c r="V13" s="1">
        <v>7013</v>
      </c>
      <c r="W13" s="42">
        <v>7013</v>
      </c>
      <c r="X13" s="670">
        <v>7013</v>
      </c>
      <c r="Y13" s="42">
        <v>7013</v>
      </c>
      <c r="Z13" s="42">
        <v>7013</v>
      </c>
      <c r="AA13" s="44">
        <v>7007</v>
      </c>
      <c r="AB13" s="56"/>
      <c r="AC13" s="188"/>
      <c r="AD13" s="188"/>
    </row>
    <row r="14" spans="1:30" x14ac:dyDescent="0.25">
      <c r="B14" s="55"/>
      <c r="C14" s="466"/>
      <c r="D14" s="465" t="s">
        <v>967</v>
      </c>
      <c r="E14" s="465"/>
      <c r="F14" s="470">
        <v>1541488</v>
      </c>
      <c r="G14" s="470">
        <v>1541488</v>
      </c>
      <c r="H14" s="79">
        <f>SUM(P14:AA14)</f>
        <v>1541488</v>
      </c>
      <c r="I14" s="75"/>
      <c r="J14" s="42"/>
      <c r="K14" s="42"/>
      <c r="L14" s="42">
        <f>H14</f>
        <v>1541488</v>
      </c>
      <c r="M14" s="1"/>
      <c r="N14" s="81"/>
      <c r="O14" s="76"/>
      <c r="P14" s="75">
        <v>128457</v>
      </c>
      <c r="Q14" s="1">
        <v>128457</v>
      </c>
      <c r="R14" s="1">
        <v>128457</v>
      </c>
      <c r="S14" s="1">
        <v>128457</v>
      </c>
      <c r="T14" s="1">
        <v>128457</v>
      </c>
      <c r="U14" s="1">
        <v>128457</v>
      </c>
      <c r="V14" s="1">
        <v>128457</v>
      </c>
      <c r="W14" s="42">
        <v>128457</v>
      </c>
      <c r="X14" s="670">
        <v>128457</v>
      </c>
      <c r="Y14" s="42">
        <v>128457</v>
      </c>
      <c r="Z14" s="42">
        <v>128457</v>
      </c>
      <c r="AA14" s="44">
        <v>128461</v>
      </c>
      <c r="AB14" s="56"/>
      <c r="AC14" s="188"/>
      <c r="AD14" s="188"/>
    </row>
    <row r="15" spans="1:30" x14ac:dyDescent="0.25">
      <c r="B15" s="55"/>
      <c r="C15" s="243"/>
      <c r="D15" s="465" t="s">
        <v>1049</v>
      </c>
      <c r="E15" s="239"/>
      <c r="F15" s="470">
        <v>0</v>
      </c>
      <c r="G15" s="470">
        <v>1000000</v>
      </c>
      <c r="H15" s="79">
        <f t="shared" si="6"/>
        <v>1000000</v>
      </c>
      <c r="I15" s="75"/>
      <c r="J15" s="42"/>
      <c r="K15" s="42"/>
      <c r="L15" s="42">
        <f t="shared" si="7"/>
        <v>1000000</v>
      </c>
      <c r="M15" s="1"/>
      <c r="N15" s="81"/>
      <c r="O15" s="76"/>
      <c r="P15" s="75"/>
      <c r="Q15" s="1"/>
      <c r="R15" s="1"/>
      <c r="S15" s="1"/>
      <c r="T15" s="1"/>
      <c r="U15" s="1"/>
      <c r="V15" s="1"/>
      <c r="W15" s="42">
        <v>1000000</v>
      </c>
      <c r="X15" s="670"/>
      <c r="Y15" s="42"/>
      <c r="Z15" s="42"/>
      <c r="AA15" s="44"/>
      <c r="AB15" s="56"/>
      <c r="AC15" s="188"/>
      <c r="AD15" s="188"/>
    </row>
    <row r="16" spans="1:30" x14ac:dyDescent="0.25">
      <c r="B16" s="55"/>
      <c r="C16" s="174"/>
      <c r="D16" s="296" t="s">
        <v>979</v>
      </c>
      <c r="E16" s="204"/>
      <c r="F16" s="470">
        <v>13716</v>
      </c>
      <c r="G16" s="470">
        <v>13716</v>
      </c>
      <c r="H16" s="79">
        <f t="shared" si="6"/>
        <v>13716</v>
      </c>
      <c r="I16" s="75"/>
      <c r="J16" s="42"/>
      <c r="K16" s="42"/>
      <c r="L16" s="42">
        <f t="shared" si="7"/>
        <v>13716</v>
      </c>
      <c r="M16" s="1"/>
      <c r="N16" s="81"/>
      <c r="O16" s="76"/>
      <c r="P16" s="75">
        <v>13716</v>
      </c>
      <c r="Q16" s="1"/>
      <c r="R16" s="1"/>
      <c r="S16" s="1"/>
      <c r="T16" s="1"/>
      <c r="U16" s="1"/>
      <c r="V16" s="1"/>
      <c r="W16" s="42"/>
      <c r="X16" s="670"/>
      <c r="Y16" s="42"/>
      <c r="Z16" s="42"/>
      <c r="AA16" s="44"/>
      <c r="AB16" s="56"/>
      <c r="AC16" s="188"/>
      <c r="AD16" s="188"/>
    </row>
    <row r="17" spans="1:30" x14ac:dyDescent="0.25">
      <c r="A17" s="126" t="s">
        <v>6</v>
      </c>
      <c r="B17" s="53" t="s">
        <v>718</v>
      </c>
      <c r="C17" s="175" t="s">
        <v>790</v>
      </c>
      <c r="D17" s="241"/>
      <c r="E17" s="353"/>
      <c r="F17" s="469">
        <v>0</v>
      </c>
      <c r="G17" s="469">
        <v>0</v>
      </c>
      <c r="H17" s="80">
        <f t="shared" si="6"/>
        <v>0</v>
      </c>
      <c r="I17" s="77"/>
      <c r="J17" s="43"/>
      <c r="K17" s="43"/>
      <c r="L17" s="43"/>
      <c r="M17" s="13"/>
      <c r="N17" s="82"/>
      <c r="O17" s="78"/>
      <c r="P17" s="77"/>
      <c r="Q17" s="13"/>
      <c r="R17" s="13"/>
      <c r="S17" s="13"/>
      <c r="T17" s="13"/>
      <c r="U17" s="13"/>
      <c r="V17" s="13"/>
      <c r="W17" s="43"/>
      <c r="X17" s="669"/>
      <c r="Y17" s="43"/>
      <c r="Z17" s="43"/>
      <c r="AA17" s="45"/>
      <c r="AB17" s="56"/>
      <c r="AC17" s="188"/>
      <c r="AD17" s="188"/>
    </row>
    <row r="18" spans="1:30" ht="27.75" customHeight="1" x14ac:dyDescent="0.25">
      <c r="A18" s="126" t="s">
        <v>7</v>
      </c>
      <c r="B18" s="53" t="s">
        <v>719</v>
      </c>
      <c r="C18" s="763" t="s">
        <v>8</v>
      </c>
      <c r="D18" s="764"/>
      <c r="E18" s="764"/>
      <c r="F18" s="471">
        <v>2424000</v>
      </c>
      <c r="G18" s="471">
        <v>2464400</v>
      </c>
      <c r="H18" s="80">
        <f t="shared" si="6"/>
        <v>2448240</v>
      </c>
      <c r="I18" s="77"/>
      <c r="J18" s="43"/>
      <c r="K18" s="43"/>
      <c r="L18" s="43">
        <f>H18</f>
        <v>2448240</v>
      </c>
      <c r="M18" s="13"/>
      <c r="N18" s="82"/>
      <c r="O18" s="78"/>
      <c r="P18" s="77">
        <v>290880</v>
      </c>
      <c r="Q18" s="13">
        <v>193920</v>
      </c>
      <c r="R18" s="13">
        <v>193920</v>
      </c>
      <c r="S18" s="13">
        <v>193920</v>
      </c>
      <c r="T18" s="13">
        <v>193920</v>
      </c>
      <c r="U18" s="13">
        <v>193920</v>
      </c>
      <c r="V18" s="13">
        <v>193920</v>
      </c>
      <c r="W18" s="13">
        <v>193920</v>
      </c>
      <c r="X18" s="669">
        <v>193920</v>
      </c>
      <c r="Y18" s="43">
        <v>202000</v>
      </c>
      <c r="Z18" s="43">
        <v>202000</v>
      </c>
      <c r="AA18" s="45">
        <v>202000</v>
      </c>
      <c r="AB18" s="56"/>
      <c r="AC18" s="188"/>
      <c r="AD18" s="188"/>
    </row>
    <row r="19" spans="1:30" x14ac:dyDescent="0.25">
      <c r="A19" s="126" t="s">
        <v>9</v>
      </c>
      <c r="B19" s="53" t="s">
        <v>720</v>
      </c>
      <c r="C19" s="175" t="s">
        <v>10</v>
      </c>
      <c r="D19" s="241"/>
      <c r="E19" s="353"/>
      <c r="F19" s="469">
        <v>1200000</v>
      </c>
      <c r="G19" s="469">
        <v>1200000</v>
      </c>
      <c r="H19" s="80">
        <f t="shared" si="6"/>
        <v>1200000</v>
      </c>
      <c r="I19" s="77"/>
      <c r="J19" s="43"/>
      <c r="K19" s="43"/>
      <c r="L19" s="43">
        <f>H19</f>
        <v>1200000</v>
      </c>
      <c r="M19" s="13"/>
      <c r="N19" s="82"/>
      <c r="O19" s="78"/>
      <c r="P19" s="77">
        <v>144000</v>
      </c>
      <c r="Q19" s="13">
        <v>96000</v>
      </c>
      <c r="R19" s="13">
        <v>96000</v>
      </c>
      <c r="S19" s="13">
        <v>96000</v>
      </c>
      <c r="T19" s="13">
        <v>96000</v>
      </c>
      <c r="U19" s="13">
        <v>96000</v>
      </c>
      <c r="V19" s="13">
        <v>96000</v>
      </c>
      <c r="W19" s="43">
        <v>96000</v>
      </c>
      <c r="X19" s="669">
        <v>96000</v>
      </c>
      <c r="Y19" s="489">
        <v>96000</v>
      </c>
      <c r="Z19" s="82">
        <v>96000</v>
      </c>
      <c r="AA19" s="45">
        <v>96000</v>
      </c>
      <c r="AB19" s="56"/>
      <c r="AC19" s="188"/>
      <c r="AD19" s="188"/>
    </row>
    <row r="20" spans="1:30" ht="15.75" thickBot="1" x14ac:dyDescent="0.3">
      <c r="A20" s="126" t="s">
        <v>11</v>
      </c>
      <c r="B20" s="53" t="s">
        <v>721</v>
      </c>
      <c r="C20" s="175" t="s">
        <v>791</v>
      </c>
      <c r="D20" s="241"/>
      <c r="E20" s="353"/>
      <c r="F20" s="469"/>
      <c r="G20" s="469">
        <v>2237969</v>
      </c>
      <c r="H20" s="80">
        <f t="shared" si="6"/>
        <v>2279693</v>
      </c>
      <c r="I20" s="77"/>
      <c r="J20" s="43"/>
      <c r="K20" s="43"/>
      <c r="L20" s="43">
        <f>H20</f>
        <v>2279693</v>
      </c>
      <c r="M20" s="13"/>
      <c r="N20" s="82"/>
      <c r="O20" s="78"/>
      <c r="P20" s="207"/>
      <c r="Q20" s="13">
        <v>28044</v>
      </c>
      <c r="R20" s="13">
        <v>20862</v>
      </c>
      <c r="S20" s="13">
        <v>20862</v>
      </c>
      <c r="T20" s="13">
        <v>20862</v>
      </c>
      <c r="U20" s="13">
        <f>882500+20862+204369</f>
        <v>1107731</v>
      </c>
      <c r="V20" s="13">
        <v>20862</v>
      </c>
      <c r="W20" s="43">
        <f>68123+441250+20862</f>
        <v>530235</v>
      </c>
      <c r="X20" s="669">
        <v>20862</v>
      </c>
      <c r="Y20" s="43">
        <f>441250+68123</f>
        <v>509373</v>
      </c>
      <c r="Z20" s="43"/>
      <c r="AA20" s="669"/>
      <c r="AB20" s="56"/>
      <c r="AC20" s="188"/>
      <c r="AD20" s="188"/>
    </row>
    <row r="21" spans="1:30" hidden="1" x14ac:dyDescent="0.25">
      <c r="A21" s="126" t="s">
        <v>12</v>
      </c>
      <c r="B21" s="53" t="s">
        <v>722</v>
      </c>
      <c r="C21" s="175" t="s">
        <v>13</v>
      </c>
      <c r="D21" s="241"/>
      <c r="E21" s="353"/>
      <c r="F21" s="469"/>
      <c r="G21" s="619"/>
      <c r="H21" s="80">
        <f t="shared" si="6"/>
        <v>0</v>
      </c>
      <c r="I21" s="77"/>
      <c r="J21" s="43"/>
      <c r="K21" s="43"/>
      <c r="L21" s="43"/>
      <c r="M21" s="13"/>
      <c r="N21" s="82"/>
      <c r="O21" s="78"/>
      <c r="P21" s="77"/>
      <c r="Q21" s="13"/>
      <c r="R21" s="13"/>
      <c r="S21" s="13"/>
      <c r="T21" s="13"/>
      <c r="U21" s="13"/>
      <c r="V21" s="13"/>
      <c r="W21" s="43"/>
      <c r="X21" s="669"/>
      <c r="Y21" s="43"/>
      <c r="Z21" s="43"/>
      <c r="AA21" s="45"/>
      <c r="AB21" s="56"/>
      <c r="AC21" s="188"/>
      <c r="AD21" s="188"/>
    </row>
    <row r="22" spans="1:30" s="18" customFormat="1" hidden="1" x14ac:dyDescent="0.25">
      <c r="A22" s="126" t="s">
        <v>14</v>
      </c>
      <c r="B22" s="92" t="s">
        <v>723</v>
      </c>
      <c r="C22" s="781" t="s">
        <v>393</v>
      </c>
      <c r="D22" s="782"/>
      <c r="E22" s="782"/>
      <c r="F22" s="472"/>
      <c r="G22" s="621"/>
      <c r="H22" s="93">
        <f t="shared" si="6"/>
        <v>0</v>
      </c>
      <c r="I22" s="94"/>
      <c r="J22" s="97"/>
      <c r="K22" s="97"/>
      <c r="L22" s="97"/>
      <c r="M22" s="95"/>
      <c r="N22" s="98"/>
      <c r="O22" s="96"/>
      <c r="P22" s="94"/>
      <c r="Q22" s="95"/>
      <c r="R22" s="95"/>
      <c r="S22" s="95"/>
      <c r="T22" s="95"/>
      <c r="U22" s="95"/>
      <c r="V22" s="95"/>
      <c r="W22" s="97"/>
      <c r="X22" s="673"/>
      <c r="Y22" s="97"/>
      <c r="Z22" s="97"/>
      <c r="AA22" s="99"/>
      <c r="AB22" s="52"/>
      <c r="AC22" s="188"/>
      <c r="AD22" s="188"/>
    </row>
    <row r="23" spans="1:30" s="18" customFormat="1" ht="25.5" hidden="1" customHeight="1" x14ac:dyDescent="0.25">
      <c r="A23" s="126" t="s">
        <v>15</v>
      </c>
      <c r="B23" s="92" t="s">
        <v>724</v>
      </c>
      <c r="C23" s="759" t="s">
        <v>350</v>
      </c>
      <c r="D23" s="760"/>
      <c r="E23" s="760"/>
      <c r="F23" s="473"/>
      <c r="G23" s="622"/>
      <c r="H23" s="93">
        <f t="shared" si="6"/>
        <v>0</v>
      </c>
      <c r="I23" s="94"/>
      <c r="J23" s="97"/>
      <c r="K23" s="97"/>
      <c r="L23" s="97"/>
      <c r="M23" s="95"/>
      <c r="N23" s="98"/>
      <c r="O23" s="96"/>
      <c r="P23" s="94"/>
      <c r="Q23" s="95"/>
      <c r="R23" s="95"/>
      <c r="S23" s="95"/>
      <c r="T23" s="95"/>
      <c r="U23" s="95"/>
      <c r="V23" s="95"/>
      <c r="W23" s="97"/>
      <c r="X23" s="673"/>
      <c r="Y23" s="97"/>
      <c r="Z23" s="97"/>
      <c r="AA23" s="99"/>
      <c r="AB23" s="52"/>
      <c r="AC23" s="188"/>
      <c r="AD23" s="188"/>
    </row>
    <row r="24" spans="1:30" s="18" customFormat="1" ht="25.5" hidden="1" customHeight="1" x14ac:dyDescent="0.25">
      <c r="A24" s="126" t="s">
        <v>16</v>
      </c>
      <c r="B24" s="92" t="s">
        <v>725</v>
      </c>
      <c r="C24" s="759" t="s">
        <v>608</v>
      </c>
      <c r="D24" s="760"/>
      <c r="E24" s="760"/>
      <c r="F24" s="473"/>
      <c r="G24" s="622"/>
      <c r="H24" s="93">
        <f t="shared" si="6"/>
        <v>0</v>
      </c>
      <c r="I24" s="94">
        <f t="shared" ref="I24:O24" si="8">I25+I26+I27+I28+I29+I30+I31+I32+I33+I34</f>
        <v>0</v>
      </c>
      <c r="J24" s="97">
        <f t="shared" si="8"/>
        <v>0</v>
      </c>
      <c r="K24" s="97">
        <f t="shared" si="8"/>
        <v>0</v>
      </c>
      <c r="L24" s="97">
        <f t="shared" si="8"/>
        <v>0</v>
      </c>
      <c r="M24" s="95">
        <f t="shared" si="8"/>
        <v>0</v>
      </c>
      <c r="N24" s="98"/>
      <c r="O24" s="96">
        <f t="shared" si="8"/>
        <v>0</v>
      </c>
      <c r="P24" s="94">
        <f>P25+P26+P27+P28+P29+P30+P31+P32+P33+P34</f>
        <v>0</v>
      </c>
      <c r="Q24" s="95">
        <f t="shared" ref="Q24:AA24" si="9">Q25+Q26+Q27+Q28+Q29+Q30+Q31+Q32+Q33+Q34</f>
        <v>0</v>
      </c>
      <c r="R24" s="95">
        <f t="shared" si="9"/>
        <v>0</v>
      </c>
      <c r="S24" s="95">
        <f t="shared" si="9"/>
        <v>0</v>
      </c>
      <c r="T24" s="95">
        <f t="shared" si="9"/>
        <v>0</v>
      </c>
      <c r="U24" s="95">
        <f t="shared" si="9"/>
        <v>0</v>
      </c>
      <c r="V24" s="95">
        <f t="shared" si="9"/>
        <v>0</v>
      </c>
      <c r="W24" s="97">
        <f t="shared" si="9"/>
        <v>0</v>
      </c>
      <c r="X24" s="673">
        <f t="shared" si="9"/>
        <v>0</v>
      </c>
      <c r="Y24" s="97">
        <f t="shared" si="9"/>
        <v>0</v>
      </c>
      <c r="Z24" s="97">
        <f t="shared" si="9"/>
        <v>0</v>
      </c>
      <c r="AA24" s="99">
        <f t="shared" si="9"/>
        <v>0</v>
      </c>
      <c r="AB24" s="52"/>
      <c r="AC24" s="188"/>
      <c r="AD24" s="188"/>
    </row>
    <row r="25" spans="1:30" ht="25.5" hidden="1" customHeight="1" x14ac:dyDescent="0.25">
      <c r="B25" s="55"/>
      <c r="C25" s="47"/>
      <c r="D25" s="762" t="s">
        <v>443</v>
      </c>
      <c r="E25" s="762"/>
      <c r="F25" s="474"/>
      <c r="G25" s="623"/>
      <c r="H25" s="79">
        <f t="shared" si="6"/>
        <v>0</v>
      </c>
      <c r="I25" s="75"/>
      <c r="J25" s="42"/>
      <c r="K25" s="42"/>
      <c r="L25" s="42"/>
      <c r="M25" s="1"/>
      <c r="N25" s="81"/>
      <c r="O25" s="76"/>
      <c r="P25" s="75"/>
      <c r="Q25" s="1"/>
      <c r="R25" s="1"/>
      <c r="S25" s="1"/>
      <c r="T25" s="1"/>
      <c r="U25" s="1"/>
      <c r="V25" s="1"/>
      <c r="W25" s="42"/>
      <c r="X25" s="670"/>
      <c r="Y25" s="42"/>
      <c r="Z25" s="42"/>
      <c r="AA25" s="44"/>
      <c r="AB25" s="56"/>
      <c r="AC25" s="188"/>
      <c r="AD25" s="188"/>
    </row>
    <row r="26" spans="1:30" hidden="1" x14ac:dyDescent="0.25">
      <c r="B26" s="55"/>
      <c r="C26" s="47"/>
      <c r="D26" s="761" t="s">
        <v>467</v>
      </c>
      <c r="E26" s="761"/>
      <c r="F26" s="470"/>
      <c r="G26" s="620"/>
      <c r="H26" s="79">
        <f t="shared" si="6"/>
        <v>0</v>
      </c>
      <c r="I26" s="75"/>
      <c r="J26" s="42"/>
      <c r="K26" s="42"/>
      <c r="L26" s="42"/>
      <c r="M26" s="1"/>
      <c r="N26" s="81"/>
      <c r="O26" s="76"/>
      <c r="P26" s="75"/>
      <c r="Q26" s="1"/>
      <c r="R26" s="1"/>
      <c r="S26" s="1"/>
      <c r="T26" s="1"/>
      <c r="U26" s="1"/>
      <c r="V26" s="1"/>
      <c r="W26" s="42"/>
      <c r="X26" s="670"/>
      <c r="Y26" s="42"/>
      <c r="Z26" s="42"/>
      <c r="AA26" s="44"/>
      <c r="AB26" s="56"/>
      <c r="AC26" s="188"/>
      <c r="AD26" s="188"/>
    </row>
    <row r="27" spans="1:30" hidden="1" x14ac:dyDescent="0.25">
      <c r="B27" s="55"/>
      <c r="C27" s="47"/>
      <c r="D27" s="761" t="s">
        <v>444</v>
      </c>
      <c r="E27" s="761"/>
      <c r="F27" s="470"/>
      <c r="G27" s="620"/>
      <c r="H27" s="79">
        <f t="shared" si="6"/>
        <v>0</v>
      </c>
      <c r="I27" s="75"/>
      <c r="J27" s="42"/>
      <c r="K27" s="42"/>
      <c r="L27" s="42"/>
      <c r="M27" s="1"/>
      <c r="N27" s="81"/>
      <c r="O27" s="76"/>
      <c r="P27" s="75"/>
      <c r="Q27" s="1"/>
      <c r="R27" s="1"/>
      <c r="S27" s="1"/>
      <c r="T27" s="1"/>
      <c r="U27" s="1"/>
      <c r="V27" s="1"/>
      <c r="W27" s="42"/>
      <c r="X27" s="670"/>
      <c r="Y27" s="42"/>
      <c r="Z27" s="42"/>
      <c r="AA27" s="44"/>
      <c r="AB27" s="56"/>
      <c r="AC27" s="188"/>
      <c r="AD27" s="188"/>
    </row>
    <row r="28" spans="1:30" ht="25.5" hidden="1" customHeight="1" x14ac:dyDescent="0.25">
      <c r="B28" s="55"/>
      <c r="C28" s="47"/>
      <c r="D28" s="762" t="s">
        <v>445</v>
      </c>
      <c r="E28" s="762"/>
      <c r="F28" s="474"/>
      <c r="G28" s="623"/>
      <c r="H28" s="79">
        <f t="shared" si="6"/>
        <v>0</v>
      </c>
      <c r="I28" s="75"/>
      <c r="J28" s="42"/>
      <c r="K28" s="42"/>
      <c r="L28" s="42"/>
      <c r="M28" s="1"/>
      <c r="N28" s="81"/>
      <c r="O28" s="76"/>
      <c r="P28" s="75"/>
      <c r="Q28" s="1"/>
      <c r="R28" s="1"/>
      <c r="S28" s="1"/>
      <c r="T28" s="1"/>
      <c r="U28" s="1"/>
      <c r="V28" s="1"/>
      <c r="W28" s="42"/>
      <c r="X28" s="670"/>
      <c r="Y28" s="42"/>
      <c r="Z28" s="42"/>
      <c r="AA28" s="44"/>
      <c r="AB28" s="56"/>
      <c r="AC28" s="188"/>
      <c r="AD28" s="188"/>
    </row>
    <row r="29" spans="1:30" hidden="1" x14ac:dyDescent="0.25">
      <c r="B29" s="55"/>
      <c r="C29" s="47"/>
      <c r="D29" s="761" t="s">
        <v>446</v>
      </c>
      <c r="E29" s="761"/>
      <c r="F29" s="470"/>
      <c r="G29" s="620"/>
      <c r="H29" s="79">
        <f t="shared" si="6"/>
        <v>0</v>
      </c>
      <c r="I29" s="75"/>
      <c r="J29" s="42"/>
      <c r="K29" s="42"/>
      <c r="L29" s="42"/>
      <c r="M29" s="1"/>
      <c r="N29" s="81"/>
      <c r="O29" s="76"/>
      <c r="P29" s="75"/>
      <c r="Q29" s="1"/>
      <c r="R29" s="1"/>
      <c r="S29" s="1"/>
      <c r="T29" s="1"/>
      <c r="U29" s="1"/>
      <c r="V29" s="1"/>
      <c r="W29" s="42"/>
      <c r="X29" s="670"/>
      <c r="Y29" s="42"/>
      <c r="Z29" s="42"/>
      <c r="AA29" s="44"/>
      <c r="AB29" s="56"/>
      <c r="AC29" s="188"/>
      <c r="AD29" s="188"/>
    </row>
    <row r="30" spans="1:30" hidden="1" x14ac:dyDescent="0.25">
      <c r="B30" s="55"/>
      <c r="C30" s="47"/>
      <c r="D30" s="761" t="s">
        <v>792</v>
      </c>
      <c r="E30" s="761"/>
      <c r="F30" s="470"/>
      <c r="G30" s="620"/>
      <c r="H30" s="79">
        <f t="shared" si="6"/>
        <v>0</v>
      </c>
      <c r="I30" s="75"/>
      <c r="J30" s="42"/>
      <c r="K30" s="42"/>
      <c r="L30" s="42"/>
      <c r="M30" s="1"/>
      <c r="N30" s="81"/>
      <c r="O30" s="76"/>
      <c r="P30" s="75"/>
      <c r="Q30" s="1"/>
      <c r="R30" s="1"/>
      <c r="S30" s="1"/>
      <c r="T30" s="1"/>
      <c r="U30" s="1"/>
      <c r="V30" s="1"/>
      <c r="W30" s="42"/>
      <c r="X30" s="670"/>
      <c r="Y30" s="42"/>
      <c r="Z30" s="42"/>
      <c r="AA30" s="44"/>
      <c r="AB30" s="56"/>
      <c r="AC30" s="188"/>
      <c r="AD30" s="188"/>
    </row>
    <row r="31" spans="1:30" ht="25.5" hidden="1" customHeight="1" x14ac:dyDescent="0.25">
      <c r="B31" s="55"/>
      <c r="C31" s="47"/>
      <c r="D31" s="762" t="s">
        <v>447</v>
      </c>
      <c r="E31" s="762"/>
      <c r="F31" s="474"/>
      <c r="G31" s="623"/>
      <c r="H31" s="79">
        <f t="shared" si="6"/>
        <v>0</v>
      </c>
      <c r="I31" s="75"/>
      <c r="J31" s="42"/>
      <c r="K31" s="42"/>
      <c r="L31" s="42"/>
      <c r="M31" s="1"/>
      <c r="N31" s="81"/>
      <c r="O31" s="76"/>
      <c r="P31" s="75"/>
      <c r="Q31" s="1"/>
      <c r="R31" s="1"/>
      <c r="S31" s="1"/>
      <c r="T31" s="1"/>
      <c r="U31" s="1"/>
      <c r="V31" s="1"/>
      <c r="W31" s="42"/>
      <c r="X31" s="670"/>
      <c r="Y31" s="42"/>
      <c r="Z31" s="42"/>
      <c r="AA31" s="44"/>
      <c r="AB31" s="56"/>
      <c r="AC31" s="188"/>
      <c r="AD31" s="188"/>
    </row>
    <row r="32" spans="1:30" ht="25.5" hidden="1" customHeight="1" x14ac:dyDescent="0.25">
      <c r="B32" s="55"/>
      <c r="C32" s="47"/>
      <c r="D32" s="762" t="s">
        <v>448</v>
      </c>
      <c r="E32" s="762"/>
      <c r="F32" s="474"/>
      <c r="G32" s="623"/>
      <c r="H32" s="79">
        <f t="shared" si="6"/>
        <v>0</v>
      </c>
      <c r="I32" s="75"/>
      <c r="J32" s="42"/>
      <c r="K32" s="42"/>
      <c r="L32" s="42"/>
      <c r="M32" s="1"/>
      <c r="N32" s="81"/>
      <c r="O32" s="76"/>
      <c r="P32" s="75"/>
      <c r="Q32" s="1"/>
      <c r="R32" s="1"/>
      <c r="S32" s="1"/>
      <c r="T32" s="1"/>
      <c r="U32" s="1"/>
      <c r="V32" s="1"/>
      <c r="W32" s="42"/>
      <c r="X32" s="670"/>
      <c r="Y32" s="42"/>
      <c r="Z32" s="42"/>
      <c r="AA32" s="44"/>
      <c r="AB32" s="56"/>
      <c r="AC32" s="188"/>
      <c r="AD32" s="188"/>
    </row>
    <row r="33" spans="1:30" ht="25.5" hidden="1" customHeight="1" x14ac:dyDescent="0.25">
      <c r="B33" s="55"/>
      <c r="C33" s="47"/>
      <c r="D33" s="762" t="s">
        <v>449</v>
      </c>
      <c r="E33" s="762"/>
      <c r="F33" s="474"/>
      <c r="G33" s="623"/>
      <c r="H33" s="79">
        <f t="shared" si="6"/>
        <v>0</v>
      </c>
      <c r="I33" s="75"/>
      <c r="J33" s="42"/>
      <c r="K33" s="42"/>
      <c r="L33" s="42"/>
      <c r="M33" s="1"/>
      <c r="N33" s="81"/>
      <c r="O33" s="76"/>
      <c r="P33" s="75"/>
      <c r="Q33" s="1"/>
      <c r="R33" s="1"/>
      <c r="S33" s="1"/>
      <c r="T33" s="1"/>
      <c r="U33" s="1"/>
      <c r="V33" s="1"/>
      <c r="W33" s="42"/>
      <c r="X33" s="670"/>
      <c r="Y33" s="42"/>
      <c r="Z33" s="42"/>
      <c r="AA33" s="44"/>
      <c r="AB33" s="56"/>
      <c r="AC33" s="188"/>
      <c r="AD33" s="188"/>
    </row>
    <row r="34" spans="1:30" ht="25.5" hidden="1" customHeight="1" x14ac:dyDescent="0.25">
      <c r="B34" s="55"/>
      <c r="C34" s="47"/>
      <c r="D34" s="762" t="s">
        <v>450</v>
      </c>
      <c r="E34" s="762"/>
      <c r="F34" s="474"/>
      <c r="G34" s="623"/>
      <c r="H34" s="79">
        <f t="shared" si="6"/>
        <v>0</v>
      </c>
      <c r="I34" s="75"/>
      <c r="J34" s="42"/>
      <c r="K34" s="42"/>
      <c r="L34" s="42"/>
      <c r="M34" s="1"/>
      <c r="N34" s="81"/>
      <c r="O34" s="76"/>
      <c r="P34" s="75"/>
      <c r="Q34" s="1"/>
      <c r="R34" s="1"/>
      <c r="S34" s="1"/>
      <c r="T34" s="1"/>
      <c r="U34" s="1"/>
      <c r="V34" s="1"/>
      <c r="W34" s="42"/>
      <c r="X34" s="670"/>
      <c r="Y34" s="42"/>
      <c r="Z34" s="42"/>
      <c r="AA34" s="44"/>
      <c r="AB34" s="56"/>
      <c r="AC34" s="188"/>
      <c r="AD34" s="188"/>
    </row>
    <row r="35" spans="1:30" s="18" customFormat="1" hidden="1" x14ac:dyDescent="0.25">
      <c r="A35" s="126" t="s">
        <v>17</v>
      </c>
      <c r="B35" s="92" t="s">
        <v>726</v>
      </c>
      <c r="C35" s="759" t="s">
        <v>793</v>
      </c>
      <c r="D35" s="760"/>
      <c r="E35" s="760"/>
      <c r="F35" s="473"/>
      <c r="G35" s="622"/>
      <c r="H35" s="93">
        <f t="shared" si="6"/>
        <v>0</v>
      </c>
      <c r="I35" s="94">
        <f t="shared" ref="I35:O35" si="10">I36+I37+I38+I39+I40+I41+I42+I43+I44+I45</f>
        <v>0</v>
      </c>
      <c r="J35" s="97">
        <f t="shared" si="10"/>
        <v>0</v>
      </c>
      <c r="K35" s="97">
        <f t="shared" si="10"/>
        <v>0</v>
      </c>
      <c r="L35" s="97">
        <f t="shared" si="10"/>
        <v>0</v>
      </c>
      <c r="M35" s="95">
        <f t="shared" si="10"/>
        <v>0</v>
      </c>
      <c r="N35" s="98"/>
      <c r="O35" s="96">
        <f t="shared" si="10"/>
        <v>0</v>
      </c>
      <c r="P35" s="94">
        <f>P36+P37+P38+P39+P40+P41+P42+P43+P44+P45</f>
        <v>0</v>
      </c>
      <c r="Q35" s="95">
        <f t="shared" ref="Q35:AA35" si="11">Q36+Q37+Q38+Q39+Q40+Q41+Q42+Q43+Q44+Q45</f>
        <v>0</v>
      </c>
      <c r="R35" s="95">
        <f t="shared" si="11"/>
        <v>0</v>
      </c>
      <c r="S35" s="95">
        <f t="shared" si="11"/>
        <v>0</v>
      </c>
      <c r="T35" s="95">
        <f t="shared" si="11"/>
        <v>0</v>
      </c>
      <c r="U35" s="95">
        <f t="shared" si="11"/>
        <v>0</v>
      </c>
      <c r="V35" s="95">
        <f t="shared" si="11"/>
        <v>0</v>
      </c>
      <c r="W35" s="97">
        <f t="shared" si="11"/>
        <v>0</v>
      </c>
      <c r="X35" s="673">
        <f t="shared" si="11"/>
        <v>0</v>
      </c>
      <c r="Y35" s="97">
        <f t="shared" si="11"/>
        <v>0</v>
      </c>
      <c r="Z35" s="97">
        <f t="shared" si="11"/>
        <v>0</v>
      </c>
      <c r="AA35" s="99">
        <f t="shared" si="11"/>
        <v>0</v>
      </c>
      <c r="AB35" s="52"/>
      <c r="AC35" s="188"/>
      <c r="AD35" s="188"/>
    </row>
    <row r="36" spans="1:30" ht="25.5" hidden="1" customHeight="1" x14ac:dyDescent="0.25">
      <c r="B36" s="55"/>
      <c r="C36" s="47"/>
      <c r="D36" s="762" t="s">
        <v>451</v>
      </c>
      <c r="E36" s="762"/>
      <c r="F36" s="474"/>
      <c r="G36" s="623"/>
      <c r="H36" s="79">
        <f t="shared" si="6"/>
        <v>0</v>
      </c>
      <c r="I36" s="75"/>
      <c r="J36" s="42"/>
      <c r="K36" s="42"/>
      <c r="L36" s="42"/>
      <c r="M36" s="1"/>
      <c r="N36" s="81"/>
      <c r="O36" s="76"/>
      <c r="P36" s="75"/>
      <c r="Q36" s="1"/>
      <c r="R36" s="1"/>
      <c r="S36" s="1"/>
      <c r="T36" s="1"/>
      <c r="U36" s="1"/>
      <c r="V36" s="1"/>
      <c r="W36" s="42"/>
      <c r="X36" s="670"/>
      <c r="Y36" s="42"/>
      <c r="Z36" s="42"/>
      <c r="AA36" s="44"/>
      <c r="AB36" s="56"/>
      <c r="AC36" s="188"/>
      <c r="AD36" s="188"/>
    </row>
    <row r="37" spans="1:30" ht="25.5" hidden="1" customHeight="1" x14ac:dyDescent="0.25">
      <c r="B37" s="55"/>
      <c r="C37" s="47"/>
      <c r="D37" s="762" t="s">
        <v>455</v>
      </c>
      <c r="E37" s="762"/>
      <c r="F37" s="474"/>
      <c r="G37" s="623"/>
      <c r="H37" s="79">
        <f t="shared" si="6"/>
        <v>0</v>
      </c>
      <c r="I37" s="75"/>
      <c r="J37" s="42"/>
      <c r="K37" s="42"/>
      <c r="L37" s="42"/>
      <c r="M37" s="1"/>
      <c r="N37" s="81"/>
      <c r="O37" s="76"/>
      <c r="P37" s="75"/>
      <c r="Q37" s="1"/>
      <c r="R37" s="1"/>
      <c r="S37" s="1"/>
      <c r="T37" s="1"/>
      <c r="U37" s="1"/>
      <c r="V37" s="1"/>
      <c r="W37" s="42"/>
      <c r="X37" s="670"/>
      <c r="Y37" s="42"/>
      <c r="Z37" s="42"/>
      <c r="AA37" s="44"/>
      <c r="AB37" s="56"/>
      <c r="AC37" s="188"/>
      <c r="AD37" s="188"/>
    </row>
    <row r="38" spans="1:30" hidden="1" x14ac:dyDescent="0.25">
      <c r="B38" s="55"/>
      <c r="C38" s="47"/>
      <c r="D38" s="762" t="s">
        <v>795</v>
      </c>
      <c r="E38" s="762"/>
      <c r="F38" s="474"/>
      <c r="G38" s="623"/>
      <c r="H38" s="79">
        <f t="shared" si="6"/>
        <v>0</v>
      </c>
      <c r="I38" s="75"/>
      <c r="J38" s="42"/>
      <c r="K38" s="42"/>
      <c r="L38" s="42"/>
      <c r="M38" s="1"/>
      <c r="N38" s="81"/>
      <c r="O38" s="76"/>
      <c r="P38" s="75"/>
      <c r="Q38" s="1"/>
      <c r="R38" s="1"/>
      <c r="S38" s="1"/>
      <c r="T38" s="1"/>
      <c r="U38" s="1"/>
      <c r="V38" s="1"/>
      <c r="W38" s="42"/>
      <c r="X38" s="670"/>
      <c r="Y38" s="42"/>
      <c r="Z38" s="42"/>
      <c r="AA38" s="44"/>
      <c r="AB38" s="56"/>
      <c r="AC38" s="188"/>
      <c r="AD38" s="188"/>
    </row>
    <row r="39" spans="1:30" ht="25.5" hidden="1" customHeight="1" x14ac:dyDescent="0.25">
      <c r="B39" s="55"/>
      <c r="C39" s="47"/>
      <c r="D39" s="762" t="s">
        <v>463</v>
      </c>
      <c r="E39" s="762"/>
      <c r="F39" s="474"/>
      <c r="G39" s="623"/>
      <c r="H39" s="79">
        <f t="shared" si="6"/>
        <v>0</v>
      </c>
      <c r="I39" s="75"/>
      <c r="J39" s="42"/>
      <c r="K39" s="42"/>
      <c r="L39" s="42"/>
      <c r="M39" s="1"/>
      <c r="N39" s="81"/>
      <c r="O39" s="76"/>
      <c r="P39" s="75"/>
      <c r="Q39" s="1"/>
      <c r="R39" s="1"/>
      <c r="S39" s="1"/>
      <c r="T39" s="1"/>
      <c r="U39" s="1"/>
      <c r="V39" s="1"/>
      <c r="W39" s="42"/>
      <c r="X39" s="670"/>
      <c r="Y39" s="42"/>
      <c r="Z39" s="42"/>
      <c r="AA39" s="44"/>
      <c r="AB39" s="56"/>
      <c r="AC39" s="188"/>
      <c r="AD39" s="188"/>
    </row>
    <row r="40" spans="1:30" hidden="1" x14ac:dyDescent="0.25">
      <c r="B40" s="55"/>
      <c r="C40" s="47"/>
      <c r="D40" s="761" t="s">
        <v>794</v>
      </c>
      <c r="E40" s="761"/>
      <c r="F40" s="470"/>
      <c r="G40" s="620"/>
      <c r="H40" s="79">
        <f t="shared" si="6"/>
        <v>0</v>
      </c>
      <c r="I40" s="75"/>
      <c r="J40" s="42"/>
      <c r="K40" s="42"/>
      <c r="L40" s="42"/>
      <c r="M40" s="1"/>
      <c r="N40" s="81"/>
      <c r="O40" s="76"/>
      <c r="P40" s="75"/>
      <c r="Q40" s="1"/>
      <c r="R40" s="1"/>
      <c r="S40" s="1"/>
      <c r="T40" s="1"/>
      <c r="U40" s="1"/>
      <c r="V40" s="1"/>
      <c r="W40" s="42"/>
      <c r="X40" s="670"/>
      <c r="Y40" s="42"/>
      <c r="Z40" s="42"/>
      <c r="AA40" s="44"/>
      <c r="AB40" s="56"/>
      <c r="AC40" s="188"/>
      <c r="AD40" s="188"/>
    </row>
    <row r="41" spans="1:30" ht="25.5" hidden="1" customHeight="1" x14ac:dyDescent="0.25">
      <c r="B41" s="55"/>
      <c r="C41" s="47"/>
      <c r="D41" s="762" t="s">
        <v>468</v>
      </c>
      <c r="E41" s="762"/>
      <c r="F41" s="474"/>
      <c r="G41" s="623"/>
      <c r="H41" s="79">
        <f t="shared" si="6"/>
        <v>0</v>
      </c>
      <c r="I41" s="75"/>
      <c r="J41" s="42"/>
      <c r="K41" s="42"/>
      <c r="L41" s="42"/>
      <c r="M41" s="1"/>
      <c r="N41" s="81"/>
      <c r="O41" s="76"/>
      <c r="P41" s="75"/>
      <c r="Q41" s="1"/>
      <c r="R41" s="1"/>
      <c r="S41" s="1"/>
      <c r="T41" s="1"/>
      <c r="U41" s="1"/>
      <c r="V41" s="1"/>
      <c r="W41" s="42"/>
      <c r="X41" s="670"/>
      <c r="Y41" s="42"/>
      <c r="Z41" s="42"/>
      <c r="AA41" s="44"/>
      <c r="AB41" s="56"/>
      <c r="AC41" s="188"/>
      <c r="AD41" s="188"/>
    </row>
    <row r="42" spans="1:30" ht="25.5" hidden="1" customHeight="1" x14ac:dyDescent="0.25">
      <c r="B42" s="55"/>
      <c r="C42" s="47"/>
      <c r="D42" s="762" t="s">
        <v>472</v>
      </c>
      <c r="E42" s="762"/>
      <c r="F42" s="474"/>
      <c r="G42" s="623"/>
      <c r="H42" s="79">
        <f t="shared" si="6"/>
        <v>0</v>
      </c>
      <c r="I42" s="75"/>
      <c r="J42" s="42"/>
      <c r="K42" s="42"/>
      <c r="L42" s="42"/>
      <c r="M42" s="1"/>
      <c r="N42" s="81"/>
      <c r="O42" s="76"/>
      <c r="P42" s="75"/>
      <c r="Q42" s="1"/>
      <c r="R42" s="1"/>
      <c r="S42" s="1"/>
      <c r="T42" s="1"/>
      <c r="U42" s="1"/>
      <c r="V42" s="1"/>
      <c r="W42" s="42"/>
      <c r="X42" s="670"/>
      <c r="Y42" s="42"/>
      <c r="Z42" s="42"/>
      <c r="AA42" s="44"/>
      <c r="AB42" s="56"/>
      <c r="AC42" s="188"/>
      <c r="AD42" s="188"/>
    </row>
    <row r="43" spans="1:30" ht="25.5" hidden="1" customHeight="1" x14ac:dyDescent="0.25">
      <c r="B43" s="55"/>
      <c r="C43" s="47"/>
      <c r="D43" s="762" t="s">
        <v>477</v>
      </c>
      <c r="E43" s="762"/>
      <c r="F43" s="474"/>
      <c r="G43" s="623"/>
      <c r="H43" s="79">
        <f t="shared" si="6"/>
        <v>0</v>
      </c>
      <c r="I43" s="75"/>
      <c r="J43" s="42"/>
      <c r="K43" s="42"/>
      <c r="L43" s="42"/>
      <c r="M43" s="1"/>
      <c r="N43" s="81"/>
      <c r="O43" s="76"/>
      <c r="P43" s="75"/>
      <c r="Q43" s="1"/>
      <c r="R43" s="1"/>
      <c r="S43" s="1"/>
      <c r="T43" s="1"/>
      <c r="U43" s="1"/>
      <c r="V43" s="1"/>
      <c r="W43" s="42"/>
      <c r="X43" s="670"/>
      <c r="Y43" s="42"/>
      <c r="Z43" s="42"/>
      <c r="AA43" s="44"/>
      <c r="AB43" s="56"/>
      <c r="AC43" s="188"/>
      <c r="AD43" s="188"/>
    </row>
    <row r="44" spans="1:30" ht="25.5" hidden="1" customHeight="1" x14ac:dyDescent="0.25">
      <c r="B44" s="55"/>
      <c r="C44" s="47"/>
      <c r="D44" s="762" t="s">
        <v>481</v>
      </c>
      <c r="E44" s="762"/>
      <c r="F44" s="474"/>
      <c r="G44" s="623"/>
      <c r="H44" s="79">
        <f t="shared" si="6"/>
        <v>0</v>
      </c>
      <c r="I44" s="75"/>
      <c r="J44" s="42"/>
      <c r="K44" s="42"/>
      <c r="L44" s="42"/>
      <c r="M44" s="1"/>
      <c r="N44" s="81"/>
      <c r="O44" s="76"/>
      <c r="P44" s="75"/>
      <c r="Q44" s="1"/>
      <c r="R44" s="1"/>
      <c r="S44" s="1"/>
      <c r="T44" s="1"/>
      <c r="U44" s="1"/>
      <c r="V44" s="1"/>
      <c r="W44" s="42"/>
      <c r="X44" s="670"/>
      <c r="Y44" s="42"/>
      <c r="Z44" s="42"/>
      <c r="AA44" s="44"/>
      <c r="AB44" s="56"/>
      <c r="AC44" s="188"/>
      <c r="AD44" s="188"/>
    </row>
    <row r="45" spans="1:30" ht="25.5" hidden="1" customHeight="1" x14ac:dyDescent="0.25">
      <c r="B45" s="55"/>
      <c r="C45" s="47"/>
      <c r="D45" s="762" t="s">
        <v>486</v>
      </c>
      <c r="E45" s="762"/>
      <c r="F45" s="474"/>
      <c r="G45" s="623"/>
      <c r="H45" s="79">
        <f t="shared" si="6"/>
        <v>0</v>
      </c>
      <c r="I45" s="75"/>
      <c r="J45" s="42"/>
      <c r="K45" s="42"/>
      <c r="L45" s="42"/>
      <c r="M45" s="1"/>
      <c r="N45" s="81"/>
      <c r="O45" s="76"/>
      <c r="P45" s="75"/>
      <c r="Q45" s="1"/>
      <c r="R45" s="1"/>
      <c r="S45" s="1"/>
      <c r="T45" s="1"/>
      <c r="U45" s="1"/>
      <c r="V45" s="1"/>
      <c r="W45" s="42"/>
      <c r="X45" s="670"/>
      <c r="Y45" s="42"/>
      <c r="Z45" s="42"/>
      <c r="AA45" s="44"/>
      <c r="AB45" s="56"/>
      <c r="AC45" s="188"/>
      <c r="AD45" s="188"/>
    </row>
    <row r="46" spans="1:30" s="18" customFormat="1" hidden="1" x14ac:dyDescent="0.25">
      <c r="A46" s="126" t="s">
        <v>18</v>
      </c>
      <c r="B46" s="92" t="s">
        <v>727</v>
      </c>
      <c r="C46" s="781" t="s">
        <v>19</v>
      </c>
      <c r="D46" s="782"/>
      <c r="E46" s="782"/>
      <c r="F46" s="472"/>
      <c r="G46" s="621"/>
      <c r="H46" s="93">
        <f t="shared" si="6"/>
        <v>0</v>
      </c>
      <c r="I46" s="94">
        <f t="shared" ref="I46:O46" si="12">I47+I48+I49+I50+I51+I52+I53+I54+I55+I56</f>
        <v>0</v>
      </c>
      <c r="J46" s="97">
        <f t="shared" si="12"/>
        <v>0</v>
      </c>
      <c r="K46" s="97">
        <f t="shared" si="12"/>
        <v>0</v>
      </c>
      <c r="L46" s="97">
        <f t="shared" si="12"/>
        <v>0</v>
      </c>
      <c r="M46" s="95">
        <f t="shared" si="12"/>
        <v>0</v>
      </c>
      <c r="N46" s="98"/>
      <c r="O46" s="96">
        <f t="shared" si="12"/>
        <v>0</v>
      </c>
      <c r="P46" s="94">
        <f>P47+P48+P49+P50+P51+P52+P53+P54+P55+P56</f>
        <v>0</v>
      </c>
      <c r="Q46" s="95">
        <f t="shared" ref="Q46:AA46" si="13">Q47+Q48+Q49+Q50+Q51+Q52+Q53+Q54+Q55+Q56</f>
        <v>0</v>
      </c>
      <c r="R46" s="95">
        <f t="shared" si="13"/>
        <v>0</v>
      </c>
      <c r="S46" s="95">
        <f t="shared" si="13"/>
        <v>0</v>
      </c>
      <c r="T46" s="95">
        <f t="shared" si="13"/>
        <v>0</v>
      </c>
      <c r="U46" s="95">
        <f t="shared" si="13"/>
        <v>0</v>
      </c>
      <c r="V46" s="95">
        <f t="shared" si="13"/>
        <v>0</v>
      </c>
      <c r="W46" s="97">
        <f t="shared" si="13"/>
        <v>0</v>
      </c>
      <c r="X46" s="673">
        <f t="shared" si="13"/>
        <v>0</v>
      </c>
      <c r="Y46" s="97">
        <f t="shared" si="13"/>
        <v>0</v>
      </c>
      <c r="Z46" s="97">
        <f t="shared" si="13"/>
        <v>0</v>
      </c>
      <c r="AA46" s="99">
        <f t="shared" si="13"/>
        <v>0</v>
      </c>
      <c r="AB46" s="52"/>
      <c r="AC46" s="188"/>
      <c r="AD46" s="188"/>
    </row>
    <row r="47" spans="1:30" hidden="1" x14ac:dyDescent="0.25">
      <c r="B47" s="55"/>
      <c r="C47" s="47"/>
      <c r="D47" s="761" t="s">
        <v>452</v>
      </c>
      <c r="E47" s="761"/>
      <c r="F47" s="470"/>
      <c r="G47" s="620"/>
      <c r="H47" s="79">
        <f t="shared" si="6"/>
        <v>0</v>
      </c>
      <c r="I47" s="75"/>
      <c r="J47" s="42"/>
      <c r="K47" s="42"/>
      <c r="L47" s="42"/>
      <c r="M47" s="1"/>
      <c r="N47" s="81"/>
      <c r="O47" s="76"/>
      <c r="P47" s="75"/>
      <c r="Q47" s="1"/>
      <c r="R47" s="1"/>
      <c r="S47" s="1"/>
      <c r="T47" s="1"/>
      <c r="U47" s="1"/>
      <c r="V47" s="1"/>
      <c r="W47" s="42"/>
      <c r="X47" s="670"/>
      <c r="Y47" s="42"/>
      <c r="Z47" s="42"/>
      <c r="AA47" s="44"/>
      <c r="AB47" s="56"/>
      <c r="AC47" s="188"/>
    </row>
    <row r="48" spans="1:30" hidden="1" x14ac:dyDescent="0.25">
      <c r="B48" s="55"/>
      <c r="C48" s="47"/>
      <c r="D48" s="761" t="s">
        <v>456</v>
      </c>
      <c r="E48" s="761"/>
      <c r="F48" s="470"/>
      <c r="G48" s="620"/>
      <c r="H48" s="79">
        <f t="shared" si="6"/>
        <v>0</v>
      </c>
      <c r="I48" s="75"/>
      <c r="J48" s="42"/>
      <c r="K48" s="42"/>
      <c r="L48" s="42"/>
      <c r="M48" s="1"/>
      <c r="N48" s="81"/>
      <c r="O48" s="76"/>
      <c r="P48" s="75"/>
      <c r="Q48" s="1"/>
      <c r="R48" s="1"/>
      <c r="S48" s="1"/>
      <c r="T48" s="1"/>
      <c r="U48" s="1"/>
      <c r="V48" s="1"/>
      <c r="W48" s="42"/>
      <c r="X48" s="670"/>
      <c r="Y48" s="42"/>
      <c r="Z48" s="42"/>
      <c r="AA48" s="44"/>
      <c r="AB48" s="56"/>
      <c r="AC48" s="188"/>
    </row>
    <row r="49" spans="1:29" hidden="1" x14ac:dyDescent="0.25">
      <c r="B49" s="55"/>
      <c r="C49" s="47"/>
      <c r="D49" s="761" t="s">
        <v>459</v>
      </c>
      <c r="E49" s="761"/>
      <c r="F49" s="470"/>
      <c r="G49" s="620"/>
      <c r="H49" s="79">
        <f t="shared" si="6"/>
        <v>0</v>
      </c>
      <c r="I49" s="75"/>
      <c r="J49" s="42"/>
      <c r="K49" s="42"/>
      <c r="L49" s="42"/>
      <c r="M49" s="1"/>
      <c r="N49" s="81"/>
      <c r="O49" s="76"/>
      <c r="P49" s="75"/>
      <c r="Q49" s="1"/>
      <c r="R49" s="1"/>
      <c r="S49" s="1"/>
      <c r="T49" s="1"/>
      <c r="U49" s="1"/>
      <c r="V49" s="1"/>
      <c r="W49" s="42"/>
      <c r="X49" s="670"/>
      <c r="Y49" s="42"/>
      <c r="Z49" s="42"/>
      <c r="AA49" s="44"/>
      <c r="AB49" s="56"/>
      <c r="AC49" s="188"/>
    </row>
    <row r="50" spans="1:29" hidden="1" x14ac:dyDescent="0.25">
      <c r="B50" s="55"/>
      <c r="C50" s="47"/>
      <c r="D50" s="761" t="s">
        <v>464</v>
      </c>
      <c r="E50" s="761"/>
      <c r="F50" s="470"/>
      <c r="G50" s="620"/>
      <c r="H50" s="79">
        <f t="shared" si="6"/>
        <v>0</v>
      </c>
      <c r="I50" s="75"/>
      <c r="J50" s="42"/>
      <c r="K50" s="42"/>
      <c r="L50" s="42"/>
      <c r="M50" s="1"/>
      <c r="N50" s="81"/>
      <c r="O50" s="76"/>
      <c r="P50" s="75"/>
      <c r="Q50" s="1"/>
      <c r="R50" s="1"/>
      <c r="S50" s="1"/>
      <c r="T50" s="1"/>
      <c r="U50" s="1"/>
      <c r="V50" s="1"/>
      <c r="W50" s="42"/>
      <c r="X50" s="670"/>
      <c r="Y50" s="42"/>
      <c r="Z50" s="42"/>
      <c r="AA50" s="44"/>
      <c r="AB50" s="56"/>
      <c r="AC50" s="188"/>
    </row>
    <row r="51" spans="1:29" hidden="1" x14ac:dyDescent="0.25">
      <c r="B51" s="55"/>
      <c r="C51" s="47"/>
      <c r="D51" s="761" t="s">
        <v>394</v>
      </c>
      <c r="E51" s="761"/>
      <c r="F51" s="470"/>
      <c r="G51" s="620"/>
      <c r="H51" s="79">
        <f t="shared" si="6"/>
        <v>0</v>
      </c>
      <c r="I51" s="75"/>
      <c r="J51" s="42"/>
      <c r="K51" s="42"/>
      <c r="L51" s="42"/>
      <c r="M51" s="1"/>
      <c r="N51" s="81"/>
      <c r="O51" s="76"/>
      <c r="P51" s="75"/>
      <c r="Q51" s="1"/>
      <c r="R51" s="1"/>
      <c r="S51" s="1"/>
      <c r="T51" s="1"/>
      <c r="U51" s="1"/>
      <c r="V51" s="1"/>
      <c r="W51" s="42"/>
      <c r="X51" s="670"/>
      <c r="Y51" s="42"/>
      <c r="Z51" s="42"/>
      <c r="AA51" s="44"/>
      <c r="AB51" s="56"/>
      <c r="AC51" s="188"/>
    </row>
    <row r="52" spans="1:29" hidden="1" x14ac:dyDescent="0.25">
      <c r="B52" s="55"/>
      <c r="C52" s="47"/>
      <c r="D52" s="761" t="s">
        <v>469</v>
      </c>
      <c r="E52" s="761"/>
      <c r="F52" s="470"/>
      <c r="G52" s="620"/>
      <c r="H52" s="79">
        <f t="shared" si="6"/>
        <v>0</v>
      </c>
      <c r="I52" s="75"/>
      <c r="J52" s="42"/>
      <c r="K52" s="42"/>
      <c r="L52" s="42"/>
      <c r="M52" s="1"/>
      <c r="N52" s="81"/>
      <c r="O52" s="76"/>
      <c r="P52" s="75"/>
      <c r="Q52" s="1"/>
      <c r="R52" s="1"/>
      <c r="S52" s="1"/>
      <c r="T52" s="1"/>
      <c r="U52" s="1"/>
      <c r="V52" s="1"/>
      <c r="W52" s="42"/>
      <c r="X52" s="670"/>
      <c r="Y52" s="42"/>
      <c r="Z52" s="42"/>
      <c r="AA52" s="44"/>
      <c r="AB52" s="56"/>
      <c r="AC52" s="188"/>
    </row>
    <row r="53" spans="1:29" ht="25.5" hidden="1" customHeight="1" x14ac:dyDescent="0.25">
      <c r="B53" s="55"/>
      <c r="C53" s="243"/>
      <c r="D53" s="762" t="s">
        <v>473</v>
      </c>
      <c r="E53" s="762"/>
      <c r="F53" s="474"/>
      <c r="G53" s="623"/>
      <c r="H53" s="79">
        <f t="shared" si="6"/>
        <v>0</v>
      </c>
      <c r="I53" s="75"/>
      <c r="J53" s="42"/>
      <c r="K53" s="42"/>
      <c r="L53" s="42"/>
      <c r="M53" s="1"/>
      <c r="N53" s="81"/>
      <c r="O53" s="76"/>
      <c r="P53" s="75"/>
      <c r="Q53" s="1"/>
      <c r="R53" s="1"/>
      <c r="S53" s="1"/>
      <c r="T53" s="1"/>
      <c r="U53" s="1"/>
      <c r="V53" s="1"/>
      <c r="W53" s="42"/>
      <c r="X53" s="670"/>
      <c r="Y53" s="42"/>
      <c r="Z53" s="42"/>
      <c r="AA53" s="44"/>
      <c r="AB53" s="56"/>
      <c r="AC53" s="188"/>
    </row>
    <row r="54" spans="1:29" hidden="1" x14ac:dyDescent="0.25">
      <c r="B54" s="55"/>
      <c r="C54" s="47"/>
      <c r="D54" s="761" t="s">
        <v>478</v>
      </c>
      <c r="E54" s="761"/>
      <c r="F54" s="470"/>
      <c r="G54" s="620"/>
      <c r="H54" s="79">
        <f t="shared" si="6"/>
        <v>0</v>
      </c>
      <c r="I54" s="75"/>
      <c r="J54" s="42"/>
      <c r="K54" s="42"/>
      <c r="L54" s="42"/>
      <c r="M54" s="1"/>
      <c r="N54" s="81"/>
      <c r="O54" s="76"/>
      <c r="P54" s="75"/>
      <c r="Q54" s="1"/>
      <c r="R54" s="1"/>
      <c r="S54" s="1"/>
      <c r="T54" s="1"/>
      <c r="U54" s="1"/>
      <c r="V54" s="1"/>
      <c r="W54" s="42"/>
      <c r="X54" s="670"/>
      <c r="Y54" s="42"/>
      <c r="Z54" s="42"/>
      <c r="AA54" s="44"/>
      <c r="AB54" s="56"/>
      <c r="AC54" s="188"/>
    </row>
    <row r="55" spans="1:29" ht="25.5" hidden="1" customHeight="1" x14ac:dyDescent="0.25">
      <c r="B55" s="55"/>
      <c r="C55" s="47"/>
      <c r="D55" s="762" t="s">
        <v>482</v>
      </c>
      <c r="E55" s="762"/>
      <c r="F55" s="474"/>
      <c r="G55" s="623"/>
      <c r="H55" s="79">
        <f t="shared" si="6"/>
        <v>0</v>
      </c>
      <c r="I55" s="75"/>
      <c r="J55" s="42"/>
      <c r="K55" s="42"/>
      <c r="L55" s="42"/>
      <c r="M55" s="1"/>
      <c r="N55" s="81"/>
      <c r="O55" s="76"/>
      <c r="P55" s="75"/>
      <c r="Q55" s="1"/>
      <c r="R55" s="1"/>
      <c r="S55" s="1"/>
      <c r="T55" s="1"/>
      <c r="U55" s="1"/>
      <c r="V55" s="1"/>
      <c r="W55" s="42"/>
      <c r="X55" s="670"/>
      <c r="Y55" s="42"/>
      <c r="Z55" s="42"/>
      <c r="AA55" s="44"/>
      <c r="AB55" s="56"/>
      <c r="AC55" s="188"/>
    </row>
    <row r="56" spans="1:29" ht="25.5" hidden="1" customHeight="1" thickBot="1" x14ac:dyDescent="0.3">
      <c r="B56" s="57"/>
      <c r="C56" s="48"/>
      <c r="D56" s="783" t="s">
        <v>487</v>
      </c>
      <c r="E56" s="783"/>
      <c r="F56" s="475"/>
      <c r="G56" s="624"/>
      <c r="H56" s="79">
        <f t="shared" si="6"/>
        <v>0</v>
      </c>
      <c r="I56" s="75"/>
      <c r="J56" s="42"/>
      <c r="K56" s="42"/>
      <c r="L56" s="42"/>
      <c r="M56" s="1"/>
      <c r="N56" s="81"/>
      <c r="O56" s="76"/>
      <c r="P56" s="75"/>
      <c r="Q56" s="1"/>
      <c r="R56" s="1"/>
      <c r="S56" s="1"/>
      <c r="T56" s="1"/>
      <c r="U56" s="1"/>
      <c r="V56" s="1"/>
      <c r="W56" s="42"/>
      <c r="X56" s="670"/>
      <c r="Y56" s="42"/>
      <c r="Z56" s="42"/>
      <c r="AA56" s="44"/>
      <c r="AB56" s="56"/>
      <c r="AC56" s="188"/>
    </row>
    <row r="57" spans="1:29" ht="15.75" thickBot="1" x14ac:dyDescent="0.3">
      <c r="B57" s="100" t="s">
        <v>20</v>
      </c>
      <c r="C57" s="777" t="s">
        <v>21</v>
      </c>
      <c r="D57" s="777"/>
      <c r="E57" s="778"/>
      <c r="F57" s="467"/>
      <c r="G57" s="617"/>
      <c r="H57" s="85">
        <f t="shared" si="6"/>
        <v>0</v>
      </c>
      <c r="I57" s="86">
        <f t="shared" ref="I57:O57" si="14">I58+I59+I60+I71+I82</f>
        <v>0</v>
      </c>
      <c r="J57" s="89">
        <f t="shared" si="14"/>
        <v>0</v>
      </c>
      <c r="K57" s="89">
        <f t="shared" si="14"/>
        <v>0</v>
      </c>
      <c r="L57" s="89">
        <f t="shared" si="14"/>
        <v>0</v>
      </c>
      <c r="M57" s="87">
        <f t="shared" si="14"/>
        <v>0</v>
      </c>
      <c r="N57" s="90"/>
      <c r="O57" s="88">
        <f t="shared" si="14"/>
        <v>0</v>
      </c>
      <c r="P57" s="86">
        <f>P58+P59+P60+P71+P82</f>
        <v>0</v>
      </c>
      <c r="Q57" s="87">
        <f t="shared" ref="Q57:AA57" si="15">Q58+Q59+Q60+Q71+Q82</f>
        <v>0</v>
      </c>
      <c r="R57" s="87">
        <f t="shared" si="15"/>
        <v>0</v>
      </c>
      <c r="S57" s="87">
        <f t="shared" si="15"/>
        <v>0</v>
      </c>
      <c r="T57" s="87">
        <f t="shared" si="15"/>
        <v>0</v>
      </c>
      <c r="U57" s="87">
        <f t="shared" si="15"/>
        <v>0</v>
      </c>
      <c r="V57" s="87">
        <f t="shared" si="15"/>
        <v>0</v>
      </c>
      <c r="W57" s="89">
        <f t="shared" si="15"/>
        <v>0</v>
      </c>
      <c r="X57" s="666">
        <f t="shared" si="15"/>
        <v>0</v>
      </c>
      <c r="Y57" s="89">
        <f t="shared" si="15"/>
        <v>0</v>
      </c>
      <c r="Z57" s="89">
        <f t="shared" si="15"/>
        <v>0</v>
      </c>
      <c r="AA57" s="91">
        <f t="shared" si="15"/>
        <v>0</v>
      </c>
      <c r="AB57" s="52"/>
      <c r="AC57" s="188"/>
    </row>
    <row r="58" spans="1:29" s="18" customFormat="1" hidden="1" x14ac:dyDescent="0.25">
      <c r="A58" s="126" t="s">
        <v>22</v>
      </c>
      <c r="B58" s="115" t="s">
        <v>728</v>
      </c>
      <c r="C58" s="779" t="s">
        <v>395</v>
      </c>
      <c r="D58" s="780"/>
      <c r="E58" s="780"/>
      <c r="F58" s="468"/>
      <c r="G58" s="618"/>
      <c r="H58" s="93">
        <f t="shared" si="6"/>
        <v>0</v>
      </c>
      <c r="I58" s="94"/>
      <c r="J58" s="97"/>
      <c r="K58" s="97"/>
      <c r="L58" s="97"/>
      <c r="M58" s="95"/>
      <c r="N58" s="98"/>
      <c r="O58" s="96"/>
      <c r="P58" s="94"/>
      <c r="Q58" s="95"/>
      <c r="R58" s="95"/>
      <c r="S58" s="95"/>
      <c r="T58" s="95"/>
      <c r="U58" s="95"/>
      <c r="V58" s="95"/>
      <c r="W58" s="97"/>
      <c r="X58" s="673"/>
      <c r="Y58" s="97"/>
      <c r="Z58" s="97"/>
      <c r="AA58" s="99"/>
      <c r="AB58" s="52"/>
      <c r="AC58" s="188"/>
    </row>
    <row r="59" spans="1:29" s="18" customFormat="1" ht="25.5" hidden="1" customHeight="1" x14ac:dyDescent="0.25">
      <c r="A59" s="126" t="s">
        <v>23</v>
      </c>
      <c r="B59" s="92" t="s">
        <v>729</v>
      </c>
      <c r="C59" s="759" t="s">
        <v>24</v>
      </c>
      <c r="D59" s="760"/>
      <c r="E59" s="760"/>
      <c r="F59" s="473"/>
      <c r="G59" s="622"/>
      <c r="H59" s="93">
        <f t="shared" si="6"/>
        <v>0</v>
      </c>
      <c r="I59" s="94"/>
      <c r="J59" s="97"/>
      <c r="K59" s="97"/>
      <c r="L59" s="97"/>
      <c r="M59" s="95"/>
      <c r="N59" s="98"/>
      <c r="O59" s="96"/>
      <c r="P59" s="94"/>
      <c r="Q59" s="95"/>
      <c r="R59" s="95"/>
      <c r="S59" s="95"/>
      <c r="T59" s="95"/>
      <c r="U59" s="95"/>
      <c r="V59" s="95"/>
      <c r="W59" s="97"/>
      <c r="X59" s="673"/>
      <c r="Y59" s="97"/>
      <c r="Z59" s="97"/>
      <c r="AA59" s="99"/>
      <c r="AB59" s="52"/>
      <c r="AC59" s="188"/>
    </row>
    <row r="60" spans="1:29" s="18" customFormat="1" ht="25.5" hidden="1" customHeight="1" x14ac:dyDescent="0.25">
      <c r="A60" s="126" t="s">
        <v>25</v>
      </c>
      <c r="B60" s="92" t="s">
        <v>730</v>
      </c>
      <c r="C60" s="759" t="s">
        <v>26</v>
      </c>
      <c r="D60" s="760"/>
      <c r="E60" s="760"/>
      <c r="F60" s="473"/>
      <c r="G60" s="622"/>
      <c r="H60" s="93">
        <f t="shared" si="6"/>
        <v>0</v>
      </c>
      <c r="I60" s="94">
        <f t="shared" ref="I60:O60" si="16">I61+I62+I63+I64+I65+I66+I67+I68+I69+I70</f>
        <v>0</v>
      </c>
      <c r="J60" s="97">
        <f t="shared" si="16"/>
        <v>0</v>
      </c>
      <c r="K60" s="97">
        <f t="shared" si="16"/>
        <v>0</v>
      </c>
      <c r="L60" s="97">
        <f t="shared" si="16"/>
        <v>0</v>
      </c>
      <c r="M60" s="95">
        <f t="shared" si="16"/>
        <v>0</v>
      </c>
      <c r="N60" s="98"/>
      <c r="O60" s="96">
        <f t="shared" si="16"/>
        <v>0</v>
      </c>
      <c r="P60" s="94">
        <f>P61+P62+P63+P64+P65+P66+P67+P68+P69+P70</f>
        <v>0</v>
      </c>
      <c r="Q60" s="95">
        <f t="shared" ref="Q60:AA60" si="17">Q61+Q62+Q63+Q64+Q65+Q66+Q67+Q68+Q69+Q70</f>
        <v>0</v>
      </c>
      <c r="R60" s="95">
        <f t="shared" si="17"/>
        <v>0</v>
      </c>
      <c r="S60" s="95">
        <f t="shared" si="17"/>
        <v>0</v>
      </c>
      <c r="T60" s="95">
        <f t="shared" si="17"/>
        <v>0</v>
      </c>
      <c r="U60" s="95">
        <f t="shared" si="17"/>
        <v>0</v>
      </c>
      <c r="V60" s="95">
        <f t="shared" si="17"/>
        <v>0</v>
      </c>
      <c r="W60" s="97">
        <f t="shared" si="17"/>
        <v>0</v>
      </c>
      <c r="X60" s="673">
        <f t="shared" si="17"/>
        <v>0</v>
      </c>
      <c r="Y60" s="97">
        <f t="shared" si="17"/>
        <v>0</v>
      </c>
      <c r="Z60" s="97">
        <f t="shared" si="17"/>
        <v>0</v>
      </c>
      <c r="AA60" s="99">
        <f t="shared" si="17"/>
        <v>0</v>
      </c>
      <c r="AB60" s="52"/>
      <c r="AC60" s="188"/>
    </row>
    <row r="61" spans="1:29" hidden="1" x14ac:dyDescent="0.25">
      <c r="B61" s="55"/>
      <c r="C61" s="47"/>
      <c r="D61" s="761" t="s">
        <v>796</v>
      </c>
      <c r="E61" s="761"/>
      <c r="F61" s="470"/>
      <c r="G61" s="620"/>
      <c r="H61" s="79">
        <f t="shared" si="6"/>
        <v>0</v>
      </c>
      <c r="I61" s="75"/>
      <c r="J61" s="42"/>
      <c r="K61" s="42"/>
      <c r="L61" s="42"/>
      <c r="M61" s="1"/>
      <c r="N61" s="81"/>
      <c r="O61" s="76"/>
      <c r="P61" s="75"/>
      <c r="Q61" s="1"/>
      <c r="R61" s="1"/>
      <c r="S61" s="1"/>
      <c r="T61" s="1"/>
      <c r="U61" s="1"/>
      <c r="V61" s="1"/>
      <c r="W61" s="42"/>
      <c r="X61" s="670"/>
      <c r="Y61" s="42"/>
      <c r="Z61" s="42"/>
      <c r="AA61" s="44"/>
      <c r="AB61" s="56"/>
      <c r="AC61" s="188"/>
    </row>
    <row r="62" spans="1:29" hidden="1" x14ac:dyDescent="0.25">
      <c r="B62" s="55"/>
      <c r="C62" s="47"/>
      <c r="D62" s="761" t="s">
        <v>797</v>
      </c>
      <c r="E62" s="761"/>
      <c r="F62" s="470"/>
      <c r="G62" s="620"/>
      <c r="H62" s="79">
        <f t="shared" si="6"/>
        <v>0</v>
      </c>
      <c r="I62" s="75"/>
      <c r="J62" s="42"/>
      <c r="K62" s="42"/>
      <c r="L62" s="42"/>
      <c r="M62" s="1"/>
      <c r="N62" s="81"/>
      <c r="O62" s="76"/>
      <c r="P62" s="75"/>
      <c r="Q62" s="1"/>
      <c r="R62" s="1"/>
      <c r="S62" s="1"/>
      <c r="T62" s="1"/>
      <c r="U62" s="1"/>
      <c r="V62" s="1"/>
      <c r="W62" s="42"/>
      <c r="X62" s="670"/>
      <c r="Y62" s="42"/>
      <c r="Z62" s="42"/>
      <c r="AA62" s="44"/>
      <c r="AB62" s="56"/>
      <c r="AC62" s="188"/>
    </row>
    <row r="63" spans="1:29" hidden="1" x14ac:dyDescent="0.25">
      <c r="B63" s="55"/>
      <c r="C63" s="47"/>
      <c r="D63" s="761" t="s">
        <v>460</v>
      </c>
      <c r="E63" s="761"/>
      <c r="F63" s="470"/>
      <c r="G63" s="620"/>
      <c r="H63" s="79">
        <f t="shared" si="6"/>
        <v>0</v>
      </c>
      <c r="I63" s="75"/>
      <c r="J63" s="42"/>
      <c r="K63" s="42"/>
      <c r="L63" s="42"/>
      <c r="M63" s="1"/>
      <c r="N63" s="81"/>
      <c r="O63" s="76"/>
      <c r="P63" s="75"/>
      <c r="Q63" s="1"/>
      <c r="R63" s="1"/>
      <c r="S63" s="1"/>
      <c r="T63" s="1"/>
      <c r="U63" s="1"/>
      <c r="V63" s="1"/>
      <c r="W63" s="42"/>
      <c r="X63" s="670"/>
      <c r="Y63" s="42"/>
      <c r="Z63" s="42"/>
      <c r="AA63" s="44"/>
      <c r="AB63" s="56"/>
      <c r="AC63" s="188"/>
    </row>
    <row r="64" spans="1:29" ht="25.5" hidden="1" customHeight="1" x14ac:dyDescent="0.25">
      <c r="B64" s="55"/>
      <c r="C64" s="47"/>
      <c r="D64" s="762" t="s">
        <v>465</v>
      </c>
      <c r="E64" s="762"/>
      <c r="F64" s="474"/>
      <c r="G64" s="623"/>
      <c r="H64" s="79">
        <f t="shared" si="6"/>
        <v>0</v>
      </c>
      <c r="I64" s="75"/>
      <c r="J64" s="42"/>
      <c r="K64" s="42"/>
      <c r="L64" s="42"/>
      <c r="M64" s="1"/>
      <c r="N64" s="81"/>
      <c r="O64" s="76"/>
      <c r="P64" s="75"/>
      <c r="Q64" s="1"/>
      <c r="R64" s="1"/>
      <c r="S64" s="1"/>
      <c r="T64" s="1"/>
      <c r="U64" s="1"/>
      <c r="V64" s="1"/>
      <c r="W64" s="42"/>
      <c r="X64" s="670"/>
      <c r="Y64" s="42"/>
      <c r="Z64" s="42"/>
      <c r="AA64" s="44"/>
      <c r="AB64" s="56"/>
      <c r="AC64" s="188"/>
    </row>
    <row r="65" spans="1:29" hidden="1" x14ac:dyDescent="0.25">
      <c r="B65" s="55"/>
      <c r="C65" s="47"/>
      <c r="D65" s="761" t="s">
        <v>396</v>
      </c>
      <c r="E65" s="761"/>
      <c r="F65" s="470"/>
      <c r="G65" s="620"/>
      <c r="H65" s="79">
        <f t="shared" si="6"/>
        <v>0</v>
      </c>
      <c r="I65" s="75"/>
      <c r="J65" s="42"/>
      <c r="K65" s="42"/>
      <c r="L65" s="42"/>
      <c r="M65" s="1"/>
      <c r="N65" s="81"/>
      <c r="O65" s="76"/>
      <c r="P65" s="75"/>
      <c r="Q65" s="1"/>
      <c r="R65" s="1"/>
      <c r="S65" s="1"/>
      <c r="T65" s="1"/>
      <c r="U65" s="1"/>
      <c r="V65" s="1"/>
      <c r="W65" s="42"/>
      <c r="X65" s="670"/>
      <c r="Y65" s="42"/>
      <c r="Z65" s="42"/>
      <c r="AA65" s="44"/>
      <c r="AB65" s="56"/>
      <c r="AC65" s="188"/>
    </row>
    <row r="66" spans="1:29" hidden="1" x14ac:dyDescent="0.25">
      <c r="B66" s="55"/>
      <c r="C66" s="47"/>
      <c r="D66" s="761" t="s">
        <v>798</v>
      </c>
      <c r="E66" s="761"/>
      <c r="F66" s="470"/>
      <c r="G66" s="620"/>
      <c r="H66" s="79">
        <f t="shared" si="6"/>
        <v>0</v>
      </c>
      <c r="I66" s="75"/>
      <c r="J66" s="42"/>
      <c r="K66" s="42"/>
      <c r="L66" s="42"/>
      <c r="M66" s="1"/>
      <c r="N66" s="81"/>
      <c r="O66" s="76"/>
      <c r="P66" s="75"/>
      <c r="Q66" s="1"/>
      <c r="R66" s="1"/>
      <c r="S66" s="1"/>
      <c r="T66" s="1"/>
      <c r="U66" s="1"/>
      <c r="V66" s="1"/>
      <c r="W66" s="42"/>
      <c r="X66" s="670"/>
      <c r="Y66" s="42"/>
      <c r="Z66" s="42"/>
      <c r="AA66" s="44"/>
      <c r="AB66" s="56"/>
      <c r="AC66" s="188"/>
    </row>
    <row r="67" spans="1:29" ht="25.5" hidden="1" customHeight="1" x14ac:dyDescent="0.25">
      <c r="B67" s="55"/>
      <c r="C67" s="47"/>
      <c r="D67" s="762" t="s">
        <v>474</v>
      </c>
      <c r="E67" s="762"/>
      <c r="F67" s="474"/>
      <c r="G67" s="623"/>
      <c r="H67" s="79">
        <f t="shared" si="6"/>
        <v>0</v>
      </c>
      <c r="I67" s="75"/>
      <c r="J67" s="42"/>
      <c r="K67" s="42"/>
      <c r="L67" s="42"/>
      <c r="M67" s="1"/>
      <c r="N67" s="81"/>
      <c r="O67" s="76"/>
      <c r="P67" s="75"/>
      <c r="Q67" s="1"/>
      <c r="R67" s="1"/>
      <c r="S67" s="1"/>
      <c r="T67" s="1"/>
      <c r="U67" s="1"/>
      <c r="V67" s="1"/>
      <c r="W67" s="42"/>
      <c r="X67" s="670"/>
      <c r="Y67" s="42"/>
      <c r="Z67" s="42"/>
      <c r="AA67" s="44"/>
      <c r="AB67" s="56"/>
      <c r="AC67" s="188"/>
    </row>
    <row r="68" spans="1:29" ht="25.5" hidden="1" customHeight="1" x14ac:dyDescent="0.25">
      <c r="B68" s="55"/>
      <c r="C68" s="47"/>
      <c r="D68" s="762" t="s">
        <v>479</v>
      </c>
      <c r="E68" s="762"/>
      <c r="F68" s="474"/>
      <c r="G68" s="623"/>
      <c r="H68" s="79">
        <f t="shared" si="6"/>
        <v>0</v>
      </c>
      <c r="I68" s="75"/>
      <c r="J68" s="42"/>
      <c r="K68" s="42"/>
      <c r="L68" s="42"/>
      <c r="M68" s="1"/>
      <c r="N68" s="81"/>
      <c r="O68" s="76"/>
      <c r="P68" s="75"/>
      <c r="Q68" s="1"/>
      <c r="R68" s="1"/>
      <c r="S68" s="1"/>
      <c r="T68" s="1"/>
      <c r="U68" s="1"/>
      <c r="V68" s="1"/>
      <c r="W68" s="42"/>
      <c r="X68" s="670"/>
      <c r="Y68" s="42"/>
      <c r="Z68" s="42"/>
      <c r="AA68" s="44"/>
      <c r="AB68" s="56"/>
      <c r="AC68" s="188"/>
    </row>
    <row r="69" spans="1:29" ht="25.5" hidden="1" customHeight="1" x14ac:dyDescent="0.25">
      <c r="B69" s="55"/>
      <c r="C69" s="47"/>
      <c r="D69" s="762" t="s">
        <v>483</v>
      </c>
      <c r="E69" s="762"/>
      <c r="F69" s="474"/>
      <c r="G69" s="623"/>
      <c r="H69" s="79">
        <f t="shared" si="6"/>
        <v>0</v>
      </c>
      <c r="I69" s="75"/>
      <c r="J69" s="42"/>
      <c r="K69" s="42"/>
      <c r="L69" s="42"/>
      <c r="M69" s="1"/>
      <c r="N69" s="81"/>
      <c r="O69" s="76"/>
      <c r="P69" s="75"/>
      <c r="Q69" s="1"/>
      <c r="R69" s="1"/>
      <c r="S69" s="1"/>
      <c r="T69" s="1"/>
      <c r="U69" s="1"/>
      <c r="V69" s="1"/>
      <c r="W69" s="42"/>
      <c r="X69" s="670"/>
      <c r="Y69" s="42"/>
      <c r="Z69" s="42"/>
      <c r="AA69" s="44"/>
      <c r="AB69" s="56"/>
      <c r="AC69" s="188"/>
    </row>
    <row r="70" spans="1:29" ht="25.5" hidden="1" customHeight="1" x14ac:dyDescent="0.25">
      <c r="B70" s="55"/>
      <c r="C70" s="47"/>
      <c r="D70" s="762" t="s">
        <v>488</v>
      </c>
      <c r="E70" s="762"/>
      <c r="F70" s="474"/>
      <c r="G70" s="623"/>
      <c r="H70" s="79">
        <f t="shared" si="6"/>
        <v>0</v>
      </c>
      <c r="I70" s="75"/>
      <c r="J70" s="42"/>
      <c r="K70" s="42"/>
      <c r="L70" s="42"/>
      <c r="M70" s="1"/>
      <c r="N70" s="81"/>
      <c r="O70" s="76"/>
      <c r="P70" s="75"/>
      <c r="Q70" s="1"/>
      <c r="R70" s="1"/>
      <c r="S70" s="1"/>
      <c r="T70" s="1"/>
      <c r="U70" s="1"/>
      <c r="V70" s="1"/>
      <c r="W70" s="42"/>
      <c r="X70" s="670"/>
      <c r="Y70" s="42"/>
      <c r="Z70" s="42"/>
      <c r="AA70" s="44"/>
      <c r="AB70" s="56"/>
      <c r="AC70" s="188"/>
    </row>
    <row r="71" spans="1:29" s="18" customFormat="1" ht="25.5" hidden="1" customHeight="1" x14ac:dyDescent="0.25">
      <c r="A71" s="126" t="s">
        <v>27</v>
      </c>
      <c r="B71" s="92" t="s">
        <v>731</v>
      </c>
      <c r="C71" s="759" t="s">
        <v>28</v>
      </c>
      <c r="D71" s="760"/>
      <c r="E71" s="760"/>
      <c r="F71" s="473"/>
      <c r="G71" s="622"/>
      <c r="H71" s="93">
        <f t="shared" si="6"/>
        <v>0</v>
      </c>
      <c r="I71" s="94">
        <f t="shared" ref="I71:O71" si="18">I72+I73+I74+I75+I76+I77+I78+I79+I80+I81</f>
        <v>0</v>
      </c>
      <c r="J71" s="97">
        <f t="shared" si="18"/>
        <v>0</v>
      </c>
      <c r="K71" s="97">
        <f t="shared" si="18"/>
        <v>0</v>
      </c>
      <c r="L71" s="97">
        <f t="shared" si="18"/>
        <v>0</v>
      </c>
      <c r="M71" s="95">
        <f t="shared" si="18"/>
        <v>0</v>
      </c>
      <c r="N71" s="98"/>
      <c r="O71" s="96">
        <f t="shared" si="18"/>
        <v>0</v>
      </c>
      <c r="P71" s="94">
        <f>P72+P73+P74+P75+P76+P77+P78+P79+P80+P81</f>
        <v>0</v>
      </c>
      <c r="Q71" s="95">
        <f t="shared" ref="Q71:AA71" si="19">Q72+Q73+Q74+Q75+Q76+Q77+Q78+Q79+Q80+Q81</f>
        <v>0</v>
      </c>
      <c r="R71" s="95">
        <f t="shared" si="19"/>
        <v>0</v>
      </c>
      <c r="S71" s="95">
        <f t="shared" si="19"/>
        <v>0</v>
      </c>
      <c r="T71" s="95">
        <f t="shared" si="19"/>
        <v>0</v>
      </c>
      <c r="U71" s="95">
        <f t="shared" si="19"/>
        <v>0</v>
      </c>
      <c r="V71" s="95">
        <f t="shared" si="19"/>
        <v>0</v>
      </c>
      <c r="W71" s="97">
        <f t="shared" si="19"/>
        <v>0</v>
      </c>
      <c r="X71" s="673">
        <f t="shared" si="19"/>
        <v>0</v>
      </c>
      <c r="Y71" s="97">
        <f t="shared" si="19"/>
        <v>0</v>
      </c>
      <c r="Z71" s="97">
        <f t="shared" si="19"/>
        <v>0</v>
      </c>
      <c r="AA71" s="99">
        <f t="shared" si="19"/>
        <v>0</v>
      </c>
      <c r="AB71" s="52"/>
      <c r="AC71" s="188"/>
    </row>
    <row r="72" spans="1:29" ht="25.5" hidden="1" customHeight="1" x14ac:dyDescent="0.25">
      <c r="B72" s="55"/>
      <c r="C72" s="47"/>
      <c r="D72" s="762" t="s">
        <v>453</v>
      </c>
      <c r="E72" s="762"/>
      <c r="F72" s="474"/>
      <c r="G72" s="623"/>
      <c r="H72" s="79">
        <f t="shared" si="6"/>
        <v>0</v>
      </c>
      <c r="I72" s="75"/>
      <c r="J72" s="42"/>
      <c r="K72" s="42"/>
      <c r="L72" s="42"/>
      <c r="M72" s="1"/>
      <c r="N72" s="81"/>
      <c r="O72" s="76"/>
      <c r="P72" s="75"/>
      <c r="Q72" s="1"/>
      <c r="R72" s="1"/>
      <c r="S72" s="1"/>
      <c r="T72" s="1"/>
      <c r="U72" s="1"/>
      <c r="V72" s="1"/>
      <c r="W72" s="42"/>
      <c r="X72" s="670"/>
      <c r="Y72" s="42"/>
      <c r="Z72" s="42"/>
      <c r="AA72" s="44"/>
      <c r="AB72" s="56"/>
      <c r="AC72" s="188"/>
    </row>
    <row r="73" spans="1:29" ht="25.5" hidden="1" customHeight="1" x14ac:dyDescent="0.25">
      <c r="B73" s="55"/>
      <c r="C73" s="47"/>
      <c r="D73" s="762" t="s">
        <v>457</v>
      </c>
      <c r="E73" s="762"/>
      <c r="F73" s="474"/>
      <c r="G73" s="623"/>
      <c r="H73" s="79">
        <f t="shared" ref="H73:H104" si="20">SUM(P73:AA73)</f>
        <v>0</v>
      </c>
      <c r="I73" s="75"/>
      <c r="J73" s="42"/>
      <c r="K73" s="42"/>
      <c r="L73" s="42"/>
      <c r="M73" s="1"/>
      <c r="N73" s="81"/>
      <c r="O73" s="76"/>
      <c r="P73" s="75"/>
      <c r="Q73" s="1"/>
      <c r="R73" s="1"/>
      <c r="S73" s="1"/>
      <c r="T73" s="1"/>
      <c r="U73" s="1"/>
      <c r="V73" s="1"/>
      <c r="W73" s="42"/>
      <c r="X73" s="670"/>
      <c r="Y73" s="42"/>
      <c r="Z73" s="42"/>
      <c r="AA73" s="44"/>
      <c r="AB73" s="56"/>
      <c r="AC73" s="188"/>
    </row>
    <row r="74" spans="1:29" ht="25.5" hidden="1" customHeight="1" x14ac:dyDescent="0.25">
      <c r="B74" s="55"/>
      <c r="C74" s="47"/>
      <c r="D74" s="762" t="s">
        <v>461</v>
      </c>
      <c r="E74" s="762"/>
      <c r="F74" s="474"/>
      <c r="G74" s="623"/>
      <c r="H74" s="79">
        <f t="shared" si="20"/>
        <v>0</v>
      </c>
      <c r="I74" s="75"/>
      <c r="J74" s="42"/>
      <c r="K74" s="42"/>
      <c r="L74" s="42"/>
      <c r="M74" s="1"/>
      <c r="N74" s="81"/>
      <c r="O74" s="76"/>
      <c r="P74" s="75"/>
      <c r="Q74" s="1"/>
      <c r="R74" s="1"/>
      <c r="S74" s="1"/>
      <c r="T74" s="1"/>
      <c r="U74" s="1"/>
      <c r="V74" s="1"/>
      <c r="W74" s="42"/>
      <c r="X74" s="670"/>
      <c r="Y74" s="42"/>
      <c r="Z74" s="42"/>
      <c r="AA74" s="44"/>
      <c r="AB74" s="56"/>
      <c r="AC74" s="188"/>
    </row>
    <row r="75" spans="1:29" ht="25.5" hidden="1" customHeight="1" x14ac:dyDescent="0.25">
      <c r="B75" s="55"/>
      <c r="C75" s="47"/>
      <c r="D75" s="762" t="s">
        <v>466</v>
      </c>
      <c r="E75" s="762"/>
      <c r="F75" s="474"/>
      <c r="G75" s="623"/>
      <c r="H75" s="79">
        <f t="shared" si="20"/>
        <v>0</v>
      </c>
      <c r="I75" s="75"/>
      <c r="J75" s="42"/>
      <c r="K75" s="42"/>
      <c r="L75" s="42"/>
      <c r="M75" s="1"/>
      <c r="N75" s="81"/>
      <c r="O75" s="76"/>
      <c r="P75" s="75"/>
      <c r="Q75" s="1"/>
      <c r="R75" s="1"/>
      <c r="S75" s="1"/>
      <c r="T75" s="1"/>
      <c r="U75" s="1"/>
      <c r="V75" s="1"/>
      <c r="W75" s="42"/>
      <c r="X75" s="670"/>
      <c r="Y75" s="42"/>
      <c r="Z75" s="42"/>
      <c r="AA75" s="44"/>
      <c r="AB75" s="56"/>
      <c r="AC75" s="188"/>
    </row>
    <row r="76" spans="1:29" ht="25.5" hidden="1" customHeight="1" x14ac:dyDescent="0.25">
      <c r="B76" s="55"/>
      <c r="C76" s="47"/>
      <c r="D76" s="762" t="s">
        <v>397</v>
      </c>
      <c r="E76" s="762"/>
      <c r="F76" s="474"/>
      <c r="G76" s="623"/>
      <c r="H76" s="79">
        <f t="shared" si="20"/>
        <v>0</v>
      </c>
      <c r="I76" s="75"/>
      <c r="J76" s="42"/>
      <c r="K76" s="42"/>
      <c r="L76" s="42"/>
      <c r="M76" s="1"/>
      <c r="N76" s="81"/>
      <c r="O76" s="76"/>
      <c r="P76" s="75"/>
      <c r="Q76" s="1"/>
      <c r="R76" s="1"/>
      <c r="S76" s="1"/>
      <c r="T76" s="1"/>
      <c r="U76" s="1"/>
      <c r="V76" s="1"/>
      <c r="W76" s="42"/>
      <c r="X76" s="670"/>
      <c r="Y76" s="42"/>
      <c r="Z76" s="42"/>
      <c r="AA76" s="44"/>
      <c r="AB76" s="56"/>
      <c r="AC76" s="188"/>
    </row>
    <row r="77" spans="1:29" ht="25.5" hidden="1" customHeight="1" x14ac:dyDescent="0.25">
      <c r="B77" s="55"/>
      <c r="C77" s="47"/>
      <c r="D77" s="762" t="s">
        <v>470</v>
      </c>
      <c r="E77" s="762"/>
      <c r="F77" s="474"/>
      <c r="G77" s="623"/>
      <c r="H77" s="79">
        <f t="shared" si="20"/>
        <v>0</v>
      </c>
      <c r="I77" s="75"/>
      <c r="J77" s="42"/>
      <c r="K77" s="42"/>
      <c r="L77" s="42"/>
      <c r="M77" s="1"/>
      <c r="N77" s="81"/>
      <c r="O77" s="76"/>
      <c r="P77" s="75"/>
      <c r="Q77" s="1"/>
      <c r="R77" s="1"/>
      <c r="S77" s="1"/>
      <c r="T77" s="1"/>
      <c r="U77" s="1"/>
      <c r="V77" s="1"/>
      <c r="W77" s="42"/>
      <c r="X77" s="670"/>
      <c r="Y77" s="42"/>
      <c r="Z77" s="42"/>
      <c r="AA77" s="44"/>
      <c r="AB77" s="56"/>
      <c r="AC77" s="188"/>
    </row>
    <row r="78" spans="1:29" ht="25.5" hidden="1" customHeight="1" x14ac:dyDescent="0.25">
      <c r="B78" s="55"/>
      <c r="C78" s="47"/>
      <c r="D78" s="762" t="s">
        <v>475</v>
      </c>
      <c r="E78" s="762"/>
      <c r="F78" s="474"/>
      <c r="G78" s="623"/>
      <c r="H78" s="79">
        <f t="shared" si="20"/>
        <v>0</v>
      </c>
      <c r="I78" s="75"/>
      <c r="J78" s="42"/>
      <c r="K78" s="42"/>
      <c r="L78" s="42"/>
      <c r="M78" s="1"/>
      <c r="N78" s="81"/>
      <c r="O78" s="76"/>
      <c r="P78" s="75"/>
      <c r="Q78" s="1"/>
      <c r="R78" s="1"/>
      <c r="S78" s="1"/>
      <c r="T78" s="1"/>
      <c r="U78" s="1"/>
      <c r="V78" s="1"/>
      <c r="W78" s="42"/>
      <c r="X78" s="670"/>
      <c r="Y78" s="42"/>
      <c r="Z78" s="42"/>
      <c r="AA78" s="44"/>
      <c r="AB78" s="56"/>
      <c r="AC78" s="188"/>
    </row>
    <row r="79" spans="1:29" ht="25.5" hidden="1" customHeight="1" x14ac:dyDescent="0.25">
      <c r="B79" s="55"/>
      <c r="C79" s="47"/>
      <c r="D79" s="762" t="s">
        <v>480</v>
      </c>
      <c r="E79" s="762"/>
      <c r="F79" s="474"/>
      <c r="G79" s="623"/>
      <c r="H79" s="79">
        <f t="shared" si="20"/>
        <v>0</v>
      </c>
      <c r="I79" s="75"/>
      <c r="J79" s="42"/>
      <c r="K79" s="42"/>
      <c r="L79" s="42"/>
      <c r="M79" s="1"/>
      <c r="N79" s="81"/>
      <c r="O79" s="76"/>
      <c r="P79" s="75"/>
      <c r="Q79" s="1"/>
      <c r="R79" s="1"/>
      <c r="S79" s="1"/>
      <c r="T79" s="1"/>
      <c r="U79" s="1"/>
      <c r="V79" s="1"/>
      <c r="W79" s="42"/>
      <c r="X79" s="670"/>
      <c r="Y79" s="42"/>
      <c r="Z79" s="42"/>
      <c r="AA79" s="44"/>
      <c r="AB79" s="56"/>
      <c r="AC79" s="188"/>
    </row>
    <row r="80" spans="1:29" ht="25.5" hidden="1" customHeight="1" x14ac:dyDescent="0.25">
      <c r="B80" s="55"/>
      <c r="C80" s="47"/>
      <c r="D80" s="762" t="s">
        <v>484</v>
      </c>
      <c r="E80" s="762"/>
      <c r="F80" s="474"/>
      <c r="G80" s="623"/>
      <c r="H80" s="79">
        <f t="shared" si="20"/>
        <v>0</v>
      </c>
      <c r="I80" s="75"/>
      <c r="J80" s="42"/>
      <c r="K80" s="42"/>
      <c r="L80" s="42"/>
      <c r="M80" s="1"/>
      <c r="N80" s="81"/>
      <c r="O80" s="76"/>
      <c r="P80" s="75"/>
      <c r="Q80" s="1"/>
      <c r="R80" s="1"/>
      <c r="S80" s="1"/>
      <c r="T80" s="1"/>
      <c r="U80" s="1"/>
      <c r="V80" s="1"/>
      <c r="W80" s="42"/>
      <c r="X80" s="670"/>
      <c r="Y80" s="42"/>
      <c r="Z80" s="42"/>
      <c r="AA80" s="44"/>
      <c r="AB80" s="56"/>
      <c r="AC80" s="188"/>
    </row>
    <row r="81" spans="1:29" ht="25.5" hidden="1" customHeight="1" x14ac:dyDescent="0.25">
      <c r="B81" s="55"/>
      <c r="C81" s="47"/>
      <c r="D81" s="762" t="s">
        <v>489</v>
      </c>
      <c r="E81" s="762"/>
      <c r="F81" s="474"/>
      <c r="G81" s="623"/>
      <c r="H81" s="79">
        <f t="shared" si="20"/>
        <v>0</v>
      </c>
      <c r="I81" s="75"/>
      <c r="J81" s="42"/>
      <c r="K81" s="42"/>
      <c r="L81" s="42"/>
      <c r="M81" s="1"/>
      <c r="N81" s="81"/>
      <c r="O81" s="76"/>
      <c r="P81" s="75"/>
      <c r="Q81" s="1"/>
      <c r="R81" s="1"/>
      <c r="S81" s="1"/>
      <c r="T81" s="1"/>
      <c r="U81" s="1"/>
      <c r="V81" s="1"/>
      <c r="W81" s="42"/>
      <c r="X81" s="670"/>
      <c r="Y81" s="42"/>
      <c r="Z81" s="42"/>
      <c r="AA81" s="44"/>
      <c r="AB81" s="56"/>
      <c r="AC81" s="188"/>
    </row>
    <row r="82" spans="1:29" s="18" customFormat="1" hidden="1" x14ac:dyDescent="0.25">
      <c r="A82" s="126" t="s">
        <v>29</v>
      </c>
      <c r="B82" s="92" t="s">
        <v>732</v>
      </c>
      <c r="C82" s="781" t="s">
        <v>799</v>
      </c>
      <c r="D82" s="782"/>
      <c r="E82" s="782"/>
      <c r="F82" s="472"/>
      <c r="G82" s="621"/>
      <c r="H82" s="93">
        <f t="shared" si="20"/>
        <v>0</v>
      </c>
      <c r="I82" s="94">
        <f t="shared" ref="I82:O82" si="21">I83+I84+I85+I86+I87+I88+I89+I90+I91+I92</f>
        <v>0</v>
      </c>
      <c r="J82" s="97">
        <f t="shared" si="21"/>
        <v>0</v>
      </c>
      <c r="K82" s="97">
        <f t="shared" si="21"/>
        <v>0</v>
      </c>
      <c r="L82" s="97">
        <f t="shared" si="21"/>
        <v>0</v>
      </c>
      <c r="M82" s="95">
        <f t="shared" si="21"/>
        <v>0</v>
      </c>
      <c r="N82" s="98"/>
      <c r="O82" s="96">
        <f t="shared" si="21"/>
        <v>0</v>
      </c>
      <c r="P82" s="94">
        <f>P83+P84+P85+P86+P87+P88+P89+P90+P91+P92</f>
        <v>0</v>
      </c>
      <c r="Q82" s="95">
        <f t="shared" ref="Q82:AA82" si="22">Q83+Q84+Q85+Q86+Q87+Q88+Q89+Q90+Q91+Q92</f>
        <v>0</v>
      </c>
      <c r="R82" s="95">
        <f t="shared" si="22"/>
        <v>0</v>
      </c>
      <c r="S82" s="95">
        <f t="shared" si="22"/>
        <v>0</v>
      </c>
      <c r="T82" s="95">
        <f t="shared" si="22"/>
        <v>0</v>
      </c>
      <c r="U82" s="95">
        <f t="shared" si="22"/>
        <v>0</v>
      </c>
      <c r="V82" s="95">
        <f t="shared" si="22"/>
        <v>0</v>
      </c>
      <c r="W82" s="97">
        <f t="shared" si="22"/>
        <v>0</v>
      </c>
      <c r="X82" s="673">
        <f t="shared" si="22"/>
        <v>0</v>
      </c>
      <c r="Y82" s="97">
        <f t="shared" si="22"/>
        <v>0</v>
      </c>
      <c r="Z82" s="97">
        <f t="shared" si="22"/>
        <v>0</v>
      </c>
      <c r="AA82" s="99">
        <f t="shared" si="22"/>
        <v>0</v>
      </c>
      <c r="AB82" s="52"/>
      <c r="AC82" s="188"/>
    </row>
    <row r="83" spans="1:29" hidden="1" x14ac:dyDescent="0.25">
      <c r="B83" s="55"/>
      <c r="C83" s="47"/>
      <c r="D83" s="761" t="s">
        <v>454</v>
      </c>
      <c r="E83" s="761"/>
      <c r="F83" s="470"/>
      <c r="G83" s="620"/>
      <c r="H83" s="79">
        <f t="shared" si="20"/>
        <v>0</v>
      </c>
      <c r="I83" s="75"/>
      <c r="J83" s="42"/>
      <c r="K83" s="42"/>
      <c r="L83" s="42"/>
      <c r="M83" s="1"/>
      <c r="N83" s="81"/>
      <c r="O83" s="76"/>
      <c r="P83" s="75"/>
      <c r="Q83" s="1"/>
      <c r="R83" s="1"/>
      <c r="S83" s="1"/>
      <c r="T83" s="1"/>
      <c r="U83" s="1"/>
      <c r="V83" s="1"/>
      <c r="W83" s="42"/>
      <c r="X83" s="670"/>
      <c r="Y83" s="42"/>
      <c r="Z83" s="42"/>
      <c r="AA83" s="44"/>
      <c r="AB83" s="56"/>
      <c r="AC83" s="188"/>
    </row>
    <row r="84" spans="1:29" hidden="1" x14ac:dyDescent="0.25">
      <c r="B84" s="55"/>
      <c r="C84" s="47"/>
      <c r="D84" s="761" t="s">
        <v>458</v>
      </c>
      <c r="E84" s="761"/>
      <c r="F84" s="470"/>
      <c r="G84" s="620"/>
      <c r="H84" s="79">
        <f t="shared" si="20"/>
        <v>0</v>
      </c>
      <c r="I84" s="75"/>
      <c r="J84" s="42"/>
      <c r="K84" s="42"/>
      <c r="L84" s="42"/>
      <c r="M84" s="1"/>
      <c r="N84" s="81"/>
      <c r="O84" s="76"/>
      <c r="P84" s="75"/>
      <c r="Q84" s="1"/>
      <c r="R84" s="1"/>
      <c r="S84" s="1"/>
      <c r="T84" s="1"/>
      <c r="U84" s="1"/>
      <c r="V84" s="1"/>
      <c r="W84" s="42"/>
      <c r="X84" s="670"/>
      <c r="Y84" s="42"/>
      <c r="Z84" s="42"/>
      <c r="AA84" s="44"/>
      <c r="AB84" s="56"/>
      <c r="AC84" s="188"/>
    </row>
    <row r="85" spans="1:29" hidden="1" x14ac:dyDescent="0.25">
      <c r="B85" s="55"/>
      <c r="C85" s="47"/>
      <c r="D85" s="761" t="s">
        <v>462</v>
      </c>
      <c r="E85" s="761"/>
      <c r="F85" s="470"/>
      <c r="G85" s="620"/>
      <c r="H85" s="79">
        <f t="shared" si="20"/>
        <v>0</v>
      </c>
      <c r="I85" s="75"/>
      <c r="J85" s="42"/>
      <c r="K85" s="42"/>
      <c r="L85" s="42"/>
      <c r="M85" s="1"/>
      <c r="N85" s="81"/>
      <c r="O85" s="76"/>
      <c r="P85" s="75"/>
      <c r="Q85" s="1"/>
      <c r="R85" s="1"/>
      <c r="S85" s="1"/>
      <c r="T85" s="1"/>
      <c r="U85" s="1"/>
      <c r="V85" s="1"/>
      <c r="W85" s="42"/>
      <c r="X85" s="670"/>
      <c r="Y85" s="42"/>
      <c r="Z85" s="42"/>
      <c r="AA85" s="44"/>
      <c r="AB85" s="56"/>
      <c r="AC85" s="188"/>
    </row>
    <row r="86" spans="1:29" hidden="1" x14ac:dyDescent="0.25">
      <c r="B86" s="55"/>
      <c r="C86" s="47"/>
      <c r="D86" s="761" t="s">
        <v>800</v>
      </c>
      <c r="E86" s="761"/>
      <c r="F86" s="470"/>
      <c r="G86" s="620"/>
      <c r="H86" s="79">
        <f t="shared" si="20"/>
        <v>0</v>
      </c>
      <c r="I86" s="75"/>
      <c r="J86" s="42"/>
      <c r="K86" s="42"/>
      <c r="L86" s="42"/>
      <c r="M86" s="1"/>
      <c r="N86" s="81"/>
      <c r="O86" s="76"/>
      <c r="P86" s="75"/>
      <c r="Q86" s="1"/>
      <c r="R86" s="1"/>
      <c r="S86" s="1"/>
      <c r="T86" s="1"/>
      <c r="U86" s="1"/>
      <c r="V86" s="1"/>
      <c r="W86" s="42"/>
      <c r="X86" s="670"/>
      <c r="Y86" s="42"/>
      <c r="Z86" s="42"/>
      <c r="AA86" s="44"/>
      <c r="AB86" s="56"/>
      <c r="AC86" s="188"/>
    </row>
    <row r="87" spans="1:29" hidden="1" x14ac:dyDescent="0.25">
      <c r="B87" s="55"/>
      <c r="C87" s="47"/>
      <c r="D87" s="761" t="s">
        <v>398</v>
      </c>
      <c r="E87" s="761"/>
      <c r="F87" s="470"/>
      <c r="G87" s="620"/>
      <c r="H87" s="79">
        <f t="shared" si="20"/>
        <v>0</v>
      </c>
      <c r="I87" s="75"/>
      <c r="J87" s="42"/>
      <c r="K87" s="42"/>
      <c r="L87" s="42"/>
      <c r="M87" s="1"/>
      <c r="N87" s="81"/>
      <c r="O87" s="76"/>
      <c r="P87" s="75"/>
      <c r="Q87" s="1"/>
      <c r="R87" s="1"/>
      <c r="S87" s="1"/>
      <c r="T87" s="1"/>
      <c r="U87" s="1"/>
      <c r="V87" s="1"/>
      <c r="W87" s="42"/>
      <c r="X87" s="670"/>
      <c r="Y87" s="42"/>
      <c r="Z87" s="42"/>
      <c r="AA87" s="44"/>
      <c r="AB87" s="56"/>
      <c r="AC87" s="188"/>
    </row>
    <row r="88" spans="1:29" hidden="1" x14ac:dyDescent="0.25">
      <c r="B88" s="55"/>
      <c r="C88" s="47"/>
      <c r="D88" s="761" t="s">
        <v>471</v>
      </c>
      <c r="E88" s="761"/>
      <c r="F88" s="470"/>
      <c r="G88" s="620"/>
      <c r="H88" s="79">
        <f t="shared" si="20"/>
        <v>0</v>
      </c>
      <c r="I88" s="75"/>
      <c r="J88" s="42"/>
      <c r="K88" s="42"/>
      <c r="L88" s="42"/>
      <c r="M88" s="1"/>
      <c r="N88" s="81"/>
      <c r="O88" s="76"/>
      <c r="P88" s="75"/>
      <c r="Q88" s="1"/>
      <c r="R88" s="1"/>
      <c r="S88" s="1"/>
      <c r="T88" s="1"/>
      <c r="U88" s="1"/>
      <c r="V88" s="1"/>
      <c r="W88" s="42"/>
      <c r="X88" s="670"/>
      <c r="Y88" s="42"/>
      <c r="Z88" s="42"/>
      <c r="AA88" s="44"/>
      <c r="AB88" s="56"/>
      <c r="AC88" s="188"/>
    </row>
    <row r="89" spans="1:29" ht="25.5" hidden="1" customHeight="1" x14ac:dyDescent="0.25">
      <c r="B89" s="55"/>
      <c r="C89" s="47"/>
      <c r="D89" s="762" t="s">
        <v>476</v>
      </c>
      <c r="E89" s="762"/>
      <c r="F89" s="474"/>
      <c r="G89" s="623"/>
      <c r="H89" s="79">
        <f t="shared" si="20"/>
        <v>0</v>
      </c>
      <c r="I89" s="75"/>
      <c r="J89" s="42"/>
      <c r="K89" s="42"/>
      <c r="L89" s="42"/>
      <c r="M89" s="1"/>
      <c r="N89" s="81"/>
      <c r="O89" s="76"/>
      <c r="P89" s="75"/>
      <c r="Q89" s="1"/>
      <c r="R89" s="1"/>
      <c r="S89" s="1"/>
      <c r="T89" s="1"/>
      <c r="U89" s="1"/>
      <c r="V89" s="1"/>
      <c r="W89" s="42"/>
      <c r="X89" s="670"/>
      <c r="Y89" s="42"/>
      <c r="Z89" s="42"/>
      <c r="AA89" s="44"/>
      <c r="AB89" s="56"/>
      <c r="AC89" s="188"/>
    </row>
    <row r="90" spans="1:29" hidden="1" x14ac:dyDescent="0.25">
      <c r="B90" s="55"/>
      <c r="C90" s="47"/>
      <c r="D90" s="761" t="s">
        <v>801</v>
      </c>
      <c r="E90" s="761"/>
      <c r="F90" s="470"/>
      <c r="G90" s="620"/>
      <c r="H90" s="79">
        <f t="shared" si="20"/>
        <v>0</v>
      </c>
      <c r="I90" s="75"/>
      <c r="J90" s="42"/>
      <c r="K90" s="42"/>
      <c r="L90" s="42"/>
      <c r="M90" s="1"/>
      <c r="N90" s="81"/>
      <c r="O90" s="76"/>
      <c r="P90" s="75"/>
      <c r="Q90" s="1"/>
      <c r="R90" s="1"/>
      <c r="S90" s="1"/>
      <c r="T90" s="1"/>
      <c r="U90" s="1"/>
      <c r="V90" s="1"/>
      <c r="W90" s="42"/>
      <c r="X90" s="670"/>
      <c r="Y90" s="42"/>
      <c r="Z90" s="42"/>
      <c r="AA90" s="44"/>
      <c r="AB90" s="56"/>
      <c r="AC90" s="188"/>
    </row>
    <row r="91" spans="1:29" ht="25.5" hidden="1" customHeight="1" x14ac:dyDescent="0.25">
      <c r="B91" s="55"/>
      <c r="C91" s="47"/>
      <c r="D91" s="762" t="s">
        <v>485</v>
      </c>
      <c r="E91" s="762"/>
      <c r="F91" s="474"/>
      <c r="G91" s="623"/>
      <c r="H91" s="79">
        <f t="shared" si="20"/>
        <v>0</v>
      </c>
      <c r="I91" s="75"/>
      <c r="J91" s="42"/>
      <c r="K91" s="42"/>
      <c r="L91" s="42"/>
      <c r="M91" s="1"/>
      <c r="N91" s="81"/>
      <c r="O91" s="76"/>
      <c r="P91" s="75"/>
      <c r="Q91" s="1"/>
      <c r="R91" s="1"/>
      <c r="S91" s="1"/>
      <c r="T91" s="1"/>
      <c r="U91" s="1"/>
      <c r="V91" s="1"/>
      <c r="W91" s="42"/>
      <c r="X91" s="670"/>
      <c r="Y91" s="42"/>
      <c r="Z91" s="42"/>
      <c r="AA91" s="44"/>
      <c r="AB91" s="56"/>
      <c r="AC91" s="188"/>
    </row>
    <row r="92" spans="1:29" ht="25.5" hidden="1" customHeight="1" thickBot="1" x14ac:dyDescent="0.3">
      <c r="B92" s="57"/>
      <c r="C92" s="48"/>
      <c r="D92" s="783" t="s">
        <v>490</v>
      </c>
      <c r="E92" s="783"/>
      <c r="F92" s="475"/>
      <c r="G92" s="624"/>
      <c r="H92" s="79">
        <f t="shared" si="20"/>
        <v>0</v>
      </c>
      <c r="I92" s="75"/>
      <c r="J92" s="42"/>
      <c r="K92" s="42"/>
      <c r="L92" s="42"/>
      <c r="M92" s="1"/>
      <c r="N92" s="81"/>
      <c r="O92" s="76"/>
      <c r="P92" s="75"/>
      <c r="Q92" s="1"/>
      <c r="R92" s="1"/>
      <c r="S92" s="1"/>
      <c r="T92" s="1"/>
      <c r="U92" s="1"/>
      <c r="V92" s="1"/>
      <c r="W92" s="42"/>
      <c r="X92" s="670"/>
      <c r="Y92" s="42"/>
      <c r="Z92" s="42"/>
      <c r="AA92" s="44"/>
      <c r="AB92" s="56"/>
      <c r="AC92" s="188"/>
    </row>
    <row r="93" spans="1:29" ht="15.75" thickBot="1" x14ac:dyDescent="0.3">
      <c r="B93" s="100" t="s">
        <v>30</v>
      </c>
      <c r="C93" s="778" t="s">
        <v>31</v>
      </c>
      <c r="D93" s="786"/>
      <c r="E93" s="786"/>
      <c r="F93" s="467">
        <f>F99+F104+F115</f>
        <v>10368180</v>
      </c>
      <c r="G93" s="467">
        <f>G99+G104+G115</f>
        <v>10707609</v>
      </c>
      <c r="H93" s="85">
        <f t="shared" si="20"/>
        <v>11825641</v>
      </c>
      <c r="I93" s="86">
        <f t="shared" ref="I93:O93" si="23">I94+I97+I98+I99+I104+I115</f>
        <v>0</v>
      </c>
      <c r="J93" s="89">
        <f t="shared" si="23"/>
        <v>0</v>
      </c>
      <c r="K93" s="89">
        <f t="shared" si="23"/>
        <v>0</v>
      </c>
      <c r="L93" s="89">
        <f t="shared" si="23"/>
        <v>0</v>
      </c>
      <c r="M93" s="87">
        <f t="shared" si="23"/>
        <v>0</v>
      </c>
      <c r="N93" s="90"/>
      <c r="O93" s="88">
        <f t="shared" si="23"/>
        <v>11825641</v>
      </c>
      <c r="P93" s="86">
        <f>P94+P97+P98+P99+P104+P115</f>
        <v>89951</v>
      </c>
      <c r="Q93" s="87">
        <f t="shared" ref="Q93:AA93" si="24">Q94+Q97+Q98+Q99+Q104+Q115</f>
        <v>559252</v>
      </c>
      <c r="R93" s="87">
        <f t="shared" si="24"/>
        <v>4099843</v>
      </c>
      <c r="S93" s="87">
        <f t="shared" si="24"/>
        <v>80793</v>
      </c>
      <c r="T93" s="87">
        <f t="shared" si="24"/>
        <v>522100</v>
      </c>
      <c r="U93" s="87">
        <f t="shared" si="24"/>
        <v>354407</v>
      </c>
      <c r="V93" s="87">
        <f t="shared" si="24"/>
        <v>65470</v>
      </c>
      <c r="W93" s="89">
        <f t="shared" si="24"/>
        <v>491711</v>
      </c>
      <c r="X93" s="666">
        <f t="shared" si="24"/>
        <v>3145285</v>
      </c>
      <c r="Y93" s="89">
        <f t="shared" si="24"/>
        <v>2216829</v>
      </c>
      <c r="Z93" s="89">
        <f t="shared" si="24"/>
        <v>200000</v>
      </c>
      <c r="AA93" s="91">
        <f t="shared" si="24"/>
        <v>0</v>
      </c>
      <c r="AB93" s="52"/>
      <c r="AC93" s="188"/>
    </row>
    <row r="94" spans="1:29" s="18" customFormat="1" hidden="1" x14ac:dyDescent="0.25">
      <c r="A94" s="126"/>
      <c r="B94" s="115" t="s">
        <v>733</v>
      </c>
      <c r="C94" s="779" t="s">
        <v>32</v>
      </c>
      <c r="D94" s="780"/>
      <c r="E94" s="780"/>
      <c r="F94" s="468"/>
      <c r="G94" s="468"/>
      <c r="H94" s="116">
        <f t="shared" si="20"/>
        <v>0</v>
      </c>
      <c r="I94" s="117">
        <f t="shared" ref="I94:O94" si="25">I95+I96</f>
        <v>0</v>
      </c>
      <c r="J94" s="120">
        <f t="shared" si="25"/>
        <v>0</v>
      </c>
      <c r="K94" s="120">
        <f t="shared" si="25"/>
        <v>0</v>
      </c>
      <c r="L94" s="120">
        <f t="shared" si="25"/>
        <v>0</v>
      </c>
      <c r="M94" s="118">
        <f t="shared" si="25"/>
        <v>0</v>
      </c>
      <c r="N94" s="121"/>
      <c r="O94" s="119">
        <f t="shared" si="25"/>
        <v>0</v>
      </c>
      <c r="P94" s="117">
        <f>P95+P96</f>
        <v>0</v>
      </c>
      <c r="Q94" s="118">
        <f t="shared" ref="Q94:AA94" si="26">Q95+Q96</f>
        <v>0</v>
      </c>
      <c r="R94" s="118">
        <f t="shared" si="26"/>
        <v>0</v>
      </c>
      <c r="S94" s="118">
        <f t="shared" si="26"/>
        <v>0</v>
      </c>
      <c r="T94" s="118">
        <f t="shared" si="26"/>
        <v>0</v>
      </c>
      <c r="U94" s="118">
        <f t="shared" si="26"/>
        <v>0</v>
      </c>
      <c r="V94" s="118">
        <f t="shared" si="26"/>
        <v>0</v>
      </c>
      <c r="W94" s="120">
        <f t="shared" si="26"/>
        <v>0</v>
      </c>
      <c r="X94" s="693">
        <f t="shared" si="26"/>
        <v>0</v>
      </c>
      <c r="Y94" s="120">
        <f t="shared" si="26"/>
        <v>0</v>
      </c>
      <c r="Z94" s="120">
        <f t="shared" si="26"/>
        <v>0</v>
      </c>
      <c r="AA94" s="122">
        <f t="shared" si="26"/>
        <v>0</v>
      </c>
      <c r="AB94" s="52"/>
      <c r="AC94" s="188"/>
    </row>
    <row r="95" spans="1:29" s="41" customFormat="1" hidden="1" x14ac:dyDescent="0.25">
      <c r="A95" s="126" t="s">
        <v>33</v>
      </c>
      <c r="B95" s="53" t="s">
        <v>734</v>
      </c>
      <c r="C95" s="176" t="s">
        <v>315</v>
      </c>
      <c r="D95" s="241"/>
      <c r="E95" s="353"/>
      <c r="F95" s="469"/>
      <c r="G95" s="469"/>
      <c r="H95" s="80">
        <f t="shared" si="20"/>
        <v>0</v>
      </c>
      <c r="I95" s="77"/>
      <c r="J95" s="43"/>
      <c r="K95" s="43"/>
      <c r="L95" s="43"/>
      <c r="M95" s="13"/>
      <c r="N95" s="82"/>
      <c r="O95" s="78">
        <f>H95</f>
        <v>0</v>
      </c>
      <c r="P95" s="77"/>
      <c r="Q95" s="13"/>
      <c r="R95" s="13"/>
      <c r="S95" s="13"/>
      <c r="T95" s="13"/>
      <c r="U95" s="13"/>
      <c r="V95" s="13"/>
      <c r="W95" s="43"/>
      <c r="X95" s="669"/>
      <c r="Y95" s="43"/>
      <c r="Z95" s="43"/>
      <c r="AA95" s="45"/>
      <c r="AB95" s="54"/>
      <c r="AC95" s="203"/>
    </row>
    <row r="96" spans="1:29" s="41" customFormat="1" hidden="1" x14ac:dyDescent="0.25">
      <c r="A96" s="126" t="s">
        <v>912</v>
      </c>
      <c r="B96" s="53" t="s">
        <v>913</v>
      </c>
      <c r="C96" s="176" t="s">
        <v>914</v>
      </c>
      <c r="D96" s="241"/>
      <c r="E96" s="353"/>
      <c r="F96" s="469"/>
      <c r="G96" s="469"/>
      <c r="H96" s="80">
        <f t="shared" si="20"/>
        <v>0</v>
      </c>
      <c r="I96" s="77"/>
      <c r="J96" s="43"/>
      <c r="K96" s="43"/>
      <c r="L96" s="43"/>
      <c r="M96" s="13"/>
      <c r="N96" s="82"/>
      <c r="O96" s="78">
        <f>H96</f>
        <v>0</v>
      </c>
      <c r="P96" s="77"/>
      <c r="Q96" s="13"/>
      <c r="R96" s="13"/>
      <c r="S96" s="13"/>
      <c r="T96" s="13"/>
      <c r="U96" s="13"/>
      <c r="V96" s="13"/>
      <c r="W96" s="43"/>
      <c r="X96" s="669"/>
      <c r="Y96" s="43"/>
      <c r="Z96" s="43"/>
      <c r="AA96" s="45"/>
      <c r="AB96" s="54"/>
      <c r="AC96" s="203"/>
    </row>
    <row r="97" spans="1:30" s="18" customFormat="1" hidden="1" x14ac:dyDescent="0.25">
      <c r="A97" s="126" t="s">
        <v>915</v>
      </c>
      <c r="B97" s="92" t="s">
        <v>917</v>
      </c>
      <c r="C97" s="784" t="s">
        <v>919</v>
      </c>
      <c r="D97" s="785"/>
      <c r="E97" s="785"/>
      <c r="F97" s="472"/>
      <c r="G97" s="472"/>
      <c r="H97" s="93">
        <f t="shared" si="20"/>
        <v>0</v>
      </c>
      <c r="I97" s="94"/>
      <c r="J97" s="97"/>
      <c r="K97" s="97"/>
      <c r="L97" s="97"/>
      <c r="M97" s="95"/>
      <c r="N97" s="98"/>
      <c r="O97" s="96">
        <f>H97</f>
        <v>0</v>
      </c>
      <c r="P97" s="94"/>
      <c r="Q97" s="95"/>
      <c r="R97" s="95"/>
      <c r="S97" s="95"/>
      <c r="T97" s="95"/>
      <c r="U97" s="95"/>
      <c r="V97" s="95"/>
      <c r="W97" s="97"/>
      <c r="X97" s="673"/>
      <c r="Y97" s="97"/>
      <c r="Z97" s="97"/>
      <c r="AA97" s="99"/>
      <c r="AB97" s="52"/>
      <c r="AC97" s="188"/>
    </row>
    <row r="98" spans="1:30" s="18" customFormat="1" hidden="1" x14ac:dyDescent="0.25">
      <c r="A98" s="126" t="s">
        <v>916</v>
      </c>
      <c r="B98" s="92" t="s">
        <v>918</v>
      </c>
      <c r="C98" s="784" t="s">
        <v>920</v>
      </c>
      <c r="D98" s="785"/>
      <c r="E98" s="785"/>
      <c r="F98" s="472"/>
      <c r="G98" s="472"/>
      <c r="H98" s="93">
        <f t="shared" si="20"/>
        <v>0</v>
      </c>
      <c r="I98" s="94"/>
      <c r="J98" s="97"/>
      <c r="K98" s="97"/>
      <c r="L98" s="97"/>
      <c r="M98" s="95"/>
      <c r="N98" s="98"/>
      <c r="O98" s="96">
        <f>H98</f>
        <v>0</v>
      </c>
      <c r="P98" s="94"/>
      <c r="Q98" s="95"/>
      <c r="R98" s="95"/>
      <c r="S98" s="95"/>
      <c r="T98" s="95"/>
      <c r="U98" s="95"/>
      <c r="V98" s="95"/>
      <c r="W98" s="97"/>
      <c r="X98" s="673"/>
      <c r="Y98" s="97"/>
      <c r="Z98" s="97"/>
      <c r="AA98" s="99"/>
      <c r="AB98" s="52"/>
      <c r="AC98" s="188"/>
    </row>
    <row r="99" spans="1:30" s="18" customFormat="1" x14ac:dyDescent="0.25">
      <c r="A99" s="126" t="s">
        <v>34</v>
      </c>
      <c r="B99" s="92" t="s">
        <v>735</v>
      </c>
      <c r="C99" s="784" t="s">
        <v>35</v>
      </c>
      <c r="D99" s="785"/>
      <c r="E99" s="785"/>
      <c r="F99" s="472">
        <f>F103</f>
        <v>2865790</v>
      </c>
      <c r="G99" s="472">
        <f>G103</f>
        <v>2688364</v>
      </c>
      <c r="H99" s="93">
        <f t="shared" si="20"/>
        <v>3094346</v>
      </c>
      <c r="I99" s="94">
        <f t="shared" ref="I99:O99" si="27">I100+I101+I102+I103</f>
        <v>0</v>
      </c>
      <c r="J99" s="97">
        <f t="shared" si="27"/>
        <v>0</v>
      </c>
      <c r="K99" s="97">
        <f t="shared" si="27"/>
        <v>0</v>
      </c>
      <c r="L99" s="97">
        <f t="shared" si="27"/>
        <v>0</v>
      </c>
      <c r="M99" s="95">
        <f t="shared" si="27"/>
        <v>0</v>
      </c>
      <c r="N99" s="98"/>
      <c r="O99" s="96">
        <f t="shared" si="27"/>
        <v>3094346</v>
      </c>
      <c r="P99" s="94">
        <f>P100+P101+P102+P103</f>
        <v>80835</v>
      </c>
      <c r="Q99" s="95">
        <f t="shared" ref="Q99:AA99" si="28">Q100+Q101+Q102+Q103</f>
        <v>288335</v>
      </c>
      <c r="R99" s="95">
        <f t="shared" si="28"/>
        <v>1009065</v>
      </c>
      <c r="S99" s="95">
        <f t="shared" si="28"/>
        <v>45184</v>
      </c>
      <c r="T99" s="95">
        <f t="shared" si="28"/>
        <v>52085</v>
      </c>
      <c r="U99" s="95">
        <f t="shared" si="28"/>
        <v>77210</v>
      </c>
      <c r="V99" s="95">
        <f t="shared" si="28"/>
        <v>35650</v>
      </c>
      <c r="W99" s="97">
        <f t="shared" si="28"/>
        <v>237075</v>
      </c>
      <c r="X99" s="668">
        <f t="shared" si="28"/>
        <v>868907</v>
      </c>
      <c r="Y99" s="97">
        <f t="shared" si="28"/>
        <v>300000</v>
      </c>
      <c r="Z99" s="97">
        <f t="shared" si="28"/>
        <v>100000</v>
      </c>
      <c r="AA99" s="99">
        <f t="shared" si="28"/>
        <v>0</v>
      </c>
      <c r="AB99" s="52"/>
      <c r="AC99" s="188"/>
    </row>
    <row r="100" spans="1:30" hidden="1" x14ac:dyDescent="0.25">
      <c r="B100" s="55"/>
      <c r="C100" s="2"/>
      <c r="D100" s="761" t="s">
        <v>316</v>
      </c>
      <c r="E100" s="761"/>
      <c r="F100" s="470"/>
      <c r="G100" s="470"/>
      <c r="H100" s="79">
        <f t="shared" si="20"/>
        <v>0</v>
      </c>
      <c r="I100" s="75"/>
      <c r="J100" s="42"/>
      <c r="K100" s="42"/>
      <c r="L100" s="42"/>
      <c r="M100" s="1"/>
      <c r="N100" s="81"/>
      <c r="O100" s="76">
        <f>H100</f>
        <v>0</v>
      </c>
      <c r="P100" s="75"/>
      <c r="Q100" s="1"/>
      <c r="R100" s="1"/>
      <c r="S100" s="1"/>
      <c r="T100" s="1"/>
      <c r="U100" s="1"/>
      <c r="V100" s="1"/>
      <c r="W100" s="42"/>
      <c r="X100" s="670"/>
      <c r="Y100" s="42"/>
      <c r="Z100" s="42"/>
      <c r="AA100" s="44"/>
      <c r="AB100" s="56"/>
      <c r="AC100" s="188"/>
    </row>
    <row r="101" spans="1:30" hidden="1" x14ac:dyDescent="0.25">
      <c r="B101" s="55"/>
      <c r="C101" s="2"/>
      <c r="D101" s="761" t="s">
        <v>317</v>
      </c>
      <c r="E101" s="761"/>
      <c r="F101" s="470"/>
      <c r="G101" s="470"/>
      <c r="H101" s="79">
        <f t="shared" si="20"/>
        <v>0</v>
      </c>
      <c r="I101" s="75"/>
      <c r="J101" s="42"/>
      <c r="K101" s="42"/>
      <c r="L101" s="42"/>
      <c r="M101" s="1"/>
      <c r="N101" s="81"/>
      <c r="O101" s="76">
        <f>H101</f>
        <v>0</v>
      </c>
      <c r="P101" s="75"/>
      <c r="Q101" s="1"/>
      <c r="R101" s="1"/>
      <c r="S101" s="1"/>
      <c r="T101" s="1"/>
      <c r="U101" s="1"/>
      <c r="V101" s="1"/>
      <c r="W101" s="42"/>
      <c r="X101" s="670"/>
      <c r="Y101" s="42"/>
      <c r="Z101" s="42"/>
      <c r="AA101" s="44"/>
      <c r="AB101" s="56"/>
      <c r="AC101" s="188"/>
    </row>
    <row r="102" spans="1:30" hidden="1" x14ac:dyDescent="0.25">
      <c r="B102" s="55"/>
      <c r="C102" s="2"/>
      <c r="D102" s="761" t="s">
        <v>318</v>
      </c>
      <c r="E102" s="761"/>
      <c r="F102" s="470"/>
      <c r="G102" s="470"/>
      <c r="H102" s="79">
        <f t="shared" si="20"/>
        <v>0</v>
      </c>
      <c r="I102" s="75"/>
      <c r="J102" s="42"/>
      <c r="K102" s="42"/>
      <c r="L102" s="42"/>
      <c r="M102" s="1"/>
      <c r="N102" s="81"/>
      <c r="O102" s="76">
        <f>H102</f>
        <v>0</v>
      </c>
      <c r="P102" s="75"/>
      <c r="Q102" s="1"/>
      <c r="R102" s="1"/>
      <c r="S102" s="1"/>
      <c r="T102" s="1"/>
      <c r="U102" s="1"/>
      <c r="V102" s="1"/>
      <c r="W102" s="42"/>
      <c r="X102" s="670"/>
      <c r="Y102" s="42"/>
      <c r="Z102" s="42"/>
      <c r="AA102" s="44"/>
      <c r="AB102" s="56"/>
      <c r="AC102" s="188"/>
    </row>
    <row r="103" spans="1:30" x14ac:dyDescent="0.25">
      <c r="B103" s="55"/>
      <c r="C103" s="2"/>
      <c r="D103" s="761" t="s">
        <v>319</v>
      </c>
      <c r="E103" s="761"/>
      <c r="F103" s="470">
        <v>2865790</v>
      </c>
      <c r="G103" s="470">
        <v>2688364</v>
      </c>
      <c r="H103" s="79">
        <f t="shared" si="20"/>
        <v>3094346</v>
      </c>
      <c r="I103" s="75"/>
      <c r="J103" s="42"/>
      <c r="K103" s="42"/>
      <c r="L103" s="42"/>
      <c r="M103" s="1"/>
      <c r="N103" s="81"/>
      <c r="O103" s="76">
        <f>H103</f>
        <v>3094346</v>
      </c>
      <c r="P103" s="75">
        <v>80835</v>
      </c>
      <c r="Q103" s="1">
        <v>288335</v>
      </c>
      <c r="R103" s="1">
        <v>1009065</v>
      </c>
      <c r="S103" s="1">
        <v>45184</v>
      </c>
      <c r="T103" s="1">
        <v>52085</v>
      </c>
      <c r="U103" s="1">
        <v>77210</v>
      </c>
      <c r="V103" s="1">
        <v>35650</v>
      </c>
      <c r="W103" s="42">
        <v>237075</v>
      </c>
      <c r="X103" s="670">
        <v>868907</v>
      </c>
      <c r="Y103" s="42">
        <v>300000</v>
      </c>
      <c r="Z103" s="42">
        <v>100000</v>
      </c>
      <c r="AA103" s="44"/>
      <c r="AB103" s="56"/>
      <c r="AC103" s="188"/>
      <c r="AD103" s="188"/>
    </row>
    <row r="104" spans="1:30" s="18" customFormat="1" x14ac:dyDescent="0.25">
      <c r="A104" s="126"/>
      <c r="B104" s="92" t="s">
        <v>736</v>
      </c>
      <c r="C104" s="784" t="s">
        <v>37</v>
      </c>
      <c r="D104" s="785"/>
      <c r="E104" s="785"/>
      <c r="F104" s="472">
        <f>F105+F110+F111</f>
        <v>5147376</v>
      </c>
      <c r="G104" s="472">
        <f>G105+G110+G111</f>
        <v>6379420</v>
      </c>
      <c r="H104" s="93">
        <f t="shared" si="20"/>
        <v>7074855</v>
      </c>
      <c r="I104" s="94">
        <f t="shared" ref="I104:O104" si="29">I105+I108+I109+I110+I111</f>
        <v>0</v>
      </c>
      <c r="J104" s="97">
        <f t="shared" si="29"/>
        <v>0</v>
      </c>
      <c r="K104" s="97">
        <f t="shared" si="29"/>
        <v>0</v>
      </c>
      <c r="L104" s="97">
        <f t="shared" si="29"/>
        <v>0</v>
      </c>
      <c r="M104" s="95">
        <f t="shared" si="29"/>
        <v>0</v>
      </c>
      <c r="N104" s="98"/>
      <c r="O104" s="96">
        <f t="shared" si="29"/>
        <v>7074855</v>
      </c>
      <c r="P104" s="94">
        <f>P105+P108+P109+P110+P111</f>
        <v>0</v>
      </c>
      <c r="Q104" s="95">
        <f t="shared" ref="Q104:AA104" si="30">Q105+Q108+Q109+Q110+Q111</f>
        <v>72408</v>
      </c>
      <c r="R104" s="95">
        <f t="shared" si="30"/>
        <v>2643154</v>
      </c>
      <c r="S104" s="95">
        <f t="shared" si="30"/>
        <v>-3605</v>
      </c>
      <c r="T104" s="95">
        <f t="shared" si="30"/>
        <v>447565</v>
      </c>
      <c r="U104" s="95">
        <f t="shared" si="30"/>
        <v>232477</v>
      </c>
      <c r="V104" s="95">
        <f t="shared" si="30"/>
        <v>1628</v>
      </c>
      <c r="W104" s="97">
        <f t="shared" si="30"/>
        <v>98548</v>
      </c>
      <c r="X104" s="668">
        <f t="shared" si="30"/>
        <v>1915851</v>
      </c>
      <c r="Y104" s="97">
        <f t="shared" si="30"/>
        <v>1566829</v>
      </c>
      <c r="Z104" s="97">
        <f t="shared" si="30"/>
        <v>100000</v>
      </c>
      <c r="AA104" s="99">
        <f t="shared" si="30"/>
        <v>0</v>
      </c>
      <c r="AB104" s="52"/>
      <c r="AC104" s="188"/>
      <c r="AD104" s="188"/>
    </row>
    <row r="105" spans="1:30" s="41" customFormat="1" x14ac:dyDescent="0.25">
      <c r="A105" s="126" t="s">
        <v>36</v>
      </c>
      <c r="B105" s="53" t="s">
        <v>921</v>
      </c>
      <c r="C105" s="176" t="s">
        <v>922</v>
      </c>
      <c r="D105" s="241"/>
      <c r="E105" s="353"/>
      <c r="F105" s="469">
        <f>F106</f>
        <v>3697774</v>
      </c>
      <c r="G105" s="469">
        <f>G106</f>
        <v>3869133</v>
      </c>
      <c r="H105" s="80">
        <f t="shared" ref="H105:H136" si="31">SUM(P105:AA105)</f>
        <v>4564568</v>
      </c>
      <c r="I105" s="77">
        <f t="shared" ref="I105:O105" si="32">I106+I107</f>
        <v>0</v>
      </c>
      <c r="J105" s="43">
        <f t="shared" si="32"/>
        <v>0</v>
      </c>
      <c r="K105" s="43">
        <f t="shared" si="32"/>
        <v>0</v>
      </c>
      <c r="L105" s="43">
        <f t="shared" si="32"/>
        <v>0</v>
      </c>
      <c r="M105" s="13">
        <f t="shared" si="32"/>
        <v>0</v>
      </c>
      <c r="N105" s="82"/>
      <c r="O105" s="78">
        <f t="shared" si="32"/>
        <v>4564568</v>
      </c>
      <c r="P105" s="77">
        <f>P106+P107</f>
        <v>0</v>
      </c>
      <c r="Q105" s="13">
        <f t="shared" ref="Q105:AA105" si="33">Q106+Q107</f>
        <v>65450</v>
      </c>
      <c r="R105" s="13">
        <f t="shared" si="33"/>
        <v>1997468</v>
      </c>
      <c r="S105" s="13">
        <f t="shared" si="33"/>
        <v>6200</v>
      </c>
      <c r="T105" s="13">
        <f t="shared" si="33"/>
        <v>447565</v>
      </c>
      <c r="U105" s="13">
        <f t="shared" si="33"/>
        <v>152450</v>
      </c>
      <c r="V105" s="13">
        <f t="shared" si="33"/>
        <v>0</v>
      </c>
      <c r="W105" s="43">
        <f t="shared" si="33"/>
        <v>-39250</v>
      </c>
      <c r="X105" s="669">
        <f t="shared" si="33"/>
        <v>1534685</v>
      </c>
      <c r="Y105" s="43">
        <f t="shared" si="33"/>
        <v>300000</v>
      </c>
      <c r="Z105" s="43">
        <f t="shared" si="33"/>
        <v>100000</v>
      </c>
      <c r="AA105" s="45">
        <f t="shared" si="33"/>
        <v>0</v>
      </c>
      <c r="AB105" s="54"/>
      <c r="AC105" s="203"/>
    </row>
    <row r="106" spans="1:30" x14ac:dyDescent="0.25">
      <c r="B106" s="55"/>
      <c r="C106" s="2"/>
      <c r="D106" s="761" t="s">
        <v>399</v>
      </c>
      <c r="E106" s="761"/>
      <c r="F106" s="470">
        <v>3697774</v>
      </c>
      <c r="G106" s="470">
        <v>3869133</v>
      </c>
      <c r="H106" s="79">
        <f>SUM(P106:AA106)</f>
        <v>4564568</v>
      </c>
      <c r="I106" s="75"/>
      <c r="J106" s="42"/>
      <c r="K106" s="42"/>
      <c r="L106" s="42"/>
      <c r="M106" s="1"/>
      <c r="N106" s="81"/>
      <c r="O106" s="76">
        <f>H106</f>
        <v>4564568</v>
      </c>
      <c r="P106" s="75"/>
      <c r="Q106" s="1">
        <v>65450</v>
      </c>
      <c r="R106" s="1">
        <v>1997468</v>
      </c>
      <c r="S106" s="1">
        <v>6200</v>
      </c>
      <c r="T106" s="1">
        <v>447565</v>
      </c>
      <c r="U106" s="1">
        <v>152450</v>
      </c>
      <c r="V106" s="1"/>
      <c r="W106" s="42">
        <v>-39250</v>
      </c>
      <c r="X106" s="670">
        <v>1534685</v>
      </c>
      <c r="Y106" s="42">
        <v>300000</v>
      </c>
      <c r="Z106" s="42">
        <v>100000</v>
      </c>
      <c r="AA106" s="44"/>
      <c r="AB106" s="56"/>
      <c r="AC106" s="188"/>
      <c r="AD106" s="188"/>
    </row>
    <row r="107" spans="1:30" hidden="1" x14ac:dyDescent="0.25">
      <c r="B107" s="55"/>
      <c r="C107" s="2"/>
      <c r="D107" s="761" t="s">
        <v>400</v>
      </c>
      <c r="E107" s="761"/>
      <c r="F107" s="470"/>
      <c r="G107" s="470"/>
      <c r="H107" s="79">
        <f t="shared" si="31"/>
        <v>0</v>
      </c>
      <c r="I107" s="75"/>
      <c r="J107" s="42"/>
      <c r="K107" s="42"/>
      <c r="L107" s="42"/>
      <c r="M107" s="1"/>
      <c r="N107" s="81"/>
      <c r="O107" s="76">
        <f>H107</f>
        <v>0</v>
      </c>
      <c r="P107" s="208"/>
      <c r="Q107" s="1"/>
      <c r="R107" s="1"/>
      <c r="S107" s="1"/>
      <c r="T107" s="1"/>
      <c r="U107" s="1"/>
      <c r="V107" s="1"/>
      <c r="W107" s="42"/>
      <c r="X107" s="670"/>
      <c r="Y107" s="42"/>
      <c r="Z107" s="42"/>
      <c r="AA107" s="44"/>
      <c r="AB107" s="56"/>
      <c r="AC107" s="188"/>
      <c r="AD107" s="188"/>
    </row>
    <row r="108" spans="1:30" s="41" customFormat="1" hidden="1" x14ac:dyDescent="0.25">
      <c r="A108" s="126" t="s">
        <v>923</v>
      </c>
      <c r="B108" s="53" t="s">
        <v>924</v>
      </c>
      <c r="C108" s="238" t="s">
        <v>927</v>
      </c>
      <c r="D108" s="241"/>
      <c r="E108" s="353"/>
      <c r="F108" s="469"/>
      <c r="G108" s="469"/>
      <c r="H108" s="80">
        <f t="shared" si="31"/>
        <v>0</v>
      </c>
      <c r="I108" s="77"/>
      <c r="J108" s="43"/>
      <c r="K108" s="43"/>
      <c r="L108" s="43"/>
      <c r="M108" s="13"/>
      <c r="N108" s="82"/>
      <c r="O108" s="78">
        <f>H108</f>
        <v>0</v>
      </c>
      <c r="P108" s="77"/>
      <c r="Q108" s="13"/>
      <c r="R108" s="13"/>
      <c r="S108" s="13"/>
      <c r="T108" s="13"/>
      <c r="U108" s="13"/>
      <c r="V108" s="13"/>
      <c r="W108" s="43"/>
      <c r="X108" s="669"/>
      <c r="Y108" s="43"/>
      <c r="Z108" s="43"/>
      <c r="AA108" s="45"/>
      <c r="AB108" s="54"/>
      <c r="AC108" s="188"/>
      <c r="AD108" s="188"/>
    </row>
    <row r="109" spans="1:30" s="41" customFormat="1" hidden="1" x14ac:dyDescent="0.25">
      <c r="A109" s="126" t="s">
        <v>926</v>
      </c>
      <c r="B109" s="53" t="s">
        <v>925</v>
      </c>
      <c r="C109" s="238" t="s">
        <v>928</v>
      </c>
      <c r="D109" s="241"/>
      <c r="E109" s="353"/>
      <c r="F109" s="469"/>
      <c r="G109" s="469"/>
      <c r="H109" s="80">
        <f t="shared" si="31"/>
        <v>0</v>
      </c>
      <c r="I109" s="77"/>
      <c r="J109" s="43"/>
      <c r="K109" s="43"/>
      <c r="L109" s="43"/>
      <c r="M109" s="13"/>
      <c r="N109" s="82"/>
      <c r="O109" s="78">
        <f>H109</f>
        <v>0</v>
      </c>
      <c r="P109" s="77"/>
      <c r="Q109" s="13"/>
      <c r="R109" s="13"/>
      <c r="S109" s="13"/>
      <c r="T109" s="13"/>
      <c r="U109" s="13"/>
      <c r="V109" s="13"/>
      <c r="W109" s="43"/>
      <c r="X109" s="669"/>
      <c r="Y109" s="43"/>
      <c r="Z109" s="43"/>
      <c r="AA109" s="45"/>
      <c r="AB109" s="54"/>
      <c r="AC109" s="188"/>
      <c r="AD109" s="188"/>
    </row>
    <row r="110" spans="1:30" s="41" customFormat="1" x14ac:dyDescent="0.25">
      <c r="A110" s="126" t="s">
        <v>38</v>
      </c>
      <c r="B110" s="53" t="s">
        <v>737</v>
      </c>
      <c r="C110" s="299" t="s">
        <v>929</v>
      </c>
      <c r="D110" s="241"/>
      <c r="E110" s="353"/>
      <c r="F110" s="469">
        <v>1417252</v>
      </c>
      <c r="G110" s="469">
        <v>2477937</v>
      </c>
      <c r="H110" s="80">
        <f t="shared" si="31"/>
        <v>2477937</v>
      </c>
      <c r="I110" s="77"/>
      <c r="J110" s="43"/>
      <c r="K110" s="43"/>
      <c r="L110" s="43"/>
      <c r="M110" s="13"/>
      <c r="N110" s="82"/>
      <c r="O110" s="78">
        <f>H110</f>
        <v>2477937</v>
      </c>
      <c r="P110" s="77"/>
      <c r="Q110" s="13">
        <v>6958</v>
      </c>
      <c r="R110" s="13">
        <v>645686</v>
      </c>
      <c r="S110" s="13"/>
      <c r="T110" s="13"/>
      <c r="U110" s="13">
        <v>80027</v>
      </c>
      <c r="V110" s="13">
        <v>1628</v>
      </c>
      <c r="W110" s="43">
        <v>137798</v>
      </c>
      <c r="X110" s="669">
        <v>381166</v>
      </c>
      <c r="Y110" s="43">
        <v>1224674</v>
      </c>
      <c r="Z110" s="43"/>
      <c r="AA110" s="45"/>
      <c r="AB110" s="54"/>
      <c r="AC110" s="188"/>
      <c r="AD110" s="188"/>
    </row>
    <row r="111" spans="1:30" s="41" customFormat="1" x14ac:dyDescent="0.25">
      <c r="A111" s="126" t="s">
        <v>39</v>
      </c>
      <c r="B111" s="53" t="s">
        <v>738</v>
      </c>
      <c r="C111" s="238" t="s">
        <v>40</v>
      </c>
      <c r="D111" s="241"/>
      <c r="E111" s="353"/>
      <c r="F111" s="469">
        <f>F114</f>
        <v>32350</v>
      </c>
      <c r="G111" s="469">
        <f>G114</f>
        <v>32350</v>
      </c>
      <c r="H111" s="80">
        <f t="shared" si="31"/>
        <v>32350</v>
      </c>
      <c r="I111" s="77">
        <f t="shared" ref="I111:O111" si="34">I112+I113+I114</f>
        <v>0</v>
      </c>
      <c r="J111" s="43">
        <f t="shared" si="34"/>
        <v>0</v>
      </c>
      <c r="K111" s="43">
        <f t="shared" si="34"/>
        <v>0</v>
      </c>
      <c r="L111" s="43">
        <f t="shared" si="34"/>
        <v>0</v>
      </c>
      <c r="M111" s="13">
        <f t="shared" si="34"/>
        <v>0</v>
      </c>
      <c r="N111" s="82"/>
      <c r="O111" s="78">
        <f t="shared" si="34"/>
        <v>32350</v>
      </c>
      <c r="P111" s="77">
        <f>P112+P113+P114</f>
        <v>0</v>
      </c>
      <c r="Q111" s="13">
        <f t="shared" ref="Q111:AA111" si="35">Q112+Q113+Q114</f>
        <v>0</v>
      </c>
      <c r="R111" s="13">
        <f t="shared" si="35"/>
        <v>0</v>
      </c>
      <c r="S111" s="13">
        <f t="shared" si="35"/>
        <v>-9805</v>
      </c>
      <c r="T111" s="13">
        <f t="shared" si="35"/>
        <v>0</v>
      </c>
      <c r="U111" s="13">
        <f t="shared" si="35"/>
        <v>0</v>
      </c>
      <c r="V111" s="13">
        <f t="shared" si="35"/>
        <v>0</v>
      </c>
      <c r="W111" s="43">
        <f t="shared" si="35"/>
        <v>0</v>
      </c>
      <c r="X111" s="669">
        <f t="shared" si="35"/>
        <v>0</v>
      </c>
      <c r="Y111" s="43">
        <f t="shared" si="35"/>
        <v>42155</v>
      </c>
      <c r="Z111" s="43">
        <f t="shared" si="35"/>
        <v>0</v>
      </c>
      <c r="AA111" s="45">
        <f t="shared" si="35"/>
        <v>0</v>
      </c>
      <c r="AB111" s="54"/>
      <c r="AC111" s="188"/>
      <c r="AD111" s="188"/>
    </row>
    <row r="112" spans="1:30" hidden="1" x14ac:dyDescent="0.25">
      <c r="B112" s="55"/>
      <c r="C112" s="2"/>
      <c r="D112" s="237" t="s">
        <v>320</v>
      </c>
      <c r="E112" s="242"/>
      <c r="F112" s="470"/>
      <c r="G112" s="470"/>
      <c r="H112" s="79">
        <f t="shared" si="31"/>
        <v>0</v>
      </c>
      <c r="I112" s="75"/>
      <c r="J112" s="42"/>
      <c r="K112" s="42"/>
      <c r="L112" s="42"/>
      <c r="M112" s="1"/>
      <c r="N112" s="81"/>
      <c r="O112" s="76">
        <f>H112</f>
        <v>0</v>
      </c>
      <c r="P112" s="75"/>
      <c r="Q112" s="1"/>
      <c r="R112" s="1"/>
      <c r="S112" s="1"/>
      <c r="T112" s="1"/>
      <c r="U112" s="1"/>
      <c r="V112" s="1"/>
      <c r="W112" s="42"/>
      <c r="X112" s="670"/>
      <c r="Y112" s="42"/>
      <c r="Z112" s="42"/>
      <c r="AA112" s="44"/>
      <c r="AB112" s="56"/>
      <c r="AC112" s="188"/>
      <c r="AD112" s="188"/>
    </row>
    <row r="113" spans="1:30" hidden="1" x14ac:dyDescent="0.25">
      <c r="B113" s="55"/>
      <c r="C113" s="2"/>
      <c r="D113" s="237" t="s">
        <v>321</v>
      </c>
      <c r="E113" s="242"/>
      <c r="F113" s="470"/>
      <c r="G113" s="470"/>
      <c r="H113" s="79">
        <f t="shared" si="31"/>
        <v>0</v>
      </c>
      <c r="I113" s="75"/>
      <c r="J113" s="42"/>
      <c r="K113" s="42"/>
      <c r="L113" s="42"/>
      <c r="M113" s="1"/>
      <c r="N113" s="81"/>
      <c r="O113" s="76">
        <f>H113</f>
        <v>0</v>
      </c>
      <c r="P113" s="75"/>
      <c r="Q113" s="1"/>
      <c r="R113" s="1"/>
      <c r="S113" s="1"/>
      <c r="T113" s="1"/>
      <c r="U113" s="1"/>
      <c r="V113" s="1"/>
      <c r="W113" s="42"/>
      <c r="X113" s="670"/>
      <c r="Y113" s="42"/>
      <c r="Z113" s="42"/>
      <c r="AA113" s="44"/>
      <c r="AB113" s="56"/>
      <c r="AC113" s="188"/>
      <c r="AD113" s="188"/>
    </row>
    <row r="114" spans="1:30" x14ac:dyDescent="0.25">
      <c r="B114" s="55"/>
      <c r="C114" s="2"/>
      <c r="D114" s="242" t="s">
        <v>401</v>
      </c>
      <c r="E114" s="242"/>
      <c r="F114" s="470">
        <v>32350</v>
      </c>
      <c r="G114" s="470">
        <v>32350</v>
      </c>
      <c r="H114" s="79">
        <f t="shared" si="31"/>
        <v>32350</v>
      </c>
      <c r="I114" s="75"/>
      <c r="J114" s="42"/>
      <c r="K114" s="42"/>
      <c r="L114" s="42"/>
      <c r="M114" s="1"/>
      <c r="N114" s="81"/>
      <c r="O114" s="76">
        <f>H114</f>
        <v>32350</v>
      </c>
      <c r="P114" s="75"/>
      <c r="Q114" s="1"/>
      <c r="R114" s="1"/>
      <c r="S114" s="1">
        <v>-9805</v>
      </c>
      <c r="T114" s="1"/>
      <c r="U114" s="1"/>
      <c r="V114" s="1"/>
      <c r="W114" s="42"/>
      <c r="X114" s="670"/>
      <c r="Y114" s="42">
        <f>9805+32350</f>
        <v>42155</v>
      </c>
      <c r="Z114" s="42"/>
      <c r="AA114" s="44"/>
      <c r="AB114" s="56"/>
      <c r="AC114" s="188"/>
      <c r="AD114" s="188"/>
    </row>
    <row r="115" spans="1:30" s="18" customFormat="1" x14ac:dyDescent="0.25">
      <c r="A115" s="126" t="s">
        <v>41</v>
      </c>
      <c r="B115" s="92" t="s">
        <v>739</v>
      </c>
      <c r="C115" s="784" t="s">
        <v>42</v>
      </c>
      <c r="D115" s="785"/>
      <c r="E115" s="785"/>
      <c r="F115" s="472">
        <f>F126</f>
        <v>2355014</v>
      </c>
      <c r="G115" s="472">
        <f>G126+G127</f>
        <v>1639825</v>
      </c>
      <c r="H115" s="93">
        <f t="shared" si="31"/>
        <v>1656440</v>
      </c>
      <c r="I115" s="94">
        <f t="shared" ref="I115:O115" si="36">I116+I117+I118+I119+I120+I121+I122+I123+I124+I125+I126+I127</f>
        <v>0</v>
      </c>
      <c r="J115" s="97">
        <f t="shared" si="36"/>
        <v>0</v>
      </c>
      <c r="K115" s="97">
        <f t="shared" si="36"/>
        <v>0</v>
      </c>
      <c r="L115" s="97">
        <f t="shared" si="36"/>
        <v>0</v>
      </c>
      <c r="M115" s="95">
        <f t="shared" si="36"/>
        <v>0</v>
      </c>
      <c r="N115" s="98"/>
      <c r="O115" s="96">
        <f t="shared" si="36"/>
        <v>1656440</v>
      </c>
      <c r="P115" s="94">
        <f>P116+P117+P118+P119+P120+P121+P122+P123+P124+P125+P126+P127</f>
        <v>9116</v>
      </c>
      <c r="Q115" s="95">
        <f t="shared" ref="Q115:AA115" si="37">Q116+Q117+Q118+Q119+Q120+Q121+Q122+Q123+Q124+Q125+Q126+Q127</f>
        <v>198509</v>
      </c>
      <c r="R115" s="95">
        <f t="shared" si="37"/>
        <v>447624</v>
      </c>
      <c r="S115" s="95">
        <f t="shared" si="37"/>
        <v>39214</v>
      </c>
      <c r="T115" s="95">
        <f t="shared" si="37"/>
        <v>22450</v>
      </c>
      <c r="U115" s="95">
        <f t="shared" si="37"/>
        <v>44720</v>
      </c>
      <c r="V115" s="95">
        <f t="shared" si="37"/>
        <v>28192</v>
      </c>
      <c r="W115" s="97">
        <f t="shared" si="37"/>
        <v>156088</v>
      </c>
      <c r="X115" s="668">
        <f t="shared" si="37"/>
        <v>360527</v>
      </c>
      <c r="Y115" s="97">
        <f t="shared" si="37"/>
        <v>350000</v>
      </c>
      <c r="Z115" s="97">
        <f t="shared" si="37"/>
        <v>0</v>
      </c>
      <c r="AA115" s="99">
        <f t="shared" si="37"/>
        <v>0</v>
      </c>
      <c r="AB115" s="52"/>
      <c r="AC115" s="188"/>
      <c r="AD115" s="188"/>
    </row>
    <row r="116" spans="1:30" hidden="1" x14ac:dyDescent="0.25">
      <c r="B116" s="55"/>
      <c r="C116" s="2"/>
      <c r="D116" s="761" t="s">
        <v>322</v>
      </c>
      <c r="E116" s="761"/>
      <c r="F116" s="470"/>
      <c r="G116" s="470"/>
      <c r="H116" s="79">
        <f t="shared" si="31"/>
        <v>0</v>
      </c>
      <c r="I116" s="75"/>
      <c r="J116" s="42"/>
      <c r="K116" s="42"/>
      <c r="L116" s="42"/>
      <c r="M116" s="1"/>
      <c r="N116" s="81"/>
      <c r="O116" s="76">
        <f t="shared" ref="O116:O127" si="38">H116</f>
        <v>0</v>
      </c>
      <c r="P116" s="75"/>
      <c r="Q116" s="1"/>
      <c r="R116" s="1"/>
      <c r="S116" s="1"/>
      <c r="T116" s="1"/>
      <c r="U116" s="1"/>
      <c r="V116" s="1"/>
      <c r="W116" s="42"/>
      <c r="X116" s="670"/>
      <c r="Y116" s="42"/>
      <c r="Z116" s="42"/>
      <c r="AA116" s="44"/>
      <c r="AB116" s="56"/>
      <c r="AC116" s="188"/>
      <c r="AD116" s="188" t="e">
        <f>AC116-#REF!</f>
        <v>#REF!</v>
      </c>
    </row>
    <row r="117" spans="1:30" hidden="1" x14ac:dyDescent="0.25">
      <c r="B117" s="55"/>
      <c r="C117" s="2"/>
      <c r="D117" s="761" t="s">
        <v>323</v>
      </c>
      <c r="E117" s="761"/>
      <c r="F117" s="470"/>
      <c r="G117" s="470"/>
      <c r="H117" s="79">
        <f t="shared" si="31"/>
        <v>0</v>
      </c>
      <c r="I117" s="75"/>
      <c r="J117" s="42"/>
      <c r="K117" s="42"/>
      <c r="L117" s="42"/>
      <c r="M117" s="1"/>
      <c r="N117" s="81"/>
      <c r="O117" s="76">
        <f t="shared" si="38"/>
        <v>0</v>
      </c>
      <c r="P117" s="75"/>
      <c r="Q117" s="1"/>
      <c r="R117" s="1"/>
      <c r="S117" s="1"/>
      <c r="T117" s="1"/>
      <c r="U117" s="1"/>
      <c r="V117" s="1"/>
      <c r="W117" s="42"/>
      <c r="X117" s="670"/>
      <c r="Y117" s="42"/>
      <c r="Z117" s="42"/>
      <c r="AA117" s="44"/>
      <c r="AB117" s="56"/>
      <c r="AC117" s="188"/>
      <c r="AD117" s="188" t="e">
        <f>AC117-#REF!</f>
        <v>#REF!</v>
      </c>
    </row>
    <row r="118" spans="1:30" hidden="1" x14ac:dyDescent="0.25">
      <c r="B118" s="55"/>
      <c r="C118" s="2"/>
      <c r="D118" s="761" t="s">
        <v>324</v>
      </c>
      <c r="E118" s="761"/>
      <c r="F118" s="470"/>
      <c r="G118" s="470"/>
      <c r="H118" s="79">
        <f t="shared" si="31"/>
        <v>0</v>
      </c>
      <c r="I118" s="75"/>
      <c r="J118" s="42"/>
      <c r="K118" s="42"/>
      <c r="L118" s="42"/>
      <c r="M118" s="1"/>
      <c r="N118" s="81"/>
      <c r="O118" s="76">
        <f t="shared" si="38"/>
        <v>0</v>
      </c>
      <c r="P118" s="75"/>
      <c r="Q118" s="1"/>
      <c r="R118" s="1"/>
      <c r="S118" s="1"/>
      <c r="T118" s="1"/>
      <c r="U118" s="1"/>
      <c r="V118" s="1"/>
      <c r="W118" s="42"/>
      <c r="X118" s="670"/>
      <c r="Y118" s="42"/>
      <c r="Z118" s="42"/>
      <c r="AA118" s="44"/>
      <c r="AB118" s="56"/>
      <c r="AC118" s="188"/>
      <c r="AD118" s="188" t="e">
        <f>AC118-#REF!</f>
        <v>#REF!</v>
      </c>
    </row>
    <row r="119" spans="1:30" hidden="1" x14ac:dyDescent="0.25">
      <c r="B119" s="55"/>
      <c r="C119" s="2"/>
      <c r="D119" s="761" t="s">
        <v>325</v>
      </c>
      <c r="E119" s="761"/>
      <c r="F119" s="470"/>
      <c r="G119" s="470"/>
      <c r="H119" s="79">
        <f t="shared" si="31"/>
        <v>0</v>
      </c>
      <c r="I119" s="75"/>
      <c r="J119" s="42"/>
      <c r="K119" s="42"/>
      <c r="L119" s="42"/>
      <c r="M119" s="1"/>
      <c r="N119" s="81"/>
      <c r="O119" s="76">
        <f t="shared" si="38"/>
        <v>0</v>
      </c>
      <c r="P119" s="75"/>
      <c r="Q119" s="1"/>
      <c r="R119" s="1"/>
      <c r="S119" s="1"/>
      <c r="T119" s="1"/>
      <c r="U119" s="1"/>
      <c r="V119" s="1"/>
      <c r="W119" s="42"/>
      <c r="X119" s="670"/>
      <c r="Y119" s="42"/>
      <c r="Z119" s="42"/>
      <c r="AA119" s="44"/>
      <c r="AB119" s="56"/>
      <c r="AC119" s="188"/>
      <c r="AD119" s="188" t="e">
        <f>AC119-#REF!</f>
        <v>#REF!</v>
      </c>
    </row>
    <row r="120" spans="1:30" hidden="1" x14ac:dyDescent="0.25">
      <c r="B120" s="55"/>
      <c r="C120" s="2"/>
      <c r="D120" s="761" t="s">
        <v>326</v>
      </c>
      <c r="E120" s="761"/>
      <c r="F120" s="470"/>
      <c r="G120" s="470"/>
      <c r="H120" s="79">
        <f t="shared" si="31"/>
        <v>0</v>
      </c>
      <c r="I120" s="75"/>
      <c r="J120" s="42"/>
      <c r="K120" s="42"/>
      <c r="L120" s="42"/>
      <c r="M120" s="1"/>
      <c r="N120" s="81"/>
      <c r="O120" s="76">
        <f t="shared" si="38"/>
        <v>0</v>
      </c>
      <c r="P120" s="75"/>
      <c r="Q120" s="1"/>
      <c r="R120" s="1"/>
      <c r="S120" s="1"/>
      <c r="T120" s="1"/>
      <c r="U120" s="1"/>
      <c r="V120" s="1"/>
      <c r="W120" s="42"/>
      <c r="X120" s="670"/>
      <c r="Y120" s="42"/>
      <c r="Z120" s="42"/>
      <c r="AA120" s="44"/>
      <c r="AB120" s="56"/>
      <c r="AC120" s="188"/>
      <c r="AD120" s="188" t="e">
        <f>AC120-#REF!</f>
        <v>#REF!</v>
      </c>
    </row>
    <row r="121" spans="1:30" hidden="1" x14ac:dyDescent="0.25">
      <c r="B121" s="55"/>
      <c r="C121" s="2"/>
      <c r="D121" s="761" t="s">
        <v>327</v>
      </c>
      <c r="E121" s="761"/>
      <c r="F121" s="470"/>
      <c r="G121" s="470"/>
      <c r="H121" s="79">
        <f t="shared" si="31"/>
        <v>0</v>
      </c>
      <c r="I121" s="75"/>
      <c r="J121" s="42"/>
      <c r="K121" s="42"/>
      <c r="L121" s="42"/>
      <c r="M121" s="1"/>
      <c r="N121" s="81"/>
      <c r="O121" s="76">
        <f t="shared" si="38"/>
        <v>0</v>
      </c>
      <c r="P121" s="75"/>
      <c r="Q121" s="1"/>
      <c r="R121" s="1"/>
      <c r="S121" s="1"/>
      <c r="T121" s="1"/>
      <c r="U121" s="1"/>
      <c r="V121" s="1"/>
      <c r="W121" s="42"/>
      <c r="X121" s="670"/>
      <c r="Y121" s="42"/>
      <c r="Z121" s="42"/>
      <c r="AA121" s="44"/>
      <c r="AB121" s="56"/>
      <c r="AC121" s="188"/>
      <c r="AD121" s="188" t="e">
        <f>AC121-#REF!</f>
        <v>#REF!</v>
      </c>
    </row>
    <row r="122" spans="1:30" hidden="1" x14ac:dyDescent="0.25">
      <c r="B122" s="55"/>
      <c r="C122" s="2"/>
      <c r="D122" s="761" t="s">
        <v>328</v>
      </c>
      <c r="E122" s="761"/>
      <c r="F122" s="470"/>
      <c r="G122" s="470"/>
      <c r="H122" s="79">
        <f t="shared" si="31"/>
        <v>0</v>
      </c>
      <c r="I122" s="75"/>
      <c r="J122" s="42"/>
      <c r="K122" s="42"/>
      <c r="L122" s="42"/>
      <c r="M122" s="1"/>
      <c r="N122" s="81"/>
      <c r="O122" s="76">
        <f t="shared" si="38"/>
        <v>0</v>
      </c>
      <c r="P122" s="75"/>
      <c r="Q122" s="1"/>
      <c r="R122" s="1"/>
      <c r="S122" s="1"/>
      <c r="T122" s="1"/>
      <c r="U122" s="1"/>
      <c r="V122" s="1"/>
      <c r="W122" s="42"/>
      <c r="X122" s="670"/>
      <c r="Y122" s="42"/>
      <c r="Z122" s="42"/>
      <c r="AA122" s="44"/>
      <c r="AB122" s="56"/>
      <c r="AC122" s="188"/>
      <c r="AD122" s="188" t="e">
        <f>AC122-#REF!</f>
        <v>#REF!</v>
      </c>
    </row>
    <row r="123" spans="1:30" hidden="1" x14ac:dyDescent="0.25">
      <c r="B123" s="55"/>
      <c r="C123" s="2"/>
      <c r="D123" s="761" t="s">
        <v>329</v>
      </c>
      <c r="E123" s="761"/>
      <c r="F123" s="470"/>
      <c r="G123" s="470"/>
      <c r="H123" s="79">
        <f t="shared" si="31"/>
        <v>0</v>
      </c>
      <c r="I123" s="75"/>
      <c r="J123" s="42"/>
      <c r="K123" s="42"/>
      <c r="L123" s="42"/>
      <c r="M123" s="1"/>
      <c r="N123" s="81"/>
      <c r="O123" s="76">
        <f t="shared" si="38"/>
        <v>0</v>
      </c>
      <c r="P123" s="75"/>
      <c r="Q123" s="1"/>
      <c r="R123" s="1"/>
      <c r="S123" s="1"/>
      <c r="T123" s="1"/>
      <c r="U123" s="1"/>
      <c r="V123" s="1"/>
      <c r="W123" s="42"/>
      <c r="X123" s="670"/>
      <c r="Y123" s="42"/>
      <c r="Z123" s="42"/>
      <c r="AA123" s="44"/>
      <c r="AB123" s="56"/>
      <c r="AC123" s="188"/>
      <c r="AD123" s="188" t="e">
        <f>AC123-#REF!</f>
        <v>#REF!</v>
      </c>
    </row>
    <row r="124" spans="1:30" hidden="1" x14ac:dyDescent="0.25">
      <c r="B124" s="55"/>
      <c r="C124" s="2"/>
      <c r="D124" s="761" t="s">
        <v>330</v>
      </c>
      <c r="E124" s="761"/>
      <c r="F124" s="470"/>
      <c r="G124" s="470"/>
      <c r="H124" s="79">
        <f t="shared" si="31"/>
        <v>0</v>
      </c>
      <c r="I124" s="75"/>
      <c r="J124" s="42"/>
      <c r="K124" s="42"/>
      <c r="L124" s="42"/>
      <c r="M124" s="1"/>
      <c r="N124" s="81"/>
      <c r="O124" s="76">
        <f t="shared" si="38"/>
        <v>0</v>
      </c>
      <c r="P124" s="75"/>
      <c r="Q124" s="1"/>
      <c r="R124" s="1"/>
      <c r="S124" s="1"/>
      <c r="T124" s="1"/>
      <c r="U124" s="1"/>
      <c r="V124" s="1"/>
      <c r="W124" s="42"/>
      <c r="X124" s="670"/>
      <c r="Y124" s="42"/>
      <c r="Z124" s="42"/>
      <c r="AA124" s="44"/>
      <c r="AB124" s="56"/>
      <c r="AC124" s="188"/>
      <c r="AD124" s="188" t="e">
        <f>AC124-#REF!</f>
        <v>#REF!</v>
      </c>
    </row>
    <row r="125" spans="1:30" hidden="1" x14ac:dyDescent="0.25">
      <c r="B125" s="57"/>
      <c r="C125" s="20"/>
      <c r="D125" s="761" t="s">
        <v>873</v>
      </c>
      <c r="E125" s="761"/>
      <c r="F125" s="470"/>
      <c r="G125" s="470"/>
      <c r="H125" s="79">
        <f t="shared" si="31"/>
        <v>0</v>
      </c>
      <c r="I125" s="75"/>
      <c r="J125" s="42"/>
      <c r="K125" s="42"/>
      <c r="L125" s="42"/>
      <c r="M125" s="1"/>
      <c r="N125" s="81"/>
      <c r="O125" s="76">
        <f t="shared" si="38"/>
        <v>0</v>
      </c>
      <c r="P125" s="75"/>
      <c r="Q125" s="1"/>
      <c r="R125" s="1"/>
      <c r="S125" s="1"/>
      <c r="T125" s="1"/>
      <c r="U125" s="1"/>
      <c r="V125" s="1"/>
      <c r="W125" s="42"/>
      <c r="X125" s="670"/>
      <c r="Y125" s="42"/>
      <c r="Z125" s="42"/>
      <c r="AA125" s="44"/>
      <c r="AB125" s="56"/>
      <c r="AC125" s="188"/>
      <c r="AD125" s="188"/>
    </row>
    <row r="126" spans="1:30" x14ac:dyDescent="0.25">
      <c r="B126" s="57"/>
      <c r="C126" s="20"/>
      <c r="D126" s="761" t="s">
        <v>874</v>
      </c>
      <c r="E126" s="761"/>
      <c r="F126" s="476">
        <v>2355014</v>
      </c>
      <c r="G126" s="476">
        <v>1620350</v>
      </c>
      <c r="H126" s="79">
        <f t="shared" si="31"/>
        <v>1538561</v>
      </c>
      <c r="I126" s="75"/>
      <c r="J126" s="42"/>
      <c r="K126" s="42"/>
      <c r="L126" s="42"/>
      <c r="M126" s="1"/>
      <c r="N126" s="81"/>
      <c r="O126" s="76">
        <f t="shared" si="38"/>
        <v>1538561</v>
      </c>
      <c r="P126" s="75">
        <v>9116</v>
      </c>
      <c r="Q126" s="1">
        <f>66936+11400+120173</f>
        <v>198509</v>
      </c>
      <c r="R126" s="1">
        <f>429229+11400</f>
        <v>440629</v>
      </c>
      <c r="S126" s="1">
        <f>27796+11400</f>
        <v>39196</v>
      </c>
      <c r="T126" s="1">
        <f>11050+11400</f>
        <v>22450</v>
      </c>
      <c r="U126" s="1">
        <f>25635+11400</f>
        <v>37035</v>
      </c>
      <c r="V126" s="1">
        <f>12015+11400</f>
        <v>23415</v>
      </c>
      <c r="W126" s="42">
        <v>150703</v>
      </c>
      <c r="X126" s="670">
        <v>317508</v>
      </c>
      <c r="Y126" s="42">
        <v>300000</v>
      </c>
      <c r="Z126" s="42"/>
      <c r="AA126" s="44"/>
      <c r="AB126" s="56"/>
      <c r="AC126" s="188"/>
      <c r="AD126" s="188"/>
    </row>
    <row r="127" spans="1:30" ht="15.75" thickBot="1" x14ac:dyDescent="0.3">
      <c r="B127" s="57"/>
      <c r="C127" s="20"/>
      <c r="D127" s="787" t="s">
        <v>331</v>
      </c>
      <c r="E127" s="787"/>
      <c r="F127" s="476"/>
      <c r="G127" s="476">
        <v>19475</v>
      </c>
      <c r="H127" s="79">
        <f t="shared" si="31"/>
        <v>117879</v>
      </c>
      <c r="I127" s="75"/>
      <c r="J127" s="42"/>
      <c r="K127" s="42"/>
      <c r="L127" s="42"/>
      <c r="M127" s="1"/>
      <c r="N127" s="81"/>
      <c r="O127" s="76">
        <f t="shared" si="38"/>
        <v>117879</v>
      </c>
      <c r="P127" s="75"/>
      <c r="Q127" s="1"/>
      <c r="R127" s="1">
        <v>6995</v>
      </c>
      <c r="S127" s="1">
        <v>18</v>
      </c>
      <c r="T127" s="1"/>
      <c r="U127" s="1">
        <v>7685</v>
      </c>
      <c r="V127" s="1">
        <v>4777</v>
      </c>
      <c r="W127" s="42">
        <f>385+5000</f>
        <v>5385</v>
      </c>
      <c r="X127" s="670">
        <f>4019+24000+15000</f>
        <v>43019</v>
      </c>
      <c r="Y127" s="42">
        <v>50000</v>
      </c>
      <c r="Z127" s="42"/>
      <c r="AA127" s="44"/>
      <c r="AB127" s="56"/>
      <c r="AC127" s="188"/>
      <c r="AD127" s="188"/>
    </row>
    <row r="128" spans="1:30" ht="15.75" thickBot="1" x14ac:dyDescent="0.3">
      <c r="B128" s="100" t="s">
        <v>43</v>
      </c>
      <c r="C128" s="788" t="s">
        <v>44</v>
      </c>
      <c r="D128" s="789"/>
      <c r="E128" s="789"/>
      <c r="F128" s="467">
        <f>F130+F137+F145+F156+F166</f>
        <v>1304744</v>
      </c>
      <c r="G128" s="467">
        <f>G130+G137+G145+G156+G166</f>
        <v>1161023</v>
      </c>
      <c r="H128" s="85">
        <f t="shared" si="31"/>
        <v>1376673</v>
      </c>
      <c r="I128" s="86">
        <f t="shared" ref="I128:AA128" si="39">I129+I130+I137+I145+I153+I154+I155+I156+I162+I165+I166</f>
        <v>435193</v>
      </c>
      <c r="J128" s="89">
        <f t="shared" si="39"/>
        <v>2500</v>
      </c>
      <c r="K128" s="89">
        <f>K129+K130+K137+K145+K153+K154+K155+K156+K162+K165+K166</f>
        <v>792702</v>
      </c>
      <c r="L128" s="89">
        <f t="shared" si="39"/>
        <v>0</v>
      </c>
      <c r="M128" s="87">
        <f t="shared" si="39"/>
        <v>146278</v>
      </c>
      <c r="N128" s="90"/>
      <c r="O128" s="88">
        <f t="shared" si="39"/>
        <v>0</v>
      </c>
      <c r="P128" s="86">
        <f t="shared" si="39"/>
        <v>794</v>
      </c>
      <c r="Q128" s="87">
        <f t="shared" si="39"/>
        <v>36015</v>
      </c>
      <c r="R128" s="87">
        <f t="shared" si="39"/>
        <v>426141</v>
      </c>
      <c r="S128" s="87">
        <f t="shared" si="39"/>
        <v>30000</v>
      </c>
      <c r="T128" s="87">
        <f t="shared" si="39"/>
        <v>1010</v>
      </c>
      <c r="U128" s="87">
        <f t="shared" si="39"/>
        <v>240</v>
      </c>
      <c r="V128" s="87">
        <f t="shared" si="39"/>
        <v>78353</v>
      </c>
      <c r="W128" s="89">
        <f t="shared" si="39"/>
        <v>460209</v>
      </c>
      <c r="X128" s="666">
        <f t="shared" si="39"/>
        <v>1</v>
      </c>
      <c r="Y128" s="89">
        <f t="shared" si="39"/>
        <v>36786</v>
      </c>
      <c r="Z128" s="89">
        <f t="shared" si="39"/>
        <v>33374</v>
      </c>
      <c r="AA128" s="91">
        <f t="shared" si="39"/>
        <v>273750</v>
      </c>
      <c r="AB128" s="52"/>
      <c r="AC128" s="188"/>
    </row>
    <row r="129" spans="1:29" s="41" customFormat="1" hidden="1" x14ac:dyDescent="0.25">
      <c r="A129" s="126" t="s">
        <v>45</v>
      </c>
      <c r="B129" s="124" t="s">
        <v>740</v>
      </c>
      <c r="C129" s="790" t="s">
        <v>402</v>
      </c>
      <c r="D129" s="791"/>
      <c r="E129" s="791"/>
      <c r="F129" s="477"/>
      <c r="G129" s="626"/>
      <c r="H129" s="108">
        <f t="shared" si="31"/>
        <v>0</v>
      </c>
      <c r="I129" s="109"/>
      <c r="J129" s="112"/>
      <c r="K129" s="112"/>
      <c r="L129" s="112"/>
      <c r="M129" s="110"/>
      <c r="N129" s="113"/>
      <c r="O129" s="111"/>
      <c r="P129" s="109"/>
      <c r="Q129" s="110"/>
      <c r="R129" s="110"/>
      <c r="S129" s="110"/>
      <c r="T129" s="110"/>
      <c r="U129" s="110"/>
      <c r="V129" s="110"/>
      <c r="W129" s="112"/>
      <c r="X129" s="669"/>
      <c r="Y129" s="112"/>
      <c r="Z129" s="112"/>
      <c r="AA129" s="114"/>
      <c r="AB129" s="54"/>
      <c r="AC129" s="188"/>
    </row>
    <row r="130" spans="1:29" s="41" customFormat="1" x14ac:dyDescent="0.25">
      <c r="A130" s="126" t="s">
        <v>46</v>
      </c>
      <c r="B130" s="107" t="s">
        <v>741</v>
      </c>
      <c r="C130" s="792" t="s">
        <v>47</v>
      </c>
      <c r="D130" s="793"/>
      <c r="E130" s="793"/>
      <c r="F130" s="478">
        <f>F133</f>
        <v>174000</v>
      </c>
      <c r="G130" s="478">
        <f>G133</f>
        <v>181500</v>
      </c>
      <c r="H130" s="108">
        <f t="shared" si="31"/>
        <v>218500</v>
      </c>
      <c r="I130" s="109">
        <f t="shared" ref="I130:O130" si="40">I131+I132+I133</f>
        <v>218500</v>
      </c>
      <c r="J130" s="112">
        <f t="shared" si="40"/>
        <v>0</v>
      </c>
      <c r="K130" s="112">
        <f t="shared" si="40"/>
        <v>0</v>
      </c>
      <c r="L130" s="112">
        <f t="shared" si="40"/>
        <v>0</v>
      </c>
      <c r="M130" s="110">
        <f t="shared" si="40"/>
        <v>0</v>
      </c>
      <c r="N130" s="113"/>
      <c r="O130" s="111">
        <f t="shared" si="40"/>
        <v>0</v>
      </c>
      <c r="P130" s="109">
        <f>P131+P132+P133</f>
        <v>0</v>
      </c>
      <c r="Q130" s="110">
        <f t="shared" ref="Q130:AA130" si="41">Q131+Q132+Q133</f>
        <v>35780</v>
      </c>
      <c r="R130" s="110">
        <f t="shared" si="41"/>
        <v>30000</v>
      </c>
      <c r="S130" s="110">
        <f t="shared" si="41"/>
        <v>30000</v>
      </c>
      <c r="T130" s="110">
        <f t="shared" si="41"/>
        <v>0</v>
      </c>
      <c r="U130" s="110">
        <f t="shared" si="41"/>
        <v>0</v>
      </c>
      <c r="V130" s="110">
        <f t="shared" si="41"/>
        <v>15000</v>
      </c>
      <c r="W130" s="112">
        <f t="shared" si="41"/>
        <v>37000</v>
      </c>
      <c r="X130" s="672">
        <f t="shared" si="41"/>
        <v>0</v>
      </c>
      <c r="Y130" s="112">
        <f t="shared" si="41"/>
        <v>33000</v>
      </c>
      <c r="Z130" s="112">
        <f t="shared" si="41"/>
        <v>6720</v>
      </c>
      <c r="AA130" s="114">
        <f t="shared" si="41"/>
        <v>31000</v>
      </c>
      <c r="AB130" s="54"/>
      <c r="AC130" s="188"/>
    </row>
    <row r="131" spans="1:29" s="209" customFormat="1" hidden="1" x14ac:dyDescent="0.25">
      <c r="A131" s="126"/>
      <c r="B131" s="189"/>
      <c r="C131" s="198"/>
      <c r="D131" s="794" t="s">
        <v>332</v>
      </c>
      <c r="E131" s="794"/>
      <c r="F131" s="479"/>
      <c r="G131" s="628"/>
      <c r="H131" s="201">
        <f t="shared" si="31"/>
        <v>0</v>
      </c>
      <c r="I131" s="199"/>
      <c r="J131" s="192"/>
      <c r="K131" s="192"/>
      <c r="L131" s="192"/>
      <c r="M131" s="193"/>
      <c r="N131" s="194"/>
      <c r="O131" s="200"/>
      <c r="P131" s="199"/>
      <c r="Q131" s="193"/>
      <c r="R131" s="193"/>
      <c r="S131" s="193"/>
      <c r="T131" s="193"/>
      <c r="U131" s="193"/>
      <c r="V131" s="193"/>
      <c r="W131" s="192"/>
      <c r="X131" s="664"/>
      <c r="Y131" s="192"/>
      <c r="Z131" s="192"/>
      <c r="AA131" s="195"/>
      <c r="AB131" s="245"/>
      <c r="AC131" s="210"/>
    </row>
    <row r="132" spans="1:29" s="209" customFormat="1" hidden="1" x14ac:dyDescent="0.25">
      <c r="A132" s="126"/>
      <c r="B132" s="189"/>
      <c r="C132" s="198"/>
      <c r="D132" s="794" t="s">
        <v>333</v>
      </c>
      <c r="E132" s="794"/>
      <c r="F132" s="479"/>
      <c r="G132" s="628"/>
      <c r="H132" s="201">
        <f t="shared" si="31"/>
        <v>0</v>
      </c>
      <c r="I132" s="199"/>
      <c r="J132" s="192"/>
      <c r="K132" s="192"/>
      <c r="L132" s="192"/>
      <c r="M132" s="193"/>
      <c r="N132" s="194"/>
      <c r="O132" s="200"/>
      <c r="P132" s="199"/>
      <c r="Q132" s="193"/>
      <c r="R132" s="193"/>
      <c r="S132" s="193"/>
      <c r="T132" s="193"/>
      <c r="U132" s="193"/>
      <c r="V132" s="193"/>
      <c r="W132" s="192"/>
      <c r="X132" s="664"/>
      <c r="Y132" s="192"/>
      <c r="Z132" s="192"/>
      <c r="AA132" s="195"/>
      <c r="AB132" s="245"/>
      <c r="AC132" s="210"/>
    </row>
    <row r="133" spans="1:29" s="209" customFormat="1" x14ac:dyDescent="0.25">
      <c r="A133" s="126"/>
      <c r="B133" s="189"/>
      <c r="C133" s="198"/>
      <c r="D133" s="794" t="s">
        <v>403</v>
      </c>
      <c r="E133" s="794"/>
      <c r="F133" s="479">
        <f>F134+F135+F136</f>
        <v>174000</v>
      </c>
      <c r="G133" s="479">
        <f>G134+G135+G136</f>
        <v>181500</v>
      </c>
      <c r="H133" s="201">
        <f t="shared" si="31"/>
        <v>218500</v>
      </c>
      <c r="I133" s="199">
        <f t="shared" ref="I133:O133" si="42">SUM(I134:I136)</f>
        <v>218500</v>
      </c>
      <c r="J133" s="192">
        <f t="shared" si="42"/>
        <v>0</v>
      </c>
      <c r="K133" s="192">
        <f t="shared" si="42"/>
        <v>0</v>
      </c>
      <c r="L133" s="192">
        <f t="shared" si="42"/>
        <v>0</v>
      </c>
      <c r="M133" s="193">
        <f t="shared" si="42"/>
        <v>0</v>
      </c>
      <c r="N133" s="194"/>
      <c r="O133" s="200">
        <f t="shared" si="42"/>
        <v>0</v>
      </c>
      <c r="P133" s="199">
        <f>SUM(P134:P136)</f>
        <v>0</v>
      </c>
      <c r="Q133" s="193">
        <f t="shared" ref="Q133:AA133" si="43">SUM(Q134:Q136)</f>
        <v>35780</v>
      </c>
      <c r="R133" s="193">
        <f t="shared" si="43"/>
        <v>30000</v>
      </c>
      <c r="S133" s="193">
        <f t="shared" si="43"/>
        <v>30000</v>
      </c>
      <c r="T133" s="193">
        <f t="shared" si="43"/>
        <v>0</v>
      </c>
      <c r="U133" s="193">
        <f t="shared" si="43"/>
        <v>0</v>
      </c>
      <c r="V133" s="193">
        <f t="shared" si="43"/>
        <v>15000</v>
      </c>
      <c r="W133" s="192">
        <f t="shared" si="43"/>
        <v>37000</v>
      </c>
      <c r="X133" s="664">
        <f t="shared" si="43"/>
        <v>0</v>
      </c>
      <c r="Y133" s="192">
        <f t="shared" si="43"/>
        <v>33000</v>
      </c>
      <c r="Z133" s="192">
        <f t="shared" si="43"/>
        <v>6720</v>
      </c>
      <c r="AA133" s="195">
        <f t="shared" si="43"/>
        <v>31000</v>
      </c>
      <c r="AB133" s="245"/>
      <c r="AC133" s="210"/>
    </row>
    <row r="134" spans="1:29" x14ac:dyDescent="0.25">
      <c r="B134" s="55"/>
      <c r="C134" s="2"/>
      <c r="D134" s="205"/>
      <c r="E134" s="205" t="s">
        <v>870</v>
      </c>
      <c r="F134" s="470">
        <v>73000</v>
      </c>
      <c r="G134" s="620">
        <v>73000</v>
      </c>
      <c r="H134" s="79">
        <f t="shared" si="31"/>
        <v>73000</v>
      </c>
      <c r="I134" s="75">
        <f>H134</f>
        <v>73000</v>
      </c>
      <c r="J134" s="42"/>
      <c r="K134" s="42"/>
      <c r="L134" s="42"/>
      <c r="M134" s="1"/>
      <c r="N134" s="81"/>
      <c r="O134" s="76"/>
      <c r="P134" s="75"/>
      <c r="Q134" s="1">
        <v>33280</v>
      </c>
      <c r="R134" s="1"/>
      <c r="S134" s="1"/>
      <c r="T134" s="1"/>
      <c r="U134" s="1"/>
      <c r="V134" s="1"/>
      <c r="W134" s="42"/>
      <c r="X134" s="670"/>
      <c r="Y134" s="42">
        <v>3000</v>
      </c>
      <c r="Z134" s="42">
        <v>6720</v>
      </c>
      <c r="AA134" s="44">
        <v>30000</v>
      </c>
      <c r="AB134" s="56"/>
      <c r="AC134" s="188"/>
    </row>
    <row r="135" spans="1:29" x14ac:dyDescent="0.25">
      <c r="B135" s="55"/>
      <c r="C135" s="2"/>
      <c r="D135" s="296"/>
      <c r="E135" s="296" t="s">
        <v>980</v>
      </c>
      <c r="F135" s="470">
        <v>1000</v>
      </c>
      <c r="G135" s="620">
        <v>1000</v>
      </c>
      <c r="H135" s="79">
        <f t="shared" si="31"/>
        <v>1000</v>
      </c>
      <c r="I135" s="75">
        <f>H135</f>
        <v>1000</v>
      </c>
      <c r="J135" s="42"/>
      <c r="K135" s="42"/>
      <c r="L135" s="42"/>
      <c r="M135" s="1"/>
      <c r="N135" s="81"/>
      <c r="O135" s="76"/>
      <c r="P135" s="75"/>
      <c r="Q135" s="1"/>
      <c r="R135" s="1"/>
      <c r="S135" s="1"/>
      <c r="T135" s="1"/>
      <c r="U135" s="1"/>
      <c r="V135" s="1"/>
      <c r="W135" s="42"/>
      <c r="X135" s="670"/>
      <c r="Y135" s="42"/>
      <c r="Z135" s="42"/>
      <c r="AA135" s="44">
        <v>1000</v>
      </c>
      <c r="AB135" s="56"/>
      <c r="AC135" s="188"/>
    </row>
    <row r="136" spans="1:29" x14ac:dyDescent="0.25">
      <c r="B136" s="55"/>
      <c r="C136" s="2"/>
      <c r="D136" s="205"/>
      <c r="E136" s="205" t="s">
        <v>871</v>
      </c>
      <c r="F136" s="470">
        <v>100000</v>
      </c>
      <c r="G136" s="620">
        <v>107500</v>
      </c>
      <c r="H136" s="79">
        <f t="shared" si="31"/>
        <v>144500</v>
      </c>
      <c r="I136" s="75">
        <f>H136</f>
        <v>144500</v>
      </c>
      <c r="J136" s="42"/>
      <c r="K136" s="42"/>
      <c r="L136" s="42"/>
      <c r="M136" s="1"/>
      <c r="N136" s="81"/>
      <c r="O136" s="76"/>
      <c r="P136" s="75"/>
      <c r="Q136" s="1">
        <v>2500</v>
      </c>
      <c r="R136" s="1">
        <v>30000</v>
      </c>
      <c r="S136" s="1">
        <v>30000</v>
      </c>
      <c r="T136" s="1"/>
      <c r="U136" s="1"/>
      <c r="V136" s="1">
        <v>15000</v>
      </c>
      <c r="W136" s="42">
        <v>37000</v>
      </c>
      <c r="X136" s="670"/>
      <c r="Y136" s="42">
        <v>30000</v>
      </c>
      <c r="Z136" s="42"/>
      <c r="AA136" s="44"/>
      <c r="AB136" s="56"/>
      <c r="AC136" s="188"/>
    </row>
    <row r="137" spans="1:29" s="41" customFormat="1" x14ac:dyDescent="0.25">
      <c r="A137" s="126" t="s">
        <v>48</v>
      </c>
      <c r="B137" s="107" t="s">
        <v>742</v>
      </c>
      <c r="C137" s="792" t="s">
        <v>49</v>
      </c>
      <c r="D137" s="793"/>
      <c r="E137" s="793"/>
      <c r="F137" s="478">
        <f>F138+F141</f>
        <v>94744</v>
      </c>
      <c r="G137" s="478">
        <f>G138+G141</f>
        <v>124759</v>
      </c>
      <c r="H137" s="108">
        <f>SUM(P137:AA137)</f>
        <v>107259</v>
      </c>
      <c r="I137" s="109">
        <f t="shared" ref="I137:AA137" si="44">I138+I141</f>
        <v>104759</v>
      </c>
      <c r="J137" s="112">
        <f t="shared" si="44"/>
        <v>2500</v>
      </c>
      <c r="K137" s="112">
        <f t="shared" si="44"/>
        <v>0</v>
      </c>
      <c r="L137" s="112">
        <f t="shared" si="44"/>
        <v>0</v>
      </c>
      <c r="M137" s="110">
        <f t="shared" si="44"/>
        <v>0</v>
      </c>
      <c r="N137" s="113"/>
      <c r="O137" s="111">
        <f t="shared" si="44"/>
        <v>0</v>
      </c>
      <c r="P137" s="109">
        <f t="shared" si="44"/>
        <v>0</v>
      </c>
      <c r="Q137" s="110">
        <f t="shared" si="44"/>
        <v>0</v>
      </c>
      <c r="R137" s="110">
        <f t="shared" si="44"/>
        <v>24116</v>
      </c>
      <c r="S137" s="110">
        <f t="shared" si="44"/>
        <v>0</v>
      </c>
      <c r="T137" s="110">
        <f t="shared" si="44"/>
        <v>0</v>
      </c>
      <c r="U137" s="110">
        <f t="shared" si="44"/>
        <v>0</v>
      </c>
      <c r="V137" s="110">
        <f t="shared" si="44"/>
        <v>39023</v>
      </c>
      <c r="W137" s="112">
        <f t="shared" si="44"/>
        <v>0</v>
      </c>
      <c r="X137" s="672">
        <f t="shared" si="44"/>
        <v>0</v>
      </c>
      <c r="Y137" s="112">
        <f t="shared" si="44"/>
        <v>1876</v>
      </c>
      <c r="Z137" s="112">
        <f t="shared" si="44"/>
        <v>24744</v>
      </c>
      <c r="AA137" s="114">
        <f t="shared" si="44"/>
        <v>17500</v>
      </c>
      <c r="AB137" s="54"/>
      <c r="AC137" s="188"/>
    </row>
    <row r="138" spans="1:29" x14ac:dyDescent="0.25">
      <c r="B138" s="189"/>
      <c r="C138" s="198"/>
      <c r="D138" s="794" t="s">
        <v>404</v>
      </c>
      <c r="E138" s="794"/>
      <c r="F138" s="479">
        <f>F139+F140</f>
        <v>22244</v>
      </c>
      <c r="G138" s="479">
        <f>G139+G140</f>
        <v>52259</v>
      </c>
      <c r="H138" s="201">
        <f t="shared" ref="H138:H202" si="45">SUM(P138:AA138)</f>
        <v>52259</v>
      </c>
      <c r="I138" s="199">
        <f t="shared" ref="I138:AA138" si="46">SUM(I139:I140)</f>
        <v>52259</v>
      </c>
      <c r="J138" s="192">
        <f t="shared" si="46"/>
        <v>0</v>
      </c>
      <c r="K138" s="192">
        <f t="shared" si="46"/>
        <v>0</v>
      </c>
      <c r="L138" s="192">
        <f t="shared" si="46"/>
        <v>0</v>
      </c>
      <c r="M138" s="193">
        <f t="shared" si="46"/>
        <v>0</v>
      </c>
      <c r="N138" s="194"/>
      <c r="O138" s="200">
        <f t="shared" si="46"/>
        <v>0</v>
      </c>
      <c r="P138" s="199">
        <f t="shared" si="46"/>
        <v>0</v>
      </c>
      <c r="Q138" s="193">
        <f t="shared" si="46"/>
        <v>0</v>
      </c>
      <c r="R138" s="193">
        <f t="shared" si="46"/>
        <v>0</v>
      </c>
      <c r="S138" s="193">
        <f t="shared" si="46"/>
        <v>0</v>
      </c>
      <c r="T138" s="193">
        <f t="shared" si="46"/>
        <v>0</v>
      </c>
      <c r="U138" s="193">
        <f t="shared" si="46"/>
        <v>0</v>
      </c>
      <c r="V138" s="193">
        <f t="shared" si="46"/>
        <v>30015</v>
      </c>
      <c r="W138" s="192">
        <f t="shared" si="46"/>
        <v>0</v>
      </c>
      <c r="X138" s="664">
        <f t="shared" si="46"/>
        <v>0</v>
      </c>
      <c r="Y138" s="192">
        <f t="shared" si="46"/>
        <v>0</v>
      </c>
      <c r="Z138" s="192">
        <f t="shared" si="46"/>
        <v>22244</v>
      </c>
      <c r="AA138" s="195">
        <f t="shared" si="46"/>
        <v>0</v>
      </c>
      <c r="AB138" s="56"/>
      <c r="AC138" s="188"/>
    </row>
    <row r="139" spans="1:29" x14ac:dyDescent="0.25">
      <c r="B139" s="55"/>
      <c r="C139" s="2"/>
      <c r="D139" s="206"/>
      <c r="E139" s="206" t="s">
        <v>865</v>
      </c>
      <c r="F139" s="470">
        <v>19000</v>
      </c>
      <c r="G139" s="620">
        <v>49015</v>
      </c>
      <c r="H139" s="79">
        <f t="shared" si="45"/>
        <v>49015</v>
      </c>
      <c r="I139" s="75">
        <f>H139</f>
        <v>49015</v>
      </c>
      <c r="J139" s="42"/>
      <c r="K139" s="42"/>
      <c r="L139" s="42"/>
      <c r="M139" s="1"/>
      <c r="N139" s="81"/>
      <c r="O139" s="76"/>
      <c r="P139" s="75"/>
      <c r="Q139" s="1"/>
      <c r="R139" s="1"/>
      <c r="S139" s="1"/>
      <c r="T139" s="1"/>
      <c r="U139" s="1"/>
      <c r="V139" s="1">
        <v>30015</v>
      </c>
      <c r="W139" s="42"/>
      <c r="X139" s="670"/>
      <c r="Y139" s="42"/>
      <c r="Z139" s="42">
        <v>19000</v>
      </c>
      <c r="AA139" s="44"/>
      <c r="AB139" s="56"/>
      <c r="AC139" s="188"/>
    </row>
    <row r="140" spans="1:29" x14ac:dyDescent="0.25">
      <c r="B140" s="55"/>
      <c r="C140" s="2"/>
      <c r="D140" s="173"/>
      <c r="E140" s="173" t="s">
        <v>866</v>
      </c>
      <c r="F140" s="470">
        <v>3244</v>
      </c>
      <c r="G140" s="620">
        <v>3244</v>
      </c>
      <c r="H140" s="79">
        <f t="shared" si="45"/>
        <v>3244</v>
      </c>
      <c r="I140" s="75">
        <f>H140</f>
        <v>3244</v>
      </c>
      <c r="J140" s="42"/>
      <c r="K140" s="42"/>
      <c r="L140" s="42"/>
      <c r="M140" s="1"/>
      <c r="N140" s="81"/>
      <c r="O140" s="76"/>
      <c r="P140" s="75"/>
      <c r="Q140" s="1"/>
      <c r="R140" s="1"/>
      <c r="S140" s="1"/>
      <c r="T140" s="1"/>
      <c r="U140" s="1"/>
      <c r="V140" s="1"/>
      <c r="W140" s="42"/>
      <c r="X140" s="670"/>
      <c r="Y140" s="42"/>
      <c r="Z140" s="42">
        <v>3244</v>
      </c>
      <c r="AA140" s="44"/>
      <c r="AB140" s="56"/>
      <c r="AC140" s="188"/>
    </row>
    <row r="141" spans="1:29" x14ac:dyDescent="0.25">
      <c r="B141" s="189"/>
      <c r="C141" s="198"/>
      <c r="D141" s="794" t="s">
        <v>405</v>
      </c>
      <c r="E141" s="794"/>
      <c r="F141" s="479">
        <f>F142+F143</f>
        <v>72500</v>
      </c>
      <c r="G141" s="479">
        <f>G142+G143</f>
        <v>72500</v>
      </c>
      <c r="H141" s="201">
        <f t="shared" si="45"/>
        <v>55000</v>
      </c>
      <c r="I141" s="199">
        <f t="shared" ref="I141:AA141" si="47">SUM(I142:I143)</f>
        <v>52500</v>
      </c>
      <c r="J141" s="192">
        <f t="shared" si="47"/>
        <v>2500</v>
      </c>
      <c r="K141" s="192">
        <f t="shared" si="47"/>
        <v>0</v>
      </c>
      <c r="L141" s="192">
        <f t="shared" si="47"/>
        <v>0</v>
      </c>
      <c r="M141" s="193">
        <f t="shared" si="47"/>
        <v>0</v>
      </c>
      <c r="N141" s="194"/>
      <c r="O141" s="200">
        <f t="shared" si="47"/>
        <v>0</v>
      </c>
      <c r="P141" s="199">
        <f t="shared" si="47"/>
        <v>0</v>
      </c>
      <c r="Q141" s="193">
        <f t="shared" si="47"/>
        <v>0</v>
      </c>
      <c r="R141" s="193">
        <f t="shared" si="47"/>
        <v>24116</v>
      </c>
      <c r="S141" s="193">
        <f t="shared" si="47"/>
        <v>0</v>
      </c>
      <c r="T141" s="193">
        <f t="shared" si="47"/>
        <v>0</v>
      </c>
      <c r="U141" s="193">
        <f t="shared" si="47"/>
        <v>0</v>
      </c>
      <c r="V141" s="193">
        <f t="shared" si="47"/>
        <v>9008</v>
      </c>
      <c r="W141" s="192">
        <f t="shared" si="47"/>
        <v>0</v>
      </c>
      <c r="X141" s="664">
        <f t="shared" si="47"/>
        <v>0</v>
      </c>
      <c r="Y141" s="192">
        <f t="shared" si="47"/>
        <v>1876</v>
      </c>
      <c r="Z141" s="192">
        <f t="shared" si="47"/>
        <v>2500</v>
      </c>
      <c r="AA141" s="195">
        <f t="shared" si="47"/>
        <v>17500</v>
      </c>
      <c r="AB141" s="56"/>
      <c r="AC141" s="188"/>
    </row>
    <row r="142" spans="1:29" x14ac:dyDescent="0.25">
      <c r="B142" s="55"/>
      <c r="C142" s="2"/>
      <c r="D142" s="235"/>
      <c r="E142" s="235" t="s">
        <v>867</v>
      </c>
      <c r="F142" s="470">
        <v>2500</v>
      </c>
      <c r="G142" s="620">
        <v>2500</v>
      </c>
      <c r="H142" s="79">
        <f t="shared" si="45"/>
        <v>2500</v>
      </c>
      <c r="I142" s="75"/>
      <c r="J142" s="42">
        <f>H142</f>
        <v>2500</v>
      </c>
      <c r="K142" s="42"/>
      <c r="L142" s="42"/>
      <c r="M142" s="1"/>
      <c r="N142" s="81"/>
      <c r="O142" s="76"/>
      <c r="P142" s="75"/>
      <c r="Q142" s="1"/>
      <c r="R142" s="1"/>
      <c r="S142" s="1"/>
      <c r="T142" s="1"/>
      <c r="U142" s="1"/>
      <c r="V142" s="1"/>
      <c r="W142" s="42"/>
      <c r="X142" s="670"/>
      <c r="Y142" s="42"/>
      <c r="Z142" s="42">
        <v>2500</v>
      </c>
      <c r="AA142" s="44"/>
      <c r="AB142" s="56"/>
      <c r="AC142" s="188"/>
    </row>
    <row r="143" spans="1:29" x14ac:dyDescent="0.25">
      <c r="B143" s="55"/>
      <c r="C143" s="2"/>
      <c r="D143" s="173"/>
      <c r="E143" s="173" t="s">
        <v>868</v>
      </c>
      <c r="F143" s="470">
        <v>70000</v>
      </c>
      <c r="G143" s="620">
        <v>70000</v>
      </c>
      <c r="H143" s="79">
        <f t="shared" si="45"/>
        <v>52500</v>
      </c>
      <c r="I143" s="75">
        <f>H143</f>
        <v>52500</v>
      </c>
      <c r="J143" s="42"/>
      <c r="K143" s="42"/>
      <c r="L143" s="42"/>
      <c r="M143" s="1"/>
      <c r="N143" s="81"/>
      <c r="O143" s="76"/>
      <c r="P143" s="75"/>
      <c r="Q143" s="1"/>
      <c r="R143" s="1">
        <v>24116</v>
      </c>
      <c r="S143" s="1"/>
      <c r="T143" s="1"/>
      <c r="U143" s="1"/>
      <c r="V143" s="1">
        <v>9008</v>
      </c>
      <c r="W143" s="42"/>
      <c r="X143" s="670"/>
      <c r="Y143" s="42">
        <v>1876</v>
      </c>
      <c r="Z143" s="42"/>
      <c r="AA143" s="44">
        <v>17500</v>
      </c>
      <c r="AB143" s="56"/>
      <c r="AC143" s="188"/>
    </row>
    <row r="144" spans="1:29" x14ac:dyDescent="0.25">
      <c r="B144" s="55"/>
      <c r="C144" s="2"/>
      <c r="D144" s="351"/>
      <c r="E144" s="351" t="s">
        <v>1039</v>
      </c>
      <c r="F144" s="470"/>
      <c r="G144" s="620">
        <v>35915</v>
      </c>
      <c r="H144" s="79">
        <f t="shared" si="45"/>
        <v>35915</v>
      </c>
      <c r="I144" s="75">
        <f>H144</f>
        <v>35915</v>
      </c>
      <c r="J144" s="42"/>
      <c r="K144" s="42"/>
      <c r="L144" s="42"/>
      <c r="M144" s="1"/>
      <c r="N144" s="81"/>
      <c r="O144" s="76"/>
      <c r="P144" s="75"/>
      <c r="Q144" s="1"/>
      <c r="R144" s="1"/>
      <c r="S144" s="1"/>
      <c r="T144" s="1"/>
      <c r="U144" s="1">
        <v>35915</v>
      </c>
      <c r="V144" s="1"/>
      <c r="W144" s="42"/>
      <c r="X144" s="670"/>
      <c r="Y144" s="42"/>
      <c r="Z144" s="42"/>
      <c r="AA144" s="44"/>
      <c r="AB144" s="56"/>
      <c r="AC144" s="188"/>
    </row>
    <row r="145" spans="1:29" s="41" customFormat="1" x14ac:dyDescent="0.25">
      <c r="A145" s="126" t="s">
        <v>50</v>
      </c>
      <c r="B145" s="107" t="s">
        <v>743</v>
      </c>
      <c r="C145" s="792" t="s">
        <v>51</v>
      </c>
      <c r="D145" s="793"/>
      <c r="E145" s="793"/>
      <c r="F145" s="478">
        <f>F147+F148</f>
        <v>893000</v>
      </c>
      <c r="G145" s="478">
        <f>G147+G148</f>
        <v>671986</v>
      </c>
      <c r="H145" s="108">
        <f>SUM(P145:AA145)</f>
        <v>792702</v>
      </c>
      <c r="I145" s="109">
        <f t="shared" ref="I145:O145" si="48">I146+I147+I148+I149+I150+I151+I152</f>
        <v>0</v>
      </c>
      <c r="J145" s="112">
        <f t="shared" si="48"/>
        <v>0</v>
      </c>
      <c r="K145" s="112">
        <f t="shared" si="48"/>
        <v>792702</v>
      </c>
      <c r="L145" s="112">
        <f t="shared" si="48"/>
        <v>0</v>
      </c>
      <c r="M145" s="110">
        <f t="shared" si="48"/>
        <v>0</v>
      </c>
      <c r="N145" s="113"/>
      <c r="O145" s="111">
        <f t="shared" si="48"/>
        <v>0</v>
      </c>
      <c r="P145" s="109">
        <f>P146+P147+P148+P149+P150+P151+P152</f>
        <v>0</v>
      </c>
      <c r="Q145" s="110">
        <f t="shared" ref="Q145:AA145" si="49">Q146+Q147+Q148+Q149+Q150+Q151+Q152</f>
        <v>0</v>
      </c>
      <c r="R145" s="110">
        <f t="shared" si="49"/>
        <v>225486</v>
      </c>
      <c r="S145" s="110">
        <f t="shared" si="49"/>
        <v>0</v>
      </c>
      <c r="T145" s="110">
        <f t="shared" si="49"/>
        <v>0</v>
      </c>
      <c r="U145" s="110">
        <f t="shared" si="49"/>
        <v>0</v>
      </c>
      <c r="V145" s="110">
        <f t="shared" si="49"/>
        <v>0</v>
      </c>
      <c r="W145" s="112">
        <f t="shared" si="49"/>
        <v>343966</v>
      </c>
      <c r="X145" s="672">
        <f t="shared" si="49"/>
        <v>0</v>
      </c>
      <c r="Y145" s="112">
        <f t="shared" si="49"/>
        <v>0</v>
      </c>
      <c r="Z145" s="112">
        <f t="shared" si="49"/>
        <v>0</v>
      </c>
      <c r="AA145" s="114">
        <f t="shared" si="49"/>
        <v>223250</v>
      </c>
      <c r="AB145" s="54"/>
      <c r="AC145" s="188"/>
    </row>
    <row r="146" spans="1:29" hidden="1" x14ac:dyDescent="0.25">
      <c r="B146" s="55"/>
      <c r="C146" s="2"/>
      <c r="D146" s="761" t="s">
        <v>334</v>
      </c>
      <c r="E146" s="761"/>
      <c r="F146" s="470"/>
      <c r="G146" s="620"/>
      <c r="H146" s="79">
        <f t="shared" si="45"/>
        <v>0</v>
      </c>
      <c r="I146" s="75"/>
      <c r="J146" s="42"/>
      <c r="K146" s="42"/>
      <c r="L146" s="42"/>
      <c r="M146" s="1"/>
      <c r="N146" s="81"/>
      <c r="O146" s="76"/>
      <c r="P146" s="75"/>
      <c r="Q146" s="1"/>
      <c r="R146" s="1"/>
      <c r="S146" s="1"/>
      <c r="T146" s="1"/>
      <c r="U146" s="1"/>
      <c r="V146" s="1"/>
      <c r="W146" s="42"/>
      <c r="X146" s="670"/>
      <c r="Y146" s="42"/>
      <c r="Z146" s="42"/>
      <c r="AA146" s="44"/>
      <c r="AB146" s="56"/>
      <c r="AC146" s="188"/>
    </row>
    <row r="147" spans="1:29" ht="27" customHeight="1" x14ac:dyDescent="0.25">
      <c r="B147" s="55"/>
      <c r="C147" s="2"/>
      <c r="D147" s="762" t="s">
        <v>491</v>
      </c>
      <c r="E147" s="762"/>
      <c r="F147" s="474">
        <v>860000</v>
      </c>
      <c r="G147" s="623">
        <v>646600</v>
      </c>
      <c r="H147" s="79">
        <f t="shared" si="45"/>
        <v>763280</v>
      </c>
      <c r="I147" s="75"/>
      <c r="J147" s="42"/>
      <c r="K147" s="42">
        <f>H147</f>
        <v>763280</v>
      </c>
      <c r="L147" s="42"/>
      <c r="M147" s="1"/>
      <c r="N147" s="81"/>
      <c r="O147" s="76"/>
      <c r="P147" s="75"/>
      <c r="Q147" s="1"/>
      <c r="R147" s="1">
        <v>216600</v>
      </c>
      <c r="S147" s="1"/>
      <c r="T147" s="1"/>
      <c r="U147" s="1"/>
      <c r="V147" s="1"/>
      <c r="W147" s="42">
        <v>331680</v>
      </c>
      <c r="X147" s="670"/>
      <c r="Y147" s="42"/>
      <c r="Z147" s="42"/>
      <c r="AA147" s="44">
        <v>215000</v>
      </c>
      <c r="AB147" s="56"/>
      <c r="AC147" s="188"/>
    </row>
    <row r="148" spans="1:29" x14ac:dyDescent="0.25">
      <c r="B148" s="55"/>
      <c r="C148" s="2"/>
      <c r="D148" s="761" t="s">
        <v>802</v>
      </c>
      <c r="E148" s="761"/>
      <c r="F148" s="470">
        <v>33000</v>
      </c>
      <c r="G148" s="620">
        <v>25386</v>
      </c>
      <c r="H148" s="79">
        <f t="shared" si="45"/>
        <v>29422</v>
      </c>
      <c r="I148" s="75"/>
      <c r="J148" s="42"/>
      <c r="K148" s="42">
        <f>H148</f>
        <v>29422</v>
      </c>
      <c r="L148" s="42"/>
      <c r="M148" s="1"/>
      <c r="N148" s="81"/>
      <c r="O148" s="76"/>
      <c r="P148" s="75"/>
      <c r="Q148" s="1"/>
      <c r="R148" s="1">
        <v>8886</v>
      </c>
      <c r="S148" s="1"/>
      <c r="T148" s="1"/>
      <c r="U148" s="1"/>
      <c r="V148" s="1"/>
      <c r="W148" s="42">
        <v>12286</v>
      </c>
      <c r="X148" s="670"/>
      <c r="Y148" s="42"/>
      <c r="Z148" s="42"/>
      <c r="AA148" s="44">
        <v>8250</v>
      </c>
      <c r="AB148" s="56"/>
      <c r="AC148" s="188"/>
    </row>
    <row r="149" spans="1:29" hidden="1" x14ac:dyDescent="0.25">
      <c r="B149" s="55"/>
      <c r="C149" s="2"/>
      <c r="D149" s="761" t="s">
        <v>406</v>
      </c>
      <c r="E149" s="761"/>
      <c r="F149" s="470"/>
      <c r="G149" s="620"/>
      <c r="H149" s="79">
        <f t="shared" si="45"/>
        <v>0</v>
      </c>
      <c r="I149" s="75"/>
      <c r="J149" s="42"/>
      <c r="K149" s="42"/>
      <c r="L149" s="42"/>
      <c r="M149" s="1"/>
      <c r="N149" s="81"/>
      <c r="O149" s="76"/>
      <c r="P149" s="75"/>
      <c r="Q149" s="1"/>
      <c r="R149" s="1"/>
      <c r="S149" s="1"/>
      <c r="T149" s="1"/>
      <c r="U149" s="1"/>
      <c r="V149" s="1"/>
      <c r="W149" s="42"/>
      <c r="X149" s="670"/>
      <c r="Y149" s="42"/>
      <c r="Z149" s="42"/>
      <c r="AA149" s="44"/>
      <c r="AB149" s="56"/>
      <c r="AC149" s="188"/>
    </row>
    <row r="150" spans="1:29" hidden="1" x14ac:dyDescent="0.25">
      <c r="B150" s="55"/>
      <c r="C150" s="2"/>
      <c r="D150" s="761" t="s">
        <v>407</v>
      </c>
      <c r="E150" s="761"/>
      <c r="F150" s="470"/>
      <c r="G150" s="620"/>
      <c r="H150" s="79">
        <f t="shared" si="45"/>
        <v>0</v>
      </c>
      <c r="I150" s="75"/>
      <c r="J150" s="42"/>
      <c r="K150" s="42"/>
      <c r="L150" s="42"/>
      <c r="M150" s="1"/>
      <c r="N150" s="81"/>
      <c r="O150" s="76"/>
      <c r="P150" s="75"/>
      <c r="Q150" s="1"/>
      <c r="R150" s="1"/>
      <c r="S150" s="1"/>
      <c r="T150" s="1"/>
      <c r="U150" s="1"/>
      <c r="V150" s="1"/>
      <c r="W150" s="42"/>
      <c r="X150" s="670"/>
      <c r="Y150" s="42"/>
      <c r="Z150" s="42"/>
      <c r="AA150" s="44"/>
      <c r="AB150" s="56"/>
      <c r="AC150" s="188"/>
    </row>
    <row r="151" spans="1:29" hidden="1" x14ac:dyDescent="0.25">
      <c r="B151" s="55"/>
      <c r="C151" s="2"/>
      <c r="D151" s="761" t="s">
        <v>335</v>
      </c>
      <c r="E151" s="761"/>
      <c r="F151" s="470"/>
      <c r="G151" s="620"/>
      <c r="H151" s="79">
        <f t="shared" si="45"/>
        <v>0</v>
      </c>
      <c r="I151" s="75"/>
      <c r="J151" s="42"/>
      <c r="K151" s="42"/>
      <c r="L151" s="42"/>
      <c r="M151" s="1"/>
      <c r="N151" s="81"/>
      <c r="O151" s="76"/>
      <c r="P151" s="75"/>
      <c r="Q151" s="1"/>
      <c r="R151" s="1"/>
      <c r="S151" s="1"/>
      <c r="T151" s="1"/>
      <c r="U151" s="1"/>
      <c r="V151" s="1"/>
      <c r="W151" s="42"/>
      <c r="X151" s="670"/>
      <c r="Y151" s="42"/>
      <c r="Z151" s="42"/>
      <c r="AA151" s="44"/>
      <c r="AB151" s="56"/>
      <c r="AC151" s="188"/>
    </row>
    <row r="152" spans="1:29" hidden="1" x14ac:dyDescent="0.25">
      <c r="B152" s="55"/>
      <c r="C152" s="2"/>
      <c r="D152" s="761" t="s">
        <v>408</v>
      </c>
      <c r="E152" s="761"/>
      <c r="F152" s="470"/>
      <c r="G152" s="620"/>
      <c r="H152" s="79">
        <f t="shared" si="45"/>
        <v>0</v>
      </c>
      <c r="I152" s="75"/>
      <c r="J152" s="42"/>
      <c r="K152" s="42"/>
      <c r="L152" s="42"/>
      <c r="M152" s="1"/>
      <c r="N152" s="81"/>
      <c r="O152" s="76"/>
      <c r="P152" s="75"/>
      <c r="Q152" s="1"/>
      <c r="R152" s="1"/>
      <c r="S152" s="1"/>
      <c r="T152" s="1"/>
      <c r="U152" s="1"/>
      <c r="V152" s="1"/>
      <c r="W152" s="42"/>
      <c r="X152" s="670"/>
      <c r="Y152" s="42"/>
      <c r="Z152" s="42"/>
      <c r="AA152" s="44"/>
      <c r="AB152" s="56"/>
      <c r="AC152" s="188"/>
    </row>
    <row r="153" spans="1:29" s="41" customFormat="1" hidden="1" x14ac:dyDescent="0.25">
      <c r="A153" s="126" t="s">
        <v>52</v>
      </c>
      <c r="B153" s="107" t="s">
        <v>744</v>
      </c>
      <c r="C153" s="792" t="s">
        <v>409</v>
      </c>
      <c r="D153" s="793"/>
      <c r="E153" s="793"/>
      <c r="F153" s="478"/>
      <c r="G153" s="627"/>
      <c r="H153" s="108">
        <f t="shared" si="45"/>
        <v>0</v>
      </c>
      <c r="I153" s="109"/>
      <c r="J153" s="112"/>
      <c r="K153" s="112"/>
      <c r="L153" s="112"/>
      <c r="M153" s="110"/>
      <c r="N153" s="113"/>
      <c r="O153" s="111"/>
      <c r="P153" s="109"/>
      <c r="Q153" s="110"/>
      <c r="R153" s="110"/>
      <c r="S153" s="110"/>
      <c r="T153" s="110"/>
      <c r="U153" s="110"/>
      <c r="V153" s="110"/>
      <c r="W153" s="112"/>
      <c r="X153" s="669"/>
      <c r="Y153" s="112"/>
      <c r="Z153" s="112"/>
      <c r="AA153" s="114"/>
      <c r="AB153" s="54"/>
      <c r="AC153" s="188"/>
    </row>
    <row r="154" spans="1:29" s="41" customFormat="1" hidden="1" x14ac:dyDescent="0.25">
      <c r="A154" s="126" t="s">
        <v>53</v>
      </c>
      <c r="B154" s="107" t="s">
        <v>745</v>
      </c>
      <c r="C154" s="792" t="s">
        <v>410</v>
      </c>
      <c r="D154" s="793"/>
      <c r="E154" s="793"/>
      <c r="F154" s="478"/>
      <c r="G154" s="627"/>
      <c r="H154" s="108">
        <f t="shared" si="45"/>
        <v>0</v>
      </c>
      <c r="I154" s="109"/>
      <c r="J154" s="112"/>
      <c r="K154" s="112"/>
      <c r="L154" s="112"/>
      <c r="M154" s="110"/>
      <c r="N154" s="113"/>
      <c r="O154" s="111"/>
      <c r="P154" s="109"/>
      <c r="Q154" s="110"/>
      <c r="R154" s="110"/>
      <c r="S154" s="110"/>
      <c r="T154" s="110"/>
      <c r="U154" s="110"/>
      <c r="V154" s="110"/>
      <c r="W154" s="112"/>
      <c r="X154" s="669"/>
      <c r="Y154" s="112"/>
      <c r="Z154" s="112"/>
      <c r="AA154" s="114"/>
      <c r="AB154" s="54"/>
      <c r="AC154" s="188"/>
    </row>
    <row r="155" spans="1:29" s="41" customFormat="1" hidden="1" x14ac:dyDescent="0.25">
      <c r="A155" s="126" t="s">
        <v>54</v>
      </c>
      <c r="B155" s="107" t="s">
        <v>746</v>
      </c>
      <c r="C155" s="792" t="s">
        <v>930</v>
      </c>
      <c r="D155" s="793"/>
      <c r="E155" s="793"/>
      <c r="F155" s="478"/>
      <c r="G155" s="627"/>
      <c r="H155" s="108">
        <f t="shared" si="45"/>
        <v>0</v>
      </c>
      <c r="I155" s="109"/>
      <c r="J155" s="112"/>
      <c r="K155" s="112"/>
      <c r="L155" s="112"/>
      <c r="M155" s="110"/>
      <c r="N155" s="113"/>
      <c r="O155" s="111"/>
      <c r="P155" s="109"/>
      <c r="Q155" s="110"/>
      <c r="R155" s="110"/>
      <c r="S155" s="110"/>
      <c r="T155" s="110"/>
      <c r="U155" s="110"/>
      <c r="V155" s="110"/>
      <c r="W155" s="112"/>
      <c r="X155" s="669"/>
      <c r="Y155" s="112"/>
      <c r="Z155" s="112"/>
      <c r="AA155" s="114"/>
      <c r="AB155" s="54"/>
      <c r="AC155" s="188"/>
    </row>
    <row r="156" spans="1:29" s="41" customFormat="1" x14ac:dyDescent="0.25">
      <c r="A156" s="126"/>
      <c r="B156" s="107" t="s">
        <v>931</v>
      </c>
      <c r="C156" s="792" t="s">
        <v>932</v>
      </c>
      <c r="D156" s="793"/>
      <c r="E156" s="793"/>
      <c r="F156" s="478">
        <f>F158</f>
        <v>23000</v>
      </c>
      <c r="G156" s="478">
        <f>G158</f>
        <v>12392</v>
      </c>
      <c r="H156" s="108">
        <f>SUM(P156:AA156)</f>
        <v>8814</v>
      </c>
      <c r="I156" s="109">
        <f t="shared" ref="I156:O156" si="50">I157+I158</f>
        <v>8814</v>
      </c>
      <c r="J156" s="112">
        <f t="shared" si="50"/>
        <v>0</v>
      </c>
      <c r="K156" s="112">
        <f t="shared" si="50"/>
        <v>0</v>
      </c>
      <c r="L156" s="112">
        <f t="shared" si="50"/>
        <v>0</v>
      </c>
      <c r="M156" s="110">
        <f t="shared" si="50"/>
        <v>0</v>
      </c>
      <c r="N156" s="113"/>
      <c r="O156" s="111">
        <f t="shared" si="50"/>
        <v>0</v>
      </c>
      <c r="P156" s="109">
        <f>P157+P158</f>
        <v>792</v>
      </c>
      <c r="Q156" s="110">
        <f t="shared" ref="Q156:AA156" si="51">Q157+Q158</f>
        <v>235</v>
      </c>
      <c r="R156" s="110">
        <f t="shared" si="51"/>
        <v>261</v>
      </c>
      <c r="S156" s="110">
        <f t="shared" si="51"/>
        <v>0</v>
      </c>
      <c r="T156" s="110">
        <f t="shared" si="51"/>
        <v>1010</v>
      </c>
      <c r="U156" s="110">
        <f t="shared" si="51"/>
        <v>240</v>
      </c>
      <c r="V156" s="110">
        <f t="shared" si="51"/>
        <v>224</v>
      </c>
      <c r="W156" s="112">
        <f t="shared" si="51"/>
        <v>242</v>
      </c>
      <c r="X156" s="672">
        <f t="shared" si="51"/>
        <v>0</v>
      </c>
      <c r="Y156" s="112">
        <f t="shared" si="51"/>
        <v>1910</v>
      </c>
      <c r="Z156" s="112">
        <f t="shared" si="51"/>
        <v>1910</v>
      </c>
      <c r="AA156" s="114">
        <f t="shared" si="51"/>
        <v>1990</v>
      </c>
      <c r="AB156" s="54"/>
      <c r="AC156" s="188"/>
    </row>
    <row r="157" spans="1:29" s="209" customFormat="1" hidden="1" x14ac:dyDescent="0.25">
      <c r="A157" s="126" t="s">
        <v>933</v>
      </c>
      <c r="B157" s="189" t="s">
        <v>934</v>
      </c>
      <c r="C157" s="246"/>
      <c r="D157" s="244" t="s">
        <v>935</v>
      </c>
      <c r="E157" s="244"/>
      <c r="F157" s="479"/>
      <c r="G157" s="628"/>
      <c r="H157" s="201">
        <f t="shared" si="45"/>
        <v>0</v>
      </c>
      <c r="I157" s="199"/>
      <c r="J157" s="192"/>
      <c r="K157" s="192"/>
      <c r="L157" s="192"/>
      <c r="M157" s="193"/>
      <c r="N157" s="194"/>
      <c r="O157" s="200"/>
      <c r="P157" s="199"/>
      <c r="Q157" s="193"/>
      <c r="R157" s="193"/>
      <c r="S157" s="193"/>
      <c r="T157" s="193"/>
      <c r="U157" s="193"/>
      <c r="V157" s="193"/>
      <c r="W157" s="192"/>
      <c r="X157" s="664"/>
      <c r="Y157" s="192"/>
      <c r="Z157" s="192"/>
      <c r="AA157" s="195"/>
      <c r="AB157" s="245"/>
      <c r="AC157" s="188"/>
    </row>
    <row r="158" spans="1:29" s="209" customFormat="1" x14ac:dyDescent="0.25">
      <c r="A158" s="126" t="s">
        <v>829</v>
      </c>
      <c r="B158" s="189" t="s">
        <v>872</v>
      </c>
      <c r="C158" s="202"/>
      <c r="D158" s="266" t="s">
        <v>830</v>
      </c>
      <c r="E158" s="266"/>
      <c r="F158" s="479">
        <f>F161</f>
        <v>23000</v>
      </c>
      <c r="G158" s="479">
        <f>G161</f>
        <v>12392</v>
      </c>
      <c r="H158" s="201">
        <f t="shared" si="45"/>
        <v>8814</v>
      </c>
      <c r="I158" s="199">
        <f t="shared" ref="I158:O158" si="52">I159+I160+I161</f>
        <v>8814</v>
      </c>
      <c r="J158" s="192">
        <f t="shared" si="52"/>
        <v>0</v>
      </c>
      <c r="K158" s="192">
        <f t="shared" si="52"/>
        <v>0</v>
      </c>
      <c r="L158" s="192">
        <f t="shared" si="52"/>
        <v>0</v>
      </c>
      <c r="M158" s="193">
        <f t="shared" si="52"/>
        <v>0</v>
      </c>
      <c r="N158" s="194"/>
      <c r="O158" s="200">
        <f t="shared" si="52"/>
        <v>0</v>
      </c>
      <c r="P158" s="199">
        <f>P159+P160+P161</f>
        <v>792</v>
      </c>
      <c r="Q158" s="193">
        <f t="shared" ref="Q158:AA158" si="53">Q159+Q160+Q161</f>
        <v>235</v>
      </c>
      <c r="R158" s="193">
        <f t="shared" si="53"/>
        <v>261</v>
      </c>
      <c r="S158" s="193">
        <f t="shared" si="53"/>
        <v>0</v>
      </c>
      <c r="T158" s="193">
        <f t="shared" si="53"/>
        <v>1010</v>
      </c>
      <c r="U158" s="193">
        <f t="shared" si="53"/>
        <v>240</v>
      </c>
      <c r="V158" s="193">
        <f t="shared" si="53"/>
        <v>224</v>
      </c>
      <c r="W158" s="192">
        <f t="shared" si="53"/>
        <v>242</v>
      </c>
      <c r="X158" s="664">
        <f t="shared" si="53"/>
        <v>0</v>
      </c>
      <c r="Y158" s="192">
        <f t="shared" si="53"/>
        <v>1910</v>
      </c>
      <c r="Z158" s="192">
        <f t="shared" si="53"/>
        <v>1910</v>
      </c>
      <c r="AA158" s="195">
        <f t="shared" si="53"/>
        <v>1990</v>
      </c>
      <c r="AB158" s="245"/>
      <c r="AC158" s="188"/>
    </row>
    <row r="159" spans="1:29" hidden="1" x14ac:dyDescent="0.25">
      <c r="B159" s="55"/>
      <c r="C159" s="2"/>
      <c r="D159" s="242"/>
      <c r="E159" s="242" t="s">
        <v>831</v>
      </c>
      <c r="F159" s="470"/>
      <c r="G159" s="620"/>
      <c r="H159" s="79">
        <f t="shared" si="45"/>
        <v>0</v>
      </c>
      <c r="I159" s="75"/>
      <c r="J159" s="42"/>
      <c r="K159" s="42"/>
      <c r="L159" s="42"/>
      <c r="M159" s="1"/>
      <c r="N159" s="81"/>
      <c r="O159" s="76"/>
      <c r="P159" s="75"/>
      <c r="Q159" s="1"/>
      <c r="R159" s="1"/>
      <c r="S159" s="1"/>
      <c r="T159" s="1"/>
      <c r="U159" s="1"/>
      <c r="V159" s="1"/>
      <c r="W159" s="42"/>
      <c r="X159" s="670"/>
      <c r="Y159" s="42"/>
      <c r="Z159" s="42"/>
      <c r="AA159" s="44"/>
      <c r="AB159" s="56"/>
      <c r="AC159" s="188"/>
    </row>
    <row r="160" spans="1:29" hidden="1" x14ac:dyDescent="0.25">
      <c r="B160" s="55"/>
      <c r="C160" s="2"/>
      <c r="D160" s="242"/>
      <c r="E160" s="242" t="s">
        <v>336</v>
      </c>
      <c r="F160" s="470"/>
      <c r="G160" s="620"/>
      <c r="H160" s="79">
        <f t="shared" si="45"/>
        <v>0</v>
      </c>
      <c r="I160" s="75"/>
      <c r="J160" s="42"/>
      <c r="K160" s="42"/>
      <c r="L160" s="42"/>
      <c r="M160" s="1"/>
      <c r="N160" s="81"/>
      <c r="O160" s="76"/>
      <c r="P160" s="75"/>
      <c r="Q160" s="1"/>
      <c r="R160" s="1"/>
      <c r="S160" s="1"/>
      <c r="T160" s="1"/>
      <c r="U160" s="1"/>
      <c r="V160" s="1"/>
      <c r="W160" s="42"/>
      <c r="X160" s="670"/>
      <c r="Y160" s="42"/>
      <c r="Z160" s="42"/>
      <c r="AA160" s="44"/>
      <c r="AB160" s="56"/>
      <c r="AC160" s="188"/>
    </row>
    <row r="161" spans="1:29" x14ac:dyDescent="0.25">
      <c r="B161" s="55"/>
      <c r="C161" s="2"/>
      <c r="D161" s="242"/>
      <c r="E161" s="242" t="s">
        <v>832</v>
      </c>
      <c r="F161" s="470">
        <v>23000</v>
      </c>
      <c r="G161" s="620">
        <v>12392</v>
      </c>
      <c r="H161" s="79">
        <f t="shared" si="45"/>
        <v>8814</v>
      </c>
      <c r="I161" s="75">
        <f>H161</f>
        <v>8814</v>
      </c>
      <c r="J161" s="42"/>
      <c r="K161" s="42"/>
      <c r="L161" s="42"/>
      <c r="M161" s="1"/>
      <c r="N161" s="81"/>
      <c r="O161" s="76"/>
      <c r="P161" s="75">
        <v>792</v>
      </c>
      <c r="Q161" s="1">
        <v>235</v>
      </c>
      <c r="R161" s="1">
        <v>261</v>
      </c>
      <c r="S161" s="1"/>
      <c r="T161" s="1">
        <v>1010</v>
      </c>
      <c r="U161" s="1">
        <v>240</v>
      </c>
      <c r="V161" s="1">
        <v>224</v>
      </c>
      <c r="W161" s="42">
        <v>242</v>
      </c>
      <c r="X161" s="670">
        <v>0</v>
      </c>
      <c r="Y161" s="490">
        <v>1910</v>
      </c>
      <c r="Z161" s="42">
        <v>1910</v>
      </c>
      <c r="AA161" s="44">
        <v>1990</v>
      </c>
      <c r="AB161" s="56"/>
      <c r="AC161" s="188"/>
    </row>
    <row r="162" spans="1:29" s="41" customFormat="1" ht="15" hidden="1" customHeight="1" x14ac:dyDescent="0.25">
      <c r="A162" s="126"/>
      <c r="B162" s="107" t="s">
        <v>747</v>
      </c>
      <c r="C162" s="792" t="s">
        <v>936</v>
      </c>
      <c r="D162" s="793"/>
      <c r="E162" s="793"/>
      <c r="F162" s="478"/>
      <c r="G162" s="627"/>
      <c r="H162" s="108">
        <f t="shared" si="45"/>
        <v>0</v>
      </c>
      <c r="I162" s="109">
        <f t="shared" ref="I162:O162" si="54">I163+I164</f>
        <v>0</v>
      </c>
      <c r="J162" s="112">
        <f t="shared" si="54"/>
        <v>0</v>
      </c>
      <c r="K162" s="112">
        <f t="shared" si="54"/>
        <v>0</v>
      </c>
      <c r="L162" s="112">
        <f t="shared" si="54"/>
        <v>0</v>
      </c>
      <c r="M162" s="110">
        <f t="shared" si="54"/>
        <v>0</v>
      </c>
      <c r="N162" s="113"/>
      <c r="O162" s="111">
        <f t="shared" si="54"/>
        <v>0</v>
      </c>
      <c r="P162" s="109">
        <f>P163+P164</f>
        <v>0</v>
      </c>
      <c r="Q162" s="110">
        <f t="shared" ref="Q162:AA162" si="55">Q163+Q164</f>
        <v>0</v>
      </c>
      <c r="R162" s="110">
        <f t="shared" si="55"/>
        <v>0</v>
      </c>
      <c r="S162" s="110">
        <f t="shared" si="55"/>
        <v>0</v>
      </c>
      <c r="T162" s="110">
        <f t="shared" si="55"/>
        <v>0</v>
      </c>
      <c r="U162" s="110">
        <f t="shared" si="55"/>
        <v>0</v>
      </c>
      <c r="V162" s="110">
        <f t="shared" si="55"/>
        <v>0</v>
      </c>
      <c r="W162" s="112">
        <f t="shared" si="55"/>
        <v>0</v>
      </c>
      <c r="X162" s="669">
        <f t="shared" si="55"/>
        <v>0</v>
      </c>
      <c r="Y162" s="112">
        <f t="shared" si="55"/>
        <v>0</v>
      </c>
      <c r="Z162" s="112">
        <f t="shared" si="55"/>
        <v>0</v>
      </c>
      <c r="AA162" s="114">
        <f t="shared" si="55"/>
        <v>0</v>
      </c>
      <c r="AB162" s="54"/>
      <c r="AC162" s="188"/>
    </row>
    <row r="163" spans="1:29" s="209" customFormat="1" ht="15" hidden="1" customHeight="1" x14ac:dyDescent="0.25">
      <c r="A163" s="126" t="s">
        <v>940</v>
      </c>
      <c r="B163" s="189" t="s">
        <v>938</v>
      </c>
      <c r="C163" s="198"/>
      <c r="D163" s="794" t="s">
        <v>937</v>
      </c>
      <c r="E163" s="794"/>
      <c r="F163" s="479"/>
      <c r="G163" s="628"/>
      <c r="H163" s="201">
        <f t="shared" si="45"/>
        <v>0</v>
      </c>
      <c r="I163" s="199"/>
      <c r="J163" s="192"/>
      <c r="K163" s="192"/>
      <c r="L163" s="192"/>
      <c r="M163" s="193"/>
      <c r="N163" s="194"/>
      <c r="O163" s="200"/>
      <c r="P163" s="199"/>
      <c r="Q163" s="193"/>
      <c r="R163" s="193"/>
      <c r="S163" s="193"/>
      <c r="T163" s="193"/>
      <c r="U163" s="193"/>
      <c r="V163" s="193"/>
      <c r="W163" s="192"/>
      <c r="X163" s="664"/>
      <c r="Y163" s="192"/>
      <c r="Z163" s="192"/>
      <c r="AA163" s="195"/>
      <c r="AB163" s="245"/>
      <c r="AC163" s="210"/>
    </row>
    <row r="164" spans="1:29" s="209" customFormat="1" ht="15" hidden="1" customHeight="1" x14ac:dyDescent="0.25">
      <c r="A164" s="126" t="s">
        <v>833</v>
      </c>
      <c r="B164" s="189" t="s">
        <v>939</v>
      </c>
      <c r="C164" s="198"/>
      <c r="D164" s="794" t="s">
        <v>834</v>
      </c>
      <c r="E164" s="794"/>
      <c r="F164" s="479"/>
      <c r="G164" s="628"/>
      <c r="H164" s="201">
        <f t="shared" si="45"/>
        <v>0</v>
      </c>
      <c r="I164" s="199"/>
      <c r="J164" s="192"/>
      <c r="K164" s="192"/>
      <c r="L164" s="192"/>
      <c r="M164" s="193"/>
      <c r="N164" s="194"/>
      <c r="O164" s="200"/>
      <c r="P164" s="199"/>
      <c r="Q164" s="193"/>
      <c r="R164" s="193"/>
      <c r="S164" s="193"/>
      <c r="T164" s="193"/>
      <c r="U164" s="193"/>
      <c r="V164" s="193"/>
      <c r="W164" s="192"/>
      <c r="X164" s="664"/>
      <c r="Y164" s="192"/>
      <c r="Z164" s="192"/>
      <c r="AA164" s="195"/>
      <c r="AB164" s="245"/>
      <c r="AC164" s="210"/>
    </row>
    <row r="165" spans="1:29" s="41" customFormat="1" ht="15" hidden="1" customHeight="1" x14ac:dyDescent="0.25">
      <c r="A165" s="126" t="s">
        <v>55</v>
      </c>
      <c r="B165" s="107" t="s">
        <v>748</v>
      </c>
      <c r="C165" s="792" t="s">
        <v>941</v>
      </c>
      <c r="D165" s="793"/>
      <c r="E165" s="793"/>
      <c r="F165" s="478"/>
      <c r="G165" s="627"/>
      <c r="H165" s="108">
        <f t="shared" si="45"/>
        <v>0</v>
      </c>
      <c r="I165" s="109"/>
      <c r="J165" s="112"/>
      <c r="K165" s="112"/>
      <c r="L165" s="112"/>
      <c r="M165" s="110"/>
      <c r="N165" s="113"/>
      <c r="O165" s="111"/>
      <c r="P165" s="109"/>
      <c r="Q165" s="110"/>
      <c r="R165" s="110"/>
      <c r="S165" s="110"/>
      <c r="T165" s="110"/>
      <c r="U165" s="110"/>
      <c r="V165" s="110"/>
      <c r="W165" s="112"/>
      <c r="X165" s="669"/>
      <c r="Y165" s="112"/>
      <c r="Z165" s="112"/>
      <c r="AA165" s="114"/>
      <c r="AB165" s="54"/>
      <c r="AC165" s="188"/>
    </row>
    <row r="166" spans="1:29" s="41" customFormat="1" x14ac:dyDescent="0.25">
      <c r="A166" s="126" t="s">
        <v>56</v>
      </c>
      <c r="B166" s="107" t="s">
        <v>749</v>
      </c>
      <c r="C166" s="792" t="s">
        <v>57</v>
      </c>
      <c r="D166" s="793"/>
      <c r="E166" s="793"/>
      <c r="F166" s="478">
        <f>F169</f>
        <v>120000</v>
      </c>
      <c r="G166" s="627">
        <f>G168+G169</f>
        <v>170386</v>
      </c>
      <c r="H166" s="108">
        <f>SUM(P166:AA166)</f>
        <v>249398</v>
      </c>
      <c r="I166" s="109">
        <f>I167+I168+I169</f>
        <v>103120</v>
      </c>
      <c r="J166" s="112">
        <f t="shared" ref="J166:O166" si="56">J167+J168+J169</f>
        <v>0</v>
      </c>
      <c r="K166" s="112">
        <f t="shared" si="56"/>
        <v>0</v>
      </c>
      <c r="L166" s="112">
        <f t="shared" si="56"/>
        <v>0</v>
      </c>
      <c r="M166" s="110">
        <f>M167+M168+M169</f>
        <v>146278</v>
      </c>
      <c r="N166" s="113"/>
      <c r="O166" s="111">
        <f t="shared" si="56"/>
        <v>0</v>
      </c>
      <c r="P166" s="109">
        <f>P167+P168+P169</f>
        <v>2</v>
      </c>
      <c r="Q166" s="110">
        <f t="shared" ref="Q166:AA166" si="57">Q167+Q168+Q169</f>
        <v>0</v>
      </c>
      <c r="R166" s="110">
        <f t="shared" si="57"/>
        <v>146278</v>
      </c>
      <c r="S166" s="110">
        <f t="shared" si="57"/>
        <v>0</v>
      </c>
      <c r="T166" s="110">
        <f t="shared" si="57"/>
        <v>0</v>
      </c>
      <c r="U166" s="110">
        <f t="shared" si="57"/>
        <v>0</v>
      </c>
      <c r="V166" s="110">
        <f t="shared" si="57"/>
        <v>24106</v>
      </c>
      <c r="W166" s="112">
        <f t="shared" si="57"/>
        <v>79001</v>
      </c>
      <c r="X166" s="672">
        <f t="shared" si="57"/>
        <v>1</v>
      </c>
      <c r="Y166" s="112">
        <f t="shared" si="57"/>
        <v>0</v>
      </c>
      <c r="Z166" s="112">
        <f t="shared" si="57"/>
        <v>0</v>
      </c>
      <c r="AA166" s="114">
        <f t="shared" si="57"/>
        <v>10</v>
      </c>
      <c r="AB166" s="54"/>
      <c r="AC166" s="188"/>
    </row>
    <row r="167" spans="1:29" ht="15" customHeight="1" x14ac:dyDescent="0.25">
      <c r="B167" s="55"/>
      <c r="C167" s="2"/>
      <c r="D167" s="761" t="s">
        <v>411</v>
      </c>
      <c r="E167" s="761"/>
      <c r="F167" s="470"/>
      <c r="G167" s="620"/>
      <c r="H167" s="79">
        <f t="shared" si="45"/>
        <v>0</v>
      </c>
      <c r="I167" s="75"/>
      <c r="J167" s="42"/>
      <c r="K167" s="42"/>
      <c r="L167" s="42"/>
      <c r="M167" s="1"/>
      <c r="N167" s="81"/>
      <c r="O167" s="76"/>
      <c r="P167" s="75"/>
      <c r="Q167" s="1"/>
      <c r="R167" s="1"/>
      <c r="S167" s="1"/>
      <c r="T167" s="1"/>
      <c r="U167" s="1"/>
      <c r="V167" s="1"/>
      <c r="W167" s="42"/>
      <c r="X167" s="670"/>
      <c r="Y167" s="42"/>
      <c r="Z167" s="42"/>
      <c r="AA167" s="44"/>
      <c r="AB167" s="56"/>
      <c r="AC167" s="188"/>
    </row>
    <row r="168" spans="1:29" ht="15" customHeight="1" x14ac:dyDescent="0.25">
      <c r="B168" s="55"/>
      <c r="C168" s="2"/>
      <c r="D168" s="761" t="s">
        <v>337</v>
      </c>
      <c r="E168" s="761"/>
      <c r="F168" s="470"/>
      <c r="G168" s="620">
        <v>24100</v>
      </c>
      <c r="H168" s="79">
        <f>SUM(P168:AA168)</f>
        <v>24100</v>
      </c>
      <c r="I168" s="75">
        <f>H168</f>
        <v>24100</v>
      </c>
      <c r="J168" s="42"/>
      <c r="K168" s="42"/>
      <c r="L168" s="42"/>
      <c r="M168" s="1"/>
      <c r="N168" s="81"/>
      <c r="O168" s="76"/>
      <c r="P168" s="75"/>
      <c r="Q168" s="1"/>
      <c r="R168" s="1"/>
      <c r="S168" s="1"/>
      <c r="T168" s="1"/>
      <c r="U168" s="1"/>
      <c r="V168" s="1">
        <v>24100</v>
      </c>
      <c r="W168" s="42"/>
      <c r="X168" s="670"/>
      <c r="Y168" s="42"/>
      <c r="Z168" s="42"/>
      <c r="AA168" s="44"/>
      <c r="AB168" s="56"/>
      <c r="AC168" s="188"/>
    </row>
    <row r="169" spans="1:29" x14ac:dyDescent="0.25">
      <c r="B169" s="57"/>
      <c r="C169" s="20"/>
      <c r="D169" s="795" t="s">
        <v>338</v>
      </c>
      <c r="E169" s="795"/>
      <c r="F169" s="479">
        <v>120000</v>
      </c>
      <c r="G169" s="628">
        <v>146286</v>
      </c>
      <c r="H169" s="201">
        <f>SUM(H170:H172)</f>
        <v>225298</v>
      </c>
      <c r="I169" s="199">
        <f>I170+I171</f>
        <v>79020</v>
      </c>
      <c r="J169" s="42"/>
      <c r="K169" s="42"/>
      <c r="L169" s="42"/>
      <c r="M169" s="1">
        <f>M170+M171+M172</f>
        <v>146278</v>
      </c>
      <c r="N169" s="81"/>
      <c r="O169" s="76"/>
      <c r="P169" s="199">
        <f>P170+P171+P172</f>
        <v>2</v>
      </c>
      <c r="Q169" s="193">
        <f t="shared" ref="Q169:AA169" si="58">Q170+Q171+Q172</f>
        <v>0</v>
      </c>
      <c r="R169" s="193">
        <f t="shared" si="58"/>
        <v>146278</v>
      </c>
      <c r="S169" s="193">
        <f t="shared" si="58"/>
        <v>0</v>
      </c>
      <c r="T169" s="193">
        <f t="shared" si="58"/>
        <v>0</v>
      </c>
      <c r="U169" s="193">
        <f t="shared" si="58"/>
        <v>0</v>
      </c>
      <c r="V169" s="193">
        <f t="shared" si="58"/>
        <v>6</v>
      </c>
      <c r="W169" s="193">
        <f t="shared" si="58"/>
        <v>79001</v>
      </c>
      <c r="X169" s="195">
        <f t="shared" si="58"/>
        <v>1</v>
      </c>
      <c r="Y169" s="192">
        <f t="shared" si="58"/>
        <v>0</v>
      </c>
      <c r="Z169" s="193">
        <f t="shared" si="58"/>
        <v>0</v>
      </c>
      <c r="AA169" s="664">
        <f t="shared" si="58"/>
        <v>10</v>
      </c>
      <c r="AB169" s="56"/>
      <c r="AC169" s="188"/>
    </row>
    <row r="170" spans="1:29" x14ac:dyDescent="0.25">
      <c r="B170" s="55"/>
      <c r="C170" s="2"/>
      <c r="D170" s="495"/>
      <c r="E170" s="529" t="s">
        <v>1050</v>
      </c>
      <c r="F170" s="470"/>
      <c r="G170" s="629"/>
      <c r="H170" s="530">
        <f>SUM(P170:AA170)</f>
        <v>20</v>
      </c>
      <c r="I170" s="75">
        <f>H170</f>
        <v>20</v>
      </c>
      <c r="J170" s="42"/>
      <c r="K170" s="42"/>
      <c r="L170" s="42"/>
      <c r="M170" s="1"/>
      <c r="N170" s="81"/>
      <c r="O170" s="76"/>
      <c r="P170" s="75">
        <v>2</v>
      </c>
      <c r="Q170" s="1"/>
      <c r="R170" s="1"/>
      <c r="S170" s="1"/>
      <c r="T170" s="1"/>
      <c r="U170" s="1"/>
      <c r="V170" s="1">
        <v>6</v>
      </c>
      <c r="W170" s="42">
        <v>1</v>
      </c>
      <c r="X170" s="670">
        <v>1</v>
      </c>
      <c r="Y170" s="42"/>
      <c r="Z170" s="42"/>
      <c r="AA170" s="44">
        <v>10</v>
      </c>
      <c r="AB170" s="56"/>
      <c r="AC170" s="188"/>
    </row>
    <row r="171" spans="1:29" x14ac:dyDescent="0.25">
      <c r="B171" s="55"/>
      <c r="C171" s="2"/>
      <c r="D171" s="495"/>
      <c r="E171" s="529" t="s">
        <v>1052</v>
      </c>
      <c r="F171" s="470"/>
      <c r="G171" s="620"/>
      <c r="H171" s="79">
        <f>SUM(P171:AA171)</f>
        <v>79000</v>
      </c>
      <c r="I171" s="75">
        <f>H171</f>
        <v>79000</v>
      </c>
      <c r="J171" s="42"/>
      <c r="K171" s="42"/>
      <c r="L171" s="42"/>
      <c r="M171" s="1"/>
      <c r="N171" s="81"/>
      <c r="O171" s="76"/>
      <c r="P171" s="75"/>
      <c r="Q171" s="1"/>
      <c r="R171" s="1"/>
      <c r="S171" s="1"/>
      <c r="T171" s="1"/>
      <c r="U171" s="1"/>
      <c r="V171" s="1"/>
      <c r="W171" s="42">
        <v>79000</v>
      </c>
      <c r="X171" s="670"/>
      <c r="Y171" s="42"/>
      <c r="Z171" s="42"/>
      <c r="AA171" s="44"/>
      <c r="AB171" s="56"/>
      <c r="AC171" s="188"/>
    </row>
    <row r="172" spans="1:29" ht="15.75" thickBot="1" x14ac:dyDescent="0.3">
      <c r="B172" s="526"/>
      <c r="C172" s="527"/>
      <c r="D172" s="528"/>
      <c r="E172" s="531" t="s">
        <v>1051</v>
      </c>
      <c r="F172" s="533"/>
      <c r="G172" s="630"/>
      <c r="H172" s="534">
        <f>SUM(P172:AA172)</f>
        <v>146278</v>
      </c>
      <c r="I172" s="308"/>
      <c r="J172" s="311"/>
      <c r="K172" s="311"/>
      <c r="L172" s="311"/>
      <c r="M172" s="309">
        <f>H172</f>
        <v>146278</v>
      </c>
      <c r="N172" s="310"/>
      <c r="O172" s="532"/>
      <c r="P172" s="308"/>
      <c r="Q172" s="309"/>
      <c r="R172" s="309">
        <v>146278</v>
      </c>
      <c r="S172" s="309"/>
      <c r="T172" s="309"/>
      <c r="U172" s="309"/>
      <c r="V172" s="309"/>
      <c r="W172" s="311"/>
      <c r="X172" s="676"/>
      <c r="Y172" s="311"/>
      <c r="Z172" s="311"/>
      <c r="AA172" s="312"/>
      <c r="AB172" s="56"/>
      <c r="AC172" s="188"/>
    </row>
    <row r="173" spans="1:29" ht="15.75" thickBot="1" x14ac:dyDescent="0.3">
      <c r="B173" s="100" t="s">
        <v>58</v>
      </c>
      <c r="C173" s="778" t="s">
        <v>59</v>
      </c>
      <c r="D173" s="786"/>
      <c r="E173" s="786"/>
      <c r="F173" s="467"/>
      <c r="G173" s="617">
        <f>G175</f>
        <v>350000</v>
      </c>
      <c r="H173" s="85">
        <f t="shared" si="45"/>
        <v>350000</v>
      </c>
      <c r="I173" s="86">
        <f t="shared" ref="I173:O173" si="59">I174+I175+I178+I179+I182</f>
        <v>0</v>
      </c>
      <c r="J173" s="89">
        <f t="shared" si="59"/>
        <v>0</v>
      </c>
      <c r="K173" s="89">
        <f>K174+K175+K178+K179+K182</f>
        <v>350000</v>
      </c>
      <c r="L173" s="89">
        <f t="shared" si="59"/>
        <v>0</v>
      </c>
      <c r="M173" s="87">
        <f t="shared" si="59"/>
        <v>0</v>
      </c>
      <c r="N173" s="90">
        <f>N174+N175+N223</f>
        <v>100000</v>
      </c>
      <c r="O173" s="88">
        <f t="shared" si="59"/>
        <v>0</v>
      </c>
      <c r="P173" s="86">
        <f>P174+P175+P178+P179+P182</f>
        <v>0</v>
      </c>
      <c r="Q173" s="87">
        <f t="shared" ref="Q173:AA173" si="60">Q174+Q175+Q178+Q179+Q182</f>
        <v>0</v>
      </c>
      <c r="R173" s="87">
        <f t="shared" si="60"/>
        <v>0</v>
      </c>
      <c r="S173" s="87">
        <f t="shared" si="60"/>
        <v>0</v>
      </c>
      <c r="T173" s="87">
        <f t="shared" si="60"/>
        <v>0</v>
      </c>
      <c r="U173" s="87">
        <f t="shared" si="60"/>
        <v>0</v>
      </c>
      <c r="V173" s="87">
        <f t="shared" si="60"/>
        <v>350000</v>
      </c>
      <c r="W173" s="89">
        <f t="shared" si="60"/>
        <v>0</v>
      </c>
      <c r="X173" s="666">
        <f t="shared" si="60"/>
        <v>0</v>
      </c>
      <c r="Y173" s="89">
        <f t="shared" si="60"/>
        <v>0</v>
      </c>
      <c r="Z173" s="89">
        <f t="shared" si="60"/>
        <v>0</v>
      </c>
      <c r="AA173" s="91">
        <f t="shared" si="60"/>
        <v>0</v>
      </c>
      <c r="AB173" s="52"/>
      <c r="AC173" s="188"/>
    </row>
    <row r="174" spans="1:29" s="18" customFormat="1" ht="15" customHeight="1" x14ac:dyDescent="0.25">
      <c r="A174" s="126" t="s">
        <v>60</v>
      </c>
      <c r="B174" s="115" t="s">
        <v>750</v>
      </c>
      <c r="C174" s="779" t="s">
        <v>412</v>
      </c>
      <c r="D174" s="780"/>
      <c r="E174" s="780"/>
      <c r="F174" s="468"/>
      <c r="G174" s="618"/>
      <c r="H174" s="93">
        <f t="shared" si="45"/>
        <v>0</v>
      </c>
      <c r="I174" s="94"/>
      <c r="J174" s="97"/>
      <c r="K174" s="97"/>
      <c r="L174" s="97"/>
      <c r="M174" s="95"/>
      <c r="N174" s="98"/>
      <c r="O174" s="96"/>
      <c r="P174" s="94"/>
      <c r="Q174" s="95"/>
      <c r="R174" s="95"/>
      <c r="S174" s="95"/>
      <c r="T174" s="95"/>
      <c r="U174" s="95"/>
      <c r="V174" s="95"/>
      <c r="W174" s="97"/>
      <c r="X174" s="668"/>
      <c r="Y174" s="97"/>
      <c r="Z174" s="97"/>
      <c r="AA174" s="99"/>
      <c r="AB174" s="52"/>
      <c r="AC174" s="188"/>
    </row>
    <row r="175" spans="1:29" s="18" customFormat="1" ht="15" customHeight="1" x14ac:dyDescent="0.25">
      <c r="A175" s="126" t="s">
        <v>61</v>
      </c>
      <c r="B175" s="92" t="s">
        <v>751</v>
      </c>
      <c r="C175" s="781" t="s">
        <v>62</v>
      </c>
      <c r="D175" s="782"/>
      <c r="E175" s="782"/>
      <c r="F175" s="472"/>
      <c r="G175" s="621">
        <f>G176</f>
        <v>350000</v>
      </c>
      <c r="H175" s="93">
        <f t="shared" si="45"/>
        <v>350000</v>
      </c>
      <c r="I175" s="94">
        <f t="shared" ref="I175:O175" si="61">I176+I177</f>
        <v>0</v>
      </c>
      <c r="J175" s="97">
        <f t="shared" si="61"/>
        <v>0</v>
      </c>
      <c r="K175" s="97">
        <f>K176+K177</f>
        <v>350000</v>
      </c>
      <c r="L175" s="97">
        <f t="shared" si="61"/>
        <v>0</v>
      </c>
      <c r="M175" s="95">
        <f t="shared" si="61"/>
        <v>0</v>
      </c>
      <c r="N175" s="98"/>
      <c r="O175" s="96">
        <f t="shared" si="61"/>
        <v>0</v>
      </c>
      <c r="P175" s="94">
        <f>P176+P177</f>
        <v>0</v>
      </c>
      <c r="Q175" s="95">
        <f t="shared" ref="Q175:AA175" si="62">Q176+Q177</f>
        <v>0</v>
      </c>
      <c r="R175" s="95">
        <f t="shared" si="62"/>
        <v>0</v>
      </c>
      <c r="S175" s="95">
        <f t="shared" si="62"/>
        <v>0</v>
      </c>
      <c r="T175" s="95">
        <f t="shared" si="62"/>
        <v>0</v>
      </c>
      <c r="U175" s="95">
        <f t="shared" si="62"/>
        <v>0</v>
      </c>
      <c r="V175" s="95">
        <f t="shared" si="62"/>
        <v>350000</v>
      </c>
      <c r="W175" s="97">
        <f t="shared" si="62"/>
        <v>0</v>
      </c>
      <c r="X175" s="668">
        <f t="shared" si="62"/>
        <v>0</v>
      </c>
      <c r="Y175" s="97">
        <f t="shared" si="62"/>
        <v>0</v>
      </c>
      <c r="Z175" s="97">
        <f t="shared" si="62"/>
        <v>0</v>
      </c>
      <c r="AA175" s="99">
        <f t="shared" si="62"/>
        <v>0</v>
      </c>
      <c r="AB175" s="52"/>
      <c r="AC175" s="188"/>
    </row>
    <row r="176" spans="1:29" ht="15" customHeight="1" thickBot="1" x14ac:dyDescent="0.3">
      <c r="B176" s="55"/>
      <c r="C176" s="2"/>
      <c r="D176" s="761" t="s">
        <v>339</v>
      </c>
      <c r="E176" s="761"/>
      <c r="F176" s="470"/>
      <c r="G176" s="620">
        <v>350000</v>
      </c>
      <c r="H176" s="79">
        <f t="shared" si="45"/>
        <v>350000</v>
      </c>
      <c r="I176" s="75"/>
      <c r="J176" s="42"/>
      <c r="K176" s="42">
        <f>H176</f>
        <v>350000</v>
      </c>
      <c r="L176" s="42"/>
      <c r="M176" s="1"/>
      <c r="N176" s="81"/>
      <c r="O176" s="76"/>
      <c r="P176" s="75"/>
      <c r="Q176" s="1"/>
      <c r="R176" s="1"/>
      <c r="S176" s="1"/>
      <c r="T176" s="1"/>
      <c r="U176" s="1"/>
      <c r="V176" s="1">
        <v>350000</v>
      </c>
      <c r="W176" s="42"/>
      <c r="X176" s="670"/>
      <c r="Y176" s="42"/>
      <c r="Z176" s="42"/>
      <c r="AA176" s="44"/>
      <c r="AB176" s="56"/>
      <c r="AC176" s="188"/>
    </row>
    <row r="177" spans="1:29" ht="15" hidden="1" customHeight="1" x14ac:dyDescent="0.25">
      <c r="B177" s="55"/>
      <c r="C177" s="2"/>
      <c r="D177" s="761" t="s">
        <v>340</v>
      </c>
      <c r="E177" s="761"/>
      <c r="F177" s="470"/>
      <c r="G177" s="620"/>
      <c r="H177" s="79">
        <f t="shared" si="45"/>
        <v>0</v>
      </c>
      <c r="I177" s="75"/>
      <c r="J177" s="42"/>
      <c r="K177" s="42"/>
      <c r="L177" s="42"/>
      <c r="M177" s="1"/>
      <c r="N177" s="81"/>
      <c r="O177" s="76"/>
      <c r="P177" s="75"/>
      <c r="Q177" s="1"/>
      <c r="R177" s="1"/>
      <c r="S177" s="1"/>
      <c r="T177" s="1"/>
      <c r="U177" s="1"/>
      <c r="V177" s="1"/>
      <c r="W177" s="42"/>
      <c r="X177" s="670"/>
      <c r="Y177" s="42"/>
      <c r="Z177" s="42"/>
      <c r="AA177" s="44"/>
      <c r="AB177" s="56"/>
      <c r="AC177" s="188"/>
    </row>
    <row r="178" spans="1:29" s="18" customFormat="1" ht="15" hidden="1" customHeight="1" x14ac:dyDescent="0.25">
      <c r="A178" s="126" t="s">
        <v>63</v>
      </c>
      <c r="B178" s="92" t="s">
        <v>752</v>
      </c>
      <c r="C178" s="784" t="s">
        <v>413</v>
      </c>
      <c r="D178" s="785"/>
      <c r="E178" s="785"/>
      <c r="F178" s="472"/>
      <c r="G178" s="621"/>
      <c r="H178" s="93">
        <f t="shared" si="45"/>
        <v>0</v>
      </c>
      <c r="I178" s="94"/>
      <c r="J178" s="97"/>
      <c r="K178" s="97"/>
      <c r="L178" s="97"/>
      <c r="M178" s="95"/>
      <c r="N178" s="98"/>
      <c r="O178" s="96"/>
      <c r="P178" s="94"/>
      <c r="Q178" s="95"/>
      <c r="R178" s="95"/>
      <c r="S178" s="95"/>
      <c r="T178" s="95"/>
      <c r="U178" s="95"/>
      <c r="V178" s="95"/>
      <c r="W178" s="97"/>
      <c r="X178" s="673"/>
      <c r="Y178" s="97"/>
      <c r="Z178" s="97"/>
      <c r="AA178" s="99"/>
      <c r="AB178" s="52"/>
      <c r="AC178" s="188"/>
    </row>
    <row r="179" spans="1:29" s="18" customFormat="1" ht="15" hidden="1" customHeight="1" x14ac:dyDescent="0.25">
      <c r="A179" s="126" t="s">
        <v>64</v>
      </c>
      <c r="B179" s="92" t="s">
        <v>753</v>
      </c>
      <c r="C179" s="784" t="s">
        <v>65</v>
      </c>
      <c r="D179" s="785"/>
      <c r="E179" s="785"/>
      <c r="F179" s="472"/>
      <c r="G179" s="621"/>
      <c r="H179" s="93">
        <f t="shared" si="45"/>
        <v>0</v>
      </c>
      <c r="I179" s="94">
        <f t="shared" ref="I179:O179" si="63">I180+I181</f>
        <v>0</v>
      </c>
      <c r="J179" s="97">
        <f t="shared" si="63"/>
        <v>0</v>
      </c>
      <c r="K179" s="97">
        <f t="shared" si="63"/>
        <v>0</v>
      </c>
      <c r="L179" s="97">
        <f t="shared" si="63"/>
        <v>0</v>
      </c>
      <c r="M179" s="95">
        <f t="shared" si="63"/>
        <v>0</v>
      </c>
      <c r="N179" s="98"/>
      <c r="O179" s="96">
        <f t="shared" si="63"/>
        <v>0</v>
      </c>
      <c r="P179" s="94">
        <f>P180+P181</f>
        <v>0</v>
      </c>
      <c r="Q179" s="95">
        <f t="shared" ref="Q179:AA179" si="64">Q180+Q181</f>
        <v>0</v>
      </c>
      <c r="R179" s="95">
        <f t="shared" si="64"/>
        <v>0</v>
      </c>
      <c r="S179" s="95">
        <f t="shared" si="64"/>
        <v>0</v>
      </c>
      <c r="T179" s="95">
        <f t="shared" si="64"/>
        <v>0</v>
      </c>
      <c r="U179" s="95">
        <f t="shared" si="64"/>
        <v>0</v>
      </c>
      <c r="V179" s="95">
        <f t="shared" si="64"/>
        <v>0</v>
      </c>
      <c r="W179" s="97">
        <f t="shared" si="64"/>
        <v>0</v>
      </c>
      <c r="X179" s="673">
        <f t="shared" si="64"/>
        <v>0</v>
      </c>
      <c r="Y179" s="97">
        <f t="shared" si="64"/>
        <v>0</v>
      </c>
      <c r="Z179" s="97">
        <f t="shared" si="64"/>
        <v>0</v>
      </c>
      <c r="AA179" s="99">
        <f t="shared" si="64"/>
        <v>0</v>
      </c>
      <c r="AB179" s="52"/>
      <c r="AC179" s="188"/>
    </row>
    <row r="180" spans="1:29" ht="15" hidden="1" customHeight="1" x14ac:dyDescent="0.25">
      <c r="B180" s="55"/>
      <c r="C180" s="2"/>
      <c r="D180" s="761" t="s">
        <v>341</v>
      </c>
      <c r="E180" s="761"/>
      <c r="F180" s="470"/>
      <c r="G180" s="620"/>
      <c r="H180" s="79">
        <f t="shared" si="45"/>
        <v>0</v>
      </c>
      <c r="I180" s="75"/>
      <c r="J180" s="42"/>
      <c r="K180" s="42"/>
      <c r="L180" s="42"/>
      <c r="M180" s="1"/>
      <c r="N180" s="81"/>
      <c r="O180" s="76"/>
      <c r="P180" s="75"/>
      <c r="Q180" s="1"/>
      <c r="R180" s="1"/>
      <c r="S180" s="1"/>
      <c r="T180" s="1"/>
      <c r="U180" s="1"/>
      <c r="V180" s="1"/>
      <c r="W180" s="42"/>
      <c r="X180" s="670"/>
      <c r="Y180" s="42"/>
      <c r="Z180" s="42"/>
      <c r="AA180" s="44"/>
      <c r="AB180" s="56"/>
      <c r="AC180" s="188"/>
    </row>
    <row r="181" spans="1:29" ht="15" hidden="1" customHeight="1" x14ac:dyDescent="0.25">
      <c r="B181" s="55"/>
      <c r="C181" s="2"/>
      <c r="D181" s="761" t="s">
        <v>342</v>
      </c>
      <c r="E181" s="761"/>
      <c r="F181" s="470"/>
      <c r="G181" s="620"/>
      <c r="H181" s="79">
        <f t="shared" si="45"/>
        <v>0</v>
      </c>
      <c r="I181" s="75"/>
      <c r="J181" s="42"/>
      <c r="K181" s="42"/>
      <c r="L181" s="42"/>
      <c r="M181" s="1"/>
      <c r="N181" s="81"/>
      <c r="O181" s="76"/>
      <c r="P181" s="75"/>
      <c r="Q181" s="1"/>
      <c r="R181" s="1"/>
      <c r="S181" s="1"/>
      <c r="T181" s="1"/>
      <c r="U181" s="1"/>
      <c r="V181" s="1"/>
      <c r="W181" s="42"/>
      <c r="X181" s="670"/>
      <c r="Y181" s="42"/>
      <c r="Z181" s="42"/>
      <c r="AA181" s="44"/>
      <c r="AB181" s="56"/>
      <c r="AC181" s="188"/>
    </row>
    <row r="182" spans="1:29" s="18" customFormat="1" ht="15.75" hidden="1" customHeight="1" thickBot="1" x14ac:dyDescent="0.3">
      <c r="A182" s="126" t="s">
        <v>66</v>
      </c>
      <c r="B182" s="125" t="s">
        <v>754</v>
      </c>
      <c r="C182" s="796" t="s">
        <v>414</v>
      </c>
      <c r="D182" s="797"/>
      <c r="E182" s="797"/>
      <c r="F182" s="480"/>
      <c r="G182" s="631"/>
      <c r="H182" s="93">
        <f t="shared" si="45"/>
        <v>0</v>
      </c>
      <c r="I182" s="94"/>
      <c r="J182" s="97"/>
      <c r="K182" s="97"/>
      <c r="L182" s="97"/>
      <c r="M182" s="95"/>
      <c r="N182" s="98"/>
      <c r="O182" s="96"/>
      <c r="P182" s="94"/>
      <c r="Q182" s="95"/>
      <c r="R182" s="95"/>
      <c r="S182" s="95"/>
      <c r="T182" s="95"/>
      <c r="U182" s="95"/>
      <c r="V182" s="95"/>
      <c r="W182" s="97"/>
      <c r="X182" s="673"/>
      <c r="Y182" s="97"/>
      <c r="Z182" s="97"/>
      <c r="AA182" s="99"/>
      <c r="AB182" s="52"/>
      <c r="AC182" s="188"/>
    </row>
    <row r="183" spans="1:29" ht="15.75" hidden="1" thickBot="1" x14ac:dyDescent="0.3">
      <c r="B183" s="100" t="s">
        <v>67</v>
      </c>
      <c r="C183" s="778" t="s">
        <v>68</v>
      </c>
      <c r="D183" s="786"/>
      <c r="E183" s="786"/>
      <c r="F183" s="467"/>
      <c r="G183" s="617"/>
      <c r="H183" s="85">
        <f t="shared" si="45"/>
        <v>0</v>
      </c>
      <c r="I183" s="86">
        <f t="shared" ref="I183:O183" si="65">I184+I185+I186+I187+I197</f>
        <v>0</v>
      </c>
      <c r="J183" s="89">
        <f t="shared" si="65"/>
        <v>0</v>
      </c>
      <c r="K183" s="89">
        <f t="shared" si="65"/>
        <v>0</v>
      </c>
      <c r="L183" s="89">
        <f t="shared" si="65"/>
        <v>0</v>
      </c>
      <c r="M183" s="87">
        <f t="shared" si="65"/>
        <v>0</v>
      </c>
      <c r="N183" s="90"/>
      <c r="O183" s="88">
        <f t="shared" si="65"/>
        <v>0</v>
      </c>
      <c r="P183" s="86">
        <f>P184+P185+P186+P187+P197</f>
        <v>0</v>
      </c>
      <c r="Q183" s="87">
        <f t="shared" ref="Q183:AA183" si="66">Q184+Q185+Q186+Q187+Q197</f>
        <v>0</v>
      </c>
      <c r="R183" s="87">
        <f t="shared" si="66"/>
        <v>0</v>
      </c>
      <c r="S183" s="87">
        <f t="shared" si="66"/>
        <v>0</v>
      </c>
      <c r="T183" s="87">
        <f t="shared" si="66"/>
        <v>0</v>
      </c>
      <c r="U183" s="87">
        <f t="shared" si="66"/>
        <v>0</v>
      </c>
      <c r="V183" s="87">
        <f t="shared" si="66"/>
        <v>0</v>
      </c>
      <c r="W183" s="89">
        <f t="shared" si="66"/>
        <v>0</v>
      </c>
      <c r="X183" s="694">
        <f t="shared" si="66"/>
        <v>0</v>
      </c>
      <c r="Y183" s="89">
        <f t="shared" si="66"/>
        <v>0</v>
      </c>
      <c r="Z183" s="89">
        <f t="shared" si="66"/>
        <v>0</v>
      </c>
      <c r="AA183" s="91">
        <f t="shared" si="66"/>
        <v>0</v>
      </c>
      <c r="AB183" s="52"/>
      <c r="AC183" s="188"/>
    </row>
    <row r="184" spans="1:29" s="18" customFormat="1" ht="25.5" hidden="1" customHeight="1" x14ac:dyDescent="0.25">
      <c r="A184" s="126" t="s">
        <v>69</v>
      </c>
      <c r="B184" s="92" t="s">
        <v>755</v>
      </c>
      <c r="C184" s="759" t="s">
        <v>415</v>
      </c>
      <c r="D184" s="760"/>
      <c r="E184" s="760"/>
      <c r="F184" s="473"/>
      <c r="G184" s="622"/>
      <c r="H184" s="93">
        <f t="shared" si="45"/>
        <v>0</v>
      </c>
      <c r="I184" s="94"/>
      <c r="J184" s="97"/>
      <c r="K184" s="97"/>
      <c r="L184" s="97"/>
      <c r="M184" s="95"/>
      <c r="N184" s="98"/>
      <c r="O184" s="96"/>
      <c r="P184" s="94"/>
      <c r="Q184" s="95"/>
      <c r="R184" s="95"/>
      <c r="S184" s="95"/>
      <c r="T184" s="95"/>
      <c r="U184" s="95"/>
      <c r="V184" s="95"/>
      <c r="W184" s="97"/>
      <c r="X184" s="673"/>
      <c r="Y184" s="97"/>
      <c r="Z184" s="97"/>
      <c r="AA184" s="99"/>
      <c r="AB184" s="52"/>
      <c r="AC184" s="188"/>
    </row>
    <row r="185" spans="1:29" s="18" customFormat="1" ht="25.5" hidden="1" customHeight="1" x14ac:dyDescent="0.25">
      <c r="A185" s="126" t="s">
        <v>70</v>
      </c>
      <c r="B185" s="92" t="s">
        <v>756</v>
      </c>
      <c r="C185" s="759" t="s">
        <v>71</v>
      </c>
      <c r="D185" s="760"/>
      <c r="E185" s="760"/>
      <c r="F185" s="473"/>
      <c r="G185" s="622"/>
      <c r="H185" s="93">
        <f t="shared" si="45"/>
        <v>0</v>
      </c>
      <c r="I185" s="94"/>
      <c r="J185" s="97"/>
      <c r="K185" s="97"/>
      <c r="L185" s="97"/>
      <c r="M185" s="95"/>
      <c r="N185" s="98"/>
      <c r="O185" s="96"/>
      <c r="P185" s="94"/>
      <c r="Q185" s="95"/>
      <c r="R185" s="95"/>
      <c r="S185" s="95"/>
      <c r="T185" s="95"/>
      <c r="U185" s="95"/>
      <c r="V185" s="95"/>
      <c r="W185" s="97"/>
      <c r="X185" s="673"/>
      <c r="Y185" s="97"/>
      <c r="Z185" s="97"/>
      <c r="AA185" s="99"/>
      <c r="AB185" s="52"/>
      <c r="AC185" s="188"/>
    </row>
    <row r="186" spans="1:29" s="18" customFormat="1" ht="25.5" hidden="1" customHeight="1" x14ac:dyDescent="0.25">
      <c r="A186" s="126" t="s">
        <v>72</v>
      </c>
      <c r="B186" s="92" t="s">
        <v>757</v>
      </c>
      <c r="C186" s="759" t="s">
        <v>73</v>
      </c>
      <c r="D186" s="760"/>
      <c r="E186" s="760"/>
      <c r="F186" s="473"/>
      <c r="G186" s="622"/>
      <c r="H186" s="93">
        <f t="shared" si="45"/>
        <v>0</v>
      </c>
      <c r="I186" s="94"/>
      <c r="J186" s="97"/>
      <c r="K186" s="97"/>
      <c r="L186" s="97"/>
      <c r="M186" s="95"/>
      <c r="N186" s="98"/>
      <c r="O186" s="96"/>
      <c r="P186" s="94"/>
      <c r="Q186" s="95"/>
      <c r="R186" s="95"/>
      <c r="S186" s="95"/>
      <c r="T186" s="95"/>
      <c r="U186" s="95"/>
      <c r="V186" s="95"/>
      <c r="W186" s="97"/>
      <c r="X186" s="673"/>
      <c r="Y186" s="97"/>
      <c r="Z186" s="97"/>
      <c r="AA186" s="99"/>
      <c r="AB186" s="52"/>
      <c r="AC186" s="188"/>
    </row>
    <row r="187" spans="1:29" s="18" customFormat="1" ht="25.5" hidden="1" customHeight="1" x14ac:dyDescent="0.25">
      <c r="A187" s="126" t="s">
        <v>74</v>
      </c>
      <c r="B187" s="92" t="s">
        <v>758</v>
      </c>
      <c r="C187" s="759" t="s">
        <v>605</v>
      </c>
      <c r="D187" s="760"/>
      <c r="E187" s="760"/>
      <c r="F187" s="473"/>
      <c r="G187" s="622"/>
      <c r="H187" s="93">
        <f t="shared" si="45"/>
        <v>0</v>
      </c>
      <c r="I187" s="94">
        <f t="shared" ref="I187:O187" si="67">I188+I189+I190+I191+I192+I193+I194+I195+I196</f>
        <v>0</v>
      </c>
      <c r="J187" s="97">
        <f t="shared" si="67"/>
        <v>0</v>
      </c>
      <c r="K187" s="97">
        <f t="shared" si="67"/>
        <v>0</v>
      </c>
      <c r="L187" s="97">
        <f t="shared" si="67"/>
        <v>0</v>
      </c>
      <c r="M187" s="95">
        <f t="shared" si="67"/>
        <v>0</v>
      </c>
      <c r="N187" s="98"/>
      <c r="O187" s="96">
        <f t="shared" si="67"/>
        <v>0</v>
      </c>
      <c r="P187" s="94">
        <f>P188+P189+P190+P191+P192+P193+P194+P195+P196</f>
        <v>0</v>
      </c>
      <c r="Q187" s="95">
        <f t="shared" ref="Q187:AA187" si="68">Q188+Q189+Q190+Q191+Q192+Q193+Q194+Q195+Q196</f>
        <v>0</v>
      </c>
      <c r="R187" s="95">
        <f t="shared" si="68"/>
        <v>0</v>
      </c>
      <c r="S187" s="95">
        <f t="shared" si="68"/>
        <v>0</v>
      </c>
      <c r="T187" s="95">
        <f t="shared" si="68"/>
        <v>0</v>
      </c>
      <c r="U187" s="95">
        <f t="shared" si="68"/>
        <v>0</v>
      </c>
      <c r="V187" s="95">
        <f t="shared" si="68"/>
        <v>0</v>
      </c>
      <c r="W187" s="97">
        <f t="shared" si="68"/>
        <v>0</v>
      </c>
      <c r="X187" s="673">
        <f t="shared" si="68"/>
        <v>0</v>
      </c>
      <c r="Y187" s="97">
        <f t="shared" si="68"/>
        <v>0</v>
      </c>
      <c r="Z187" s="97">
        <f t="shared" si="68"/>
        <v>0</v>
      </c>
      <c r="AA187" s="99">
        <f t="shared" si="68"/>
        <v>0</v>
      </c>
      <c r="AB187" s="52"/>
      <c r="AC187" s="188"/>
    </row>
    <row r="188" spans="1:29" ht="15" hidden="1" customHeight="1" x14ac:dyDescent="0.25">
      <c r="B188" s="55"/>
      <c r="C188" s="2"/>
      <c r="D188" s="761" t="s">
        <v>416</v>
      </c>
      <c r="E188" s="761"/>
      <c r="F188" s="470"/>
      <c r="G188" s="620"/>
      <c r="H188" s="79">
        <f t="shared" si="45"/>
        <v>0</v>
      </c>
      <c r="I188" s="75"/>
      <c r="J188" s="42"/>
      <c r="K188" s="42"/>
      <c r="L188" s="42"/>
      <c r="M188" s="1"/>
      <c r="N188" s="81"/>
      <c r="O188" s="76"/>
      <c r="P188" s="75"/>
      <c r="Q188" s="1"/>
      <c r="R188" s="1"/>
      <c r="S188" s="1"/>
      <c r="T188" s="1"/>
      <c r="U188" s="1"/>
      <c r="V188" s="1"/>
      <c r="W188" s="42"/>
      <c r="X188" s="670"/>
      <c r="Y188" s="42"/>
      <c r="Z188" s="42"/>
      <c r="AA188" s="44"/>
      <c r="AB188" s="56"/>
      <c r="AC188" s="188"/>
    </row>
    <row r="189" spans="1:29" ht="15" hidden="1" customHeight="1" x14ac:dyDescent="0.25">
      <c r="B189" s="55"/>
      <c r="C189" s="2"/>
      <c r="D189" s="761" t="s">
        <v>418</v>
      </c>
      <c r="E189" s="761"/>
      <c r="F189" s="470"/>
      <c r="G189" s="620"/>
      <c r="H189" s="79">
        <f t="shared" si="45"/>
        <v>0</v>
      </c>
      <c r="I189" s="75"/>
      <c r="J189" s="42"/>
      <c r="K189" s="42"/>
      <c r="L189" s="42"/>
      <c r="M189" s="1"/>
      <c r="N189" s="81"/>
      <c r="O189" s="76"/>
      <c r="P189" s="75"/>
      <c r="Q189" s="1"/>
      <c r="R189" s="1"/>
      <c r="S189" s="1"/>
      <c r="T189" s="1"/>
      <c r="U189" s="1"/>
      <c r="V189" s="1"/>
      <c r="W189" s="42"/>
      <c r="X189" s="670"/>
      <c r="Y189" s="42"/>
      <c r="Z189" s="42"/>
      <c r="AA189" s="44"/>
      <c r="AB189" s="56"/>
      <c r="AC189" s="188"/>
    </row>
    <row r="190" spans="1:29" ht="15" hidden="1" customHeight="1" x14ac:dyDescent="0.25">
      <c r="B190" s="55"/>
      <c r="C190" s="2"/>
      <c r="D190" s="761" t="s">
        <v>419</v>
      </c>
      <c r="E190" s="761"/>
      <c r="F190" s="470"/>
      <c r="G190" s="620"/>
      <c r="H190" s="79">
        <f t="shared" si="45"/>
        <v>0</v>
      </c>
      <c r="I190" s="75"/>
      <c r="J190" s="42"/>
      <c r="K190" s="42"/>
      <c r="L190" s="42"/>
      <c r="M190" s="1"/>
      <c r="N190" s="81"/>
      <c r="O190" s="76"/>
      <c r="P190" s="75"/>
      <c r="Q190" s="1"/>
      <c r="R190" s="1"/>
      <c r="S190" s="1"/>
      <c r="T190" s="1"/>
      <c r="U190" s="1"/>
      <c r="V190" s="1"/>
      <c r="W190" s="42"/>
      <c r="X190" s="670"/>
      <c r="Y190" s="42"/>
      <c r="Z190" s="42"/>
      <c r="AA190" s="44"/>
      <c r="AB190" s="56"/>
      <c r="AC190" s="188"/>
    </row>
    <row r="191" spans="1:29" ht="15" hidden="1" customHeight="1" x14ac:dyDescent="0.25">
      <c r="B191" s="55"/>
      <c r="C191" s="2"/>
      <c r="D191" s="761" t="s">
        <v>417</v>
      </c>
      <c r="E191" s="761"/>
      <c r="F191" s="470"/>
      <c r="G191" s="620"/>
      <c r="H191" s="79">
        <f t="shared" si="45"/>
        <v>0</v>
      </c>
      <c r="I191" s="75"/>
      <c r="J191" s="42"/>
      <c r="K191" s="42"/>
      <c r="L191" s="42"/>
      <c r="M191" s="1"/>
      <c r="N191" s="81"/>
      <c r="O191" s="76"/>
      <c r="P191" s="75"/>
      <c r="Q191" s="1"/>
      <c r="R191" s="1"/>
      <c r="S191" s="1"/>
      <c r="T191" s="1"/>
      <c r="U191" s="1"/>
      <c r="V191" s="1"/>
      <c r="W191" s="42"/>
      <c r="X191" s="670"/>
      <c r="Y191" s="42"/>
      <c r="Z191" s="42"/>
      <c r="AA191" s="44"/>
      <c r="AB191" s="56"/>
      <c r="AC191" s="188"/>
    </row>
    <row r="192" spans="1:29" ht="15" hidden="1" customHeight="1" x14ac:dyDescent="0.25">
      <c r="B192" s="55"/>
      <c r="C192" s="2"/>
      <c r="D192" s="761" t="s">
        <v>420</v>
      </c>
      <c r="E192" s="761"/>
      <c r="F192" s="470"/>
      <c r="G192" s="620"/>
      <c r="H192" s="79">
        <f t="shared" si="45"/>
        <v>0</v>
      </c>
      <c r="I192" s="75"/>
      <c r="J192" s="42"/>
      <c r="K192" s="42"/>
      <c r="L192" s="42"/>
      <c r="M192" s="1"/>
      <c r="N192" s="81"/>
      <c r="O192" s="76"/>
      <c r="P192" s="75"/>
      <c r="Q192" s="1"/>
      <c r="R192" s="1"/>
      <c r="S192" s="1"/>
      <c r="T192" s="1"/>
      <c r="U192" s="1"/>
      <c r="V192" s="1"/>
      <c r="W192" s="42"/>
      <c r="X192" s="670"/>
      <c r="Y192" s="42"/>
      <c r="Z192" s="42"/>
      <c r="AA192" s="44"/>
      <c r="AB192" s="56"/>
      <c r="AC192" s="188"/>
    </row>
    <row r="193" spans="1:29" ht="25.5" hidden="1" customHeight="1" x14ac:dyDescent="0.25">
      <c r="B193" s="55"/>
      <c r="C193" s="2"/>
      <c r="D193" s="762" t="s">
        <v>492</v>
      </c>
      <c r="E193" s="762"/>
      <c r="F193" s="474"/>
      <c r="G193" s="623"/>
      <c r="H193" s="79">
        <f t="shared" si="45"/>
        <v>0</v>
      </c>
      <c r="I193" s="75"/>
      <c r="J193" s="42"/>
      <c r="K193" s="42"/>
      <c r="L193" s="42"/>
      <c r="M193" s="1"/>
      <c r="N193" s="81"/>
      <c r="O193" s="76"/>
      <c r="P193" s="75"/>
      <c r="Q193" s="1"/>
      <c r="R193" s="1"/>
      <c r="S193" s="1"/>
      <c r="T193" s="1"/>
      <c r="U193" s="1"/>
      <c r="V193" s="1"/>
      <c r="W193" s="42"/>
      <c r="X193" s="670"/>
      <c r="Y193" s="42"/>
      <c r="Z193" s="42"/>
      <c r="AA193" s="44"/>
      <c r="AB193" s="56"/>
      <c r="AC193" s="188"/>
    </row>
    <row r="194" spans="1:29" ht="25.5" hidden="1" customHeight="1" x14ac:dyDescent="0.25">
      <c r="B194" s="55"/>
      <c r="C194" s="2"/>
      <c r="D194" s="762" t="s">
        <v>493</v>
      </c>
      <c r="E194" s="762"/>
      <c r="F194" s="474"/>
      <c r="G194" s="623"/>
      <c r="H194" s="79">
        <f t="shared" si="45"/>
        <v>0</v>
      </c>
      <c r="I194" s="75"/>
      <c r="J194" s="42"/>
      <c r="K194" s="42"/>
      <c r="L194" s="42"/>
      <c r="M194" s="1"/>
      <c r="N194" s="81"/>
      <c r="O194" s="76"/>
      <c r="P194" s="75"/>
      <c r="Q194" s="1"/>
      <c r="R194" s="1"/>
      <c r="S194" s="1"/>
      <c r="T194" s="1"/>
      <c r="U194" s="1"/>
      <c r="V194" s="1"/>
      <c r="W194" s="42"/>
      <c r="X194" s="670"/>
      <c r="Y194" s="42"/>
      <c r="Z194" s="42"/>
      <c r="AA194" s="44"/>
      <c r="AB194" s="56"/>
      <c r="AC194" s="188"/>
    </row>
    <row r="195" spans="1:29" ht="15" hidden="1" customHeight="1" x14ac:dyDescent="0.25">
      <c r="B195" s="55"/>
      <c r="C195" s="2"/>
      <c r="D195" s="761" t="s">
        <v>421</v>
      </c>
      <c r="E195" s="761"/>
      <c r="F195" s="470"/>
      <c r="G195" s="620"/>
      <c r="H195" s="79">
        <f t="shared" si="45"/>
        <v>0</v>
      </c>
      <c r="I195" s="75"/>
      <c r="J195" s="42"/>
      <c r="K195" s="42"/>
      <c r="L195" s="42"/>
      <c r="M195" s="1"/>
      <c r="N195" s="81"/>
      <c r="O195" s="76"/>
      <c r="P195" s="75"/>
      <c r="Q195" s="1"/>
      <c r="R195" s="1"/>
      <c r="S195" s="1"/>
      <c r="T195" s="1"/>
      <c r="U195" s="1"/>
      <c r="V195" s="1"/>
      <c r="W195" s="42"/>
      <c r="X195" s="670"/>
      <c r="Y195" s="42"/>
      <c r="Z195" s="42"/>
      <c r="AA195" s="44"/>
      <c r="AB195" s="56"/>
      <c r="AC195" s="188"/>
    </row>
    <row r="196" spans="1:29" ht="26.25" hidden="1" customHeight="1" x14ac:dyDescent="0.25">
      <c r="B196" s="55"/>
      <c r="C196" s="2"/>
      <c r="D196" s="762" t="s">
        <v>494</v>
      </c>
      <c r="E196" s="762"/>
      <c r="F196" s="474"/>
      <c r="G196" s="623"/>
      <c r="H196" s="79">
        <f t="shared" si="45"/>
        <v>0</v>
      </c>
      <c r="I196" s="75"/>
      <c r="J196" s="42"/>
      <c r="K196" s="42"/>
      <c r="L196" s="42"/>
      <c r="M196" s="1"/>
      <c r="N196" s="81"/>
      <c r="O196" s="76"/>
      <c r="P196" s="75"/>
      <c r="Q196" s="1"/>
      <c r="R196" s="1"/>
      <c r="S196" s="1"/>
      <c r="T196" s="1"/>
      <c r="U196" s="1"/>
      <c r="V196" s="1"/>
      <c r="W196" s="42"/>
      <c r="X196" s="670"/>
      <c r="Y196" s="42"/>
      <c r="Z196" s="42"/>
      <c r="AA196" s="44"/>
      <c r="AB196" s="56"/>
      <c r="AC196" s="188"/>
    </row>
    <row r="197" spans="1:29" s="18" customFormat="1" ht="15" hidden="1" customHeight="1" x14ac:dyDescent="0.25">
      <c r="A197" s="126" t="s">
        <v>75</v>
      </c>
      <c r="B197" s="92" t="s">
        <v>759</v>
      </c>
      <c r="C197" s="784" t="s">
        <v>76</v>
      </c>
      <c r="D197" s="785"/>
      <c r="E197" s="785"/>
      <c r="F197" s="472"/>
      <c r="G197" s="621"/>
      <c r="H197" s="93">
        <f t="shared" si="45"/>
        <v>0</v>
      </c>
      <c r="I197" s="94">
        <f t="shared" ref="I197:O197" si="69">I198+I199+I200+I201+I202+I203+I204+I205+I206+I207+I208</f>
        <v>0</v>
      </c>
      <c r="J197" s="97">
        <f t="shared" si="69"/>
        <v>0</v>
      </c>
      <c r="K197" s="97">
        <f t="shared" si="69"/>
        <v>0</v>
      </c>
      <c r="L197" s="97">
        <f t="shared" si="69"/>
        <v>0</v>
      </c>
      <c r="M197" s="95">
        <f t="shared" si="69"/>
        <v>0</v>
      </c>
      <c r="N197" s="98"/>
      <c r="O197" s="96">
        <f t="shared" si="69"/>
        <v>0</v>
      </c>
      <c r="P197" s="94">
        <f>P198+P199+P200+P201+P202+P203+P204+P205+P206+P207+P208</f>
        <v>0</v>
      </c>
      <c r="Q197" s="95">
        <f t="shared" ref="Q197:AA197" si="70">Q198+Q199+Q200+Q201+Q202+Q203+Q204+Q205+Q206+Q207+Q208</f>
        <v>0</v>
      </c>
      <c r="R197" s="95">
        <f t="shared" si="70"/>
        <v>0</v>
      </c>
      <c r="S197" s="95">
        <f t="shared" si="70"/>
        <v>0</v>
      </c>
      <c r="T197" s="95">
        <f t="shared" si="70"/>
        <v>0</v>
      </c>
      <c r="U197" s="95">
        <f t="shared" si="70"/>
        <v>0</v>
      </c>
      <c r="V197" s="95">
        <f t="shared" si="70"/>
        <v>0</v>
      </c>
      <c r="W197" s="97">
        <f t="shared" si="70"/>
        <v>0</v>
      </c>
      <c r="X197" s="673">
        <f t="shared" si="70"/>
        <v>0</v>
      </c>
      <c r="Y197" s="97">
        <f t="shared" si="70"/>
        <v>0</v>
      </c>
      <c r="Z197" s="97">
        <f t="shared" si="70"/>
        <v>0</v>
      </c>
      <c r="AA197" s="99">
        <f t="shared" si="70"/>
        <v>0</v>
      </c>
      <c r="AB197" s="52"/>
      <c r="AC197" s="188"/>
    </row>
    <row r="198" spans="1:29" ht="15" hidden="1" customHeight="1" x14ac:dyDescent="0.25">
      <c r="B198" s="55"/>
      <c r="C198" s="2"/>
      <c r="D198" s="761" t="s">
        <v>422</v>
      </c>
      <c r="E198" s="761"/>
      <c r="F198" s="470"/>
      <c r="G198" s="620"/>
      <c r="H198" s="79">
        <f t="shared" si="45"/>
        <v>0</v>
      </c>
      <c r="I198" s="75"/>
      <c r="J198" s="42"/>
      <c r="K198" s="42"/>
      <c r="L198" s="42"/>
      <c r="M198" s="1"/>
      <c r="N198" s="81"/>
      <c r="O198" s="76"/>
      <c r="P198" s="75"/>
      <c r="Q198" s="1"/>
      <c r="R198" s="1"/>
      <c r="S198" s="1"/>
      <c r="T198" s="1"/>
      <c r="U198" s="1"/>
      <c r="V198" s="1"/>
      <c r="W198" s="42"/>
      <c r="X198" s="670"/>
      <c r="Y198" s="42"/>
      <c r="Z198" s="42"/>
      <c r="AA198" s="44"/>
      <c r="AB198" s="56"/>
      <c r="AC198" s="188"/>
    </row>
    <row r="199" spans="1:29" ht="15" hidden="1" customHeight="1" x14ac:dyDescent="0.25">
      <c r="B199" s="55"/>
      <c r="C199" s="2"/>
      <c r="D199" s="761" t="s">
        <v>425</v>
      </c>
      <c r="E199" s="761"/>
      <c r="F199" s="470"/>
      <c r="G199" s="620"/>
      <c r="H199" s="79">
        <f t="shared" si="45"/>
        <v>0</v>
      </c>
      <c r="I199" s="75"/>
      <c r="J199" s="42"/>
      <c r="K199" s="42"/>
      <c r="L199" s="42"/>
      <c r="M199" s="1"/>
      <c r="N199" s="81"/>
      <c r="O199" s="76"/>
      <c r="P199" s="75"/>
      <c r="Q199" s="1"/>
      <c r="R199" s="1"/>
      <c r="S199" s="1"/>
      <c r="T199" s="1"/>
      <c r="U199" s="1"/>
      <c r="V199" s="1"/>
      <c r="W199" s="42"/>
      <c r="X199" s="670"/>
      <c r="Y199" s="42"/>
      <c r="Z199" s="42"/>
      <c r="AA199" s="44"/>
      <c r="AB199" s="56"/>
      <c r="AC199" s="188"/>
    </row>
    <row r="200" spans="1:29" ht="15" hidden="1" customHeight="1" x14ac:dyDescent="0.25">
      <c r="B200" s="55"/>
      <c r="C200" s="2"/>
      <c r="D200" s="761" t="s">
        <v>426</v>
      </c>
      <c r="E200" s="761"/>
      <c r="F200" s="470"/>
      <c r="G200" s="620"/>
      <c r="H200" s="79">
        <f t="shared" si="45"/>
        <v>0</v>
      </c>
      <c r="I200" s="75"/>
      <c r="J200" s="42"/>
      <c r="K200" s="42"/>
      <c r="L200" s="42"/>
      <c r="M200" s="1"/>
      <c r="N200" s="81"/>
      <c r="O200" s="76"/>
      <c r="P200" s="75"/>
      <c r="Q200" s="1"/>
      <c r="R200" s="1"/>
      <c r="S200" s="1"/>
      <c r="T200" s="1"/>
      <c r="U200" s="1"/>
      <c r="V200" s="1"/>
      <c r="W200" s="42"/>
      <c r="X200" s="670"/>
      <c r="Y200" s="42"/>
      <c r="Z200" s="42"/>
      <c r="AA200" s="44"/>
      <c r="AB200" s="56"/>
      <c r="AC200" s="188"/>
    </row>
    <row r="201" spans="1:29" ht="15" hidden="1" customHeight="1" x14ac:dyDescent="0.25">
      <c r="B201" s="55"/>
      <c r="C201" s="2"/>
      <c r="D201" s="761" t="s">
        <v>423</v>
      </c>
      <c r="E201" s="761"/>
      <c r="F201" s="470"/>
      <c r="G201" s="620"/>
      <c r="H201" s="79">
        <f t="shared" si="45"/>
        <v>0</v>
      </c>
      <c r="I201" s="75"/>
      <c r="J201" s="42"/>
      <c r="K201" s="42"/>
      <c r="L201" s="42"/>
      <c r="M201" s="1"/>
      <c r="N201" s="81"/>
      <c r="O201" s="76"/>
      <c r="P201" s="75"/>
      <c r="Q201" s="1"/>
      <c r="R201" s="1"/>
      <c r="S201" s="1"/>
      <c r="T201" s="1"/>
      <c r="U201" s="1"/>
      <c r="V201" s="1"/>
      <c r="W201" s="42"/>
      <c r="X201" s="670"/>
      <c r="Y201" s="42"/>
      <c r="Z201" s="42"/>
      <c r="AA201" s="44"/>
      <c r="AB201" s="56"/>
      <c r="AC201" s="188"/>
    </row>
    <row r="202" spans="1:29" ht="15" hidden="1" customHeight="1" x14ac:dyDescent="0.25">
      <c r="B202" s="55"/>
      <c r="C202" s="2"/>
      <c r="D202" s="761" t="s">
        <v>427</v>
      </c>
      <c r="E202" s="761"/>
      <c r="F202" s="470"/>
      <c r="G202" s="620"/>
      <c r="H202" s="79">
        <f t="shared" si="45"/>
        <v>0</v>
      </c>
      <c r="I202" s="75"/>
      <c r="J202" s="42"/>
      <c r="K202" s="42"/>
      <c r="L202" s="42"/>
      <c r="M202" s="1"/>
      <c r="N202" s="81"/>
      <c r="O202" s="76"/>
      <c r="P202" s="75"/>
      <c r="Q202" s="1"/>
      <c r="R202" s="1"/>
      <c r="S202" s="1"/>
      <c r="T202" s="1"/>
      <c r="U202" s="1"/>
      <c r="V202" s="1"/>
      <c r="W202" s="42"/>
      <c r="X202" s="670"/>
      <c r="Y202" s="42"/>
      <c r="Z202" s="42"/>
      <c r="AA202" s="44"/>
      <c r="AB202" s="56"/>
      <c r="AC202" s="188"/>
    </row>
    <row r="203" spans="1:29" ht="25.5" hidden="1" customHeight="1" x14ac:dyDescent="0.25">
      <c r="B203" s="55"/>
      <c r="C203" s="2"/>
      <c r="D203" s="762" t="s">
        <v>495</v>
      </c>
      <c r="E203" s="762"/>
      <c r="F203" s="474"/>
      <c r="G203" s="623"/>
      <c r="H203" s="79">
        <f t="shared" ref="H203:H266" si="71">SUM(P203:AA203)</f>
        <v>0</v>
      </c>
      <c r="I203" s="75"/>
      <c r="J203" s="42"/>
      <c r="K203" s="42"/>
      <c r="L203" s="42"/>
      <c r="M203" s="1"/>
      <c r="N203" s="81"/>
      <c r="O203" s="76"/>
      <c r="P203" s="75"/>
      <c r="Q203" s="1"/>
      <c r="R203" s="1"/>
      <c r="S203" s="1"/>
      <c r="T203" s="1"/>
      <c r="U203" s="1"/>
      <c r="V203" s="1"/>
      <c r="W203" s="42"/>
      <c r="X203" s="670"/>
      <c r="Y203" s="42"/>
      <c r="Z203" s="42"/>
      <c r="AA203" s="44"/>
      <c r="AB203" s="56"/>
      <c r="AC203" s="188"/>
    </row>
    <row r="204" spans="1:29" ht="25.5" hidden="1" customHeight="1" x14ac:dyDescent="0.25">
      <c r="B204" s="55"/>
      <c r="C204" s="2"/>
      <c r="D204" s="762" t="s">
        <v>496</v>
      </c>
      <c r="E204" s="762"/>
      <c r="F204" s="474"/>
      <c r="G204" s="623"/>
      <c r="H204" s="79">
        <f t="shared" si="71"/>
        <v>0</v>
      </c>
      <c r="I204" s="75"/>
      <c r="J204" s="42"/>
      <c r="K204" s="42"/>
      <c r="L204" s="42"/>
      <c r="M204" s="1"/>
      <c r="N204" s="81"/>
      <c r="O204" s="76"/>
      <c r="P204" s="75"/>
      <c r="Q204" s="1"/>
      <c r="R204" s="1"/>
      <c r="S204" s="1"/>
      <c r="T204" s="1"/>
      <c r="U204" s="1"/>
      <c r="V204" s="1"/>
      <c r="W204" s="42"/>
      <c r="X204" s="670"/>
      <c r="Y204" s="42"/>
      <c r="Z204" s="42"/>
      <c r="AA204" s="44"/>
      <c r="AB204" s="56"/>
      <c r="AC204" s="188"/>
    </row>
    <row r="205" spans="1:29" ht="15" hidden="1" customHeight="1" x14ac:dyDescent="0.25">
      <c r="B205" s="55"/>
      <c r="C205" s="2"/>
      <c r="D205" s="761" t="s">
        <v>428</v>
      </c>
      <c r="E205" s="761"/>
      <c r="F205" s="470"/>
      <c r="G205" s="620"/>
      <c r="H205" s="79">
        <f t="shared" si="71"/>
        <v>0</v>
      </c>
      <c r="I205" s="75"/>
      <c r="J205" s="42"/>
      <c r="K205" s="42"/>
      <c r="L205" s="42"/>
      <c r="M205" s="1"/>
      <c r="N205" s="81"/>
      <c r="O205" s="76"/>
      <c r="P205" s="75"/>
      <c r="Q205" s="1"/>
      <c r="R205" s="1"/>
      <c r="S205" s="1"/>
      <c r="T205" s="1"/>
      <c r="U205" s="1"/>
      <c r="V205" s="1"/>
      <c r="W205" s="42"/>
      <c r="X205" s="670"/>
      <c r="Y205" s="42"/>
      <c r="Z205" s="42"/>
      <c r="AA205" s="44"/>
      <c r="AB205" s="56"/>
      <c r="AC205" s="188"/>
    </row>
    <row r="206" spans="1:29" ht="15" hidden="1" customHeight="1" x14ac:dyDescent="0.25">
      <c r="B206" s="55"/>
      <c r="C206" s="2"/>
      <c r="D206" s="761" t="s">
        <v>424</v>
      </c>
      <c r="E206" s="761"/>
      <c r="F206" s="470"/>
      <c r="G206" s="620"/>
      <c r="H206" s="79">
        <f t="shared" si="71"/>
        <v>0</v>
      </c>
      <c r="I206" s="75"/>
      <c r="J206" s="42"/>
      <c r="K206" s="42"/>
      <c r="L206" s="42"/>
      <c r="M206" s="1"/>
      <c r="N206" s="81"/>
      <c r="O206" s="76"/>
      <c r="P206" s="75"/>
      <c r="Q206" s="1"/>
      <c r="R206" s="1"/>
      <c r="S206" s="1"/>
      <c r="T206" s="1"/>
      <c r="U206" s="1"/>
      <c r="V206" s="1"/>
      <c r="W206" s="42"/>
      <c r="X206" s="670"/>
      <c r="Y206" s="42"/>
      <c r="Z206" s="42"/>
      <c r="AA206" s="44"/>
      <c r="AB206" s="56"/>
      <c r="AC206" s="188"/>
    </row>
    <row r="207" spans="1:29" ht="25.5" hidden="1" customHeight="1" x14ac:dyDescent="0.25">
      <c r="B207" s="55"/>
      <c r="C207" s="2"/>
      <c r="D207" s="762" t="s">
        <v>497</v>
      </c>
      <c r="E207" s="762"/>
      <c r="F207" s="474"/>
      <c r="G207" s="623"/>
      <c r="H207" s="79">
        <f t="shared" si="71"/>
        <v>0</v>
      </c>
      <c r="I207" s="75"/>
      <c r="J207" s="42"/>
      <c r="K207" s="42"/>
      <c r="L207" s="42"/>
      <c r="M207" s="1"/>
      <c r="N207" s="81"/>
      <c r="O207" s="76"/>
      <c r="P207" s="75"/>
      <c r="Q207" s="1"/>
      <c r="R207" s="1"/>
      <c r="S207" s="1"/>
      <c r="T207" s="1"/>
      <c r="U207" s="1"/>
      <c r="V207" s="1"/>
      <c r="W207" s="42"/>
      <c r="X207" s="670"/>
      <c r="Y207" s="42"/>
      <c r="Z207" s="42"/>
      <c r="AA207" s="44"/>
      <c r="AB207" s="56"/>
      <c r="AC207" s="188"/>
    </row>
    <row r="208" spans="1:29" ht="15.75" hidden="1" customHeight="1" thickBot="1" x14ac:dyDescent="0.3">
      <c r="B208" s="57"/>
      <c r="C208" s="20"/>
      <c r="D208" s="787" t="s">
        <v>498</v>
      </c>
      <c r="E208" s="787"/>
      <c r="F208" s="476"/>
      <c r="G208" s="625"/>
      <c r="H208" s="79">
        <f t="shared" si="71"/>
        <v>0</v>
      </c>
      <c r="I208" s="75"/>
      <c r="J208" s="42"/>
      <c r="K208" s="42"/>
      <c r="L208" s="42"/>
      <c r="M208" s="1"/>
      <c r="N208" s="81"/>
      <c r="O208" s="76"/>
      <c r="P208" s="75"/>
      <c r="Q208" s="1"/>
      <c r="R208" s="1"/>
      <c r="S208" s="1"/>
      <c r="T208" s="1"/>
      <c r="U208" s="1"/>
      <c r="V208" s="1"/>
      <c r="W208" s="42"/>
      <c r="X208" s="670"/>
      <c r="Y208" s="42"/>
      <c r="Z208" s="42"/>
      <c r="AA208" s="44"/>
      <c r="AB208" s="56"/>
      <c r="AC208" s="188"/>
    </row>
    <row r="209" spans="1:29" ht="15.75" thickBot="1" x14ac:dyDescent="0.3">
      <c r="B209" s="100" t="s">
        <v>77</v>
      </c>
      <c r="C209" s="778" t="s">
        <v>78</v>
      </c>
      <c r="D209" s="786"/>
      <c r="E209" s="786"/>
      <c r="F209" s="467"/>
      <c r="G209" s="617">
        <f>G223</f>
        <v>100000</v>
      </c>
      <c r="H209" s="85">
        <f t="shared" si="71"/>
        <v>100000</v>
      </c>
      <c r="I209" s="86">
        <f t="shared" ref="I209:O209" si="72">I210+I211+I212+I213+I223</f>
        <v>0</v>
      </c>
      <c r="J209" s="89">
        <f t="shared" si="72"/>
        <v>0</v>
      </c>
      <c r="K209" s="89">
        <f t="shared" si="72"/>
        <v>0</v>
      </c>
      <c r="L209" s="89">
        <f t="shared" si="72"/>
        <v>0</v>
      </c>
      <c r="M209" s="87">
        <f t="shared" si="72"/>
        <v>0</v>
      </c>
      <c r="N209" s="90"/>
      <c r="O209" s="88">
        <f t="shared" si="72"/>
        <v>0</v>
      </c>
      <c r="P209" s="86">
        <f>P210+P211+P212+P213+P223</f>
        <v>0</v>
      </c>
      <c r="Q209" s="87">
        <f t="shared" ref="Q209:AA209" si="73">Q210+Q211+Q212+Q213+Q223</f>
        <v>0</v>
      </c>
      <c r="R209" s="87">
        <f t="shared" si="73"/>
        <v>0</v>
      </c>
      <c r="S209" s="87">
        <f t="shared" si="73"/>
        <v>0</v>
      </c>
      <c r="T209" s="87">
        <f t="shared" si="73"/>
        <v>0</v>
      </c>
      <c r="U209" s="87">
        <f t="shared" si="73"/>
        <v>0</v>
      </c>
      <c r="V209" s="87">
        <f t="shared" si="73"/>
        <v>100000</v>
      </c>
      <c r="W209" s="89">
        <f t="shared" si="73"/>
        <v>0</v>
      </c>
      <c r="X209" s="666">
        <f t="shared" si="73"/>
        <v>0</v>
      </c>
      <c r="Y209" s="89">
        <f t="shared" si="73"/>
        <v>0</v>
      </c>
      <c r="Z209" s="89">
        <f t="shared" si="73"/>
        <v>0</v>
      </c>
      <c r="AA209" s="91">
        <f t="shared" si="73"/>
        <v>0</v>
      </c>
      <c r="AB209" s="52"/>
      <c r="AC209" s="188"/>
    </row>
    <row r="210" spans="1:29" s="18" customFormat="1" ht="25.5" hidden="1" customHeight="1" x14ac:dyDescent="0.25">
      <c r="A210" s="126" t="s">
        <v>79</v>
      </c>
      <c r="B210" s="115" t="s">
        <v>760</v>
      </c>
      <c r="C210" s="798" t="s">
        <v>80</v>
      </c>
      <c r="D210" s="799"/>
      <c r="E210" s="799"/>
      <c r="F210" s="481"/>
      <c r="G210" s="632"/>
      <c r="H210" s="93">
        <f t="shared" si="71"/>
        <v>0</v>
      </c>
      <c r="I210" s="94"/>
      <c r="J210" s="97"/>
      <c r="K210" s="97"/>
      <c r="L210" s="97"/>
      <c r="M210" s="95"/>
      <c r="N210" s="98"/>
      <c r="O210" s="96"/>
      <c r="P210" s="94"/>
      <c r="Q210" s="95"/>
      <c r="R210" s="95"/>
      <c r="S210" s="95"/>
      <c r="T210" s="95"/>
      <c r="U210" s="95"/>
      <c r="V210" s="95"/>
      <c r="W210" s="97"/>
      <c r="X210" s="673"/>
      <c r="Y210" s="97"/>
      <c r="Z210" s="97"/>
      <c r="AA210" s="99"/>
      <c r="AB210" s="52"/>
      <c r="AC210" s="188"/>
    </row>
    <row r="211" spans="1:29" s="18" customFormat="1" ht="15" hidden="1" customHeight="1" x14ac:dyDescent="0.25">
      <c r="A211" s="126" t="s">
        <v>81</v>
      </c>
      <c r="B211" s="92" t="s">
        <v>761</v>
      </c>
      <c r="C211" s="781" t="s">
        <v>942</v>
      </c>
      <c r="D211" s="782"/>
      <c r="E211" s="782"/>
      <c r="F211" s="472"/>
      <c r="G211" s="621"/>
      <c r="H211" s="93">
        <f t="shared" si="71"/>
        <v>0</v>
      </c>
      <c r="I211" s="94"/>
      <c r="J211" s="97"/>
      <c r="K211" s="97"/>
      <c r="L211" s="97"/>
      <c r="M211" s="95"/>
      <c r="N211" s="98"/>
      <c r="O211" s="96"/>
      <c r="P211" s="94"/>
      <c r="Q211" s="95"/>
      <c r="R211" s="95"/>
      <c r="S211" s="95"/>
      <c r="T211" s="95"/>
      <c r="U211" s="95"/>
      <c r="V211" s="95"/>
      <c r="W211" s="97"/>
      <c r="X211" s="673"/>
      <c r="Y211" s="97"/>
      <c r="Z211" s="97"/>
      <c r="AA211" s="99"/>
      <c r="AB211" s="52"/>
      <c r="AC211" s="188"/>
    </row>
    <row r="212" spans="1:29" s="18" customFormat="1" ht="25.5" hidden="1" customHeight="1" x14ac:dyDescent="0.25">
      <c r="A212" s="126" t="s">
        <v>82</v>
      </c>
      <c r="B212" s="92" t="s">
        <v>762</v>
      </c>
      <c r="C212" s="759" t="s">
        <v>943</v>
      </c>
      <c r="D212" s="760"/>
      <c r="E212" s="760"/>
      <c r="F212" s="473"/>
      <c r="G212" s="622"/>
      <c r="H212" s="93">
        <f t="shared" si="71"/>
        <v>0</v>
      </c>
      <c r="I212" s="94"/>
      <c r="J212" s="97"/>
      <c r="K212" s="97"/>
      <c r="L212" s="97"/>
      <c r="M212" s="95"/>
      <c r="N212" s="98"/>
      <c r="O212" s="96"/>
      <c r="P212" s="94"/>
      <c r="Q212" s="95"/>
      <c r="R212" s="95"/>
      <c r="S212" s="95"/>
      <c r="T212" s="95"/>
      <c r="U212" s="95"/>
      <c r="V212" s="95"/>
      <c r="W212" s="97"/>
      <c r="X212" s="673"/>
      <c r="Y212" s="97"/>
      <c r="Z212" s="97"/>
      <c r="AA212" s="99"/>
      <c r="AB212" s="52"/>
      <c r="AC212" s="188"/>
    </row>
    <row r="213" spans="1:29" s="18" customFormat="1" ht="25.5" hidden="1" customHeight="1" x14ac:dyDescent="0.25">
      <c r="A213" s="126" t="s">
        <v>83</v>
      </c>
      <c r="B213" s="92" t="s">
        <v>763</v>
      </c>
      <c r="C213" s="759" t="s">
        <v>84</v>
      </c>
      <c r="D213" s="760"/>
      <c r="E213" s="760"/>
      <c r="F213" s="473"/>
      <c r="G213" s="622"/>
      <c r="H213" s="93">
        <f t="shared" si="71"/>
        <v>0</v>
      </c>
      <c r="I213" s="94">
        <f t="shared" ref="I213:O213" si="74">I214+I215+I216+I217+I218+I219+I220+I221+I222</f>
        <v>0</v>
      </c>
      <c r="J213" s="97">
        <f t="shared" si="74"/>
        <v>0</v>
      </c>
      <c r="K213" s="97">
        <f t="shared" si="74"/>
        <v>0</v>
      </c>
      <c r="L213" s="97">
        <f t="shared" si="74"/>
        <v>0</v>
      </c>
      <c r="M213" s="95">
        <f t="shared" si="74"/>
        <v>0</v>
      </c>
      <c r="N213" s="98"/>
      <c r="O213" s="96">
        <f t="shared" si="74"/>
        <v>0</v>
      </c>
      <c r="P213" s="94">
        <f>P214+P215+P216+P217+P218+P219+P220+P221+P222</f>
        <v>0</v>
      </c>
      <c r="Q213" s="95">
        <f t="shared" ref="Q213:AA213" si="75">Q214+Q215+Q216+Q217+Q218+Q219+Q220+Q221+Q222</f>
        <v>0</v>
      </c>
      <c r="R213" s="95">
        <f t="shared" si="75"/>
        <v>0</v>
      </c>
      <c r="S213" s="95">
        <f t="shared" si="75"/>
        <v>0</v>
      </c>
      <c r="T213" s="95">
        <f t="shared" si="75"/>
        <v>0</v>
      </c>
      <c r="U213" s="95">
        <f t="shared" si="75"/>
        <v>0</v>
      </c>
      <c r="V213" s="95">
        <f t="shared" si="75"/>
        <v>0</v>
      </c>
      <c r="W213" s="97">
        <f t="shared" si="75"/>
        <v>0</v>
      </c>
      <c r="X213" s="673">
        <f t="shared" si="75"/>
        <v>0</v>
      </c>
      <c r="Y213" s="97">
        <f t="shared" si="75"/>
        <v>0</v>
      </c>
      <c r="Z213" s="97">
        <f t="shared" si="75"/>
        <v>0</v>
      </c>
      <c r="AA213" s="99">
        <f t="shared" si="75"/>
        <v>0</v>
      </c>
      <c r="AB213" s="52"/>
      <c r="AC213" s="188"/>
    </row>
    <row r="214" spans="1:29" ht="15" hidden="1" customHeight="1" x14ac:dyDescent="0.25">
      <c r="B214" s="55"/>
      <c r="C214" s="2"/>
      <c r="D214" s="761" t="s">
        <v>429</v>
      </c>
      <c r="E214" s="761"/>
      <c r="F214" s="470"/>
      <c r="G214" s="620"/>
      <c r="H214" s="79">
        <f t="shared" si="71"/>
        <v>0</v>
      </c>
      <c r="I214" s="75"/>
      <c r="J214" s="42"/>
      <c r="K214" s="42"/>
      <c r="L214" s="42"/>
      <c r="M214" s="1"/>
      <c r="N214" s="81"/>
      <c r="O214" s="76"/>
      <c r="P214" s="75"/>
      <c r="Q214" s="1"/>
      <c r="R214" s="1"/>
      <c r="S214" s="1"/>
      <c r="T214" s="1"/>
      <c r="U214" s="1"/>
      <c r="V214" s="1"/>
      <c r="W214" s="42"/>
      <c r="X214" s="670"/>
      <c r="Y214" s="42"/>
      <c r="Z214" s="42"/>
      <c r="AA214" s="44"/>
      <c r="AB214" s="56"/>
      <c r="AC214" s="188"/>
    </row>
    <row r="215" spans="1:29" ht="15" hidden="1" customHeight="1" x14ac:dyDescent="0.25">
      <c r="B215" s="55"/>
      <c r="C215" s="2"/>
      <c r="D215" s="761" t="s">
        <v>431</v>
      </c>
      <c r="E215" s="761"/>
      <c r="F215" s="470"/>
      <c r="G215" s="620"/>
      <c r="H215" s="79">
        <f t="shared" si="71"/>
        <v>0</v>
      </c>
      <c r="I215" s="75"/>
      <c r="J215" s="42"/>
      <c r="K215" s="42"/>
      <c r="L215" s="42"/>
      <c r="M215" s="1"/>
      <c r="N215" s="81"/>
      <c r="O215" s="76"/>
      <c r="P215" s="75"/>
      <c r="Q215" s="1"/>
      <c r="R215" s="1"/>
      <c r="S215" s="1"/>
      <c r="T215" s="1"/>
      <c r="U215" s="1"/>
      <c r="V215" s="1"/>
      <c r="W215" s="42"/>
      <c r="X215" s="670"/>
      <c r="Y215" s="42"/>
      <c r="Z215" s="42"/>
      <c r="AA215" s="44"/>
      <c r="AB215" s="56"/>
      <c r="AC215" s="188"/>
    </row>
    <row r="216" spans="1:29" ht="15" hidden="1" customHeight="1" x14ac:dyDescent="0.25">
      <c r="B216" s="55"/>
      <c r="C216" s="2"/>
      <c r="D216" s="761" t="s">
        <v>432</v>
      </c>
      <c r="E216" s="761"/>
      <c r="F216" s="470"/>
      <c r="G216" s="620"/>
      <c r="H216" s="79">
        <f t="shared" si="71"/>
        <v>0</v>
      </c>
      <c r="I216" s="75"/>
      <c r="J216" s="42"/>
      <c r="K216" s="42"/>
      <c r="L216" s="42"/>
      <c r="M216" s="1"/>
      <c r="N216" s="81"/>
      <c r="O216" s="76"/>
      <c r="P216" s="75"/>
      <c r="Q216" s="1"/>
      <c r="R216" s="1"/>
      <c r="S216" s="1"/>
      <c r="T216" s="1"/>
      <c r="U216" s="1"/>
      <c r="V216" s="1"/>
      <c r="W216" s="42"/>
      <c r="X216" s="670"/>
      <c r="Y216" s="42"/>
      <c r="Z216" s="42"/>
      <c r="AA216" s="44"/>
      <c r="AB216" s="56"/>
      <c r="AC216" s="188"/>
    </row>
    <row r="217" spans="1:29" ht="15" hidden="1" customHeight="1" x14ac:dyDescent="0.25">
      <c r="B217" s="55"/>
      <c r="C217" s="2"/>
      <c r="D217" s="761" t="s">
        <v>430</v>
      </c>
      <c r="E217" s="761"/>
      <c r="F217" s="470"/>
      <c r="G217" s="620"/>
      <c r="H217" s="79">
        <f t="shared" si="71"/>
        <v>0</v>
      </c>
      <c r="I217" s="75"/>
      <c r="J217" s="42"/>
      <c r="K217" s="42"/>
      <c r="L217" s="42"/>
      <c r="M217" s="1"/>
      <c r="N217" s="81"/>
      <c r="O217" s="76"/>
      <c r="P217" s="75"/>
      <c r="Q217" s="1"/>
      <c r="R217" s="1"/>
      <c r="S217" s="1"/>
      <c r="T217" s="1"/>
      <c r="U217" s="1"/>
      <c r="V217" s="1"/>
      <c r="W217" s="42"/>
      <c r="X217" s="670"/>
      <c r="Y217" s="42"/>
      <c r="Z217" s="42"/>
      <c r="AA217" s="44"/>
      <c r="AB217" s="56"/>
      <c r="AC217" s="188"/>
    </row>
    <row r="218" spans="1:29" ht="15" hidden="1" customHeight="1" x14ac:dyDescent="0.25">
      <c r="B218" s="55"/>
      <c r="C218" s="2"/>
      <c r="D218" s="761" t="s">
        <v>433</v>
      </c>
      <c r="E218" s="761"/>
      <c r="F218" s="470"/>
      <c r="G218" s="620"/>
      <c r="H218" s="79">
        <f t="shared" si="71"/>
        <v>0</v>
      </c>
      <c r="I218" s="75"/>
      <c r="J218" s="42"/>
      <c r="K218" s="42"/>
      <c r="L218" s="42"/>
      <c r="M218" s="1"/>
      <c r="N218" s="81"/>
      <c r="O218" s="76"/>
      <c r="P218" s="75"/>
      <c r="Q218" s="1"/>
      <c r="R218" s="1"/>
      <c r="S218" s="1"/>
      <c r="T218" s="1"/>
      <c r="U218" s="1"/>
      <c r="V218" s="1"/>
      <c r="W218" s="42"/>
      <c r="X218" s="670"/>
      <c r="Y218" s="42"/>
      <c r="Z218" s="42"/>
      <c r="AA218" s="44"/>
      <c r="AB218" s="56"/>
      <c r="AC218" s="188"/>
    </row>
    <row r="219" spans="1:29" ht="25.5" hidden="1" customHeight="1" x14ac:dyDescent="0.25">
      <c r="B219" s="55"/>
      <c r="C219" s="2"/>
      <c r="D219" s="762" t="s">
        <v>499</v>
      </c>
      <c r="E219" s="762"/>
      <c r="F219" s="474"/>
      <c r="G219" s="623"/>
      <c r="H219" s="79">
        <f t="shared" si="71"/>
        <v>0</v>
      </c>
      <c r="I219" s="75"/>
      <c r="J219" s="42"/>
      <c r="K219" s="42"/>
      <c r="L219" s="42"/>
      <c r="M219" s="1"/>
      <c r="N219" s="81"/>
      <c r="O219" s="76"/>
      <c r="P219" s="75"/>
      <c r="Q219" s="1"/>
      <c r="R219" s="1"/>
      <c r="S219" s="1"/>
      <c r="T219" s="1"/>
      <c r="U219" s="1"/>
      <c r="V219" s="1"/>
      <c r="W219" s="42"/>
      <c r="X219" s="670"/>
      <c r="Y219" s="42"/>
      <c r="Z219" s="42"/>
      <c r="AA219" s="44"/>
      <c r="AB219" s="56"/>
      <c r="AC219" s="188"/>
    </row>
    <row r="220" spans="1:29" ht="25.5" hidden="1" customHeight="1" x14ac:dyDescent="0.25">
      <c r="B220" s="55"/>
      <c r="C220" s="2"/>
      <c r="D220" s="762" t="s">
        <v>500</v>
      </c>
      <c r="E220" s="762"/>
      <c r="F220" s="474"/>
      <c r="G220" s="623"/>
      <c r="H220" s="79">
        <f t="shared" si="71"/>
        <v>0</v>
      </c>
      <c r="I220" s="75"/>
      <c r="J220" s="42"/>
      <c r="K220" s="42"/>
      <c r="L220" s="42"/>
      <c r="M220" s="1"/>
      <c r="N220" s="81"/>
      <c r="O220" s="76"/>
      <c r="P220" s="75"/>
      <c r="Q220" s="1"/>
      <c r="R220" s="1"/>
      <c r="S220" s="1"/>
      <c r="T220" s="1"/>
      <c r="U220" s="1"/>
      <c r="V220" s="1"/>
      <c r="W220" s="42"/>
      <c r="X220" s="670"/>
      <c r="Y220" s="42"/>
      <c r="Z220" s="42"/>
      <c r="AA220" s="44"/>
      <c r="AB220" s="56"/>
      <c r="AC220" s="188"/>
    </row>
    <row r="221" spans="1:29" ht="15" hidden="1" customHeight="1" x14ac:dyDescent="0.25">
      <c r="B221" s="55"/>
      <c r="C221" s="2"/>
      <c r="D221" s="761" t="s">
        <v>434</v>
      </c>
      <c r="E221" s="761"/>
      <c r="F221" s="470"/>
      <c r="G221" s="620"/>
      <c r="H221" s="79">
        <f t="shared" si="71"/>
        <v>0</v>
      </c>
      <c r="I221" s="75"/>
      <c r="J221" s="42"/>
      <c r="K221" s="42"/>
      <c r="L221" s="42"/>
      <c r="M221" s="1"/>
      <c r="N221" s="81"/>
      <c r="O221" s="76"/>
      <c r="P221" s="75"/>
      <c r="Q221" s="1"/>
      <c r="R221" s="1"/>
      <c r="S221" s="1"/>
      <c r="T221" s="1"/>
      <c r="U221" s="1"/>
      <c r="V221" s="1"/>
      <c r="W221" s="42"/>
      <c r="X221" s="670"/>
      <c r="Y221" s="42"/>
      <c r="Z221" s="42"/>
      <c r="AA221" s="44"/>
      <c r="AB221" s="56"/>
      <c r="AC221" s="188"/>
    </row>
    <row r="222" spans="1:29" ht="15" hidden="1" customHeight="1" x14ac:dyDescent="0.25">
      <c r="B222" s="55"/>
      <c r="C222" s="2"/>
      <c r="D222" s="761" t="s">
        <v>501</v>
      </c>
      <c r="E222" s="761"/>
      <c r="F222" s="470"/>
      <c r="G222" s="620"/>
      <c r="H222" s="79">
        <f t="shared" si="71"/>
        <v>0</v>
      </c>
      <c r="I222" s="75"/>
      <c r="J222" s="42"/>
      <c r="K222" s="42"/>
      <c r="L222" s="42"/>
      <c r="M222" s="1"/>
      <c r="N222" s="81"/>
      <c r="O222" s="76"/>
      <c r="P222" s="75"/>
      <c r="Q222" s="1"/>
      <c r="R222" s="1"/>
      <c r="S222" s="1"/>
      <c r="T222" s="1"/>
      <c r="U222" s="1"/>
      <c r="V222" s="1"/>
      <c r="W222" s="42"/>
      <c r="X222" s="670"/>
      <c r="Y222" s="42"/>
      <c r="Z222" s="42"/>
      <c r="AA222" s="44"/>
      <c r="AB222" s="56"/>
      <c r="AC222" s="188"/>
    </row>
    <row r="223" spans="1:29" s="18" customFormat="1" ht="15" customHeight="1" x14ac:dyDescent="0.25">
      <c r="A223" s="126" t="s">
        <v>85</v>
      </c>
      <c r="B223" s="92" t="s">
        <v>764</v>
      </c>
      <c r="C223" s="784" t="s">
        <v>86</v>
      </c>
      <c r="D223" s="785"/>
      <c r="E223" s="785"/>
      <c r="F223" s="472"/>
      <c r="G223" s="621">
        <f>G227</f>
        <v>100000</v>
      </c>
      <c r="H223" s="93">
        <f t="shared" si="71"/>
        <v>100000</v>
      </c>
      <c r="I223" s="94">
        <f t="shared" ref="I223:O223" si="76">I224+I225+I226+I227+I228+I229+I230+I231+I232+I233+I234</f>
        <v>0</v>
      </c>
      <c r="J223" s="97">
        <f t="shared" si="76"/>
        <v>0</v>
      </c>
      <c r="K223" s="97">
        <f t="shared" si="76"/>
        <v>0</v>
      </c>
      <c r="L223" s="97">
        <f t="shared" si="76"/>
        <v>0</v>
      </c>
      <c r="M223" s="95">
        <f>M224+M225+M226+M227+M228+M229+M230+M231+M232+M233+M234</f>
        <v>0</v>
      </c>
      <c r="N223" s="98">
        <f>N227</f>
        <v>100000</v>
      </c>
      <c r="O223" s="96">
        <f t="shared" si="76"/>
        <v>0</v>
      </c>
      <c r="P223" s="94">
        <f>P224+P225+P226+P227+P228+P229+P230+P231+P232+P233+P234</f>
        <v>0</v>
      </c>
      <c r="Q223" s="95">
        <f t="shared" ref="Q223:AA223" si="77">Q224+Q225+Q226+Q227+Q228+Q229+Q230+Q231+Q232+Q233+Q234</f>
        <v>0</v>
      </c>
      <c r="R223" s="95">
        <f t="shared" si="77"/>
        <v>0</v>
      </c>
      <c r="S223" s="95">
        <f t="shared" si="77"/>
        <v>0</v>
      </c>
      <c r="T223" s="95">
        <f t="shared" si="77"/>
        <v>0</v>
      </c>
      <c r="U223" s="95">
        <f t="shared" si="77"/>
        <v>0</v>
      </c>
      <c r="V223" s="95">
        <f t="shared" si="77"/>
        <v>100000</v>
      </c>
      <c r="W223" s="97">
        <f t="shared" si="77"/>
        <v>0</v>
      </c>
      <c r="X223" s="668">
        <f t="shared" si="77"/>
        <v>0</v>
      </c>
      <c r="Y223" s="97">
        <f t="shared" si="77"/>
        <v>0</v>
      </c>
      <c r="Z223" s="97">
        <f t="shared" si="77"/>
        <v>0</v>
      </c>
      <c r="AA223" s="99">
        <f t="shared" si="77"/>
        <v>0</v>
      </c>
      <c r="AB223" s="52"/>
      <c r="AC223" s="188"/>
    </row>
    <row r="224" spans="1:29" ht="15" hidden="1" customHeight="1" x14ac:dyDescent="0.25">
      <c r="B224" s="55"/>
      <c r="C224" s="2"/>
      <c r="D224" s="761" t="s">
        <v>435</v>
      </c>
      <c r="E224" s="761"/>
      <c r="F224" s="470"/>
      <c r="G224" s="620"/>
      <c r="H224" s="79">
        <f t="shared" si="71"/>
        <v>0</v>
      </c>
      <c r="I224" s="75"/>
      <c r="J224" s="42"/>
      <c r="K224" s="42"/>
      <c r="L224" s="42"/>
      <c r="M224" s="1"/>
      <c r="N224" s="81"/>
      <c r="O224" s="76"/>
      <c r="P224" s="75"/>
      <c r="Q224" s="1"/>
      <c r="R224" s="1"/>
      <c r="S224" s="1"/>
      <c r="T224" s="1"/>
      <c r="U224" s="1"/>
      <c r="V224" s="1"/>
      <c r="W224" s="42"/>
      <c r="X224" s="670"/>
      <c r="Y224" s="42"/>
      <c r="Z224" s="42"/>
      <c r="AA224" s="44"/>
      <c r="AB224" s="56"/>
      <c r="AC224" s="188"/>
    </row>
    <row r="225" spans="1:29" ht="15" hidden="1" customHeight="1" x14ac:dyDescent="0.25">
      <c r="B225" s="55"/>
      <c r="C225" s="2"/>
      <c r="D225" s="761" t="s">
        <v>438</v>
      </c>
      <c r="E225" s="761"/>
      <c r="F225" s="470"/>
      <c r="G225" s="620"/>
      <c r="H225" s="79">
        <f t="shared" si="71"/>
        <v>0</v>
      </c>
      <c r="I225" s="75"/>
      <c r="J225" s="42"/>
      <c r="K225" s="42"/>
      <c r="L225" s="42"/>
      <c r="M225" s="1"/>
      <c r="N225" s="81"/>
      <c r="O225" s="76"/>
      <c r="P225" s="75"/>
      <c r="Q225" s="1"/>
      <c r="R225" s="1"/>
      <c r="S225" s="1"/>
      <c r="T225" s="1"/>
      <c r="U225" s="1"/>
      <c r="V225" s="1"/>
      <c r="W225" s="42"/>
      <c r="X225" s="670"/>
      <c r="Y225" s="42"/>
      <c r="Z225" s="42"/>
      <c r="AA225" s="44"/>
      <c r="AB225" s="56"/>
      <c r="AC225" s="188"/>
    </row>
    <row r="226" spans="1:29" ht="15" hidden="1" customHeight="1" x14ac:dyDescent="0.25">
      <c r="B226" s="55"/>
      <c r="C226" s="2"/>
      <c r="D226" s="761" t="s">
        <v>439</v>
      </c>
      <c r="E226" s="761"/>
      <c r="F226" s="470"/>
      <c r="G226" s="620"/>
      <c r="H226" s="79">
        <f t="shared" si="71"/>
        <v>0</v>
      </c>
      <c r="I226" s="75"/>
      <c r="J226" s="42"/>
      <c r="K226" s="42"/>
      <c r="L226" s="42"/>
      <c r="M226" s="1"/>
      <c r="N226" s="81"/>
      <c r="O226" s="76"/>
      <c r="P226" s="75"/>
      <c r="Q226" s="1"/>
      <c r="R226" s="1"/>
      <c r="S226" s="1"/>
      <c r="T226" s="1"/>
      <c r="U226" s="1"/>
      <c r="V226" s="1"/>
      <c r="W226" s="42"/>
      <c r="X226" s="670"/>
      <c r="Y226" s="42"/>
      <c r="Z226" s="42"/>
      <c r="AA226" s="44"/>
      <c r="AB226" s="56"/>
      <c r="AC226" s="188"/>
    </row>
    <row r="227" spans="1:29" ht="15" customHeight="1" thickBot="1" x14ac:dyDescent="0.3">
      <c r="B227" s="55"/>
      <c r="C227" s="2"/>
      <c r="D227" s="761" t="s">
        <v>436</v>
      </c>
      <c r="E227" s="761"/>
      <c r="F227" s="470"/>
      <c r="G227" s="620">
        <v>100000</v>
      </c>
      <c r="H227" s="79">
        <f>SUM(P227:AA227)</f>
        <v>100000</v>
      </c>
      <c r="I227" s="75"/>
      <c r="J227" s="42"/>
      <c r="K227" s="42"/>
      <c r="L227" s="42"/>
      <c r="M227" s="1"/>
      <c r="N227" s="81">
        <f>H227</f>
        <v>100000</v>
      </c>
      <c r="O227" s="76"/>
      <c r="P227" s="75"/>
      <c r="Q227" s="1"/>
      <c r="R227" s="1"/>
      <c r="S227" s="1"/>
      <c r="T227" s="1"/>
      <c r="U227" s="1"/>
      <c r="V227" s="1">
        <v>100000</v>
      </c>
      <c r="W227" s="42"/>
      <c r="X227" s="670"/>
      <c r="Y227" s="42"/>
      <c r="Z227" s="42"/>
      <c r="AA227" s="44"/>
      <c r="AB227" s="56"/>
      <c r="AC227" s="188"/>
    </row>
    <row r="228" spans="1:29" ht="15" hidden="1" customHeight="1" x14ac:dyDescent="0.25">
      <c r="B228" s="55"/>
      <c r="C228" s="2"/>
      <c r="D228" s="761" t="s">
        <v>440</v>
      </c>
      <c r="E228" s="761"/>
      <c r="F228" s="470"/>
      <c r="G228" s="620"/>
      <c r="H228" s="79">
        <f t="shared" si="71"/>
        <v>0</v>
      </c>
      <c r="I228" s="75"/>
      <c r="J228" s="42"/>
      <c r="K228" s="42"/>
      <c r="L228" s="42"/>
      <c r="M228" s="1"/>
      <c r="N228" s="81"/>
      <c r="O228" s="76"/>
      <c r="P228" s="75"/>
      <c r="Q228" s="1"/>
      <c r="R228" s="1"/>
      <c r="S228" s="1"/>
      <c r="T228" s="1"/>
      <c r="U228" s="1"/>
      <c r="V228" s="1"/>
      <c r="W228" s="42"/>
      <c r="X228" s="670"/>
      <c r="Y228" s="42"/>
      <c r="Z228" s="42"/>
      <c r="AA228" s="44"/>
      <c r="AB228" s="56"/>
      <c r="AC228" s="188"/>
    </row>
    <row r="229" spans="1:29" ht="25.5" hidden="1" customHeight="1" x14ac:dyDescent="0.25">
      <c r="B229" s="55"/>
      <c r="C229" s="2"/>
      <c r="D229" s="762" t="s">
        <v>502</v>
      </c>
      <c r="E229" s="762"/>
      <c r="F229" s="474"/>
      <c r="G229" s="623"/>
      <c r="H229" s="79">
        <f t="shared" si="71"/>
        <v>0</v>
      </c>
      <c r="I229" s="75"/>
      <c r="J229" s="42"/>
      <c r="K229" s="42"/>
      <c r="L229" s="42"/>
      <c r="M229" s="1"/>
      <c r="N229" s="81"/>
      <c r="O229" s="76"/>
      <c r="P229" s="75"/>
      <c r="Q229" s="1"/>
      <c r="R229" s="1"/>
      <c r="S229" s="1"/>
      <c r="T229" s="1"/>
      <c r="U229" s="1"/>
      <c r="V229" s="1"/>
      <c r="W229" s="42"/>
      <c r="X229" s="670"/>
      <c r="Y229" s="42"/>
      <c r="Z229" s="42"/>
      <c r="AA229" s="44"/>
      <c r="AB229" s="56"/>
      <c r="AC229" s="188"/>
    </row>
    <row r="230" spans="1:29" ht="25.5" hidden="1" customHeight="1" x14ac:dyDescent="0.25">
      <c r="B230" s="55"/>
      <c r="C230" s="2"/>
      <c r="D230" s="762" t="s">
        <v>503</v>
      </c>
      <c r="E230" s="762"/>
      <c r="F230" s="474"/>
      <c r="G230" s="623"/>
      <c r="H230" s="79">
        <f t="shared" si="71"/>
        <v>0</v>
      </c>
      <c r="I230" s="75"/>
      <c r="J230" s="42"/>
      <c r="K230" s="42"/>
      <c r="L230" s="42"/>
      <c r="M230" s="1"/>
      <c r="N230" s="81"/>
      <c r="O230" s="76"/>
      <c r="P230" s="75"/>
      <c r="Q230" s="1"/>
      <c r="R230" s="1"/>
      <c r="S230" s="1"/>
      <c r="T230" s="1"/>
      <c r="U230" s="1"/>
      <c r="V230" s="1"/>
      <c r="W230" s="42"/>
      <c r="X230" s="670"/>
      <c r="Y230" s="42"/>
      <c r="Z230" s="42"/>
      <c r="AA230" s="44"/>
      <c r="AB230" s="56"/>
      <c r="AC230" s="188"/>
    </row>
    <row r="231" spans="1:29" ht="15" hidden="1" customHeight="1" x14ac:dyDescent="0.25">
      <c r="B231" s="55"/>
      <c r="C231" s="2"/>
      <c r="D231" s="761" t="s">
        <v>441</v>
      </c>
      <c r="E231" s="761"/>
      <c r="F231" s="470"/>
      <c r="G231" s="620"/>
      <c r="H231" s="79">
        <f t="shared" si="71"/>
        <v>0</v>
      </c>
      <c r="I231" s="75"/>
      <c r="J231" s="42"/>
      <c r="K231" s="42"/>
      <c r="L231" s="42"/>
      <c r="M231" s="1"/>
      <c r="N231" s="81"/>
      <c r="O231" s="76"/>
      <c r="P231" s="75"/>
      <c r="Q231" s="1"/>
      <c r="R231" s="1"/>
      <c r="S231" s="1"/>
      <c r="T231" s="1"/>
      <c r="U231" s="1"/>
      <c r="V231" s="1"/>
      <c r="W231" s="42"/>
      <c r="X231" s="670"/>
      <c r="Y231" s="42"/>
      <c r="Z231" s="42"/>
      <c r="AA231" s="44"/>
      <c r="AB231" s="56"/>
      <c r="AC231" s="188"/>
    </row>
    <row r="232" spans="1:29" ht="15" hidden="1" customHeight="1" x14ac:dyDescent="0.25">
      <c r="B232" s="55"/>
      <c r="C232" s="2"/>
      <c r="D232" s="761" t="s">
        <v>437</v>
      </c>
      <c r="E232" s="761"/>
      <c r="F232" s="470"/>
      <c r="G232" s="620"/>
      <c r="H232" s="79">
        <f t="shared" si="71"/>
        <v>0</v>
      </c>
      <c r="I232" s="75"/>
      <c r="J232" s="42"/>
      <c r="K232" s="42"/>
      <c r="L232" s="42"/>
      <c r="M232" s="1"/>
      <c r="N232" s="81"/>
      <c r="O232" s="76"/>
      <c r="P232" s="75"/>
      <c r="Q232" s="1"/>
      <c r="R232" s="1"/>
      <c r="S232" s="1"/>
      <c r="T232" s="1"/>
      <c r="U232" s="1"/>
      <c r="V232" s="1"/>
      <c r="W232" s="42"/>
      <c r="X232" s="670"/>
      <c r="Y232" s="42"/>
      <c r="Z232" s="42"/>
      <c r="AA232" s="44"/>
      <c r="AB232" s="56"/>
      <c r="AC232" s="188"/>
    </row>
    <row r="233" spans="1:29" ht="25.5" hidden="1" customHeight="1" x14ac:dyDescent="0.25">
      <c r="B233" s="55"/>
      <c r="C233" s="2"/>
      <c r="D233" s="762" t="s">
        <v>504</v>
      </c>
      <c r="E233" s="762"/>
      <c r="F233" s="474"/>
      <c r="G233" s="623"/>
      <c r="H233" s="79">
        <f t="shared" si="71"/>
        <v>0</v>
      </c>
      <c r="I233" s="75"/>
      <c r="J233" s="42"/>
      <c r="K233" s="42"/>
      <c r="L233" s="42"/>
      <c r="M233" s="1"/>
      <c r="N233" s="81"/>
      <c r="O233" s="76"/>
      <c r="P233" s="75"/>
      <c r="Q233" s="1"/>
      <c r="R233" s="1"/>
      <c r="S233" s="1"/>
      <c r="T233" s="1"/>
      <c r="U233" s="1"/>
      <c r="V233" s="1"/>
      <c r="W233" s="42"/>
      <c r="X233" s="670"/>
      <c r="Y233" s="42"/>
      <c r="Z233" s="42"/>
      <c r="AA233" s="44"/>
      <c r="AB233" s="56"/>
      <c r="AC233" s="188"/>
    </row>
    <row r="234" spans="1:29" ht="15.75" hidden="1" customHeight="1" thickBot="1" x14ac:dyDescent="0.3">
      <c r="B234" s="57"/>
      <c r="C234" s="20"/>
      <c r="D234" s="787" t="s">
        <v>505</v>
      </c>
      <c r="E234" s="787"/>
      <c r="F234" s="476"/>
      <c r="G234" s="625"/>
      <c r="H234" s="79">
        <f t="shared" si="71"/>
        <v>0</v>
      </c>
      <c r="I234" s="75"/>
      <c r="J234" s="42"/>
      <c r="K234" s="42"/>
      <c r="L234" s="42"/>
      <c r="M234" s="1"/>
      <c r="N234" s="81"/>
      <c r="O234" s="76"/>
      <c r="P234" s="75"/>
      <c r="Q234" s="1"/>
      <c r="R234" s="1"/>
      <c r="S234" s="1"/>
      <c r="T234" s="1"/>
      <c r="U234" s="1"/>
      <c r="V234" s="1"/>
      <c r="W234" s="42"/>
      <c r="X234" s="670"/>
      <c r="Y234" s="42"/>
      <c r="Z234" s="42"/>
      <c r="AA234" s="44"/>
      <c r="AB234" s="56"/>
      <c r="AC234" s="188"/>
    </row>
    <row r="235" spans="1:29" ht="15.75" thickBot="1" x14ac:dyDescent="0.3">
      <c r="B235" s="100" t="s">
        <v>87</v>
      </c>
      <c r="C235" s="788" t="s">
        <v>88</v>
      </c>
      <c r="D235" s="789"/>
      <c r="E235" s="789"/>
      <c r="F235" s="467">
        <f>F236</f>
        <v>13478835</v>
      </c>
      <c r="G235" s="467">
        <f>G236</f>
        <v>10053972</v>
      </c>
      <c r="H235" s="85">
        <f t="shared" si="71"/>
        <v>10053972</v>
      </c>
      <c r="I235" s="86">
        <f t="shared" ref="I235:O235" si="78">I236+I260+I266+I267</f>
        <v>0</v>
      </c>
      <c r="J235" s="89">
        <f t="shared" si="78"/>
        <v>0</v>
      </c>
      <c r="K235" s="89">
        <f t="shared" si="78"/>
        <v>0</v>
      </c>
      <c r="L235" s="89">
        <f t="shared" si="78"/>
        <v>0</v>
      </c>
      <c r="M235" s="87">
        <f t="shared" si="78"/>
        <v>10053972</v>
      </c>
      <c r="N235" s="90"/>
      <c r="O235" s="88">
        <f t="shared" si="78"/>
        <v>0</v>
      </c>
      <c r="P235" s="86">
        <f>P236+P260+P266+P267</f>
        <v>0</v>
      </c>
      <c r="Q235" s="87">
        <f t="shared" ref="Q235:AA235" si="79">Q236+Q260+Q266+Q267</f>
        <v>0</v>
      </c>
      <c r="R235" s="87">
        <f t="shared" si="79"/>
        <v>0</v>
      </c>
      <c r="S235" s="87">
        <f t="shared" si="79"/>
        <v>0</v>
      </c>
      <c r="T235" s="87">
        <f t="shared" si="79"/>
        <v>10053972</v>
      </c>
      <c r="U235" s="87">
        <f t="shared" si="79"/>
        <v>0</v>
      </c>
      <c r="V235" s="87">
        <f t="shared" si="79"/>
        <v>0</v>
      </c>
      <c r="W235" s="89">
        <f t="shared" si="79"/>
        <v>0</v>
      </c>
      <c r="X235" s="666">
        <f t="shared" si="79"/>
        <v>0</v>
      </c>
      <c r="Y235" s="89">
        <f t="shared" si="79"/>
        <v>0</v>
      </c>
      <c r="Z235" s="89">
        <f t="shared" si="79"/>
        <v>0</v>
      </c>
      <c r="AA235" s="91">
        <f t="shared" si="79"/>
        <v>0</v>
      </c>
      <c r="AB235" s="52"/>
      <c r="AC235" s="188"/>
    </row>
    <row r="236" spans="1:29" x14ac:dyDescent="0.25">
      <c r="B236" s="115" t="s">
        <v>765</v>
      </c>
      <c r="C236" s="812" t="s">
        <v>89</v>
      </c>
      <c r="D236" s="813"/>
      <c r="E236" s="813"/>
      <c r="F236" s="468">
        <f>F249</f>
        <v>13478835</v>
      </c>
      <c r="G236" s="468">
        <f>G249</f>
        <v>10053972</v>
      </c>
      <c r="H236" s="116">
        <f t="shared" si="71"/>
        <v>10053972</v>
      </c>
      <c r="I236" s="117">
        <f t="shared" ref="I236:O236" si="80">I237+I241+I249+I252+I253+I254+I255+I256+I257</f>
        <v>0</v>
      </c>
      <c r="J236" s="120">
        <f t="shared" si="80"/>
        <v>0</v>
      </c>
      <c r="K236" s="120">
        <f t="shared" si="80"/>
        <v>0</v>
      </c>
      <c r="L236" s="120">
        <f t="shared" si="80"/>
        <v>0</v>
      </c>
      <c r="M236" s="118">
        <f t="shared" si="80"/>
        <v>10053972</v>
      </c>
      <c r="N236" s="121"/>
      <c r="O236" s="119">
        <f t="shared" si="80"/>
        <v>0</v>
      </c>
      <c r="P236" s="117">
        <f>P237+P241+P249+P252+P253+P254+P255+P256+P257</f>
        <v>0</v>
      </c>
      <c r="Q236" s="118">
        <f t="shared" ref="Q236:AA236" si="81">Q237+Q241+Q249+Q252+Q253+Q254+Q255+Q256+Q257</f>
        <v>0</v>
      </c>
      <c r="R236" s="118">
        <f t="shared" si="81"/>
        <v>0</v>
      </c>
      <c r="S236" s="118">
        <f t="shared" si="81"/>
        <v>0</v>
      </c>
      <c r="T236" s="118">
        <f t="shared" si="81"/>
        <v>10053972</v>
      </c>
      <c r="U236" s="118">
        <f t="shared" si="81"/>
        <v>0</v>
      </c>
      <c r="V236" s="118">
        <f t="shared" si="81"/>
        <v>0</v>
      </c>
      <c r="W236" s="120">
        <f t="shared" si="81"/>
        <v>0</v>
      </c>
      <c r="X236" s="667">
        <f t="shared" si="81"/>
        <v>0</v>
      </c>
      <c r="Y236" s="120">
        <f t="shared" si="81"/>
        <v>0</v>
      </c>
      <c r="Z236" s="120">
        <f t="shared" si="81"/>
        <v>0</v>
      </c>
      <c r="AA236" s="122">
        <f t="shared" si="81"/>
        <v>0</v>
      </c>
      <c r="AB236" s="52"/>
      <c r="AC236" s="188"/>
    </row>
    <row r="237" spans="1:29" s="18" customFormat="1" hidden="1" x14ac:dyDescent="0.25">
      <c r="A237" s="126"/>
      <c r="B237" s="53" t="s">
        <v>766</v>
      </c>
      <c r="C237" s="810" t="s">
        <v>90</v>
      </c>
      <c r="D237" s="811"/>
      <c r="E237" s="811"/>
      <c r="F237" s="469"/>
      <c r="G237" s="619"/>
      <c r="H237" s="80">
        <f t="shared" si="71"/>
        <v>0</v>
      </c>
      <c r="I237" s="77">
        <f t="shared" ref="I237:O237" si="82">I238+I239+I240</f>
        <v>0</v>
      </c>
      <c r="J237" s="43">
        <f t="shared" si="82"/>
        <v>0</v>
      </c>
      <c r="K237" s="43">
        <f t="shared" si="82"/>
        <v>0</v>
      </c>
      <c r="L237" s="43">
        <f t="shared" si="82"/>
        <v>0</v>
      </c>
      <c r="M237" s="13">
        <f t="shared" si="82"/>
        <v>0</v>
      </c>
      <c r="N237" s="82"/>
      <c r="O237" s="78">
        <f t="shared" si="82"/>
        <v>0</v>
      </c>
      <c r="P237" s="77">
        <f>P238+P239+P240</f>
        <v>0</v>
      </c>
      <c r="Q237" s="13">
        <f t="shared" ref="Q237:AA237" si="83">Q238+Q239+Q240</f>
        <v>0</v>
      </c>
      <c r="R237" s="13">
        <f t="shared" si="83"/>
        <v>0</v>
      </c>
      <c r="S237" s="13">
        <f t="shared" si="83"/>
        <v>0</v>
      </c>
      <c r="T237" s="13">
        <f t="shared" si="83"/>
        <v>0</v>
      </c>
      <c r="U237" s="13">
        <f t="shared" si="83"/>
        <v>0</v>
      </c>
      <c r="V237" s="13">
        <f t="shared" si="83"/>
        <v>0</v>
      </c>
      <c r="W237" s="43">
        <f t="shared" si="83"/>
        <v>0</v>
      </c>
      <c r="X237" s="669">
        <f t="shared" si="83"/>
        <v>0</v>
      </c>
      <c r="Y237" s="43">
        <f t="shared" si="83"/>
        <v>0</v>
      </c>
      <c r="Z237" s="43">
        <f t="shared" si="83"/>
        <v>0</v>
      </c>
      <c r="AA237" s="45">
        <f t="shared" si="83"/>
        <v>0</v>
      </c>
      <c r="AB237" s="54"/>
      <c r="AC237" s="188"/>
    </row>
    <row r="238" spans="1:29" s="209" customFormat="1" hidden="1" x14ac:dyDescent="0.25">
      <c r="A238" s="126" t="s">
        <v>91</v>
      </c>
      <c r="B238" s="189" t="s">
        <v>768</v>
      </c>
      <c r="C238" s="202"/>
      <c r="D238" s="794" t="s">
        <v>968</v>
      </c>
      <c r="E238" s="794"/>
      <c r="F238" s="479"/>
      <c r="G238" s="628"/>
      <c r="H238" s="201">
        <f t="shared" si="71"/>
        <v>0</v>
      </c>
      <c r="I238" s="199"/>
      <c r="J238" s="192"/>
      <c r="K238" s="192"/>
      <c r="L238" s="192"/>
      <c r="M238" s="193"/>
      <c r="N238" s="194"/>
      <c r="O238" s="200"/>
      <c r="P238" s="199"/>
      <c r="Q238" s="193"/>
      <c r="R238" s="193"/>
      <c r="S238" s="193"/>
      <c r="T238" s="193"/>
      <c r="U238" s="193"/>
      <c r="V238" s="193"/>
      <c r="W238" s="192"/>
      <c r="X238" s="664"/>
      <c r="Y238" s="192"/>
      <c r="Z238" s="192"/>
      <c r="AA238" s="195"/>
      <c r="AB238" s="245"/>
      <c r="AC238" s="210"/>
    </row>
    <row r="239" spans="1:29" s="209" customFormat="1" hidden="1" x14ac:dyDescent="0.25">
      <c r="A239" s="126" t="s">
        <v>92</v>
      </c>
      <c r="B239" s="189" t="s">
        <v>769</v>
      </c>
      <c r="C239" s="202"/>
      <c r="D239" s="794" t="s">
        <v>969</v>
      </c>
      <c r="E239" s="794"/>
      <c r="F239" s="479"/>
      <c r="G239" s="628"/>
      <c r="H239" s="201">
        <f t="shared" si="71"/>
        <v>0</v>
      </c>
      <c r="I239" s="199"/>
      <c r="J239" s="192"/>
      <c r="K239" s="192"/>
      <c r="L239" s="192"/>
      <c r="M239" s="193"/>
      <c r="N239" s="194"/>
      <c r="O239" s="200"/>
      <c r="P239" s="199"/>
      <c r="Q239" s="193"/>
      <c r="R239" s="193"/>
      <c r="S239" s="193"/>
      <c r="T239" s="193"/>
      <c r="U239" s="193"/>
      <c r="V239" s="193"/>
      <c r="W239" s="192"/>
      <c r="X239" s="664"/>
      <c r="Y239" s="192"/>
      <c r="Z239" s="192"/>
      <c r="AA239" s="195"/>
      <c r="AB239" s="245"/>
      <c r="AC239" s="210"/>
    </row>
    <row r="240" spans="1:29" s="209" customFormat="1" hidden="1" x14ac:dyDescent="0.25">
      <c r="A240" s="126" t="s">
        <v>93</v>
      </c>
      <c r="B240" s="189" t="s">
        <v>770</v>
      </c>
      <c r="C240" s="202"/>
      <c r="D240" s="794" t="s">
        <v>970</v>
      </c>
      <c r="E240" s="794"/>
      <c r="F240" s="479"/>
      <c r="G240" s="628"/>
      <c r="H240" s="201">
        <f t="shared" si="71"/>
        <v>0</v>
      </c>
      <c r="I240" s="199"/>
      <c r="J240" s="192"/>
      <c r="K240" s="192"/>
      <c r="L240" s="192"/>
      <c r="M240" s="193"/>
      <c r="N240" s="194"/>
      <c r="O240" s="200"/>
      <c r="P240" s="199"/>
      <c r="Q240" s="193"/>
      <c r="R240" s="193"/>
      <c r="S240" s="193"/>
      <c r="T240" s="193"/>
      <c r="U240" s="193"/>
      <c r="V240" s="193"/>
      <c r="W240" s="192"/>
      <c r="X240" s="664"/>
      <c r="Y240" s="192"/>
      <c r="Z240" s="192"/>
      <c r="AA240" s="195"/>
      <c r="AB240" s="245"/>
      <c r="AC240" s="210"/>
    </row>
    <row r="241" spans="1:29" s="18" customFormat="1" hidden="1" x14ac:dyDescent="0.25">
      <c r="A241" s="126"/>
      <c r="B241" s="53" t="s">
        <v>771</v>
      </c>
      <c r="C241" s="810" t="s">
        <v>94</v>
      </c>
      <c r="D241" s="811"/>
      <c r="E241" s="811"/>
      <c r="F241" s="469"/>
      <c r="G241" s="619"/>
      <c r="H241" s="80">
        <f t="shared" si="71"/>
        <v>0</v>
      </c>
      <c r="I241" s="77">
        <f t="shared" ref="I241:O241" si="84">I242+I246+I247+I248</f>
        <v>0</v>
      </c>
      <c r="J241" s="43">
        <f t="shared" si="84"/>
        <v>0</v>
      </c>
      <c r="K241" s="43">
        <f t="shared" si="84"/>
        <v>0</v>
      </c>
      <c r="L241" s="43">
        <f t="shared" si="84"/>
        <v>0</v>
      </c>
      <c r="M241" s="13">
        <f t="shared" si="84"/>
        <v>0</v>
      </c>
      <c r="N241" s="82"/>
      <c r="O241" s="78">
        <f t="shared" si="84"/>
        <v>0</v>
      </c>
      <c r="P241" s="77">
        <f>P242+P246+P247+P248</f>
        <v>0</v>
      </c>
      <c r="Q241" s="13">
        <f t="shared" ref="Q241:AA241" si="85">Q242+Q246+Q247+Q248</f>
        <v>0</v>
      </c>
      <c r="R241" s="13">
        <f t="shared" si="85"/>
        <v>0</v>
      </c>
      <c r="S241" s="13">
        <f t="shared" si="85"/>
        <v>0</v>
      </c>
      <c r="T241" s="13">
        <f t="shared" si="85"/>
        <v>0</v>
      </c>
      <c r="U241" s="13">
        <f t="shared" si="85"/>
        <v>0</v>
      </c>
      <c r="V241" s="13">
        <f t="shared" si="85"/>
        <v>0</v>
      </c>
      <c r="W241" s="43">
        <f t="shared" si="85"/>
        <v>0</v>
      </c>
      <c r="X241" s="669">
        <f t="shared" si="85"/>
        <v>0</v>
      </c>
      <c r="Y241" s="43">
        <f t="shared" si="85"/>
        <v>0</v>
      </c>
      <c r="Z241" s="43">
        <f t="shared" si="85"/>
        <v>0</v>
      </c>
      <c r="AA241" s="45">
        <f t="shared" si="85"/>
        <v>0</v>
      </c>
      <c r="AB241" s="54"/>
      <c r="AC241" s="188"/>
    </row>
    <row r="242" spans="1:29" s="209" customFormat="1" hidden="1" x14ac:dyDescent="0.25">
      <c r="A242" s="126" t="s">
        <v>95</v>
      </c>
      <c r="B242" s="189" t="s">
        <v>772</v>
      </c>
      <c r="C242" s="202"/>
      <c r="D242" s="266" t="s">
        <v>96</v>
      </c>
      <c r="E242" s="266"/>
      <c r="F242" s="479"/>
      <c r="G242" s="628"/>
      <c r="H242" s="201">
        <f t="shared" si="71"/>
        <v>0</v>
      </c>
      <c r="I242" s="199">
        <f t="shared" ref="I242:O242" si="86">I243+I244+I245</f>
        <v>0</v>
      </c>
      <c r="J242" s="192">
        <f t="shared" si="86"/>
        <v>0</v>
      </c>
      <c r="K242" s="192">
        <f t="shared" si="86"/>
        <v>0</v>
      </c>
      <c r="L242" s="192">
        <f t="shared" si="86"/>
        <v>0</v>
      </c>
      <c r="M242" s="193">
        <f t="shared" si="86"/>
        <v>0</v>
      </c>
      <c r="N242" s="194"/>
      <c r="O242" s="200">
        <f t="shared" si="86"/>
        <v>0</v>
      </c>
      <c r="P242" s="199">
        <f>P243+P244+P245</f>
        <v>0</v>
      </c>
      <c r="Q242" s="193">
        <f t="shared" ref="Q242:AA242" si="87">Q243+Q244+Q245</f>
        <v>0</v>
      </c>
      <c r="R242" s="193">
        <f t="shared" si="87"/>
        <v>0</v>
      </c>
      <c r="S242" s="193">
        <f t="shared" si="87"/>
        <v>0</v>
      </c>
      <c r="T242" s="193">
        <f t="shared" si="87"/>
        <v>0</v>
      </c>
      <c r="U242" s="193">
        <f t="shared" si="87"/>
        <v>0</v>
      </c>
      <c r="V242" s="193">
        <f t="shared" si="87"/>
        <v>0</v>
      </c>
      <c r="W242" s="192">
        <f t="shared" si="87"/>
        <v>0</v>
      </c>
      <c r="X242" s="664">
        <f t="shared" si="87"/>
        <v>0</v>
      </c>
      <c r="Y242" s="192">
        <f t="shared" si="87"/>
        <v>0</v>
      </c>
      <c r="Z242" s="192">
        <f t="shared" si="87"/>
        <v>0</v>
      </c>
      <c r="AA242" s="195">
        <f t="shared" si="87"/>
        <v>0</v>
      </c>
      <c r="AB242" s="245"/>
      <c r="AC242" s="210"/>
    </row>
    <row r="243" spans="1:29" hidden="1" x14ac:dyDescent="0.25">
      <c r="B243" s="55"/>
      <c r="C243" s="2"/>
      <c r="D243" s="242"/>
      <c r="E243" s="242" t="s">
        <v>391</v>
      </c>
      <c r="F243" s="470"/>
      <c r="G243" s="620"/>
      <c r="H243" s="79">
        <f t="shared" si="71"/>
        <v>0</v>
      </c>
      <c r="I243" s="75"/>
      <c r="J243" s="42"/>
      <c r="K243" s="42"/>
      <c r="L243" s="42"/>
      <c r="M243" s="1"/>
      <c r="N243" s="81"/>
      <c r="O243" s="76"/>
      <c r="P243" s="75"/>
      <c r="Q243" s="1"/>
      <c r="R243" s="1"/>
      <c r="S243" s="1"/>
      <c r="T243" s="1"/>
      <c r="U243" s="1"/>
      <c r="V243" s="1"/>
      <c r="W243" s="42"/>
      <c r="X243" s="670"/>
      <c r="Y243" s="42"/>
      <c r="Z243" s="42"/>
      <c r="AA243" s="44"/>
      <c r="AB243" s="56"/>
      <c r="AC243" s="188"/>
    </row>
    <row r="244" spans="1:29" hidden="1" x14ac:dyDescent="0.25">
      <c r="B244" s="55"/>
      <c r="C244" s="2"/>
      <c r="D244" s="242"/>
      <c r="E244" s="242" t="s">
        <v>392</v>
      </c>
      <c r="F244" s="470"/>
      <c r="G244" s="620"/>
      <c r="H244" s="79">
        <f t="shared" si="71"/>
        <v>0</v>
      </c>
      <c r="I244" s="75"/>
      <c r="J244" s="42"/>
      <c r="K244" s="42"/>
      <c r="L244" s="42"/>
      <c r="M244" s="1"/>
      <c r="N244" s="81"/>
      <c r="O244" s="76"/>
      <c r="P244" s="75"/>
      <c r="Q244" s="1"/>
      <c r="R244" s="1"/>
      <c r="S244" s="1"/>
      <c r="T244" s="1"/>
      <c r="U244" s="1"/>
      <c r="V244" s="1"/>
      <c r="W244" s="42"/>
      <c r="X244" s="670"/>
      <c r="Y244" s="42"/>
      <c r="Z244" s="42"/>
      <c r="AA244" s="44"/>
      <c r="AB244" s="56"/>
      <c r="AC244" s="188"/>
    </row>
    <row r="245" spans="1:29" hidden="1" x14ac:dyDescent="0.25">
      <c r="B245" s="55"/>
      <c r="C245" s="2"/>
      <c r="D245" s="242"/>
      <c r="E245" s="242" t="s">
        <v>442</v>
      </c>
      <c r="F245" s="470"/>
      <c r="G245" s="620"/>
      <c r="H245" s="79">
        <f t="shared" si="71"/>
        <v>0</v>
      </c>
      <c r="I245" s="75"/>
      <c r="J245" s="42"/>
      <c r="K245" s="42"/>
      <c r="L245" s="42"/>
      <c r="M245" s="1"/>
      <c r="N245" s="81"/>
      <c r="O245" s="76"/>
      <c r="P245" s="75"/>
      <c r="Q245" s="1"/>
      <c r="R245" s="1"/>
      <c r="S245" s="1"/>
      <c r="T245" s="1"/>
      <c r="U245" s="1"/>
      <c r="V245" s="1"/>
      <c r="W245" s="42"/>
      <c r="X245" s="670"/>
      <c r="Y245" s="42"/>
      <c r="Z245" s="42"/>
      <c r="AA245" s="44"/>
      <c r="AB245" s="56"/>
      <c r="AC245" s="188"/>
    </row>
    <row r="246" spans="1:29" s="209" customFormat="1" hidden="1" x14ac:dyDescent="0.25">
      <c r="A246" s="126" t="s">
        <v>97</v>
      </c>
      <c r="B246" s="189" t="s">
        <v>773</v>
      </c>
      <c r="C246" s="202"/>
      <c r="D246" s="266" t="s">
        <v>98</v>
      </c>
      <c r="E246" s="266"/>
      <c r="F246" s="479"/>
      <c r="G246" s="628"/>
      <c r="H246" s="201">
        <f t="shared" si="71"/>
        <v>0</v>
      </c>
      <c r="I246" s="199"/>
      <c r="J246" s="192"/>
      <c r="K246" s="192"/>
      <c r="L246" s="192"/>
      <c r="M246" s="193"/>
      <c r="N246" s="194"/>
      <c r="O246" s="200"/>
      <c r="P246" s="199"/>
      <c r="Q246" s="193"/>
      <c r="R246" s="193"/>
      <c r="S246" s="193"/>
      <c r="T246" s="193"/>
      <c r="U246" s="193"/>
      <c r="V246" s="193"/>
      <c r="W246" s="192"/>
      <c r="X246" s="664"/>
      <c r="Y246" s="192"/>
      <c r="Z246" s="192"/>
      <c r="AA246" s="195"/>
      <c r="AB246" s="245"/>
      <c r="AC246" s="210"/>
    </row>
    <row r="247" spans="1:29" s="209" customFormat="1" hidden="1" x14ac:dyDescent="0.25">
      <c r="A247" s="126" t="s">
        <v>99</v>
      </c>
      <c r="B247" s="189" t="s">
        <v>774</v>
      </c>
      <c r="C247" s="202"/>
      <c r="D247" s="266" t="s">
        <v>100</v>
      </c>
      <c r="E247" s="266"/>
      <c r="F247" s="479"/>
      <c r="G247" s="628"/>
      <c r="H247" s="201">
        <f t="shared" si="71"/>
        <v>0</v>
      </c>
      <c r="I247" s="199"/>
      <c r="J247" s="192"/>
      <c r="K247" s="192"/>
      <c r="L247" s="192"/>
      <c r="M247" s="193"/>
      <c r="N247" s="194"/>
      <c r="O247" s="200"/>
      <c r="P247" s="199"/>
      <c r="Q247" s="193"/>
      <c r="R247" s="193"/>
      <c r="S247" s="193"/>
      <c r="T247" s="193"/>
      <c r="U247" s="193"/>
      <c r="V247" s="193"/>
      <c r="W247" s="192"/>
      <c r="X247" s="664"/>
      <c r="Y247" s="192"/>
      <c r="Z247" s="192"/>
      <c r="AA247" s="195"/>
      <c r="AB247" s="245"/>
      <c r="AC247" s="210"/>
    </row>
    <row r="248" spans="1:29" s="209" customFormat="1" hidden="1" x14ac:dyDescent="0.25">
      <c r="A248" s="126" t="s">
        <v>101</v>
      </c>
      <c r="B248" s="189" t="s">
        <v>775</v>
      </c>
      <c r="C248" s="202"/>
      <c r="D248" s="266" t="s">
        <v>102</v>
      </c>
      <c r="E248" s="266"/>
      <c r="F248" s="479"/>
      <c r="G248" s="628"/>
      <c r="H248" s="201">
        <f t="shared" si="71"/>
        <v>0</v>
      </c>
      <c r="I248" s="199"/>
      <c r="J248" s="192"/>
      <c r="K248" s="192"/>
      <c r="L248" s="192"/>
      <c r="M248" s="193"/>
      <c r="N248" s="194"/>
      <c r="O248" s="200"/>
      <c r="P248" s="199"/>
      <c r="Q248" s="193"/>
      <c r="R248" s="193"/>
      <c r="S248" s="193"/>
      <c r="T248" s="193"/>
      <c r="U248" s="193"/>
      <c r="V248" s="193"/>
      <c r="W248" s="192"/>
      <c r="X248" s="664"/>
      <c r="Y248" s="192"/>
      <c r="Z248" s="192"/>
      <c r="AA248" s="195"/>
      <c r="AB248" s="245"/>
      <c r="AC248" s="210"/>
    </row>
    <row r="249" spans="1:29" s="18" customFormat="1" x14ac:dyDescent="0.25">
      <c r="A249" s="126"/>
      <c r="B249" s="53" t="s">
        <v>776</v>
      </c>
      <c r="C249" s="802" t="s">
        <v>103</v>
      </c>
      <c r="D249" s="803"/>
      <c r="E249" s="803"/>
      <c r="F249" s="469">
        <f>F250</f>
        <v>13478835</v>
      </c>
      <c r="G249" s="469">
        <f>G250</f>
        <v>10053972</v>
      </c>
      <c r="H249" s="80">
        <f t="shared" si="71"/>
        <v>10053972</v>
      </c>
      <c r="I249" s="77">
        <f t="shared" ref="I249:O249" si="88">I250+I251</f>
        <v>0</v>
      </c>
      <c r="J249" s="43">
        <f t="shared" si="88"/>
        <v>0</v>
      </c>
      <c r="K249" s="43">
        <f t="shared" si="88"/>
        <v>0</v>
      </c>
      <c r="L249" s="43">
        <f t="shared" si="88"/>
        <v>0</v>
      </c>
      <c r="M249" s="13">
        <f>M250+M251</f>
        <v>10053972</v>
      </c>
      <c r="N249" s="82"/>
      <c r="O249" s="78">
        <f t="shared" si="88"/>
        <v>0</v>
      </c>
      <c r="P249" s="77">
        <f>P250+P251</f>
        <v>0</v>
      </c>
      <c r="Q249" s="13">
        <f t="shared" ref="Q249:AA249" si="89">Q250+Q251</f>
        <v>0</v>
      </c>
      <c r="R249" s="13">
        <f t="shared" si="89"/>
        <v>0</v>
      </c>
      <c r="S249" s="13">
        <f t="shared" si="89"/>
        <v>0</v>
      </c>
      <c r="T249" s="13">
        <f t="shared" si="89"/>
        <v>10053972</v>
      </c>
      <c r="U249" s="13">
        <f t="shared" si="89"/>
        <v>0</v>
      </c>
      <c r="V249" s="13">
        <f t="shared" si="89"/>
        <v>0</v>
      </c>
      <c r="W249" s="43">
        <f t="shared" si="89"/>
        <v>0</v>
      </c>
      <c r="X249" s="669">
        <f t="shared" si="89"/>
        <v>0</v>
      </c>
      <c r="Y249" s="43">
        <f t="shared" si="89"/>
        <v>0</v>
      </c>
      <c r="Z249" s="43">
        <f t="shared" si="89"/>
        <v>0</v>
      </c>
      <c r="AA249" s="45">
        <f t="shared" si="89"/>
        <v>0</v>
      </c>
      <c r="AB249" s="54"/>
      <c r="AC249" s="188"/>
    </row>
    <row r="250" spans="1:29" s="209" customFormat="1" ht="15.75" thickBot="1" x14ac:dyDescent="0.3">
      <c r="A250" s="126" t="s">
        <v>104</v>
      </c>
      <c r="B250" s="189" t="s">
        <v>777</v>
      </c>
      <c r="C250" s="202"/>
      <c r="D250" s="794" t="s">
        <v>767</v>
      </c>
      <c r="E250" s="794"/>
      <c r="F250" s="479">
        <v>13478835</v>
      </c>
      <c r="G250" s="628">
        <v>10053972</v>
      </c>
      <c r="H250" s="201">
        <f>SUM(P250:AA250)</f>
        <v>10053972</v>
      </c>
      <c r="I250" s="199"/>
      <c r="J250" s="192"/>
      <c r="K250" s="192"/>
      <c r="L250" s="192"/>
      <c r="M250" s="193">
        <f>H250</f>
        <v>10053972</v>
      </c>
      <c r="N250" s="194"/>
      <c r="O250" s="200"/>
      <c r="P250" s="199"/>
      <c r="Q250" s="193"/>
      <c r="R250" s="193"/>
      <c r="S250" s="193"/>
      <c r="T250" s="193">
        <v>10053972</v>
      </c>
      <c r="U250" s="193"/>
      <c r="V250" s="193"/>
      <c r="W250" s="192"/>
      <c r="X250" s="664"/>
      <c r="Y250" s="192"/>
      <c r="Z250" s="192"/>
      <c r="AA250" s="195"/>
      <c r="AB250" s="245"/>
      <c r="AC250" s="210"/>
    </row>
    <row r="251" spans="1:29" s="209" customFormat="1" hidden="1" x14ac:dyDescent="0.25">
      <c r="A251" s="126" t="s">
        <v>105</v>
      </c>
      <c r="B251" s="189" t="s">
        <v>778</v>
      </c>
      <c r="C251" s="202"/>
      <c r="D251" s="794" t="s">
        <v>779</v>
      </c>
      <c r="E251" s="794"/>
      <c r="F251" s="479"/>
      <c r="G251" s="628"/>
      <c r="H251" s="201">
        <f t="shared" si="71"/>
        <v>0</v>
      </c>
      <c r="I251" s="199"/>
      <c r="J251" s="192"/>
      <c r="K251" s="192"/>
      <c r="L251" s="192"/>
      <c r="M251" s="193"/>
      <c r="N251" s="194"/>
      <c r="O251" s="200"/>
      <c r="P251" s="199"/>
      <c r="Q251" s="193"/>
      <c r="R251" s="193"/>
      <c r="S251" s="193"/>
      <c r="T251" s="193"/>
      <c r="U251" s="193"/>
      <c r="V251" s="193"/>
      <c r="W251" s="192"/>
      <c r="X251" s="664"/>
      <c r="Y251" s="192"/>
      <c r="Z251" s="192"/>
      <c r="AA251" s="195"/>
      <c r="AB251" s="245"/>
      <c r="AC251" s="210"/>
    </row>
    <row r="252" spans="1:29" s="41" customFormat="1" hidden="1" x14ac:dyDescent="0.25">
      <c r="A252" s="126" t="s">
        <v>106</v>
      </c>
      <c r="B252" s="53" t="s">
        <v>780</v>
      </c>
      <c r="C252" s="802" t="s">
        <v>390</v>
      </c>
      <c r="D252" s="803"/>
      <c r="E252" s="803"/>
      <c r="F252" s="469"/>
      <c r="G252" s="619"/>
      <c r="H252" s="80">
        <f t="shared" si="71"/>
        <v>0</v>
      </c>
      <c r="I252" s="77"/>
      <c r="J252" s="43"/>
      <c r="K252" s="43"/>
      <c r="L252" s="43"/>
      <c r="M252" s="13"/>
      <c r="N252" s="82"/>
      <c r="O252" s="78"/>
      <c r="P252" s="77"/>
      <c r="Q252" s="13"/>
      <c r="R252" s="13"/>
      <c r="S252" s="13"/>
      <c r="T252" s="13"/>
      <c r="U252" s="13"/>
      <c r="V252" s="13"/>
      <c r="W252" s="43"/>
      <c r="X252" s="669"/>
      <c r="Y252" s="43"/>
      <c r="Z252" s="43"/>
      <c r="AA252" s="45"/>
      <c r="AB252" s="54"/>
      <c r="AC252" s="188"/>
    </row>
    <row r="253" spans="1:29" s="41" customFormat="1" hidden="1" x14ac:dyDescent="0.25">
      <c r="A253" s="126" t="s">
        <v>944</v>
      </c>
      <c r="B253" s="53" t="s">
        <v>945</v>
      </c>
      <c r="C253" s="802" t="s">
        <v>946</v>
      </c>
      <c r="D253" s="803"/>
      <c r="E253" s="803"/>
      <c r="F253" s="469"/>
      <c r="G253" s="619"/>
      <c r="H253" s="80">
        <f t="shared" si="71"/>
        <v>0</v>
      </c>
      <c r="I253" s="77"/>
      <c r="J253" s="43"/>
      <c r="K253" s="43"/>
      <c r="L253" s="43"/>
      <c r="M253" s="13"/>
      <c r="N253" s="82"/>
      <c r="O253" s="78"/>
      <c r="P253" s="77"/>
      <c r="Q253" s="13"/>
      <c r="R253" s="13"/>
      <c r="S253" s="13"/>
      <c r="T253" s="13"/>
      <c r="U253" s="13"/>
      <c r="V253" s="13"/>
      <c r="W253" s="43"/>
      <c r="X253" s="669"/>
      <c r="Y253" s="43"/>
      <c r="Z253" s="43"/>
      <c r="AA253" s="45"/>
      <c r="AB253" s="54"/>
      <c r="AC253" s="188"/>
    </row>
    <row r="254" spans="1:29" s="41" customFormat="1" hidden="1" x14ac:dyDescent="0.25">
      <c r="A254" s="126" t="s">
        <v>107</v>
      </c>
      <c r="B254" s="53" t="s">
        <v>781</v>
      </c>
      <c r="C254" s="802" t="s">
        <v>947</v>
      </c>
      <c r="D254" s="803"/>
      <c r="E254" s="803"/>
      <c r="F254" s="469"/>
      <c r="G254" s="619"/>
      <c r="H254" s="80">
        <f t="shared" si="71"/>
        <v>0</v>
      </c>
      <c r="I254" s="77"/>
      <c r="J254" s="43"/>
      <c r="K254" s="43"/>
      <c r="L254" s="43"/>
      <c r="M254" s="13"/>
      <c r="N254" s="82"/>
      <c r="O254" s="78"/>
      <c r="P254" s="77"/>
      <c r="Q254" s="13"/>
      <c r="R254" s="13"/>
      <c r="S254" s="13"/>
      <c r="T254" s="13"/>
      <c r="U254" s="13"/>
      <c r="V254" s="13"/>
      <c r="W254" s="43"/>
      <c r="X254" s="669"/>
      <c r="Y254" s="43"/>
      <c r="Z254" s="43"/>
      <c r="AA254" s="45"/>
      <c r="AB254" s="54"/>
      <c r="AC254" s="188"/>
    </row>
    <row r="255" spans="1:29" s="41" customFormat="1" hidden="1" x14ac:dyDescent="0.25">
      <c r="A255" s="126" t="s">
        <v>108</v>
      </c>
      <c r="B255" s="53" t="s">
        <v>782</v>
      </c>
      <c r="C255" s="802" t="s">
        <v>389</v>
      </c>
      <c r="D255" s="803"/>
      <c r="E255" s="803"/>
      <c r="F255" s="469"/>
      <c r="G255" s="619"/>
      <c r="H255" s="80">
        <f t="shared" si="71"/>
        <v>0</v>
      </c>
      <c r="I255" s="77"/>
      <c r="J255" s="43"/>
      <c r="K255" s="43"/>
      <c r="L255" s="43"/>
      <c r="M255" s="13"/>
      <c r="N255" s="82"/>
      <c r="O255" s="78"/>
      <c r="P255" s="77"/>
      <c r="Q255" s="13"/>
      <c r="R255" s="13"/>
      <c r="S255" s="13"/>
      <c r="T255" s="13"/>
      <c r="U255" s="13"/>
      <c r="V255" s="13"/>
      <c r="W255" s="43"/>
      <c r="X255" s="669"/>
      <c r="Y255" s="43"/>
      <c r="Z255" s="43"/>
      <c r="AA255" s="45"/>
      <c r="AB255" s="54"/>
      <c r="AC255" s="188"/>
    </row>
    <row r="256" spans="1:29" s="41" customFormat="1" hidden="1" x14ac:dyDescent="0.25">
      <c r="A256" s="126" t="s">
        <v>948</v>
      </c>
      <c r="B256" s="53" t="s">
        <v>949</v>
      </c>
      <c r="C256" s="802" t="s">
        <v>951</v>
      </c>
      <c r="D256" s="803"/>
      <c r="E256" s="803"/>
      <c r="F256" s="469"/>
      <c r="G256" s="619"/>
      <c r="H256" s="80">
        <f t="shared" si="71"/>
        <v>0</v>
      </c>
      <c r="I256" s="77"/>
      <c r="J256" s="43"/>
      <c r="K256" s="43"/>
      <c r="L256" s="43"/>
      <c r="M256" s="13"/>
      <c r="N256" s="82"/>
      <c r="O256" s="78"/>
      <c r="P256" s="77"/>
      <c r="Q256" s="13"/>
      <c r="R256" s="13"/>
      <c r="S256" s="13"/>
      <c r="T256" s="13"/>
      <c r="U256" s="13"/>
      <c r="V256" s="13"/>
      <c r="W256" s="43"/>
      <c r="X256" s="669"/>
      <c r="Y256" s="43"/>
      <c r="Z256" s="43"/>
      <c r="AA256" s="45"/>
      <c r="AB256" s="54"/>
      <c r="AC256" s="188"/>
    </row>
    <row r="257" spans="1:29" s="41" customFormat="1" hidden="1" x14ac:dyDescent="0.25">
      <c r="A257" s="126"/>
      <c r="B257" s="53" t="s">
        <v>950</v>
      </c>
      <c r="C257" s="802" t="s">
        <v>952</v>
      </c>
      <c r="D257" s="803"/>
      <c r="E257" s="803"/>
      <c r="F257" s="469"/>
      <c r="G257" s="619"/>
      <c r="H257" s="80">
        <f t="shared" si="71"/>
        <v>0</v>
      </c>
      <c r="I257" s="77">
        <f t="shared" ref="I257:O257" si="90">I258+I259</f>
        <v>0</v>
      </c>
      <c r="J257" s="43">
        <f t="shared" si="90"/>
        <v>0</v>
      </c>
      <c r="K257" s="43">
        <f t="shared" si="90"/>
        <v>0</v>
      </c>
      <c r="L257" s="43">
        <f t="shared" si="90"/>
        <v>0</v>
      </c>
      <c r="M257" s="13">
        <f t="shared" si="90"/>
        <v>0</v>
      </c>
      <c r="N257" s="82"/>
      <c r="O257" s="78">
        <f t="shared" si="90"/>
        <v>0</v>
      </c>
      <c r="P257" s="77">
        <f>P258+P259</f>
        <v>0</v>
      </c>
      <c r="Q257" s="13">
        <f t="shared" ref="Q257:AA257" si="91">Q258+Q259</f>
        <v>0</v>
      </c>
      <c r="R257" s="13">
        <f t="shared" si="91"/>
        <v>0</v>
      </c>
      <c r="S257" s="13">
        <f t="shared" si="91"/>
        <v>0</v>
      </c>
      <c r="T257" s="13">
        <f t="shared" si="91"/>
        <v>0</v>
      </c>
      <c r="U257" s="13">
        <f t="shared" si="91"/>
        <v>0</v>
      </c>
      <c r="V257" s="13">
        <f t="shared" si="91"/>
        <v>0</v>
      </c>
      <c r="W257" s="43">
        <f t="shared" si="91"/>
        <v>0</v>
      </c>
      <c r="X257" s="669">
        <f t="shared" si="91"/>
        <v>0</v>
      </c>
      <c r="Y257" s="43">
        <f t="shared" si="91"/>
        <v>0</v>
      </c>
      <c r="Z257" s="43">
        <f t="shared" si="91"/>
        <v>0</v>
      </c>
      <c r="AA257" s="45">
        <f t="shared" si="91"/>
        <v>0</v>
      </c>
      <c r="AB257" s="54"/>
      <c r="AC257" s="188"/>
    </row>
    <row r="258" spans="1:29" s="209" customFormat="1" hidden="1" x14ac:dyDescent="0.25">
      <c r="A258" s="126" t="s">
        <v>955</v>
      </c>
      <c r="B258" s="189" t="s">
        <v>957</v>
      </c>
      <c r="C258" s="202"/>
      <c r="D258" s="794" t="s">
        <v>953</v>
      </c>
      <c r="E258" s="794"/>
      <c r="F258" s="479"/>
      <c r="G258" s="628"/>
      <c r="H258" s="201">
        <f t="shared" si="71"/>
        <v>0</v>
      </c>
      <c r="I258" s="199"/>
      <c r="J258" s="192"/>
      <c r="K258" s="192"/>
      <c r="L258" s="192"/>
      <c r="M258" s="193"/>
      <c r="N258" s="194"/>
      <c r="O258" s="200"/>
      <c r="P258" s="199"/>
      <c r="Q258" s="193"/>
      <c r="R258" s="193"/>
      <c r="S258" s="193"/>
      <c r="T258" s="193"/>
      <c r="U258" s="193"/>
      <c r="V258" s="193"/>
      <c r="W258" s="192"/>
      <c r="X258" s="664"/>
      <c r="Y258" s="192"/>
      <c r="Z258" s="192"/>
      <c r="AA258" s="195"/>
      <c r="AB258" s="245"/>
      <c r="AC258" s="210"/>
    </row>
    <row r="259" spans="1:29" s="209" customFormat="1" hidden="1" x14ac:dyDescent="0.25">
      <c r="A259" s="126" t="s">
        <v>956</v>
      </c>
      <c r="B259" s="189" t="s">
        <v>958</v>
      </c>
      <c r="C259" s="202"/>
      <c r="D259" s="794" t="s">
        <v>954</v>
      </c>
      <c r="E259" s="794"/>
      <c r="F259" s="479"/>
      <c r="G259" s="628"/>
      <c r="H259" s="201">
        <f t="shared" si="71"/>
        <v>0</v>
      </c>
      <c r="I259" s="199"/>
      <c r="J259" s="192"/>
      <c r="K259" s="192"/>
      <c r="L259" s="192"/>
      <c r="M259" s="193"/>
      <c r="N259" s="194"/>
      <c r="O259" s="200"/>
      <c r="P259" s="199"/>
      <c r="Q259" s="193"/>
      <c r="R259" s="193"/>
      <c r="S259" s="193"/>
      <c r="T259" s="193"/>
      <c r="U259" s="193"/>
      <c r="V259" s="193"/>
      <c r="W259" s="192"/>
      <c r="X259" s="664"/>
      <c r="Y259" s="192"/>
      <c r="Z259" s="192"/>
      <c r="AA259" s="195"/>
      <c r="AB259" s="245"/>
      <c r="AC259" s="210"/>
    </row>
    <row r="260" spans="1:29" hidden="1" x14ac:dyDescent="0.25">
      <c r="B260" s="92" t="s">
        <v>783</v>
      </c>
      <c r="C260" s="781" t="s">
        <v>109</v>
      </c>
      <c r="D260" s="782"/>
      <c r="E260" s="782"/>
      <c r="F260" s="472"/>
      <c r="G260" s="621"/>
      <c r="H260" s="93">
        <f t="shared" si="71"/>
        <v>0</v>
      </c>
      <c r="I260" s="94">
        <f t="shared" ref="I260:O260" si="92">I261+I262+I263+I264+I265</f>
        <v>0</v>
      </c>
      <c r="J260" s="97">
        <f t="shared" si="92"/>
        <v>0</v>
      </c>
      <c r="K260" s="97">
        <f t="shared" si="92"/>
        <v>0</v>
      </c>
      <c r="L260" s="97">
        <f t="shared" si="92"/>
        <v>0</v>
      </c>
      <c r="M260" s="95">
        <f t="shared" si="92"/>
        <v>0</v>
      </c>
      <c r="N260" s="98"/>
      <c r="O260" s="96">
        <f t="shared" si="92"/>
        <v>0</v>
      </c>
      <c r="P260" s="94">
        <f>P261+P262+P263+P264+P265</f>
        <v>0</v>
      </c>
      <c r="Q260" s="95">
        <f t="shared" ref="Q260:AA260" si="93">Q261+Q262+Q263+Q264+Q265</f>
        <v>0</v>
      </c>
      <c r="R260" s="95">
        <f t="shared" si="93"/>
        <v>0</v>
      </c>
      <c r="S260" s="95">
        <f t="shared" si="93"/>
        <v>0</v>
      </c>
      <c r="T260" s="95">
        <f t="shared" si="93"/>
        <v>0</v>
      </c>
      <c r="U260" s="95">
        <f t="shared" si="93"/>
        <v>0</v>
      </c>
      <c r="V260" s="95">
        <f t="shared" si="93"/>
        <v>0</v>
      </c>
      <c r="W260" s="97">
        <f t="shared" si="93"/>
        <v>0</v>
      </c>
      <c r="X260" s="673">
        <f t="shared" si="93"/>
        <v>0</v>
      </c>
      <c r="Y260" s="97">
        <f t="shared" si="93"/>
        <v>0</v>
      </c>
      <c r="Z260" s="97">
        <f t="shared" si="93"/>
        <v>0</v>
      </c>
      <c r="AA260" s="99">
        <f t="shared" si="93"/>
        <v>0</v>
      </c>
      <c r="AB260" s="52"/>
      <c r="AC260" s="188"/>
    </row>
    <row r="261" spans="1:29" s="41" customFormat="1" hidden="1" x14ac:dyDescent="0.25">
      <c r="A261" s="126" t="s">
        <v>110</v>
      </c>
      <c r="B261" s="53" t="s">
        <v>784</v>
      </c>
      <c r="C261" s="802" t="s">
        <v>959</v>
      </c>
      <c r="D261" s="803"/>
      <c r="E261" s="803"/>
      <c r="F261" s="469"/>
      <c r="G261" s="619"/>
      <c r="H261" s="80">
        <f t="shared" si="71"/>
        <v>0</v>
      </c>
      <c r="I261" s="77"/>
      <c r="J261" s="43"/>
      <c r="K261" s="43"/>
      <c r="L261" s="43"/>
      <c r="M261" s="13"/>
      <c r="N261" s="82"/>
      <c r="O261" s="78"/>
      <c r="P261" s="77"/>
      <c r="Q261" s="13"/>
      <c r="R261" s="13"/>
      <c r="S261" s="13"/>
      <c r="T261" s="13"/>
      <c r="U261" s="13"/>
      <c r="V261" s="13"/>
      <c r="W261" s="43"/>
      <c r="X261" s="669"/>
      <c r="Y261" s="43"/>
      <c r="Z261" s="43"/>
      <c r="AA261" s="45"/>
      <c r="AB261" s="54"/>
      <c r="AC261" s="203"/>
    </row>
    <row r="262" spans="1:29" s="41" customFormat="1" hidden="1" x14ac:dyDescent="0.25">
      <c r="A262" s="126" t="s">
        <v>111</v>
      </c>
      <c r="B262" s="53" t="s">
        <v>785</v>
      </c>
      <c r="C262" s="802" t="s">
        <v>960</v>
      </c>
      <c r="D262" s="803"/>
      <c r="E262" s="803"/>
      <c r="F262" s="469"/>
      <c r="G262" s="619"/>
      <c r="H262" s="80">
        <f t="shared" si="71"/>
        <v>0</v>
      </c>
      <c r="I262" s="77"/>
      <c r="J262" s="43"/>
      <c r="K262" s="43"/>
      <c r="L262" s="43"/>
      <c r="M262" s="13"/>
      <c r="N262" s="82"/>
      <c r="O262" s="78"/>
      <c r="P262" s="77"/>
      <c r="Q262" s="13"/>
      <c r="R262" s="13"/>
      <c r="S262" s="13"/>
      <c r="T262" s="13"/>
      <c r="U262" s="13"/>
      <c r="V262" s="13"/>
      <c r="W262" s="43"/>
      <c r="X262" s="669"/>
      <c r="Y262" s="43"/>
      <c r="Z262" s="43"/>
      <c r="AA262" s="45"/>
      <c r="AB262" s="54"/>
      <c r="AC262" s="203"/>
    </row>
    <row r="263" spans="1:29" s="41" customFormat="1" hidden="1" x14ac:dyDescent="0.25">
      <c r="A263" s="126" t="s">
        <v>112</v>
      </c>
      <c r="B263" s="53" t="s">
        <v>786</v>
      </c>
      <c r="C263" s="802" t="s">
        <v>388</v>
      </c>
      <c r="D263" s="803"/>
      <c r="E263" s="803"/>
      <c r="F263" s="469"/>
      <c r="G263" s="619"/>
      <c r="H263" s="80">
        <f t="shared" si="71"/>
        <v>0</v>
      </c>
      <c r="I263" s="77"/>
      <c r="J263" s="43"/>
      <c r="K263" s="43"/>
      <c r="L263" s="43"/>
      <c r="M263" s="13"/>
      <c r="N263" s="82"/>
      <c r="O263" s="78"/>
      <c r="P263" s="77"/>
      <c r="Q263" s="13"/>
      <c r="R263" s="13"/>
      <c r="S263" s="13"/>
      <c r="T263" s="13"/>
      <c r="U263" s="13"/>
      <c r="V263" s="13"/>
      <c r="W263" s="43"/>
      <c r="X263" s="669"/>
      <c r="Y263" s="43"/>
      <c r="Z263" s="43"/>
      <c r="AA263" s="45"/>
      <c r="AB263" s="54"/>
      <c r="AC263" s="203"/>
    </row>
    <row r="264" spans="1:29" s="41" customFormat="1" ht="25.5" hidden="1" customHeight="1" x14ac:dyDescent="0.25">
      <c r="A264" s="126" t="s">
        <v>113</v>
      </c>
      <c r="B264" s="53" t="s">
        <v>787</v>
      </c>
      <c r="C264" s="804" t="s">
        <v>961</v>
      </c>
      <c r="D264" s="805"/>
      <c r="E264" s="805"/>
      <c r="F264" s="482"/>
      <c r="G264" s="633"/>
      <c r="H264" s="80">
        <f t="shared" si="71"/>
        <v>0</v>
      </c>
      <c r="I264" s="77"/>
      <c r="J264" s="43"/>
      <c r="K264" s="43"/>
      <c r="L264" s="43"/>
      <c r="M264" s="13"/>
      <c r="N264" s="82"/>
      <c r="O264" s="78"/>
      <c r="P264" s="77"/>
      <c r="Q264" s="13"/>
      <c r="R264" s="13"/>
      <c r="S264" s="13"/>
      <c r="T264" s="13"/>
      <c r="U264" s="13"/>
      <c r="V264" s="13"/>
      <c r="W264" s="43"/>
      <c r="X264" s="669"/>
      <c r="Y264" s="43"/>
      <c r="Z264" s="43"/>
      <c r="AA264" s="45"/>
      <c r="AB264" s="54"/>
      <c r="AC264" s="203"/>
    </row>
    <row r="265" spans="1:29" s="41" customFormat="1" hidden="1" x14ac:dyDescent="0.25">
      <c r="A265" s="126" t="s">
        <v>114</v>
      </c>
      <c r="B265" s="53" t="s">
        <v>788</v>
      </c>
      <c r="C265" s="802" t="s">
        <v>962</v>
      </c>
      <c r="D265" s="803"/>
      <c r="E265" s="803"/>
      <c r="F265" s="469"/>
      <c r="G265" s="619"/>
      <c r="H265" s="80">
        <f t="shared" si="71"/>
        <v>0</v>
      </c>
      <c r="I265" s="77"/>
      <c r="J265" s="43"/>
      <c r="K265" s="43"/>
      <c r="L265" s="43"/>
      <c r="M265" s="13"/>
      <c r="N265" s="82"/>
      <c r="O265" s="78"/>
      <c r="P265" s="77"/>
      <c r="Q265" s="13"/>
      <c r="R265" s="13"/>
      <c r="S265" s="13"/>
      <c r="T265" s="13"/>
      <c r="U265" s="13"/>
      <c r="V265" s="13"/>
      <c r="W265" s="43"/>
      <c r="X265" s="669"/>
      <c r="Y265" s="43"/>
      <c r="Z265" s="43"/>
      <c r="AA265" s="45"/>
      <c r="AB265" s="54"/>
      <c r="AC265" s="203"/>
    </row>
    <row r="266" spans="1:29" s="18" customFormat="1" hidden="1" x14ac:dyDescent="0.25">
      <c r="A266" s="126" t="s">
        <v>115</v>
      </c>
      <c r="B266" s="125" t="s">
        <v>789</v>
      </c>
      <c r="C266" s="796" t="s">
        <v>116</v>
      </c>
      <c r="D266" s="797"/>
      <c r="E266" s="797"/>
      <c r="F266" s="480"/>
      <c r="G266" s="631"/>
      <c r="H266" s="93">
        <f t="shared" si="71"/>
        <v>0</v>
      </c>
      <c r="I266" s="94"/>
      <c r="J266" s="97"/>
      <c r="K266" s="97"/>
      <c r="L266" s="97"/>
      <c r="M266" s="95"/>
      <c r="N266" s="98"/>
      <c r="O266" s="96"/>
      <c r="P266" s="94"/>
      <c r="Q266" s="95"/>
      <c r="R266" s="95"/>
      <c r="S266" s="95"/>
      <c r="T266" s="95"/>
      <c r="U266" s="95"/>
      <c r="V266" s="95"/>
      <c r="W266" s="97"/>
      <c r="X266" s="673"/>
      <c r="Y266" s="97"/>
      <c r="Z266" s="97"/>
      <c r="AA266" s="99"/>
      <c r="AB266" s="52"/>
      <c r="AC266" s="188"/>
    </row>
    <row r="267" spans="1:29" s="18" customFormat="1" ht="15.75" hidden="1" thickBot="1" x14ac:dyDescent="0.3">
      <c r="A267" s="126" t="s">
        <v>963</v>
      </c>
      <c r="B267" s="125" t="s">
        <v>964</v>
      </c>
      <c r="C267" s="796" t="s">
        <v>965</v>
      </c>
      <c r="D267" s="797"/>
      <c r="E267" s="797"/>
      <c r="F267" s="480"/>
      <c r="G267" s="631"/>
      <c r="H267" s="93">
        <f>SUM(P267:AA267)</f>
        <v>0</v>
      </c>
      <c r="I267" s="94"/>
      <c r="J267" s="97"/>
      <c r="K267" s="97"/>
      <c r="L267" s="97"/>
      <c r="M267" s="95"/>
      <c r="N267" s="98"/>
      <c r="O267" s="96"/>
      <c r="P267" s="94"/>
      <c r="Q267" s="95"/>
      <c r="R267" s="95"/>
      <c r="S267" s="95"/>
      <c r="T267" s="95"/>
      <c r="U267" s="95"/>
      <c r="V267" s="95"/>
      <c r="W267" s="97"/>
      <c r="X267" s="673"/>
      <c r="Y267" s="97"/>
      <c r="Z267" s="97"/>
      <c r="AA267" s="99"/>
      <c r="AB267" s="52"/>
      <c r="AC267" s="188"/>
    </row>
    <row r="268" spans="1:29" s="59" customFormat="1" ht="16.5" thickBot="1" x14ac:dyDescent="0.3">
      <c r="A268" s="127"/>
      <c r="B268" s="800" t="s">
        <v>117</v>
      </c>
      <c r="C268" s="801"/>
      <c r="D268" s="801"/>
      <c r="E268" s="801"/>
      <c r="F268" s="101">
        <f>F5+F93+F128+F235</f>
        <v>37353295</v>
      </c>
      <c r="G268" s="101">
        <f>G5+G93+G128+G235+G173+G209</f>
        <v>39393997</v>
      </c>
      <c r="H268" s="101">
        <f>SUM(P268:AA268)</f>
        <v>40753243</v>
      </c>
      <c r="I268" s="102">
        <f t="shared" ref="I268:AA268" si="94">I5+I57+I93+I128+I173+I183+I209+I235</f>
        <v>435193</v>
      </c>
      <c r="J268" s="105">
        <f t="shared" si="94"/>
        <v>2500</v>
      </c>
      <c r="K268" s="105">
        <f t="shared" si="94"/>
        <v>1142702</v>
      </c>
      <c r="L268" s="105">
        <f t="shared" si="94"/>
        <v>17046957</v>
      </c>
      <c r="M268" s="103">
        <f t="shared" si="94"/>
        <v>10200250</v>
      </c>
      <c r="N268" s="103">
        <f t="shared" si="94"/>
        <v>100000</v>
      </c>
      <c r="O268" s="104">
        <f t="shared" si="94"/>
        <v>11825641</v>
      </c>
      <c r="P268" s="102">
        <f t="shared" si="94"/>
        <v>1751978</v>
      </c>
      <c r="Q268" s="103">
        <f t="shared" si="94"/>
        <v>1721656</v>
      </c>
      <c r="R268" s="103">
        <f t="shared" si="94"/>
        <v>5645191</v>
      </c>
      <c r="S268" s="103">
        <f t="shared" si="94"/>
        <v>1230000</v>
      </c>
      <c r="T268" s="103">
        <f t="shared" si="94"/>
        <v>11696289</v>
      </c>
      <c r="U268" s="103">
        <f t="shared" si="94"/>
        <v>2560723</v>
      </c>
      <c r="V268" s="103">
        <f t="shared" si="94"/>
        <v>1713030</v>
      </c>
      <c r="W268" s="105">
        <f t="shared" si="94"/>
        <v>3580500</v>
      </c>
      <c r="X268" s="695">
        <f t="shared" si="94"/>
        <v>4264493</v>
      </c>
      <c r="Y268" s="105">
        <f t="shared" si="94"/>
        <v>3869393</v>
      </c>
      <c r="Z268" s="105">
        <f t="shared" si="94"/>
        <v>1339799</v>
      </c>
      <c r="AA268" s="106">
        <f t="shared" si="94"/>
        <v>1380191</v>
      </c>
      <c r="AB268" s="58"/>
      <c r="AC268" s="188"/>
    </row>
    <row r="269" spans="1:29" x14ac:dyDescent="0.25">
      <c r="A269" s="128"/>
      <c r="B269" s="27"/>
      <c r="C269" s="28"/>
      <c r="D269" s="28"/>
      <c r="E269" s="2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5"/>
    </row>
    <row r="270" spans="1:29" x14ac:dyDescent="0.25">
      <c r="A270" s="128"/>
      <c r="B270" s="27"/>
      <c r="C270" s="24"/>
      <c r="D270" s="24"/>
      <c r="E270" s="28"/>
      <c r="F270" s="355"/>
      <c r="G270" s="35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5"/>
    </row>
    <row r="271" spans="1:29" x14ac:dyDescent="0.25">
      <c r="A271" s="128"/>
      <c r="B271" s="27"/>
      <c r="C271" s="24"/>
      <c r="D271" s="24"/>
      <c r="E271" s="28"/>
      <c r="F271" s="355"/>
      <c r="G271" s="355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5"/>
    </row>
    <row r="272" spans="1:29" x14ac:dyDescent="0.25">
      <c r="A272" s="128"/>
      <c r="B272" s="27"/>
      <c r="C272" s="24"/>
      <c r="D272" s="24"/>
      <c r="E272" s="28"/>
      <c r="F272" s="355"/>
      <c r="G272" s="646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5"/>
    </row>
    <row r="273" spans="1:28" x14ac:dyDescent="0.25">
      <c r="A273" s="128"/>
      <c r="B273" s="27"/>
      <c r="C273" s="24"/>
      <c r="D273" s="24"/>
      <c r="E273" s="28"/>
      <c r="F273" s="355"/>
      <c r="G273" s="355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5"/>
    </row>
    <row r="274" spans="1:28" x14ac:dyDescent="0.25">
      <c r="A274" s="128"/>
      <c r="B274" s="27"/>
      <c r="C274" s="24"/>
      <c r="D274" s="24"/>
      <c r="E274" s="28"/>
      <c r="F274" s="355"/>
      <c r="G274" s="355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5"/>
    </row>
    <row r="275" spans="1:28" x14ac:dyDescent="0.25">
      <c r="A275" s="128"/>
      <c r="B275" s="27"/>
      <c r="C275" s="24"/>
      <c r="D275" s="24"/>
      <c r="E275" s="28"/>
      <c r="F275" s="355"/>
      <c r="G275" s="355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5"/>
    </row>
    <row r="276" spans="1:28" x14ac:dyDescent="0.25">
      <c r="A276" s="128"/>
      <c r="B276" s="27"/>
      <c r="C276" s="24"/>
      <c r="D276" s="24"/>
      <c r="E276" s="28"/>
      <c r="F276" s="355"/>
      <c r="G276" s="35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5"/>
    </row>
    <row r="277" spans="1:28" x14ac:dyDescent="0.25">
      <c r="A277" s="128"/>
      <c r="B277" s="27"/>
      <c r="C277" s="24"/>
      <c r="D277" s="24"/>
      <c r="E277" s="28"/>
      <c r="F277" s="355"/>
      <c r="G277" s="355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5"/>
    </row>
    <row r="278" spans="1:28" x14ac:dyDescent="0.25">
      <c r="A278" s="128"/>
      <c r="B278" s="27"/>
      <c r="C278" s="24"/>
      <c r="D278" s="24"/>
      <c r="E278" s="28"/>
      <c r="F278" s="355"/>
      <c r="G278" s="35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5"/>
    </row>
    <row r="279" spans="1:28" x14ac:dyDescent="0.25">
      <c r="A279" s="128"/>
      <c r="B279" s="27"/>
      <c r="C279" s="24"/>
      <c r="D279" s="24"/>
      <c r="E279" s="28"/>
      <c r="F279" s="355"/>
      <c r="G279" s="355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5"/>
    </row>
    <row r="280" spans="1:28" x14ac:dyDescent="0.25">
      <c r="A280" s="128"/>
      <c r="B280" s="27"/>
      <c r="C280" s="28"/>
      <c r="D280" s="28"/>
      <c r="E280" s="2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5"/>
    </row>
    <row r="281" spans="1:28" x14ac:dyDescent="0.25">
      <c r="A281" s="128"/>
      <c r="B281" s="27"/>
      <c r="C281" s="24"/>
      <c r="D281" s="24"/>
      <c r="E281" s="28"/>
      <c r="F281" s="355"/>
      <c r="G281" s="355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5"/>
    </row>
    <row r="282" spans="1:28" x14ac:dyDescent="0.25">
      <c r="A282" s="128"/>
      <c r="B282" s="27"/>
      <c r="C282" s="24"/>
      <c r="D282" s="24"/>
      <c r="E282" s="28"/>
      <c r="F282" s="355"/>
      <c r="G282" s="35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5"/>
    </row>
    <row r="283" spans="1:28" x14ac:dyDescent="0.25">
      <c r="A283" s="128"/>
      <c r="B283" s="27"/>
      <c r="C283" s="24"/>
      <c r="D283" s="24"/>
      <c r="E283" s="28"/>
      <c r="F283" s="355"/>
      <c r="G283" s="355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5"/>
    </row>
    <row r="284" spans="1:28" x14ac:dyDescent="0.25">
      <c r="A284" s="128"/>
      <c r="B284" s="27"/>
      <c r="C284" s="24"/>
      <c r="D284" s="24"/>
      <c r="E284" s="28"/>
      <c r="F284" s="355"/>
      <c r="G284" s="355"/>
      <c r="H284" s="14"/>
      <c r="I284" s="14"/>
      <c r="J284" s="14"/>
      <c r="K284" s="14"/>
      <c r="L284" s="14"/>
      <c r="M284" s="14"/>
      <c r="N284" s="14"/>
      <c r="O284" s="14"/>
    </row>
    <row r="285" spans="1:28" x14ac:dyDescent="0.25">
      <c r="B285" s="27"/>
      <c r="C285" s="24"/>
      <c r="D285" s="24"/>
      <c r="E285" s="28"/>
      <c r="F285" s="355"/>
      <c r="G285" s="355"/>
      <c r="H285" s="14"/>
      <c r="I285" s="14"/>
      <c r="J285" s="14"/>
      <c r="K285" s="14"/>
      <c r="L285" s="14"/>
      <c r="M285" s="14"/>
      <c r="N285" s="14"/>
      <c r="O285" s="14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40"/>
    </row>
    <row r="286" spans="1:28" s="12" customFormat="1" x14ac:dyDescent="0.25">
      <c r="A286" s="129"/>
      <c r="B286" s="27"/>
      <c r="C286" s="24"/>
      <c r="D286" s="24"/>
      <c r="E286" s="28"/>
      <c r="F286" s="355"/>
      <c r="G286" s="355"/>
      <c r="H286" s="14"/>
      <c r="I286" s="14"/>
      <c r="J286" s="14"/>
      <c r="K286" s="14"/>
      <c r="L286" s="14"/>
      <c r="M286" s="14"/>
      <c r="N286" s="14"/>
      <c r="O286" s="14"/>
      <c r="AB286" s="50"/>
    </row>
    <row r="287" spans="1:28" s="12" customFormat="1" x14ac:dyDescent="0.25">
      <c r="A287" s="129"/>
      <c r="B287" s="27"/>
      <c r="C287" s="24"/>
      <c r="D287" s="24"/>
      <c r="E287" s="28"/>
      <c r="F287" s="355"/>
      <c r="G287" s="355"/>
      <c r="H287" s="14"/>
      <c r="I287" s="14"/>
      <c r="J287" s="14"/>
      <c r="K287" s="14"/>
      <c r="L287" s="14"/>
      <c r="M287" s="14"/>
      <c r="N287" s="14"/>
      <c r="O287" s="14"/>
      <c r="AB287" s="50"/>
    </row>
    <row r="288" spans="1:28" s="12" customFormat="1" x14ac:dyDescent="0.25">
      <c r="A288" s="129"/>
      <c r="B288" s="27"/>
      <c r="C288" s="24"/>
      <c r="D288" s="24"/>
      <c r="E288" s="28"/>
      <c r="F288" s="355"/>
      <c r="G288" s="355"/>
      <c r="H288" s="14"/>
      <c r="I288" s="14"/>
      <c r="J288" s="14"/>
      <c r="K288" s="14"/>
      <c r="L288" s="14"/>
      <c r="M288" s="14"/>
      <c r="N288" s="14"/>
      <c r="O288" s="14"/>
      <c r="AB288" s="50"/>
    </row>
    <row r="289" spans="1:28" s="12" customFormat="1" x14ac:dyDescent="0.25">
      <c r="A289" s="129"/>
      <c r="B289" s="27"/>
      <c r="C289" s="24"/>
      <c r="D289" s="24"/>
      <c r="E289" s="28"/>
      <c r="F289" s="355"/>
      <c r="G289" s="355"/>
      <c r="H289" s="14"/>
      <c r="I289" s="14"/>
      <c r="J289" s="14"/>
      <c r="K289" s="14"/>
      <c r="L289" s="14"/>
      <c r="M289" s="14"/>
      <c r="N289" s="14"/>
      <c r="O289" s="14"/>
      <c r="AB289" s="50"/>
    </row>
    <row r="290" spans="1:28" s="12" customFormat="1" x14ac:dyDescent="0.25">
      <c r="A290" s="129"/>
      <c r="B290" s="27"/>
      <c r="C290" s="24"/>
      <c r="D290" s="24"/>
      <c r="E290" s="28"/>
      <c r="F290" s="355"/>
      <c r="G290" s="355"/>
      <c r="H290" s="14"/>
      <c r="I290" s="14"/>
      <c r="J290" s="14"/>
      <c r="K290" s="14"/>
      <c r="L290" s="14"/>
      <c r="M290" s="14"/>
      <c r="N290" s="14"/>
      <c r="O290" s="14"/>
      <c r="AB290" s="50"/>
    </row>
    <row r="291" spans="1:28" s="12" customFormat="1" x14ac:dyDescent="0.25">
      <c r="A291" s="129"/>
      <c r="B291" s="27"/>
      <c r="C291" s="28"/>
      <c r="D291" s="28"/>
      <c r="E291" s="24"/>
      <c r="F291" s="354"/>
      <c r="G291" s="354"/>
      <c r="H291" s="14"/>
      <c r="I291" s="14"/>
      <c r="J291" s="14"/>
      <c r="K291" s="14"/>
      <c r="L291" s="14"/>
      <c r="M291" s="14"/>
      <c r="N291" s="14"/>
      <c r="O291" s="14"/>
      <c r="AB291" s="50"/>
    </row>
    <row r="292" spans="1:28" s="12" customFormat="1" x14ac:dyDescent="0.25">
      <c r="A292" s="129"/>
      <c r="B292" s="27"/>
      <c r="C292" s="24"/>
      <c r="D292" s="24"/>
      <c r="E292" s="28"/>
      <c r="F292" s="355"/>
      <c r="G292" s="355"/>
      <c r="H292" s="14"/>
      <c r="I292" s="14"/>
      <c r="J292" s="14"/>
      <c r="K292" s="14"/>
      <c r="L292" s="14"/>
      <c r="M292" s="14"/>
      <c r="N292" s="14"/>
      <c r="O292" s="14"/>
      <c r="AB292" s="50"/>
    </row>
    <row r="293" spans="1:28" s="12" customFormat="1" x14ac:dyDescent="0.25">
      <c r="A293" s="129"/>
      <c r="B293" s="27"/>
      <c r="C293" s="24"/>
      <c r="D293" s="24"/>
      <c r="E293" s="28"/>
      <c r="F293" s="355"/>
      <c r="G293" s="355"/>
      <c r="H293" s="14"/>
      <c r="I293" s="14"/>
      <c r="J293" s="14"/>
      <c r="K293" s="14"/>
      <c r="L293" s="14"/>
      <c r="M293" s="14"/>
      <c r="N293" s="14"/>
      <c r="O293" s="14"/>
      <c r="AB293" s="50"/>
    </row>
    <row r="294" spans="1:28" s="12" customFormat="1" x14ac:dyDescent="0.25">
      <c r="A294" s="129"/>
      <c r="B294" s="27"/>
      <c r="C294" s="24"/>
      <c r="D294" s="24"/>
      <c r="E294" s="28"/>
      <c r="F294" s="355"/>
      <c r="G294" s="355"/>
      <c r="H294" s="14"/>
      <c r="I294" s="14"/>
      <c r="J294" s="14"/>
      <c r="K294" s="14"/>
      <c r="L294" s="14"/>
      <c r="M294" s="14"/>
      <c r="N294" s="14"/>
      <c r="O294" s="14"/>
      <c r="AB294" s="50"/>
    </row>
    <row r="295" spans="1:28" s="12" customFormat="1" x14ac:dyDescent="0.25">
      <c r="A295" s="129"/>
      <c r="B295" s="27"/>
      <c r="C295" s="24"/>
      <c r="D295" s="24"/>
      <c r="E295" s="28"/>
      <c r="F295" s="355"/>
      <c r="G295" s="355"/>
      <c r="H295" s="14"/>
      <c r="I295" s="14"/>
      <c r="J295" s="14"/>
      <c r="K295" s="14"/>
      <c r="L295" s="14"/>
      <c r="M295" s="14"/>
      <c r="N295" s="14"/>
      <c r="O295" s="14"/>
      <c r="AB295" s="50"/>
    </row>
    <row r="296" spans="1:28" s="12" customFormat="1" x14ac:dyDescent="0.25">
      <c r="A296" s="129"/>
      <c r="B296" s="27"/>
      <c r="C296" s="24"/>
      <c r="D296" s="24"/>
      <c r="E296" s="28"/>
      <c r="F296" s="355"/>
      <c r="G296" s="355"/>
      <c r="H296" s="14"/>
      <c r="I296" s="14"/>
      <c r="J296" s="14"/>
      <c r="K296" s="14"/>
      <c r="L296" s="14"/>
      <c r="M296" s="14"/>
      <c r="N296" s="14"/>
      <c r="O296" s="14"/>
      <c r="AB296" s="50"/>
    </row>
    <row r="297" spans="1:28" s="12" customFormat="1" x14ac:dyDescent="0.25">
      <c r="A297" s="129"/>
      <c r="B297" s="27"/>
      <c r="C297" s="24"/>
      <c r="D297" s="24"/>
      <c r="E297" s="28"/>
      <c r="F297" s="355"/>
      <c r="G297" s="355"/>
      <c r="H297" s="14"/>
      <c r="I297" s="14"/>
      <c r="J297" s="14"/>
      <c r="K297" s="14"/>
      <c r="L297" s="14"/>
      <c r="M297" s="14"/>
      <c r="N297" s="14"/>
      <c r="O297" s="14"/>
      <c r="AB297" s="50"/>
    </row>
    <row r="298" spans="1:28" s="12" customFormat="1" x14ac:dyDescent="0.25">
      <c r="A298" s="129"/>
      <c r="B298" s="27"/>
      <c r="C298" s="24"/>
      <c r="D298" s="24"/>
      <c r="E298" s="28"/>
      <c r="F298" s="355"/>
      <c r="G298" s="355"/>
      <c r="H298" s="14"/>
      <c r="I298" s="14"/>
      <c r="J298" s="14"/>
      <c r="K298" s="14"/>
      <c r="L298" s="14"/>
      <c r="M298" s="14"/>
      <c r="N298" s="14"/>
      <c r="O298" s="14"/>
      <c r="AB298" s="50"/>
    </row>
    <row r="299" spans="1:28" s="12" customFormat="1" x14ac:dyDescent="0.25">
      <c r="A299" s="129"/>
      <c r="B299" s="27"/>
      <c r="C299" s="24"/>
      <c r="D299" s="24"/>
      <c r="E299" s="28"/>
      <c r="F299" s="355"/>
      <c r="G299" s="355"/>
      <c r="H299" s="14"/>
      <c r="I299" s="14"/>
      <c r="J299" s="14"/>
      <c r="K299" s="14"/>
      <c r="L299" s="14"/>
      <c r="M299" s="14"/>
      <c r="N299" s="14"/>
      <c r="O299" s="14"/>
      <c r="AB299" s="50"/>
    </row>
    <row r="300" spans="1:28" s="12" customFormat="1" x14ac:dyDescent="0.25">
      <c r="A300" s="129"/>
      <c r="B300" s="27"/>
      <c r="C300" s="24"/>
      <c r="D300" s="24"/>
      <c r="E300" s="28"/>
      <c r="F300" s="355"/>
      <c r="G300" s="355"/>
      <c r="H300" s="14"/>
      <c r="I300" s="14"/>
      <c r="J300" s="14"/>
      <c r="K300" s="14"/>
      <c r="L300" s="14"/>
      <c r="M300" s="14"/>
      <c r="N300" s="14"/>
      <c r="O300" s="14"/>
      <c r="AB300" s="50"/>
    </row>
    <row r="301" spans="1:28" s="12" customFormat="1" x14ac:dyDescent="0.25">
      <c r="A301" s="129"/>
      <c r="B301" s="27"/>
      <c r="C301" s="24"/>
      <c r="D301" s="24"/>
      <c r="E301" s="28"/>
      <c r="F301" s="355"/>
      <c r="G301" s="355"/>
      <c r="H301" s="14"/>
      <c r="I301" s="14"/>
      <c r="J301" s="14"/>
      <c r="K301" s="14"/>
      <c r="L301" s="14"/>
      <c r="M301" s="14"/>
      <c r="N301" s="14"/>
      <c r="O301" s="14"/>
      <c r="AB301" s="50"/>
    </row>
    <row r="302" spans="1:28" x14ac:dyDescent="0.25">
      <c r="B302" s="29"/>
      <c r="C302" s="23"/>
      <c r="D302" s="23"/>
      <c r="E302" s="28"/>
      <c r="F302" s="355"/>
      <c r="G302" s="355"/>
      <c r="H302" s="14"/>
      <c r="I302" s="14"/>
      <c r="J302" s="14"/>
      <c r="K302" s="14"/>
      <c r="L302" s="14"/>
      <c r="M302" s="14"/>
      <c r="N302" s="14"/>
      <c r="O302" s="14"/>
    </row>
    <row r="303" spans="1:28" x14ac:dyDescent="0.25">
      <c r="B303" s="30"/>
      <c r="C303" s="26"/>
      <c r="D303" s="26"/>
      <c r="E303" s="24"/>
    </row>
    <row r="304" spans="1:28" x14ac:dyDescent="0.25">
      <c r="B304" s="27"/>
      <c r="C304" s="24"/>
      <c r="D304" s="24"/>
      <c r="E304" s="28"/>
      <c r="F304" s="355"/>
      <c r="G304" s="355"/>
    </row>
    <row r="305" spans="1:28" x14ac:dyDescent="0.25">
      <c r="B305" s="27"/>
      <c r="C305" s="28"/>
      <c r="D305" s="28"/>
      <c r="E305" s="24"/>
    </row>
    <row r="306" spans="1:28" x14ac:dyDescent="0.25">
      <c r="B306" s="27"/>
      <c r="C306" s="24"/>
      <c r="D306" s="24"/>
      <c r="E306" s="28"/>
      <c r="F306" s="355"/>
      <c r="G306" s="355"/>
    </row>
    <row r="307" spans="1:28" x14ac:dyDescent="0.25">
      <c r="B307" s="27"/>
      <c r="C307" s="24"/>
      <c r="D307" s="24"/>
      <c r="E307" s="28"/>
      <c r="F307" s="355"/>
      <c r="G307" s="355"/>
    </row>
    <row r="308" spans="1:28" x14ac:dyDescent="0.25">
      <c r="B308" s="27"/>
      <c r="C308" s="24"/>
      <c r="D308" s="24"/>
      <c r="E308" s="28"/>
      <c r="F308" s="355"/>
      <c r="G308" s="355"/>
    </row>
    <row r="309" spans="1:28" x14ac:dyDescent="0.25">
      <c r="B309" s="27"/>
      <c r="C309" s="24"/>
      <c r="D309" s="24"/>
      <c r="E309" s="28"/>
      <c r="F309" s="355"/>
      <c r="G309" s="355"/>
    </row>
    <row r="310" spans="1:28" x14ac:dyDescent="0.25">
      <c r="B310" s="27"/>
      <c r="C310" s="28"/>
      <c r="D310" s="28"/>
      <c r="E310" s="2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5"/>
    </row>
    <row r="311" spans="1:28" x14ac:dyDescent="0.25">
      <c r="B311" s="27"/>
      <c r="C311" s="24"/>
      <c r="D311" s="24"/>
      <c r="E311" s="28"/>
      <c r="F311" s="355"/>
      <c r="G311" s="355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5"/>
    </row>
    <row r="312" spans="1:28" x14ac:dyDescent="0.25">
      <c r="B312" s="27"/>
      <c r="C312" s="24"/>
      <c r="D312" s="24"/>
      <c r="E312" s="28"/>
      <c r="F312" s="355"/>
      <c r="G312" s="355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5"/>
    </row>
    <row r="313" spans="1:28" x14ac:dyDescent="0.25">
      <c r="B313" s="27"/>
      <c r="C313" s="28"/>
      <c r="D313" s="28"/>
      <c r="E313" s="2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5"/>
    </row>
    <row r="314" spans="1:28" x14ac:dyDescent="0.25">
      <c r="B314" s="27"/>
      <c r="C314" s="28"/>
      <c r="D314" s="28"/>
      <c r="E314" s="2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5"/>
    </row>
    <row r="315" spans="1:28" x14ac:dyDescent="0.25">
      <c r="B315" s="27"/>
      <c r="C315" s="24"/>
      <c r="D315" s="24"/>
      <c r="E315" s="28"/>
      <c r="F315" s="355"/>
      <c r="G315" s="355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5"/>
    </row>
    <row r="316" spans="1:28" x14ac:dyDescent="0.25">
      <c r="B316" s="27"/>
      <c r="C316" s="24"/>
      <c r="D316" s="24"/>
      <c r="E316" s="28"/>
      <c r="F316" s="355"/>
      <c r="G316" s="355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5"/>
    </row>
    <row r="317" spans="1:28" x14ac:dyDescent="0.25">
      <c r="A317" s="128"/>
      <c r="B317" s="27"/>
      <c r="C317" s="24"/>
      <c r="D317" s="24"/>
      <c r="E317" s="28"/>
      <c r="F317" s="355"/>
      <c r="G317" s="355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5"/>
    </row>
    <row r="318" spans="1:28" x14ac:dyDescent="0.25">
      <c r="A318" s="128"/>
      <c r="B318" s="27"/>
      <c r="C318" s="28"/>
      <c r="D318" s="28"/>
      <c r="E318" s="2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5"/>
    </row>
    <row r="319" spans="1:28" x14ac:dyDescent="0.25">
      <c r="A319" s="128"/>
      <c r="B319" s="27"/>
      <c r="C319" s="24"/>
      <c r="D319" s="24"/>
      <c r="E319" s="28"/>
      <c r="F319" s="355"/>
      <c r="G319" s="355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5"/>
    </row>
    <row r="320" spans="1:28" x14ac:dyDescent="0.25">
      <c r="A320" s="128"/>
      <c r="B320" s="27"/>
      <c r="C320" s="24"/>
      <c r="D320" s="24"/>
      <c r="E320" s="28"/>
      <c r="F320" s="355"/>
      <c r="G320" s="355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5"/>
    </row>
    <row r="321" spans="1:28" x14ac:dyDescent="0.25">
      <c r="A321" s="128"/>
      <c r="B321" s="27"/>
      <c r="C321" s="24"/>
      <c r="D321" s="24"/>
      <c r="E321" s="28"/>
      <c r="F321" s="355"/>
      <c r="G321" s="355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5"/>
    </row>
    <row r="322" spans="1:28" x14ac:dyDescent="0.25">
      <c r="A322" s="128"/>
      <c r="B322" s="27"/>
      <c r="C322" s="24"/>
      <c r="D322" s="24"/>
      <c r="E322" s="28"/>
      <c r="F322" s="355"/>
      <c r="G322" s="355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5"/>
    </row>
    <row r="323" spans="1:28" x14ac:dyDescent="0.25">
      <c r="A323" s="128"/>
      <c r="B323" s="27"/>
      <c r="C323" s="24"/>
      <c r="D323" s="24"/>
      <c r="E323" s="28"/>
      <c r="F323" s="355"/>
      <c r="G323" s="355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5"/>
    </row>
    <row r="324" spans="1:28" x14ac:dyDescent="0.25">
      <c r="A324" s="128"/>
      <c r="B324" s="27"/>
      <c r="C324" s="24"/>
      <c r="D324" s="24"/>
      <c r="E324" s="28"/>
      <c r="F324" s="355"/>
      <c r="G324" s="355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5"/>
    </row>
    <row r="325" spans="1:28" x14ac:dyDescent="0.25">
      <c r="A325" s="128"/>
      <c r="B325" s="27"/>
      <c r="C325" s="24"/>
      <c r="D325" s="24"/>
      <c r="E325" s="28"/>
      <c r="F325" s="355"/>
      <c r="G325" s="355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5"/>
    </row>
    <row r="326" spans="1:28" x14ac:dyDescent="0.25">
      <c r="A326" s="128"/>
      <c r="B326" s="27"/>
      <c r="C326" s="24"/>
      <c r="D326" s="24"/>
      <c r="E326" s="28"/>
      <c r="F326" s="355"/>
      <c r="G326" s="355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5"/>
    </row>
    <row r="327" spans="1:28" x14ac:dyDescent="0.25">
      <c r="A327" s="128"/>
      <c r="B327" s="27"/>
      <c r="C327" s="24"/>
      <c r="D327" s="24"/>
      <c r="E327" s="28"/>
      <c r="F327" s="355"/>
      <c r="G327" s="355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5"/>
    </row>
    <row r="328" spans="1:28" x14ac:dyDescent="0.25">
      <c r="A328" s="128"/>
      <c r="B328" s="27"/>
      <c r="C328" s="24"/>
      <c r="D328" s="24"/>
      <c r="E328" s="28"/>
      <c r="F328" s="355"/>
      <c r="G328" s="355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5"/>
    </row>
    <row r="329" spans="1:28" x14ac:dyDescent="0.25">
      <c r="A329" s="128"/>
      <c r="B329" s="29"/>
      <c r="C329" s="23"/>
      <c r="D329" s="23"/>
      <c r="E329" s="2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5"/>
    </row>
    <row r="330" spans="1:28" x14ac:dyDescent="0.25">
      <c r="A330" s="128"/>
      <c r="B330" s="27"/>
      <c r="C330" s="28"/>
      <c r="D330" s="28"/>
      <c r="E330" s="2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5"/>
    </row>
    <row r="331" spans="1:28" x14ac:dyDescent="0.25">
      <c r="A331" s="128"/>
      <c r="B331" s="27"/>
      <c r="C331" s="28"/>
      <c r="D331" s="28"/>
      <c r="E331" s="2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5"/>
    </row>
    <row r="332" spans="1:28" x14ac:dyDescent="0.25">
      <c r="A332" s="128"/>
      <c r="B332" s="27"/>
      <c r="C332" s="24"/>
      <c r="D332" s="24"/>
      <c r="E332" s="28"/>
      <c r="F332" s="355"/>
      <c r="G332" s="355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5"/>
    </row>
    <row r="333" spans="1:28" x14ac:dyDescent="0.25">
      <c r="A333" s="128"/>
      <c r="B333" s="27"/>
      <c r="C333" s="24"/>
      <c r="D333" s="24"/>
      <c r="E333" s="28"/>
      <c r="F333" s="355"/>
      <c r="G333" s="355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5"/>
    </row>
    <row r="334" spans="1:28" x14ac:dyDescent="0.25">
      <c r="A334" s="128"/>
      <c r="B334" s="27"/>
      <c r="C334" s="24"/>
      <c r="D334" s="24"/>
      <c r="E334" s="28"/>
      <c r="F334" s="355"/>
      <c r="G334" s="355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5"/>
    </row>
    <row r="335" spans="1:28" x14ac:dyDescent="0.25">
      <c r="A335" s="128"/>
      <c r="B335" s="27"/>
      <c r="C335" s="28"/>
      <c r="D335" s="28"/>
      <c r="E335" s="2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5"/>
    </row>
    <row r="336" spans="1:28" x14ac:dyDescent="0.25">
      <c r="A336" s="128"/>
      <c r="B336" s="27"/>
      <c r="C336" s="24"/>
      <c r="D336" s="24"/>
      <c r="E336" s="28"/>
      <c r="F336" s="355"/>
      <c r="G336" s="355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5"/>
    </row>
    <row r="337" spans="1:28" x14ac:dyDescent="0.25">
      <c r="A337" s="128"/>
      <c r="B337" s="27"/>
      <c r="C337" s="24"/>
      <c r="D337" s="24"/>
      <c r="E337" s="28"/>
      <c r="F337" s="355"/>
      <c r="G337" s="355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5"/>
    </row>
    <row r="338" spans="1:28" x14ac:dyDescent="0.25">
      <c r="A338" s="128"/>
      <c r="B338" s="27"/>
      <c r="C338" s="28"/>
      <c r="D338" s="28"/>
      <c r="E338" s="2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5"/>
    </row>
    <row r="339" spans="1:28" x14ac:dyDescent="0.25">
      <c r="A339" s="128"/>
      <c r="B339" s="27"/>
      <c r="C339" s="24"/>
      <c r="D339" s="24"/>
      <c r="E339" s="28"/>
      <c r="F339" s="355"/>
      <c r="G339" s="355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5"/>
    </row>
    <row r="340" spans="1:28" x14ac:dyDescent="0.25">
      <c r="A340" s="128"/>
      <c r="B340" s="27"/>
      <c r="C340" s="24"/>
      <c r="D340" s="24"/>
      <c r="E340" s="28"/>
      <c r="F340" s="355"/>
      <c r="G340" s="355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5"/>
    </row>
    <row r="341" spans="1:28" x14ac:dyDescent="0.25">
      <c r="A341" s="128"/>
      <c r="B341" s="27"/>
      <c r="C341" s="24"/>
      <c r="D341" s="24"/>
      <c r="E341" s="28"/>
      <c r="F341" s="355"/>
      <c r="G341" s="355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5"/>
    </row>
    <row r="342" spans="1:28" x14ac:dyDescent="0.25">
      <c r="A342" s="128"/>
      <c r="B342" s="27"/>
      <c r="C342" s="24"/>
      <c r="D342" s="24"/>
      <c r="E342" s="28"/>
      <c r="F342" s="355"/>
      <c r="G342" s="355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5"/>
    </row>
    <row r="343" spans="1:28" x14ac:dyDescent="0.25">
      <c r="A343" s="128"/>
      <c r="B343" s="27"/>
      <c r="C343" s="24"/>
      <c r="D343" s="24"/>
      <c r="E343" s="28"/>
      <c r="F343" s="355"/>
      <c r="G343" s="355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5"/>
    </row>
    <row r="344" spans="1:28" x14ac:dyDescent="0.25">
      <c r="A344" s="128"/>
      <c r="B344" s="27"/>
      <c r="C344" s="24"/>
      <c r="D344" s="24"/>
      <c r="E344" s="28"/>
      <c r="F344" s="355"/>
      <c r="G344" s="355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5"/>
    </row>
    <row r="345" spans="1:28" x14ac:dyDescent="0.25">
      <c r="A345" s="128"/>
      <c r="B345" s="27"/>
      <c r="C345" s="24"/>
      <c r="D345" s="24"/>
      <c r="E345" s="28"/>
      <c r="F345" s="355"/>
      <c r="G345" s="355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5"/>
    </row>
    <row r="346" spans="1:28" x14ac:dyDescent="0.25">
      <c r="A346" s="128"/>
      <c r="B346" s="27"/>
      <c r="C346" s="28"/>
      <c r="D346" s="28"/>
      <c r="E346" s="2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5"/>
    </row>
    <row r="347" spans="1:28" x14ac:dyDescent="0.25">
      <c r="A347" s="128"/>
      <c r="B347" s="27"/>
      <c r="C347" s="28"/>
      <c r="D347" s="28"/>
      <c r="E347" s="2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5"/>
    </row>
    <row r="348" spans="1:28" x14ac:dyDescent="0.25">
      <c r="A348" s="128"/>
      <c r="B348" s="27"/>
      <c r="C348" s="28"/>
      <c r="D348" s="28"/>
      <c r="E348" s="2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5"/>
    </row>
    <row r="349" spans="1:28" x14ac:dyDescent="0.25">
      <c r="A349" s="128"/>
      <c r="B349" s="27"/>
      <c r="C349" s="28"/>
      <c r="D349" s="28"/>
      <c r="E349" s="2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5"/>
    </row>
    <row r="350" spans="1:28" x14ac:dyDescent="0.25">
      <c r="A350" s="128"/>
      <c r="B350" s="27"/>
      <c r="C350" s="24"/>
      <c r="D350" s="24"/>
      <c r="E350" s="28"/>
      <c r="F350" s="355"/>
      <c r="G350" s="355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5"/>
    </row>
    <row r="351" spans="1:28" x14ac:dyDescent="0.25">
      <c r="A351" s="128"/>
      <c r="B351" s="27"/>
      <c r="C351" s="24"/>
      <c r="D351" s="24"/>
      <c r="E351" s="28"/>
      <c r="F351" s="355"/>
      <c r="G351" s="355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5"/>
    </row>
    <row r="352" spans="1:28" x14ac:dyDescent="0.25">
      <c r="A352" s="128"/>
      <c r="B352" s="27"/>
      <c r="C352" s="24"/>
      <c r="D352" s="24"/>
      <c r="E352" s="28"/>
      <c r="F352" s="355"/>
      <c r="G352" s="355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5"/>
    </row>
    <row r="353" spans="1:28" x14ac:dyDescent="0.25">
      <c r="A353" s="128"/>
      <c r="B353" s="27"/>
      <c r="C353" s="24"/>
      <c r="D353" s="24"/>
      <c r="E353" s="28"/>
      <c r="F353" s="355"/>
      <c r="G353" s="355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5"/>
    </row>
    <row r="354" spans="1:28" x14ac:dyDescent="0.25">
      <c r="A354" s="128"/>
      <c r="B354" s="27"/>
      <c r="C354" s="28"/>
      <c r="D354" s="28"/>
      <c r="E354" s="2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5"/>
    </row>
    <row r="355" spans="1:28" x14ac:dyDescent="0.25">
      <c r="A355" s="128"/>
      <c r="B355" s="27"/>
      <c r="C355" s="24"/>
      <c r="D355" s="24"/>
      <c r="E355" s="28"/>
      <c r="F355" s="355"/>
      <c r="G355" s="355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5"/>
    </row>
    <row r="356" spans="1:28" x14ac:dyDescent="0.25">
      <c r="A356" s="128"/>
      <c r="B356" s="27"/>
      <c r="C356" s="24"/>
      <c r="D356" s="24"/>
      <c r="E356" s="28"/>
      <c r="F356" s="355"/>
      <c r="G356" s="355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5"/>
    </row>
    <row r="357" spans="1:28" x14ac:dyDescent="0.25">
      <c r="A357" s="128"/>
      <c r="B357" s="27"/>
      <c r="C357" s="24"/>
      <c r="D357" s="24"/>
      <c r="E357" s="28"/>
      <c r="F357" s="355"/>
      <c r="G357" s="355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5"/>
    </row>
    <row r="358" spans="1:28" x14ac:dyDescent="0.25">
      <c r="A358" s="128"/>
      <c r="B358" s="27"/>
      <c r="C358" s="24"/>
      <c r="D358" s="24"/>
      <c r="E358" s="28"/>
      <c r="F358" s="355"/>
      <c r="G358" s="355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5"/>
    </row>
    <row r="359" spans="1:28" x14ac:dyDescent="0.25">
      <c r="A359" s="128"/>
      <c r="B359" s="27"/>
      <c r="C359" s="24"/>
      <c r="D359" s="24"/>
      <c r="E359" s="28"/>
      <c r="F359" s="355"/>
      <c r="G359" s="355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5"/>
    </row>
    <row r="360" spans="1:28" x14ac:dyDescent="0.25">
      <c r="A360" s="128"/>
      <c r="B360" s="27"/>
      <c r="C360" s="28"/>
      <c r="D360" s="28"/>
      <c r="E360" s="2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5"/>
    </row>
    <row r="361" spans="1:28" x14ac:dyDescent="0.25">
      <c r="A361" s="128"/>
      <c r="B361" s="27"/>
      <c r="C361" s="28"/>
      <c r="D361" s="28"/>
      <c r="E361" s="2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5"/>
    </row>
    <row r="362" spans="1:28" x14ac:dyDescent="0.25">
      <c r="A362" s="128"/>
      <c r="B362" s="27"/>
      <c r="C362" s="24"/>
      <c r="D362" s="24"/>
      <c r="E362" s="28"/>
      <c r="F362" s="355"/>
      <c r="G362" s="355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5"/>
    </row>
    <row r="363" spans="1:28" x14ac:dyDescent="0.25">
      <c r="A363" s="128"/>
      <c r="B363" s="27"/>
      <c r="C363" s="24"/>
      <c r="D363" s="24"/>
      <c r="E363" s="28"/>
      <c r="F363" s="355"/>
      <c r="G363" s="355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5"/>
    </row>
    <row r="364" spans="1:28" x14ac:dyDescent="0.25">
      <c r="A364" s="128"/>
      <c r="B364" s="27"/>
      <c r="C364" s="24"/>
      <c r="D364" s="24"/>
      <c r="E364" s="28"/>
      <c r="F364" s="355"/>
      <c r="G364" s="355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5"/>
    </row>
    <row r="365" spans="1:28" x14ac:dyDescent="0.25">
      <c r="A365" s="128"/>
      <c r="B365" s="29"/>
      <c r="C365" s="23"/>
      <c r="D365" s="23"/>
      <c r="E365" s="2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5"/>
    </row>
    <row r="366" spans="1:28" x14ac:dyDescent="0.25">
      <c r="A366" s="128"/>
      <c r="B366" s="27"/>
      <c r="C366" s="28"/>
      <c r="D366" s="28"/>
      <c r="E366" s="2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5"/>
    </row>
    <row r="367" spans="1:28" x14ac:dyDescent="0.25">
      <c r="A367" s="128"/>
      <c r="B367" s="27"/>
      <c r="C367" s="28"/>
      <c r="D367" s="28"/>
      <c r="E367" s="2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5"/>
    </row>
    <row r="368" spans="1:28" x14ac:dyDescent="0.25">
      <c r="A368" s="128"/>
      <c r="B368" s="27"/>
      <c r="C368" s="24"/>
      <c r="D368" s="24"/>
      <c r="E368" s="28"/>
      <c r="F368" s="355"/>
      <c r="G368" s="355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5"/>
    </row>
    <row r="369" spans="1:28" x14ac:dyDescent="0.25">
      <c r="A369" s="128"/>
      <c r="B369" s="27"/>
      <c r="C369" s="24"/>
      <c r="D369" s="24"/>
      <c r="E369" s="28"/>
      <c r="F369" s="355"/>
      <c r="G369" s="355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5"/>
    </row>
    <row r="370" spans="1:28" x14ac:dyDescent="0.25">
      <c r="A370" s="128"/>
      <c r="B370" s="27"/>
      <c r="C370" s="28"/>
      <c r="D370" s="28"/>
      <c r="E370" s="2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5"/>
    </row>
    <row r="371" spans="1:28" x14ac:dyDescent="0.25">
      <c r="A371" s="128"/>
      <c r="B371" s="27"/>
      <c r="C371" s="28"/>
      <c r="D371" s="28"/>
      <c r="E371" s="2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5"/>
    </row>
    <row r="372" spans="1:28" x14ac:dyDescent="0.25">
      <c r="A372" s="128"/>
      <c r="B372" s="27"/>
      <c r="C372" s="24"/>
      <c r="D372" s="24"/>
      <c r="E372" s="28"/>
      <c r="F372" s="355"/>
      <c r="G372" s="355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5"/>
    </row>
    <row r="373" spans="1:28" x14ac:dyDescent="0.25">
      <c r="A373" s="128"/>
      <c r="B373" s="27"/>
      <c r="C373" s="24"/>
      <c r="D373" s="24"/>
      <c r="E373" s="28"/>
      <c r="F373" s="355"/>
      <c r="G373" s="355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5"/>
    </row>
    <row r="374" spans="1:28" x14ac:dyDescent="0.25">
      <c r="A374" s="128"/>
      <c r="B374" s="27"/>
      <c r="C374" s="28"/>
      <c r="D374" s="28"/>
      <c r="E374" s="2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5"/>
    </row>
    <row r="375" spans="1:28" x14ac:dyDescent="0.25">
      <c r="A375" s="128"/>
      <c r="B375" s="29"/>
      <c r="C375" s="23"/>
      <c r="D375" s="23"/>
      <c r="E375" s="2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5"/>
    </row>
    <row r="376" spans="1:28" x14ac:dyDescent="0.25">
      <c r="A376" s="128"/>
      <c r="B376" s="27"/>
      <c r="C376" s="28"/>
      <c r="D376" s="28"/>
      <c r="E376" s="2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5"/>
    </row>
    <row r="377" spans="1:28" x14ac:dyDescent="0.25">
      <c r="A377" s="128"/>
      <c r="B377" s="27"/>
      <c r="C377" s="28"/>
      <c r="D377" s="28"/>
      <c r="E377" s="2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5"/>
    </row>
    <row r="378" spans="1:28" x14ac:dyDescent="0.25">
      <c r="A378" s="128"/>
      <c r="B378" s="27"/>
      <c r="C378" s="28"/>
      <c r="D378" s="28"/>
      <c r="E378" s="2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5"/>
    </row>
    <row r="379" spans="1:28" x14ac:dyDescent="0.25">
      <c r="A379" s="128"/>
      <c r="B379" s="27"/>
      <c r="C379" s="28"/>
      <c r="D379" s="28"/>
      <c r="E379" s="2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5"/>
    </row>
    <row r="380" spans="1:28" x14ac:dyDescent="0.25">
      <c r="A380" s="128"/>
      <c r="B380" s="27"/>
      <c r="C380" s="24"/>
      <c r="D380" s="24"/>
      <c r="E380" s="28"/>
      <c r="F380" s="355"/>
      <c r="G380" s="355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5"/>
    </row>
    <row r="381" spans="1:28" x14ac:dyDescent="0.25">
      <c r="A381" s="128"/>
      <c r="B381" s="27"/>
      <c r="C381" s="24"/>
      <c r="D381" s="24"/>
      <c r="E381" s="28"/>
      <c r="F381" s="355"/>
      <c r="G381" s="35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5"/>
    </row>
    <row r="382" spans="1:28" x14ac:dyDescent="0.25">
      <c r="A382" s="128"/>
      <c r="B382" s="27"/>
      <c r="C382" s="24"/>
      <c r="D382" s="24"/>
      <c r="E382" s="28"/>
      <c r="F382" s="355"/>
      <c r="G382" s="355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5"/>
    </row>
    <row r="383" spans="1:28" x14ac:dyDescent="0.25">
      <c r="A383" s="128"/>
      <c r="B383" s="27"/>
      <c r="C383" s="24"/>
      <c r="D383" s="24"/>
      <c r="E383" s="28"/>
      <c r="F383" s="355"/>
      <c r="G383" s="355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5"/>
    </row>
    <row r="384" spans="1:28" x14ac:dyDescent="0.25">
      <c r="A384" s="128"/>
      <c r="B384" s="27"/>
      <c r="C384" s="24"/>
      <c r="D384" s="24"/>
      <c r="E384" s="28"/>
      <c r="F384" s="355"/>
      <c r="G384" s="355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5"/>
    </row>
    <row r="385" spans="1:28" x14ac:dyDescent="0.25">
      <c r="A385" s="128"/>
      <c r="B385" s="27"/>
      <c r="C385" s="24"/>
      <c r="D385" s="24"/>
      <c r="E385" s="28"/>
      <c r="F385" s="355"/>
      <c r="G385" s="355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5"/>
    </row>
    <row r="386" spans="1:28" x14ac:dyDescent="0.25">
      <c r="A386" s="128"/>
      <c r="B386" s="27"/>
      <c r="C386" s="24"/>
      <c r="D386" s="24"/>
      <c r="E386" s="28"/>
      <c r="F386" s="355"/>
      <c r="G386" s="355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5"/>
    </row>
    <row r="387" spans="1:28" x14ac:dyDescent="0.25">
      <c r="A387" s="128"/>
      <c r="B387" s="27"/>
      <c r="C387" s="24"/>
      <c r="D387" s="24"/>
      <c r="E387" s="28"/>
      <c r="F387" s="355"/>
      <c r="G387" s="355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5"/>
    </row>
    <row r="388" spans="1:28" x14ac:dyDescent="0.25">
      <c r="A388" s="128"/>
      <c r="B388" s="27"/>
      <c r="C388" s="24"/>
      <c r="D388" s="24"/>
      <c r="E388" s="28"/>
      <c r="F388" s="355"/>
      <c r="G388" s="355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5"/>
    </row>
    <row r="389" spans="1:28" x14ac:dyDescent="0.25">
      <c r="A389" s="128"/>
      <c r="B389" s="27"/>
      <c r="C389" s="28"/>
      <c r="D389" s="28"/>
      <c r="E389" s="2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5"/>
    </row>
    <row r="390" spans="1:28" x14ac:dyDescent="0.25">
      <c r="A390" s="128"/>
      <c r="B390" s="27"/>
      <c r="C390" s="24"/>
      <c r="D390" s="24"/>
      <c r="E390" s="28"/>
      <c r="F390" s="355"/>
      <c r="G390" s="355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5"/>
    </row>
    <row r="391" spans="1:28" x14ac:dyDescent="0.25">
      <c r="A391" s="128"/>
      <c r="B391" s="27"/>
      <c r="C391" s="24"/>
      <c r="D391" s="24"/>
      <c r="E391" s="28"/>
      <c r="F391" s="355"/>
      <c r="G391" s="355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5"/>
    </row>
    <row r="392" spans="1:28" x14ac:dyDescent="0.25">
      <c r="A392" s="128"/>
      <c r="B392" s="27"/>
      <c r="C392" s="24"/>
      <c r="D392" s="24"/>
      <c r="E392" s="28"/>
      <c r="F392" s="355"/>
      <c r="G392" s="355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5"/>
    </row>
    <row r="393" spans="1:28" x14ac:dyDescent="0.25">
      <c r="A393" s="128"/>
      <c r="B393" s="27"/>
      <c r="C393" s="24"/>
      <c r="D393" s="24"/>
      <c r="E393" s="28"/>
      <c r="F393" s="355"/>
      <c r="G393" s="355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5"/>
    </row>
    <row r="394" spans="1:28" x14ac:dyDescent="0.25">
      <c r="A394" s="128"/>
      <c r="B394" s="27"/>
      <c r="C394" s="24"/>
      <c r="D394" s="24"/>
      <c r="E394" s="28"/>
      <c r="F394" s="355"/>
      <c r="G394" s="355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5"/>
    </row>
    <row r="395" spans="1:28" x14ac:dyDescent="0.25">
      <c r="A395" s="128"/>
      <c r="B395" s="27"/>
      <c r="C395" s="24"/>
      <c r="D395" s="24"/>
      <c r="E395" s="28"/>
      <c r="F395" s="355"/>
      <c r="G395" s="355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5"/>
    </row>
    <row r="396" spans="1:28" x14ac:dyDescent="0.25">
      <c r="A396" s="128"/>
      <c r="B396" s="27"/>
      <c r="C396" s="24"/>
      <c r="D396" s="24"/>
      <c r="E396" s="28"/>
      <c r="F396" s="355"/>
      <c r="G396" s="355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5"/>
    </row>
    <row r="397" spans="1:28" x14ac:dyDescent="0.25">
      <c r="A397" s="128"/>
      <c r="B397" s="27"/>
      <c r="C397" s="24"/>
      <c r="D397" s="24"/>
      <c r="E397" s="28"/>
      <c r="F397" s="355"/>
      <c r="G397" s="355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5"/>
    </row>
    <row r="398" spans="1:28" x14ac:dyDescent="0.25">
      <c r="A398" s="128"/>
      <c r="B398" s="27"/>
      <c r="C398" s="24"/>
      <c r="D398" s="24"/>
      <c r="E398" s="28"/>
      <c r="F398" s="355"/>
      <c r="G398" s="355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5"/>
    </row>
    <row r="399" spans="1:28" x14ac:dyDescent="0.25">
      <c r="A399" s="128"/>
      <c r="B399" s="27"/>
      <c r="C399" s="24"/>
      <c r="D399" s="24"/>
      <c r="E399" s="28"/>
      <c r="F399" s="355"/>
      <c r="G399" s="355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5"/>
    </row>
    <row r="400" spans="1:28" x14ac:dyDescent="0.25">
      <c r="A400" s="128"/>
      <c r="B400" s="27"/>
      <c r="C400" s="24"/>
      <c r="D400" s="24"/>
      <c r="E400" s="28"/>
      <c r="F400" s="355"/>
      <c r="G400" s="355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5"/>
    </row>
    <row r="401" spans="1:28" x14ac:dyDescent="0.25">
      <c r="A401" s="128"/>
      <c r="B401" s="29"/>
      <c r="C401" s="23"/>
      <c r="D401" s="23"/>
      <c r="E401" s="2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5"/>
    </row>
    <row r="402" spans="1:28" x14ac:dyDescent="0.25">
      <c r="A402" s="128"/>
      <c r="B402" s="27"/>
      <c r="C402" s="28"/>
      <c r="D402" s="28"/>
      <c r="E402" s="2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5"/>
    </row>
    <row r="403" spans="1:28" x14ac:dyDescent="0.25">
      <c r="A403" s="128"/>
      <c r="B403" s="27"/>
      <c r="C403" s="28"/>
      <c r="D403" s="28"/>
      <c r="E403" s="2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5"/>
    </row>
    <row r="404" spans="1:28" x14ac:dyDescent="0.25">
      <c r="A404" s="128"/>
      <c r="B404" s="27"/>
      <c r="C404" s="28"/>
      <c r="D404" s="28"/>
      <c r="E404" s="2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5"/>
    </row>
    <row r="405" spans="1:28" x14ac:dyDescent="0.25">
      <c r="A405" s="128"/>
      <c r="B405" s="27"/>
      <c r="C405" s="28"/>
      <c r="D405" s="28"/>
      <c r="E405" s="2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5"/>
    </row>
    <row r="406" spans="1:28" x14ac:dyDescent="0.25">
      <c r="A406" s="128"/>
      <c r="B406" s="27"/>
      <c r="C406" s="24"/>
      <c r="D406" s="24"/>
      <c r="E406" s="28"/>
      <c r="F406" s="355"/>
      <c r="G406" s="355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5"/>
    </row>
    <row r="407" spans="1:28" x14ac:dyDescent="0.25">
      <c r="A407" s="128"/>
      <c r="B407" s="27"/>
      <c r="C407" s="24"/>
      <c r="D407" s="24"/>
      <c r="E407" s="28"/>
      <c r="F407" s="355"/>
      <c r="G407" s="355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5"/>
    </row>
    <row r="408" spans="1:28" x14ac:dyDescent="0.25">
      <c r="A408" s="128"/>
      <c r="B408" s="27"/>
      <c r="C408" s="24"/>
      <c r="D408" s="24"/>
      <c r="E408" s="28"/>
      <c r="F408" s="355"/>
      <c r="G408" s="355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5"/>
    </row>
    <row r="409" spans="1:28" x14ac:dyDescent="0.25">
      <c r="A409" s="128"/>
      <c r="B409" s="27"/>
      <c r="C409" s="24"/>
      <c r="D409" s="24"/>
      <c r="E409" s="28"/>
      <c r="F409" s="355"/>
      <c r="G409" s="355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5"/>
    </row>
    <row r="410" spans="1:28" x14ac:dyDescent="0.25">
      <c r="A410" s="128"/>
      <c r="B410" s="27"/>
      <c r="C410" s="24"/>
      <c r="D410" s="24"/>
      <c r="E410" s="28"/>
      <c r="F410" s="355"/>
      <c r="G410" s="355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5"/>
    </row>
    <row r="411" spans="1:28" x14ac:dyDescent="0.25">
      <c r="A411" s="128"/>
      <c r="B411" s="27"/>
      <c r="C411" s="24"/>
      <c r="D411" s="24"/>
      <c r="E411" s="28"/>
      <c r="F411" s="355"/>
      <c r="G411" s="355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5"/>
    </row>
    <row r="412" spans="1:28" x14ac:dyDescent="0.25">
      <c r="A412" s="128"/>
      <c r="B412" s="27"/>
      <c r="C412" s="24"/>
      <c r="D412" s="24"/>
      <c r="E412" s="28"/>
      <c r="F412" s="355"/>
      <c r="G412" s="355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5"/>
    </row>
    <row r="413" spans="1:28" x14ac:dyDescent="0.25">
      <c r="A413" s="128"/>
      <c r="B413" s="27"/>
      <c r="C413" s="24"/>
      <c r="D413" s="24"/>
      <c r="E413" s="28"/>
      <c r="F413" s="355"/>
      <c r="G413" s="355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5"/>
    </row>
    <row r="414" spans="1:28" x14ac:dyDescent="0.25">
      <c r="A414" s="128"/>
      <c r="B414" s="27"/>
      <c r="C414" s="24"/>
      <c r="D414" s="24"/>
      <c r="E414" s="28"/>
      <c r="F414" s="355"/>
      <c r="G414" s="355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5"/>
    </row>
    <row r="415" spans="1:28" x14ac:dyDescent="0.25">
      <c r="A415" s="128"/>
      <c r="B415" s="27"/>
      <c r="C415" s="28"/>
      <c r="D415" s="28"/>
      <c r="E415" s="2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5"/>
    </row>
    <row r="416" spans="1:28" x14ac:dyDescent="0.25">
      <c r="A416" s="128"/>
      <c r="B416" s="27"/>
      <c r="C416" s="24"/>
      <c r="D416" s="24"/>
      <c r="E416" s="28"/>
      <c r="F416" s="355"/>
      <c r="G416" s="355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5"/>
    </row>
    <row r="417" spans="1:28" x14ac:dyDescent="0.25">
      <c r="A417" s="128"/>
      <c r="B417" s="27"/>
      <c r="C417" s="24"/>
      <c r="D417" s="24"/>
      <c r="E417" s="28"/>
      <c r="F417" s="355"/>
      <c r="G417" s="355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5"/>
    </row>
    <row r="418" spans="1:28" x14ac:dyDescent="0.25">
      <c r="A418" s="128"/>
      <c r="B418" s="27"/>
      <c r="C418" s="24"/>
      <c r="D418" s="24"/>
      <c r="E418" s="28"/>
      <c r="F418" s="355"/>
      <c r="G418" s="355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5"/>
    </row>
    <row r="419" spans="1:28" x14ac:dyDescent="0.25">
      <c r="A419" s="128"/>
      <c r="B419" s="27"/>
      <c r="C419" s="24"/>
      <c r="D419" s="24"/>
      <c r="E419" s="28"/>
      <c r="F419" s="355"/>
      <c r="G419" s="355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5"/>
    </row>
    <row r="420" spans="1:28" x14ac:dyDescent="0.25">
      <c r="A420" s="128"/>
      <c r="B420" s="27"/>
      <c r="C420" s="24"/>
      <c r="D420" s="24"/>
      <c r="E420" s="28"/>
      <c r="F420" s="355"/>
      <c r="G420" s="355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5"/>
    </row>
    <row r="421" spans="1:28" x14ac:dyDescent="0.25">
      <c r="A421" s="128"/>
      <c r="B421" s="27"/>
      <c r="C421" s="24"/>
      <c r="D421" s="24"/>
      <c r="E421" s="28"/>
      <c r="F421" s="355"/>
      <c r="G421" s="355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5"/>
    </row>
    <row r="422" spans="1:28" x14ac:dyDescent="0.25">
      <c r="A422" s="128"/>
      <c r="B422" s="27"/>
      <c r="C422" s="24"/>
      <c r="D422" s="24"/>
      <c r="E422" s="28"/>
      <c r="F422" s="355"/>
      <c r="G422" s="355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5"/>
    </row>
    <row r="423" spans="1:28" x14ac:dyDescent="0.25">
      <c r="A423" s="128"/>
      <c r="B423" s="27"/>
      <c r="C423" s="24"/>
      <c r="D423" s="24"/>
      <c r="E423" s="28"/>
      <c r="F423" s="355"/>
      <c r="G423" s="355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5"/>
    </row>
    <row r="424" spans="1:28" x14ac:dyDescent="0.25">
      <c r="A424" s="128"/>
      <c r="B424" s="27"/>
      <c r="C424" s="24"/>
      <c r="D424" s="24"/>
      <c r="E424" s="28"/>
      <c r="F424" s="355"/>
      <c r="G424" s="355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5"/>
    </row>
    <row r="425" spans="1:28" x14ac:dyDescent="0.25">
      <c r="A425" s="128"/>
      <c r="B425" s="27"/>
      <c r="C425" s="24"/>
      <c r="D425" s="24"/>
      <c r="E425" s="28"/>
      <c r="F425" s="355"/>
      <c r="G425" s="355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5"/>
    </row>
    <row r="426" spans="1:28" x14ac:dyDescent="0.25">
      <c r="A426" s="128"/>
      <c r="B426" s="27"/>
      <c r="C426" s="24"/>
      <c r="D426" s="24"/>
      <c r="E426" s="28"/>
      <c r="F426" s="355"/>
      <c r="G426" s="355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5"/>
    </row>
    <row r="427" spans="1:28" x14ac:dyDescent="0.25">
      <c r="A427" s="128"/>
      <c r="B427" s="29"/>
      <c r="C427" s="23"/>
      <c r="D427" s="23"/>
      <c r="E427" s="2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5"/>
    </row>
    <row r="428" spans="1:28" x14ac:dyDescent="0.25">
      <c r="A428" s="128"/>
      <c r="B428" s="32"/>
      <c r="C428" s="33"/>
      <c r="D428" s="33"/>
      <c r="E428" s="2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5"/>
    </row>
    <row r="429" spans="1:28" x14ac:dyDescent="0.25">
      <c r="A429" s="128"/>
      <c r="B429" s="34"/>
      <c r="C429" s="35"/>
      <c r="D429" s="35"/>
      <c r="E429" s="36"/>
      <c r="F429" s="356"/>
      <c r="G429" s="356"/>
      <c r="H429" s="31"/>
      <c r="I429" s="31"/>
      <c r="J429" s="31"/>
      <c r="K429" s="31"/>
      <c r="L429" s="31"/>
      <c r="M429" s="31"/>
      <c r="N429" s="31"/>
      <c r="O429" s="31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5"/>
    </row>
    <row r="430" spans="1:28" x14ac:dyDescent="0.25">
      <c r="A430" s="128"/>
      <c r="B430" s="19"/>
      <c r="C430" s="37"/>
      <c r="D430" s="37"/>
      <c r="E430" s="2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5"/>
    </row>
    <row r="431" spans="1:28" x14ac:dyDescent="0.25">
      <c r="A431" s="128"/>
      <c r="B431" s="19"/>
      <c r="C431" s="37"/>
      <c r="D431" s="37"/>
      <c r="E431" s="2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5"/>
    </row>
    <row r="432" spans="1:28" x14ac:dyDescent="0.25">
      <c r="A432" s="128"/>
      <c r="B432" s="19"/>
      <c r="C432" s="37"/>
      <c r="D432" s="37"/>
      <c r="E432" s="2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5"/>
    </row>
    <row r="433" spans="1:28" x14ac:dyDescent="0.25">
      <c r="A433" s="128"/>
      <c r="B433" s="34"/>
      <c r="C433" s="35"/>
      <c r="D433" s="35"/>
      <c r="E433" s="36"/>
      <c r="F433" s="356"/>
      <c r="G433" s="356"/>
      <c r="H433" s="31"/>
      <c r="I433" s="31"/>
      <c r="J433" s="31"/>
      <c r="K433" s="31"/>
      <c r="L433" s="31"/>
      <c r="M433" s="31"/>
      <c r="N433" s="31"/>
      <c r="O433" s="31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5"/>
    </row>
    <row r="434" spans="1:28" x14ac:dyDescent="0.25">
      <c r="A434" s="128"/>
      <c r="B434" s="19"/>
      <c r="C434" s="37"/>
      <c r="D434" s="37"/>
      <c r="E434" s="2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5"/>
    </row>
    <row r="435" spans="1:28" x14ac:dyDescent="0.25">
      <c r="A435" s="128"/>
      <c r="B435" s="19"/>
      <c r="C435" s="24"/>
      <c r="D435" s="24"/>
      <c r="E435" s="37"/>
      <c r="F435" s="355"/>
      <c r="G435" s="355"/>
      <c r="H435" s="14"/>
      <c r="I435" s="14"/>
      <c r="J435" s="14"/>
      <c r="K435" s="14"/>
      <c r="L435" s="14"/>
      <c r="M435" s="14"/>
      <c r="N435" s="14"/>
      <c r="O435" s="14"/>
    </row>
    <row r="436" spans="1:28" x14ac:dyDescent="0.25">
      <c r="A436" s="128"/>
      <c r="B436" s="19"/>
      <c r="C436" s="24"/>
      <c r="D436" s="24"/>
      <c r="E436" s="37"/>
      <c r="F436" s="355"/>
      <c r="G436" s="355"/>
      <c r="H436" s="14"/>
      <c r="I436" s="14"/>
      <c r="J436" s="14"/>
      <c r="K436" s="14"/>
      <c r="L436" s="14"/>
      <c r="M436" s="14"/>
      <c r="N436" s="14"/>
      <c r="O436" s="14"/>
    </row>
    <row r="437" spans="1:28" x14ac:dyDescent="0.25">
      <c r="A437" s="128"/>
      <c r="B437" s="19"/>
      <c r="C437" s="24"/>
      <c r="D437" s="24"/>
      <c r="E437" s="37"/>
      <c r="F437" s="355"/>
      <c r="G437" s="355"/>
      <c r="H437" s="38"/>
      <c r="I437" s="38"/>
      <c r="J437" s="38"/>
      <c r="K437" s="38"/>
      <c r="L437" s="38"/>
      <c r="M437" s="38"/>
      <c r="N437" s="38"/>
      <c r="O437" s="38"/>
    </row>
    <row r="438" spans="1:28" x14ac:dyDescent="0.25">
      <c r="A438" s="128"/>
      <c r="B438" s="19"/>
      <c r="C438" s="24"/>
      <c r="D438" s="24"/>
      <c r="E438" s="37"/>
      <c r="F438" s="355"/>
      <c r="G438" s="355"/>
      <c r="H438" s="38"/>
      <c r="I438" s="38"/>
      <c r="J438" s="38"/>
      <c r="K438" s="38"/>
      <c r="L438" s="38"/>
      <c r="M438" s="38"/>
      <c r="N438" s="38"/>
      <c r="O438" s="38"/>
    </row>
    <row r="439" spans="1:28" x14ac:dyDescent="0.25">
      <c r="A439" s="128"/>
      <c r="B439" s="19"/>
      <c r="C439" s="24"/>
      <c r="D439" s="24"/>
      <c r="E439" s="37"/>
      <c r="F439" s="355"/>
      <c r="G439" s="355"/>
      <c r="H439" s="38"/>
      <c r="I439" s="38"/>
      <c r="J439" s="38"/>
      <c r="K439" s="38"/>
      <c r="L439" s="38"/>
      <c r="M439" s="38"/>
      <c r="N439" s="38"/>
      <c r="O439" s="38"/>
    </row>
    <row r="440" spans="1:28" x14ac:dyDescent="0.25">
      <c r="A440" s="128"/>
      <c r="B440" s="19"/>
      <c r="C440" s="24"/>
      <c r="D440" s="24"/>
      <c r="E440" s="37"/>
      <c r="F440" s="355"/>
      <c r="G440" s="355"/>
      <c r="H440" s="38"/>
      <c r="I440" s="38"/>
      <c r="J440" s="38"/>
      <c r="K440" s="38"/>
      <c r="L440" s="38"/>
      <c r="M440" s="38"/>
      <c r="N440" s="38"/>
      <c r="O440" s="38"/>
    </row>
    <row r="441" spans="1:28" x14ac:dyDescent="0.25">
      <c r="A441" s="128"/>
      <c r="B441" s="34"/>
      <c r="C441" s="35"/>
      <c r="D441" s="35"/>
      <c r="E441" s="36"/>
      <c r="F441" s="356"/>
      <c r="G441" s="356"/>
      <c r="H441" s="39"/>
      <c r="I441" s="39"/>
      <c r="J441" s="39"/>
      <c r="K441" s="39"/>
      <c r="L441" s="39"/>
      <c r="M441" s="39"/>
      <c r="N441" s="39"/>
      <c r="O441" s="39"/>
    </row>
    <row r="442" spans="1:28" x14ac:dyDescent="0.25">
      <c r="A442" s="128"/>
      <c r="B442" s="19"/>
      <c r="C442" s="37"/>
      <c r="D442" s="37"/>
      <c r="E442" s="24"/>
      <c r="H442" s="38"/>
      <c r="I442" s="38"/>
      <c r="J442" s="38"/>
      <c r="K442" s="38"/>
      <c r="L442" s="38"/>
      <c r="M442" s="38"/>
      <c r="N442" s="38"/>
      <c r="O442" s="38"/>
    </row>
    <row r="443" spans="1:28" x14ac:dyDescent="0.25">
      <c r="A443" s="128"/>
      <c r="B443" s="19"/>
      <c r="C443" s="37"/>
      <c r="D443" s="37"/>
      <c r="E443" s="24"/>
      <c r="H443" s="38"/>
      <c r="I443" s="38"/>
      <c r="J443" s="38"/>
      <c r="K443" s="38"/>
      <c r="L443" s="38"/>
      <c r="M443" s="38"/>
      <c r="N443" s="38"/>
      <c r="O443" s="38"/>
    </row>
    <row r="444" spans="1:28" x14ac:dyDescent="0.25">
      <c r="A444" s="128"/>
      <c r="B444" s="19"/>
      <c r="C444" s="37"/>
      <c r="D444" s="37"/>
      <c r="E444" s="24"/>
      <c r="H444" s="38"/>
      <c r="I444" s="38"/>
      <c r="J444" s="38"/>
      <c r="K444" s="38"/>
      <c r="L444" s="38"/>
      <c r="M444" s="38"/>
      <c r="N444" s="38"/>
      <c r="O444" s="38"/>
    </row>
    <row r="445" spans="1:28" x14ac:dyDescent="0.25">
      <c r="B445" s="19"/>
      <c r="C445" s="37"/>
      <c r="D445" s="37"/>
      <c r="E445" s="24"/>
      <c r="H445" s="38"/>
      <c r="I445" s="38"/>
      <c r="J445" s="38"/>
      <c r="K445" s="38"/>
      <c r="L445" s="38"/>
      <c r="M445" s="38"/>
      <c r="N445" s="38"/>
      <c r="O445" s="38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40"/>
    </row>
    <row r="446" spans="1:28" s="12" customFormat="1" x14ac:dyDescent="0.25">
      <c r="A446" s="129"/>
      <c r="B446" s="19"/>
      <c r="C446" s="37"/>
      <c r="D446" s="37"/>
      <c r="E446" s="24"/>
      <c r="F446" s="354"/>
      <c r="G446" s="354"/>
      <c r="H446" s="38"/>
      <c r="I446" s="38"/>
      <c r="J446" s="38"/>
      <c r="K446" s="38"/>
      <c r="L446" s="38"/>
      <c r="M446" s="38"/>
      <c r="N446" s="38"/>
      <c r="O446" s="38"/>
      <c r="AB446" s="50"/>
    </row>
    <row r="447" spans="1:28" s="12" customFormat="1" x14ac:dyDescent="0.25">
      <c r="A447" s="129"/>
      <c r="B447" s="32"/>
      <c r="C447" s="33"/>
      <c r="D447" s="33"/>
      <c r="E447" s="24"/>
      <c r="F447" s="354"/>
      <c r="G447" s="354"/>
      <c r="H447" s="38"/>
      <c r="I447" s="38"/>
      <c r="J447" s="38"/>
      <c r="K447" s="38"/>
      <c r="L447" s="38"/>
      <c r="M447" s="38"/>
      <c r="N447" s="38"/>
      <c r="O447" s="38"/>
      <c r="AB447" s="50"/>
    </row>
    <row r="448" spans="1:28" s="12" customFormat="1" x14ac:dyDescent="0.25">
      <c r="A448" s="129"/>
      <c r="B448" s="19"/>
      <c r="C448" s="37"/>
      <c r="D448" s="37"/>
      <c r="E448" s="24"/>
      <c r="F448" s="354"/>
      <c r="G448" s="354"/>
      <c r="H448" s="38"/>
      <c r="I448" s="38"/>
      <c r="J448" s="38"/>
      <c r="K448" s="38"/>
      <c r="L448" s="38"/>
      <c r="M448" s="38"/>
      <c r="N448" s="38"/>
      <c r="O448" s="38"/>
      <c r="AB448" s="50"/>
    </row>
    <row r="449" spans="1:28" s="12" customFormat="1" x14ac:dyDescent="0.25">
      <c r="A449" s="129"/>
      <c r="B449" s="19"/>
      <c r="C449" s="37"/>
      <c r="D449" s="37"/>
      <c r="E449" s="24"/>
      <c r="F449" s="354"/>
      <c r="G449" s="354"/>
      <c r="H449" s="38"/>
      <c r="I449" s="38"/>
      <c r="J449" s="38"/>
      <c r="K449" s="38"/>
      <c r="L449" s="38"/>
      <c r="M449" s="38"/>
      <c r="N449" s="38"/>
      <c r="O449" s="38"/>
      <c r="AB449" s="50"/>
    </row>
    <row r="450" spans="1:28" s="12" customFormat="1" x14ac:dyDescent="0.25">
      <c r="A450" s="129"/>
      <c r="B450" s="19"/>
      <c r="C450" s="37"/>
      <c r="D450" s="37"/>
      <c r="E450" s="24"/>
      <c r="F450" s="354"/>
      <c r="G450" s="354"/>
      <c r="H450" s="38"/>
      <c r="I450" s="38"/>
      <c r="J450" s="38"/>
      <c r="K450" s="38"/>
      <c r="L450" s="38"/>
      <c r="M450" s="38"/>
      <c r="N450" s="38"/>
      <c r="O450" s="38"/>
      <c r="AB450" s="50"/>
    </row>
    <row r="451" spans="1:28" s="12" customFormat="1" x14ac:dyDescent="0.25">
      <c r="A451" s="129"/>
      <c r="B451" s="19"/>
      <c r="C451" s="37"/>
      <c r="D451" s="37"/>
      <c r="E451" s="24"/>
      <c r="F451" s="354"/>
      <c r="G451" s="354"/>
      <c r="H451" s="38"/>
      <c r="I451" s="38"/>
      <c r="J451" s="38"/>
      <c r="K451" s="38"/>
      <c r="L451" s="38"/>
      <c r="M451" s="38"/>
      <c r="N451" s="38"/>
      <c r="O451" s="38"/>
      <c r="AB451" s="50"/>
    </row>
    <row r="452" spans="1:28" s="12" customFormat="1" x14ac:dyDescent="0.25">
      <c r="A452" s="129"/>
      <c r="B452" s="19"/>
      <c r="C452" s="37"/>
      <c r="D452" s="37"/>
      <c r="E452" s="24"/>
      <c r="F452" s="354"/>
      <c r="G452" s="354"/>
      <c r="H452" s="38"/>
      <c r="I452" s="38"/>
      <c r="J452" s="38"/>
      <c r="K452" s="38"/>
      <c r="L452" s="38"/>
      <c r="M452" s="38"/>
      <c r="N452" s="38"/>
      <c r="O452" s="38"/>
      <c r="AB452" s="50"/>
    </row>
    <row r="453" spans="1:28" s="12" customFormat="1" x14ac:dyDescent="0.25">
      <c r="A453" s="129"/>
      <c r="B453" s="19"/>
      <c r="C453" s="37"/>
      <c r="D453" s="37"/>
      <c r="E453" s="24"/>
      <c r="F453" s="354"/>
      <c r="G453" s="354"/>
      <c r="H453" s="38"/>
      <c r="I453" s="38"/>
      <c r="J453" s="38"/>
      <c r="K453" s="38"/>
      <c r="L453" s="38"/>
      <c r="M453" s="38"/>
      <c r="N453" s="38"/>
      <c r="O453" s="38"/>
      <c r="AB453" s="50"/>
    </row>
  </sheetData>
  <mergeCells count="232">
    <mergeCell ref="Y3:AA3"/>
    <mergeCell ref="P3:X3"/>
    <mergeCell ref="P2:AA2"/>
    <mergeCell ref="C266:E266"/>
    <mergeCell ref="C237:E237"/>
    <mergeCell ref="D238:E238"/>
    <mergeCell ref="D239:E239"/>
    <mergeCell ref="D240:E240"/>
    <mergeCell ref="C241:E241"/>
    <mergeCell ref="D231:E231"/>
    <mergeCell ref="D232:E232"/>
    <mergeCell ref="D233:E233"/>
    <mergeCell ref="D234:E234"/>
    <mergeCell ref="C235:E235"/>
    <mergeCell ref="C236:E236"/>
    <mergeCell ref="D225:E225"/>
    <mergeCell ref="D226:E226"/>
    <mergeCell ref="D227:E227"/>
    <mergeCell ref="D228:E228"/>
    <mergeCell ref="D229:E229"/>
    <mergeCell ref="D230:E230"/>
    <mergeCell ref="D219:E219"/>
    <mergeCell ref="D220:E220"/>
    <mergeCell ref="D221:E221"/>
    <mergeCell ref="C267:E267"/>
    <mergeCell ref="B268:E268"/>
    <mergeCell ref="C260:E260"/>
    <mergeCell ref="C261:E261"/>
    <mergeCell ref="C262:E262"/>
    <mergeCell ref="C263:E263"/>
    <mergeCell ref="C264:E264"/>
    <mergeCell ref="C265:E265"/>
    <mergeCell ref="C249:E249"/>
    <mergeCell ref="D250:E250"/>
    <mergeCell ref="D251:E251"/>
    <mergeCell ref="C252:E252"/>
    <mergeCell ref="C254:E254"/>
    <mergeCell ref="C257:E257"/>
    <mergeCell ref="C253:E253"/>
    <mergeCell ref="C255:E255"/>
    <mergeCell ref="C256:E256"/>
    <mergeCell ref="D258:E258"/>
    <mergeCell ref="D259:E259"/>
    <mergeCell ref="D222:E222"/>
    <mergeCell ref="C223:E223"/>
    <mergeCell ref="D224:E224"/>
    <mergeCell ref="C213:E213"/>
    <mergeCell ref="D214:E214"/>
    <mergeCell ref="D215:E215"/>
    <mergeCell ref="D216:E216"/>
    <mergeCell ref="D217:E217"/>
    <mergeCell ref="D218:E218"/>
    <mergeCell ref="D207:E207"/>
    <mergeCell ref="D208:E208"/>
    <mergeCell ref="C209:E209"/>
    <mergeCell ref="C210:E210"/>
    <mergeCell ref="C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C184:E184"/>
    <mergeCell ref="C185:E185"/>
    <mergeCell ref="C186:E186"/>
    <mergeCell ref="C187:E187"/>
    <mergeCell ref="D188:E188"/>
    <mergeCell ref="D177:E177"/>
    <mergeCell ref="C178:E178"/>
    <mergeCell ref="C179:E179"/>
    <mergeCell ref="D180:E180"/>
    <mergeCell ref="D181:E181"/>
    <mergeCell ref="C182:E182"/>
    <mergeCell ref="D169:E169"/>
    <mergeCell ref="C173:E173"/>
    <mergeCell ref="C174:E174"/>
    <mergeCell ref="C175:E175"/>
    <mergeCell ref="D176:E176"/>
    <mergeCell ref="C165:E165"/>
    <mergeCell ref="C166:E166"/>
    <mergeCell ref="D167:E167"/>
    <mergeCell ref="C183:E183"/>
    <mergeCell ref="C162:E162"/>
    <mergeCell ref="D163:E163"/>
    <mergeCell ref="D164:E164"/>
    <mergeCell ref="D152:E152"/>
    <mergeCell ref="C153:E153"/>
    <mergeCell ref="C154:E154"/>
    <mergeCell ref="C155:E155"/>
    <mergeCell ref="C156:E156"/>
    <mergeCell ref="D168:E168"/>
    <mergeCell ref="D146:E146"/>
    <mergeCell ref="D147:E147"/>
    <mergeCell ref="D148:E148"/>
    <mergeCell ref="D149:E149"/>
    <mergeCell ref="D150:E150"/>
    <mergeCell ref="D151:E151"/>
    <mergeCell ref="D132:E132"/>
    <mergeCell ref="D133:E133"/>
    <mergeCell ref="C137:E137"/>
    <mergeCell ref="D138:E138"/>
    <mergeCell ref="D141:E141"/>
    <mergeCell ref="C145:E145"/>
    <mergeCell ref="D131:E131"/>
    <mergeCell ref="D118:E118"/>
    <mergeCell ref="D119:E119"/>
    <mergeCell ref="D120:E120"/>
    <mergeCell ref="D121:E121"/>
    <mergeCell ref="D122:E122"/>
    <mergeCell ref="D123:E123"/>
    <mergeCell ref="D125:E125"/>
    <mergeCell ref="D126:E126"/>
    <mergeCell ref="C115:E115"/>
    <mergeCell ref="D116:E116"/>
    <mergeCell ref="D117:E117"/>
    <mergeCell ref="C104:E104"/>
    <mergeCell ref="D124:E124"/>
    <mergeCell ref="D127:E127"/>
    <mergeCell ref="C128:E128"/>
    <mergeCell ref="C129:E129"/>
    <mergeCell ref="C130:E130"/>
    <mergeCell ref="D106:E106"/>
    <mergeCell ref="D107:E107"/>
    <mergeCell ref="C99:E99"/>
    <mergeCell ref="D100:E100"/>
    <mergeCell ref="D101:E101"/>
    <mergeCell ref="D102:E102"/>
    <mergeCell ref="D103:E103"/>
    <mergeCell ref="D89:E89"/>
    <mergeCell ref="D90:E90"/>
    <mergeCell ref="D91:E91"/>
    <mergeCell ref="D92:E92"/>
    <mergeCell ref="C93:E93"/>
    <mergeCell ref="C94:E94"/>
    <mergeCell ref="C98:E98"/>
    <mergeCell ref="C97:E97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C82:E82"/>
    <mergeCell ref="D76:E76"/>
    <mergeCell ref="D65:E65"/>
    <mergeCell ref="D66:E66"/>
    <mergeCell ref="D67:E67"/>
    <mergeCell ref="D68:E68"/>
    <mergeCell ref="D69:E69"/>
    <mergeCell ref="D70:E70"/>
    <mergeCell ref="C60:E60"/>
    <mergeCell ref="D61:E61"/>
    <mergeCell ref="D62:E62"/>
    <mergeCell ref="D49:E49"/>
    <mergeCell ref="D50:E50"/>
    <mergeCell ref="D51:E51"/>
    <mergeCell ref="C71:E71"/>
    <mergeCell ref="C59:E59"/>
    <mergeCell ref="D72:E72"/>
    <mergeCell ref="D73:E73"/>
    <mergeCell ref="D74:E74"/>
    <mergeCell ref="D75:E75"/>
    <mergeCell ref="D63:E63"/>
    <mergeCell ref="D64:E64"/>
    <mergeCell ref="D53:E53"/>
    <mergeCell ref="D54:E54"/>
    <mergeCell ref="D55:E55"/>
    <mergeCell ref="D56:E56"/>
    <mergeCell ref="C57:E57"/>
    <mergeCell ref="C58:E58"/>
    <mergeCell ref="D52:E52"/>
    <mergeCell ref="D36:E36"/>
    <mergeCell ref="D37:E37"/>
    <mergeCell ref="D38:E38"/>
    <mergeCell ref="D39:E39"/>
    <mergeCell ref="D40:E40"/>
    <mergeCell ref="D47:E47"/>
    <mergeCell ref="D48:E48"/>
    <mergeCell ref="C5:E5"/>
    <mergeCell ref="C6:E6"/>
    <mergeCell ref="D41:E41"/>
    <mergeCell ref="D42:E42"/>
    <mergeCell ref="D43:E43"/>
    <mergeCell ref="D44:E44"/>
    <mergeCell ref="D45:E45"/>
    <mergeCell ref="C46:E46"/>
    <mergeCell ref="C23:E23"/>
    <mergeCell ref="C24:E24"/>
    <mergeCell ref="D25:E25"/>
    <mergeCell ref="D26:E26"/>
    <mergeCell ref="D27:E27"/>
    <mergeCell ref="D28:E28"/>
    <mergeCell ref="C22:E22"/>
    <mergeCell ref="H2:H4"/>
    <mergeCell ref="I2:O2"/>
    <mergeCell ref="I3:I4"/>
    <mergeCell ref="J3:J4"/>
    <mergeCell ref="K3:K4"/>
    <mergeCell ref="O3:O4"/>
    <mergeCell ref="L3:L4"/>
    <mergeCell ref="C35:E35"/>
    <mergeCell ref="D29:E29"/>
    <mergeCell ref="D30:E30"/>
    <mergeCell ref="D31:E31"/>
    <mergeCell ref="D32:E32"/>
    <mergeCell ref="D33:E33"/>
    <mergeCell ref="D34:E34"/>
    <mergeCell ref="C18:E18"/>
    <mergeCell ref="B2:E4"/>
    <mergeCell ref="M3:M4"/>
    <mergeCell ref="F2:F4"/>
    <mergeCell ref="N3:N4"/>
    <mergeCell ref="G2:G4"/>
  </mergeCells>
  <pageMargins left="0.25" right="0.25" top="0.75" bottom="0.57999999999999996" header="0.3" footer="0.3"/>
  <pageSetup paperSize="9" scale="44" orientation="landscape" horizontalDpi="4294967293" r:id="rId1"/>
  <headerFooter>
    <oddHeader>&amp;C&amp;"Times New Roman,Félkövér"&amp;12Újbarok Községi Önkormányzat bevételei - 2017. év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719"/>
  <sheetViews>
    <sheetView view="pageBreakPreview" zoomScale="60" zoomScaleNormal="84" workbookViewId="0">
      <pane xSplit="5" ySplit="4" topLeftCell="F14" activePane="bottomRight" state="frozen"/>
      <selection activeCell="E7" sqref="E7"/>
      <selection pane="topRight" activeCell="E7" sqref="E7"/>
      <selection pane="bottomLeft" activeCell="E7" sqref="E7"/>
      <selection pane="bottomRight" activeCell="G262" sqref="G262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1.42578125" style="12" customWidth="1"/>
    <col min="8" max="8" width="11.28515625" style="12" customWidth="1"/>
    <col min="9" max="9" width="11.140625" style="12" customWidth="1"/>
    <col min="10" max="10" width="11.7109375" style="49" customWidth="1"/>
    <col min="11" max="11" width="11.42578125" style="12" bestFit="1" customWidth="1"/>
    <col min="12" max="20" width="11" style="12" bestFit="1" customWidth="1"/>
    <col min="21" max="21" width="10.85546875" style="12" bestFit="1" customWidth="1"/>
    <col min="22" max="22" width="12" style="12" bestFit="1" customWidth="1"/>
    <col min="23" max="16384" width="9.140625" style="17"/>
  </cols>
  <sheetData>
    <row r="1" spans="1:22" ht="15.75" thickBot="1" x14ac:dyDescent="0.3">
      <c r="V1" s="11" t="s">
        <v>828</v>
      </c>
    </row>
    <row r="2" spans="1:22" ht="15" customHeight="1" x14ac:dyDescent="0.25">
      <c r="B2" s="765" t="s">
        <v>0</v>
      </c>
      <c r="C2" s="766"/>
      <c r="D2" s="766"/>
      <c r="E2" s="766"/>
      <c r="F2" s="850" t="s">
        <v>1045</v>
      </c>
      <c r="G2" s="850" t="s">
        <v>1053</v>
      </c>
      <c r="H2" s="839" t="s">
        <v>1031</v>
      </c>
      <c r="I2" s="751"/>
      <c r="J2" s="752"/>
      <c r="K2" s="747" t="s">
        <v>1032</v>
      </c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809"/>
    </row>
    <row r="3" spans="1:22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08" t="s">
        <v>1033</v>
      </c>
      <c r="L3" s="806"/>
      <c r="M3" s="806"/>
      <c r="N3" s="806"/>
      <c r="O3" s="806"/>
      <c r="P3" s="806"/>
      <c r="Q3" s="806"/>
      <c r="R3" s="806"/>
      <c r="S3" s="807"/>
      <c r="T3" s="806" t="s">
        <v>1034</v>
      </c>
      <c r="U3" s="806"/>
      <c r="V3" s="807"/>
    </row>
    <row r="4" spans="1:22" ht="21.75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130" t="s">
        <v>593</v>
      </c>
      <c r="L4" s="65" t="s">
        <v>594</v>
      </c>
      <c r="M4" s="65" t="s">
        <v>595</v>
      </c>
      <c r="N4" s="65" t="s">
        <v>596</v>
      </c>
      <c r="O4" s="65" t="s">
        <v>597</v>
      </c>
      <c r="P4" s="645" t="s">
        <v>598</v>
      </c>
      <c r="Q4" s="83" t="s">
        <v>599</v>
      </c>
      <c r="R4" s="270" t="s">
        <v>600</v>
      </c>
      <c r="S4" s="66" t="s">
        <v>601</v>
      </c>
      <c r="T4" s="352" t="s">
        <v>602</v>
      </c>
      <c r="U4" s="248" t="s">
        <v>603</v>
      </c>
      <c r="V4" s="66" t="s">
        <v>604</v>
      </c>
    </row>
    <row r="5" spans="1:22" ht="15.75" thickBot="1" x14ac:dyDescent="0.3">
      <c r="B5" s="84" t="s">
        <v>118</v>
      </c>
      <c r="C5" s="846" t="s">
        <v>119</v>
      </c>
      <c r="D5" s="847"/>
      <c r="E5" s="847"/>
      <c r="F5" s="164">
        <f>F6+F20</f>
        <v>9173537</v>
      </c>
      <c r="G5" s="164">
        <f>G6+G20</f>
        <v>8835150</v>
      </c>
      <c r="H5" s="249">
        <f>Igazgatás!H5+Községgazd!H5+Vagyongazd!H5+Közút!H5+Sport!H5+Közművelődés!H5+Támogatás!H5</f>
        <v>8486128</v>
      </c>
      <c r="I5" s="147">
        <f>Igazgatás!I5+Községgazd!I5+Vagyongazd!I5+Közút!I5+Sport!I5+Közművelődés!I5+Támogatás!I5</f>
        <v>448000</v>
      </c>
      <c r="J5" s="164">
        <f>Igazgatás!J5+Községgazd!J5+Vagyongazd!J5+Közút!J5+Sport!J5+Közművelődés!J5+Támogatás!J5</f>
        <v>8934128</v>
      </c>
      <c r="K5" s="86">
        <f>Igazgatás!K5+Községgazd!N5+Vagyongazd!K5+Közút!K5+Sport!K5+Közművelődés!M5+Támogatás!R5</f>
        <v>385375</v>
      </c>
      <c r="L5" s="87">
        <f>Igazgatás!L5+Községgazd!O5+Vagyongazd!L5+Közút!L5+Sport!L5+Közművelődés!N5+Támogatás!S5</f>
        <v>620916</v>
      </c>
      <c r="M5" s="87">
        <f>Igazgatás!M5+Községgazd!P5+Vagyongazd!M5+Közút!M5+Sport!M5+Közművelődés!O5+Támogatás!T5</f>
        <v>985424</v>
      </c>
      <c r="N5" s="87">
        <f>Igazgatás!N5+Községgazd!Q5+Vagyongazd!N5+Közút!N5+Sport!N5+Közművelődés!P5+Támogatás!U5</f>
        <v>667391</v>
      </c>
      <c r="O5" s="87">
        <f>Igazgatás!O5+Községgazd!R5+Vagyongazd!O5+Közút!O5+Sport!O5+Közművelődés!Q5+Támogatás!V5</f>
        <v>711584</v>
      </c>
      <c r="P5" s="90">
        <f>Igazgatás!P5+Községgazd!S5+Vagyongazd!P5+Közút!P5+Sport!P5+Közművelődés!R5+Támogatás!W5</f>
        <v>863985</v>
      </c>
      <c r="Q5" s="87">
        <f>Igazgatás!Q5+Községgazd!T5+Vagyongazd!Q5+Közút!Q5+Sport!Q5+Közművelődés!S5+Támogatás!X5</f>
        <v>721325</v>
      </c>
      <c r="R5" s="89">
        <f>Igazgatás!R5+Községgazd!U5+Vagyongazd!R5+Közút!R5+Sport!R5+Közművelődés!T5+Támogatás!Y5</f>
        <v>764978</v>
      </c>
      <c r="S5" s="91">
        <f>Igazgatás!S5+Községgazd!V5+Vagyongazd!S5+Közút!S5+Sport!S5+Közművelődés!U5+Támogatás!Z5</f>
        <v>757510</v>
      </c>
      <c r="T5" s="89">
        <f>Igazgatás!T5+Községgazd!W5+Vagyongazd!T5+Közút!T5+Sport!T5+Közművelődés!V5+Támogatás!AA5</f>
        <v>716805</v>
      </c>
      <c r="U5" s="89">
        <f>Igazgatás!U5+Községgazd!X5+Vagyongazd!U5+Közút!U5+Sport!U5+Közművelődés!W5+Támogatás!AB5</f>
        <v>1015330</v>
      </c>
      <c r="V5" s="91">
        <f>Igazgatás!V5+Községgazd!Y5+Vagyongazd!V5+Közút!V5+Sport!V5+Közművelődés!X5+Támogatás!AC5</f>
        <v>873505</v>
      </c>
    </row>
    <row r="6" spans="1:22" x14ac:dyDescent="0.25">
      <c r="B6" s="123" t="s">
        <v>609</v>
      </c>
      <c r="C6" s="779" t="s">
        <v>120</v>
      </c>
      <c r="D6" s="780"/>
      <c r="E6" s="780"/>
      <c r="F6" s="165">
        <f>SUM(F7:F19)</f>
        <v>3905650</v>
      </c>
      <c r="G6" s="165">
        <f>SUM(G7:G19)</f>
        <v>3905650</v>
      </c>
      <c r="H6" s="250">
        <f>Igazgatás!H6+Községgazd!H6+Vagyongazd!H6+Közút!H6+Sport!H6+Közművelődés!H6+Támogatás!H6</f>
        <v>4044450</v>
      </c>
      <c r="I6" s="148">
        <f>Igazgatás!I6+Községgazd!I6+Vagyongazd!I6+Közút!I6+Sport!I6+Közművelődés!I6+Támogatás!I6</f>
        <v>0</v>
      </c>
      <c r="J6" s="165">
        <f>Igazgatás!J6+Községgazd!J6+Vagyongazd!J6+Közút!J6+Sport!J6+Közművelődés!J6+Támogatás!J6</f>
        <v>4044450</v>
      </c>
      <c r="K6" s="117">
        <f>Igazgatás!K6+Községgazd!N6+Vagyongazd!K6+Közút!K6+Sport!K6+Közművelődés!M6+Támogatás!R6</f>
        <v>227050</v>
      </c>
      <c r="L6" s="118">
        <f>Igazgatás!L6+Községgazd!O6+Vagyongazd!L6+Közút!L6+Sport!L6+Közművelődés!N6+Támogatás!S6</f>
        <v>273725</v>
      </c>
      <c r="M6" s="118">
        <f>Igazgatás!M6+Községgazd!P6+Vagyongazd!M6+Közút!M6+Sport!M6+Közművelődés!O6+Támogatás!T6</f>
        <v>473725</v>
      </c>
      <c r="N6" s="118">
        <f>Igazgatás!N6+Községgazd!Q6+Vagyongazd!N6+Közút!N6+Sport!N6+Közművelődés!P6+Támogatás!U6</f>
        <v>273725</v>
      </c>
      <c r="O6" s="118">
        <f>Igazgatás!O6+Községgazd!R6+Vagyongazd!O6+Közút!O6+Sport!O6+Közművelődés!Q6+Támogatás!V6</f>
        <v>273725</v>
      </c>
      <c r="P6" s="121">
        <f>Igazgatás!P6+Községgazd!S6+Vagyongazd!P6+Közút!P6+Sport!P6+Közművelődés!R6+Támogatás!W6</f>
        <v>273725</v>
      </c>
      <c r="Q6" s="118">
        <f>Igazgatás!Q6+Községgazd!T6+Vagyongazd!Q6+Közút!Q6+Sport!Q6+Közművelődés!S6+Támogatás!X6</f>
        <v>273725</v>
      </c>
      <c r="R6" s="120">
        <f>Igazgatás!R6+Községgazd!U6+Vagyongazd!R6+Közút!R6+Sport!R6+Közművelődés!T6+Támogatás!Y6</f>
        <v>298725</v>
      </c>
      <c r="S6" s="122">
        <f>Igazgatás!S6+Községgazd!V6+Vagyongazd!S6+Közút!S6+Sport!S6+Közművelődés!U6+Támogatás!Z6</f>
        <v>412525</v>
      </c>
      <c r="T6" s="120">
        <f>Igazgatás!T6+Községgazd!W6+Vagyongazd!T6+Közút!T6+Sport!T6+Közművelődés!V6+Támogatás!AA6</f>
        <v>273725</v>
      </c>
      <c r="U6" s="120">
        <f>Igazgatás!U6+Községgazd!X6+Vagyongazd!U6+Közút!U6+Sport!U6+Közművelődés!W6+Támogatás!AB6</f>
        <v>555350</v>
      </c>
      <c r="V6" s="122">
        <f>Igazgatás!V6+Községgazd!Y6+Vagyongazd!V6+Közút!V6+Sport!V6+Közművelődés!X6+Támogatás!AC6</f>
        <v>434725</v>
      </c>
    </row>
    <row r="7" spans="1:22" s="209" customFormat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191">
        <v>3039125</v>
      </c>
      <c r="G7" s="191">
        <v>3039125</v>
      </c>
      <c r="H7" s="271">
        <f>Igazgatás!H7+Községgazd!H7+Vagyongazd!H7+Közút!H7+Sport!H7+Közművelődés!H7+Támogatás!H7</f>
        <v>3039125</v>
      </c>
      <c r="I7" s="190">
        <f>Igazgatás!I7+Községgazd!I7+Vagyongazd!I7+Közút!I7+Sport!I7+Közművelődés!I7+Támogatás!I7</f>
        <v>0</v>
      </c>
      <c r="J7" s="191">
        <f>Igazgatás!J7+Községgazd!J7+Vagyongazd!J7+Közút!J7+Sport!J7+Közművelődés!J7+Támogatás!J7</f>
        <v>3039125</v>
      </c>
      <c r="K7" s="199">
        <f>Igazgatás!K7+Községgazd!N7+Vagyongazd!K7+Közút!K7+Sport!K7+Közművelődés!M7+Támogatás!R7</f>
        <v>216250</v>
      </c>
      <c r="L7" s="193">
        <f>Igazgatás!L7+Községgazd!O7+Vagyongazd!L7+Közút!L7+Sport!L7+Közművelődés!N7+Támogatás!S7</f>
        <v>256625</v>
      </c>
      <c r="M7" s="193">
        <f>Igazgatás!M7+Községgazd!P7+Vagyongazd!M7+Közút!M7+Sport!M7+Közművelődés!O7+Támogatás!T7</f>
        <v>256625</v>
      </c>
      <c r="N7" s="193">
        <f>Igazgatás!N7+Községgazd!Q7+Vagyongazd!N7+Közút!N7+Sport!N7+Közművelődés!P7+Támogatás!U7</f>
        <v>256625</v>
      </c>
      <c r="O7" s="193">
        <f>Igazgatás!O7+Községgazd!R7+Vagyongazd!O7+Közút!O7+Sport!O7+Közművelődés!Q7+Támogatás!V7</f>
        <v>256625</v>
      </c>
      <c r="P7" s="194">
        <f>Igazgatás!P7+Községgazd!S7+Vagyongazd!P7+Közút!P7+Sport!P7+Közművelődés!R7+Támogatás!W7</f>
        <v>256625</v>
      </c>
      <c r="Q7" s="193">
        <f>Igazgatás!Q7+Községgazd!T7+Vagyongazd!Q7+Közút!Q7+Sport!Q7+Közművelődés!S7+Támogatás!X7</f>
        <v>256625</v>
      </c>
      <c r="R7" s="192">
        <f>Igazgatás!R7+Községgazd!U7+Vagyongazd!R7+Közút!R7+Sport!R7+Közművelődés!T7+Támogatás!Y7</f>
        <v>256625</v>
      </c>
      <c r="S7" s="195">
        <f>Igazgatás!S7+Községgazd!V7+Vagyongazd!S7+Közút!S7+Sport!S7+Közművelődés!U7+Támogatás!Z7</f>
        <v>256625</v>
      </c>
      <c r="T7" s="192">
        <f>Igazgatás!T7+Községgazd!W7+Vagyongazd!T7+Közút!T7+Sport!T7+Közművelődés!V7+Támogatás!AA7</f>
        <v>256625</v>
      </c>
      <c r="U7" s="192">
        <f>Igazgatás!U7+Községgazd!X7+Vagyongazd!U7+Közút!U7+Sport!U7+Közművelődés!W7+Támogatás!AB7</f>
        <v>256625</v>
      </c>
      <c r="V7" s="195">
        <f>Igazgatás!V7+Községgazd!Y7+Vagyongazd!V7+Közút!V7+Sport!V7+Közművelődés!X7+Támogatás!AC7</f>
        <v>256625</v>
      </c>
    </row>
    <row r="8" spans="1:22" s="209" customFormat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191">
        <v>256625</v>
      </c>
      <c r="G8" s="191">
        <v>256625</v>
      </c>
      <c r="H8" s="271">
        <f>Igazgatás!H8+Községgazd!H8+Vagyongazd!H8+Közút!H8+Sport!H8+Közművelődés!H10+Támogatás!H8</f>
        <v>256625</v>
      </c>
      <c r="I8" s="190">
        <f>Igazgatás!I8+Községgazd!I8+Vagyongazd!I8+Közút!I8+Sport!I8+Közművelődés!I10+Támogatás!I8</f>
        <v>0</v>
      </c>
      <c r="J8" s="191">
        <f>Igazgatás!J8+Községgazd!J8+Vagyongazd!J8+Közút!J8+Sport!J8+Közművelődés!J10+Támogatás!J8</f>
        <v>256625</v>
      </c>
      <c r="K8" s="199">
        <f>Igazgatás!K8+Községgazd!N8+Vagyongazd!K8+Közút!K8+Sport!K8+Közművelődés!M10+Támogatás!R8</f>
        <v>0</v>
      </c>
      <c r="L8" s="193">
        <f>Igazgatás!L8+Községgazd!O8+Vagyongazd!L8+Közút!L8+Sport!L8+Közművelődés!N10+Támogatás!S8</f>
        <v>0</v>
      </c>
      <c r="M8" s="193">
        <f>Igazgatás!M8+Községgazd!P8+Vagyongazd!M8+Közút!M8+Sport!M8+Közművelődés!O10+Támogatás!T8</f>
        <v>0</v>
      </c>
      <c r="N8" s="193">
        <f>Igazgatás!N8+Községgazd!Q8+Vagyongazd!N8+Közút!N8+Sport!N8+Közművelődés!P10+Támogatás!U8</f>
        <v>0</v>
      </c>
      <c r="O8" s="193">
        <f>Igazgatás!O8+Községgazd!R8+Vagyongazd!O8+Közút!O8+Sport!O8+Közművelődés!Q10+Támogatás!V8</f>
        <v>0</v>
      </c>
      <c r="P8" s="194">
        <f>Igazgatás!P8+Községgazd!S8+Vagyongazd!P8+Közút!P8+Sport!P8+Közművelődés!R10+Támogatás!W8</f>
        <v>0</v>
      </c>
      <c r="Q8" s="193">
        <f>Igazgatás!Q8+Községgazd!T8+Vagyongazd!Q8+Közút!Q8+Sport!Q8+Közművelődés!S10+Támogatás!X8</f>
        <v>0</v>
      </c>
      <c r="R8" s="192">
        <f>Igazgatás!R8+Községgazd!U8+Vagyongazd!R8+Közút!R8+Sport!R8+Közművelődés!T10+Támogatás!Y8</f>
        <v>0</v>
      </c>
      <c r="S8" s="195">
        <f>Igazgatás!S8+Községgazd!V8+Vagyongazd!S8+Közút!S8+Sport!S8+Közművelődés!U10+Támogatás!Z8</f>
        <v>0</v>
      </c>
      <c r="T8" s="192">
        <f>Igazgatás!T8+Községgazd!W8+Vagyongazd!T8+Közút!T8+Sport!T8+Közművelődés!V10+Támogatás!AA8</f>
        <v>0</v>
      </c>
      <c r="U8" s="192">
        <f>Igazgatás!U8+Községgazd!X8+Vagyongazd!U8+Közút!U8+Sport!U8+Közművelődés!W10+Támogatás!AB8</f>
        <v>256625</v>
      </c>
      <c r="V8" s="195">
        <f>Igazgatás!V8+Községgazd!Y8+Vagyongazd!V8+Közút!V8+Sport!V8+Közművelődés!X10+Támogatás!AC8</f>
        <v>0</v>
      </c>
    </row>
    <row r="9" spans="1:22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191">
        <f>[1]Igazgatás!F9+[1]Községgazd!F9+[1]Vagyongazd!F9+[1]Közút!F9+[1]Sport!F9+[1]Közművelődés!F13+[1]Támogatás!F9</f>
        <v>0</v>
      </c>
      <c r="G9" s="191">
        <f>[1]Igazgatás!G9+[1]Községgazd!G9+[1]Vagyongazd!G9+[1]Közút!G9+[1]Sport!G9+[1]Közművelődés!G13+[1]Támogatás!G9</f>
        <v>0</v>
      </c>
      <c r="H9" s="271">
        <f>Igazgatás!H9+Községgazd!H9+Vagyongazd!H9+Közút!H9+Sport!H9+Közművelődés!H13+Támogatás!H9</f>
        <v>0</v>
      </c>
      <c r="I9" s="190">
        <f>Igazgatás!I9+Községgazd!I9+Vagyongazd!I9+Közút!I9+Sport!I9+Közművelődés!I13+Támogatás!I9</f>
        <v>0</v>
      </c>
      <c r="J9" s="191">
        <f>Igazgatás!J9+Községgazd!J9+Vagyongazd!J9+Közút!J9+Sport!J9+Közművelődés!J13+Támogatás!J9</f>
        <v>0</v>
      </c>
      <c r="K9" s="199">
        <f>Igazgatás!K9+Községgazd!N9+Vagyongazd!K9+Közút!K9+Sport!K9+Közművelődés!M13+Támogatás!R9</f>
        <v>0</v>
      </c>
      <c r="L9" s="193">
        <f>Igazgatás!L9+Községgazd!O9+Vagyongazd!L9+Közút!L9+Sport!L9+Közművelődés!N13+Támogatás!S9</f>
        <v>0</v>
      </c>
      <c r="M9" s="193">
        <f>Igazgatás!M9+Községgazd!P9+Vagyongazd!M9+Közút!M9+Sport!M9+Közművelődés!O13+Támogatás!T9</f>
        <v>0</v>
      </c>
      <c r="N9" s="193">
        <f>Igazgatás!N9+Községgazd!Q9+Vagyongazd!N9+Közút!N9+Sport!N9+Közművelődés!P13+Támogatás!U9</f>
        <v>0</v>
      </c>
      <c r="O9" s="193">
        <f>Igazgatás!O9+Községgazd!R9+Vagyongazd!O9+Közút!O9+Sport!O9+Közművelődés!Q13+Támogatás!V9</f>
        <v>0</v>
      </c>
      <c r="P9" s="194">
        <f>Igazgatás!P9+Községgazd!S9+Vagyongazd!P9+Közút!P9+Sport!P9+Közművelődés!R13+Támogatás!W9</f>
        <v>0</v>
      </c>
      <c r="Q9" s="193">
        <f>Igazgatás!Q9+Községgazd!T9+Vagyongazd!Q9+Közút!Q9+Sport!Q9+Közművelődés!S13+Támogatás!X9</f>
        <v>0</v>
      </c>
      <c r="R9" s="192">
        <f>Igazgatás!R9+Községgazd!U9+Vagyongazd!R9+Közút!R9+Sport!R9+Közművelődés!T13+Támogatás!Y9</f>
        <v>0</v>
      </c>
      <c r="S9" s="195">
        <f>Igazgatás!S9+Községgazd!V9+Vagyongazd!S9+Közút!S9+Sport!S9+Közművelődés!U13+Támogatás!Z9</f>
        <v>0</v>
      </c>
      <c r="T9" s="192">
        <f>Igazgatás!T9+Községgazd!W9+Vagyongazd!T9+Közút!T9+Sport!T9+Közművelődés!V13+Támogatás!AA9</f>
        <v>0</v>
      </c>
      <c r="U9" s="192">
        <f>Igazgatás!U9+Községgazd!X9+Vagyongazd!U9+Közút!U9+Sport!U9+Közművelődés!W13+Támogatás!AB9</f>
        <v>0</v>
      </c>
      <c r="V9" s="195">
        <f>Igazgatás!V9+Községgazd!Y9+Vagyongazd!V9+Közút!V9+Sport!V9+Közművelődés!X13+Támogatás!AC9</f>
        <v>0</v>
      </c>
    </row>
    <row r="10" spans="1:22" s="209" customFormat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191">
        <v>161000</v>
      </c>
      <c r="G10" s="191">
        <v>161000</v>
      </c>
      <c r="H10" s="271">
        <f>Igazgatás!H10+Községgazd!H10+Vagyongazd!H10+Közút!H10+Sport!H10+Közművelődés!H14+Támogatás!H10</f>
        <v>161000</v>
      </c>
      <c r="I10" s="190">
        <f>Igazgatás!I10+Községgazd!I10+Vagyongazd!I10+Közút!I10+Sport!I10+Közművelődés!I14+Támogatás!I10</f>
        <v>0</v>
      </c>
      <c r="J10" s="191">
        <f>Igazgatás!J10+Községgazd!J10+Vagyongazd!J10+Közút!J10+Sport!J10+Közművelődés!J14+Támogatás!J10</f>
        <v>161000</v>
      </c>
      <c r="K10" s="199">
        <f>Igazgatás!K10+Községgazd!N10+Vagyongazd!K10+Közút!K10+Sport!K10+Közművelődés!M14+Támogatás!R10</f>
        <v>0</v>
      </c>
      <c r="L10" s="193">
        <f>Igazgatás!L10+Községgazd!O10+Vagyongazd!L10+Közút!L10+Sport!L10+Közművelődés!N14+Támogatás!S10</f>
        <v>0</v>
      </c>
      <c r="M10" s="193">
        <f>Igazgatás!M10+Községgazd!P10+Vagyongazd!M10+Közút!M10+Sport!M10+Közművelődés!O14+Támogatás!T10</f>
        <v>0</v>
      </c>
      <c r="N10" s="193">
        <f>Igazgatás!N10+Községgazd!Q10+Vagyongazd!N10+Közút!N10+Sport!N10+Közművelődés!P14+Támogatás!U10</f>
        <v>0</v>
      </c>
      <c r="O10" s="193">
        <f>Igazgatás!O10+Községgazd!R10+Vagyongazd!O10+Közút!O10+Sport!O10+Közművelődés!Q14+Támogatás!V10</f>
        <v>0</v>
      </c>
      <c r="P10" s="194">
        <f>Igazgatás!P10+Községgazd!S10+Vagyongazd!P10+Közút!P10+Sport!P10+Közművelődés!R14+Támogatás!W10</f>
        <v>0</v>
      </c>
      <c r="Q10" s="193">
        <f>Igazgatás!Q10+Községgazd!T10+Vagyongazd!Q10+Közút!Q10+Sport!Q10+Közművelődés!S14+Támogatás!X10</f>
        <v>0</v>
      </c>
      <c r="R10" s="192">
        <f>Igazgatás!R10+Községgazd!U10+Vagyongazd!R10+Közút!R10+Sport!R10+Közművelődés!T14+Támogatás!Y10</f>
        <v>0</v>
      </c>
      <c r="S10" s="195">
        <f>Igazgatás!S10+Községgazd!V10+Vagyongazd!S10+Közút!S10+Sport!S10+Közművelődés!U14+Támogatás!Z10</f>
        <v>0</v>
      </c>
      <c r="T10" s="192">
        <f>Igazgatás!T10+Községgazd!W10+Vagyongazd!T10+Közút!T10+Sport!T10+Közművelődés!V14+Támogatás!AA10</f>
        <v>0</v>
      </c>
      <c r="U10" s="192">
        <f>Igazgatás!U10+Községgazd!X10+Vagyongazd!U10+Közút!U10+Sport!U10+Közművelődés!W14+Támogatás!AB10</f>
        <v>0</v>
      </c>
      <c r="V10" s="195">
        <f>Igazgatás!V10+Községgazd!Y10+Vagyongazd!V10+Közút!V10+Sport!V10+Közművelődés!X14+Támogatás!AC10</f>
        <v>161000</v>
      </c>
    </row>
    <row r="11" spans="1:22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191">
        <f>[1]Igazgatás!F11+[1]Községgazd!F11+[1]Vagyongazd!F11+[1]Közút!F11+[1]Sport!F11+[1]Közművelődés!F17+[1]Támogatás!F11</f>
        <v>0</v>
      </c>
      <c r="G11" s="191">
        <f>[1]Igazgatás!G11+[1]Községgazd!G11+[1]Vagyongazd!G11+[1]Közút!G11+[1]Sport!G11+[1]Közművelődés!G17+[1]Támogatás!G11</f>
        <v>0</v>
      </c>
      <c r="H11" s="271">
        <f>Igazgatás!H11+Községgazd!H11+Vagyongazd!H11+Közút!H11+Sport!H11+Közművelődés!H17+Támogatás!H11</f>
        <v>0</v>
      </c>
      <c r="I11" s="190">
        <f>Igazgatás!I11+Községgazd!I11+Vagyongazd!I11+Közút!I11+Sport!I11+Közművelődés!I17+Támogatás!I11</f>
        <v>0</v>
      </c>
      <c r="J11" s="191">
        <f>Igazgatás!J11+Községgazd!J11+Vagyongazd!J11+Közút!J11+Sport!J11+Közművelődés!J17+Támogatás!J11</f>
        <v>0</v>
      </c>
      <c r="K11" s="199">
        <f>Igazgatás!K11+Községgazd!N11+Vagyongazd!K11+Közút!K11+Sport!K11+Közművelődés!M17+Támogatás!R11</f>
        <v>0</v>
      </c>
      <c r="L11" s="193">
        <f>Igazgatás!L11+Községgazd!O11+Vagyongazd!L11+Közút!L11+Sport!L11+Közművelődés!N17+Támogatás!S11</f>
        <v>0</v>
      </c>
      <c r="M11" s="193">
        <f>Igazgatás!M11+Községgazd!P11+Vagyongazd!M11+Közút!M11+Sport!M11+Közművelődés!O17+Támogatás!T11</f>
        <v>0</v>
      </c>
      <c r="N11" s="193">
        <f>Igazgatás!N11+Községgazd!Q11+Vagyongazd!N11+Közút!N11+Sport!N11+Közművelődés!P17+Támogatás!U11</f>
        <v>0</v>
      </c>
      <c r="O11" s="193">
        <f>Igazgatás!O11+Községgazd!R11+Vagyongazd!O11+Közút!O11+Sport!O11+Közművelődés!Q17+Támogatás!V11</f>
        <v>0</v>
      </c>
      <c r="P11" s="194">
        <f>Igazgatás!P11+Községgazd!S11+Vagyongazd!P11+Közút!P11+Sport!P11+Közművelődés!R17+Támogatás!W11</f>
        <v>0</v>
      </c>
      <c r="Q11" s="193">
        <f>Igazgatás!Q11+Községgazd!T11+Vagyongazd!Q11+Közút!Q11+Sport!Q11+Közművelődés!S17+Támogatás!X11</f>
        <v>0</v>
      </c>
      <c r="R11" s="192">
        <f>Igazgatás!R11+Községgazd!U11+Vagyongazd!R11+Közút!R11+Sport!R11+Közművelődés!T17+Támogatás!Y11</f>
        <v>0</v>
      </c>
      <c r="S11" s="195">
        <f>Igazgatás!S11+Községgazd!V11+Vagyongazd!S11+Közút!S11+Sport!S11+Közművelődés!U17+Támogatás!Z11</f>
        <v>0</v>
      </c>
      <c r="T11" s="192">
        <f>Igazgatás!T11+Községgazd!W11+Vagyongazd!T11+Közút!T11+Sport!T11+Közművelődés!V17+Támogatás!AA11</f>
        <v>0</v>
      </c>
      <c r="U11" s="192">
        <f>Igazgatás!U11+Községgazd!X11+Vagyongazd!U11+Közút!U11+Sport!U11+Közművelődés!W17+Támogatás!AB11</f>
        <v>0</v>
      </c>
      <c r="V11" s="195">
        <f>Igazgatás!V11+Községgazd!Y11+Vagyongazd!V11+Közút!V11+Sport!V11+Közművelődés!X17+Támogatás!AC11</f>
        <v>0</v>
      </c>
    </row>
    <row r="12" spans="1:22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191">
        <f>[1]Igazgatás!F12+[1]Községgazd!F12+[1]Vagyongazd!F12+[1]Közút!F12+[1]Sport!F12+[1]Közművelődés!F18+[1]Támogatás!F12</f>
        <v>0</v>
      </c>
      <c r="G12" s="191">
        <f>[1]Igazgatás!G12+[1]Községgazd!G12+[1]Vagyongazd!G12+[1]Közút!G12+[1]Sport!G12+[1]Közművelődés!G18+[1]Támogatás!G12</f>
        <v>0</v>
      </c>
      <c r="H12" s="271">
        <f>Igazgatás!H12+Községgazd!H12+Vagyongazd!H12+Közút!H12+Sport!H12+Közművelődés!H18+Támogatás!H12</f>
        <v>0</v>
      </c>
      <c r="I12" s="190">
        <f>Igazgatás!I12+Községgazd!I12+Vagyongazd!I12+Közút!I12+Sport!I12+Közművelődés!I18+Támogatás!I12</f>
        <v>0</v>
      </c>
      <c r="J12" s="191">
        <f>Igazgatás!J12+Községgazd!J12+Vagyongazd!J12+Közút!J12+Sport!J12+Közművelődés!J18+Támogatás!J12</f>
        <v>0</v>
      </c>
      <c r="K12" s="199">
        <f>Igazgatás!K12+Községgazd!N12+Vagyongazd!K12+Közút!K12+Sport!K12+Közművelődés!M18+Támogatás!R12</f>
        <v>0</v>
      </c>
      <c r="L12" s="193">
        <f>Igazgatás!L12+Községgazd!O12+Vagyongazd!L12+Közút!L12+Sport!L12+Közművelődés!N18+Támogatás!S12</f>
        <v>0</v>
      </c>
      <c r="M12" s="193">
        <f>Igazgatás!M12+Községgazd!P12+Vagyongazd!M12+Közút!M12+Sport!M12+Közművelődés!O18+Támogatás!T12</f>
        <v>0</v>
      </c>
      <c r="N12" s="193">
        <f>Igazgatás!N12+Községgazd!Q12+Vagyongazd!N12+Közút!N12+Sport!N12+Közművelődés!P18+Támogatás!U12</f>
        <v>0</v>
      </c>
      <c r="O12" s="193">
        <f>Igazgatás!O12+Községgazd!R12+Vagyongazd!O12+Közút!O12+Sport!O12+Közművelődés!Q18+Támogatás!V12</f>
        <v>0</v>
      </c>
      <c r="P12" s="194">
        <f>Igazgatás!P12+Községgazd!S12+Vagyongazd!P12+Közút!P12+Sport!P12+Közművelődés!R18+Támogatás!W12</f>
        <v>0</v>
      </c>
      <c r="Q12" s="193">
        <f>Igazgatás!Q12+Községgazd!T12+Vagyongazd!Q12+Közút!Q12+Sport!Q12+Közművelődés!S18+Támogatás!X12</f>
        <v>0</v>
      </c>
      <c r="R12" s="192">
        <f>Igazgatás!R12+Községgazd!U12+Vagyongazd!R12+Közút!R12+Sport!R12+Közművelődés!T18+Támogatás!Y12</f>
        <v>0</v>
      </c>
      <c r="S12" s="195">
        <f>Igazgatás!S12+Községgazd!V12+Vagyongazd!S12+Közút!S12+Sport!S12+Közművelődés!U18+Támogatás!Z12</f>
        <v>0</v>
      </c>
      <c r="T12" s="192">
        <f>Igazgatás!T12+Községgazd!W12+Vagyongazd!T12+Közút!T12+Sport!T12+Közművelődés!V18+Támogatás!AA12</f>
        <v>0</v>
      </c>
      <c r="U12" s="192">
        <f>Igazgatás!U12+Községgazd!X12+Vagyongazd!U12+Közút!U12+Sport!U12+Közművelődés!W18+Támogatás!AB12</f>
        <v>0</v>
      </c>
      <c r="V12" s="195">
        <f>Igazgatás!V12+Községgazd!Y12+Vagyongazd!V12+Közút!V12+Sport!V12+Közművelődés!X18+Támogatás!AC12</f>
        <v>0</v>
      </c>
    </row>
    <row r="13" spans="1:22" s="209" customFormat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191">
        <v>200000</v>
      </c>
      <c r="G13" s="191">
        <v>200000</v>
      </c>
      <c r="H13" s="271">
        <f>Igazgatás!H13+Községgazd!H13+Vagyongazd!H13+Közút!H13+Sport!H13+Közművelődés!H19+Támogatás!H13</f>
        <v>200000</v>
      </c>
      <c r="I13" s="190">
        <f>Igazgatás!I13+Községgazd!I13+Vagyongazd!I13+Közút!I13+Sport!I13+Közművelődés!I19+Támogatás!I13</f>
        <v>0</v>
      </c>
      <c r="J13" s="191">
        <f>Igazgatás!J13+Községgazd!J13+Vagyongazd!J13+Közút!J13+Sport!J13+Közművelődés!J19+Támogatás!J13</f>
        <v>200000</v>
      </c>
      <c r="K13" s="199">
        <f>Igazgatás!K13+Községgazd!N13+Vagyongazd!K13+Közút!K13+Sport!K13+Közművelődés!M19+Támogatás!R13</f>
        <v>0</v>
      </c>
      <c r="L13" s="193">
        <f>Igazgatás!L13+Községgazd!O13+Vagyongazd!L13+Közút!L13+Sport!L13+Közművelődés!N19+Támogatás!S13</f>
        <v>0</v>
      </c>
      <c r="M13" s="193">
        <f>Igazgatás!M13+Községgazd!P13+Vagyongazd!M13+Közút!M13+Sport!M13+Közművelődés!O19+Támogatás!T13</f>
        <v>200000</v>
      </c>
      <c r="N13" s="193">
        <f>Igazgatás!N13+Községgazd!Q13+Vagyongazd!N13+Közút!N13+Sport!N13+Közművelődés!P19+Támogatás!U13</f>
        <v>0</v>
      </c>
      <c r="O13" s="193">
        <f>Igazgatás!O13+Községgazd!R13+Vagyongazd!O13+Közút!O13+Sport!O13+Közművelődés!Q19+Támogatás!V13</f>
        <v>0</v>
      </c>
      <c r="P13" s="194">
        <f>Igazgatás!P13+Községgazd!S13+Vagyongazd!P13+Közút!P13+Sport!P13+Közművelődés!R19+Támogatás!W13</f>
        <v>0</v>
      </c>
      <c r="Q13" s="193">
        <f>Igazgatás!Q13+Községgazd!T13+Vagyongazd!Q13+Közút!Q13+Sport!Q13+Közművelődés!S19+Támogatás!X13</f>
        <v>0</v>
      </c>
      <c r="R13" s="192">
        <f>Igazgatás!R13+Községgazd!U13+Vagyongazd!R13+Közút!R13+Sport!R13+Közművelődés!T19+Támogatás!Y13</f>
        <v>0</v>
      </c>
      <c r="S13" s="195">
        <f>Igazgatás!S13+Községgazd!V13+Vagyongazd!S13+Közút!S13+Sport!S13+Közművelődés!U19+Támogatás!Z13</f>
        <v>0</v>
      </c>
      <c r="T13" s="192">
        <f>Igazgatás!T13+Községgazd!W13+Vagyongazd!T13+Közút!T13+Sport!T13+Közművelődés!V19+Támogatás!AA13</f>
        <v>0</v>
      </c>
      <c r="U13" s="192">
        <f>Igazgatás!U13+Községgazd!X13+Vagyongazd!U13+Közút!U13+Sport!U13+Közművelődés!W19+Támogatás!AB13</f>
        <v>0</v>
      </c>
      <c r="V13" s="195">
        <f>Igazgatás!V13+Községgazd!Y13+Vagyongazd!V13+Közút!V13+Sport!V13+Közművelődés!X19+Támogatás!AC13</f>
        <v>0</v>
      </c>
    </row>
    <row r="14" spans="1:22" s="209" customFormat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191">
        <v>50000</v>
      </c>
      <c r="G14" s="191">
        <v>50000</v>
      </c>
      <c r="H14" s="271">
        <f>Igazgatás!H14+Községgazd!H14+Vagyongazd!H14+Közút!H14+Sport!H14+Közművelődés!H22+Támogatás!H14</f>
        <v>50000</v>
      </c>
      <c r="I14" s="190">
        <f>Igazgatás!I14+Községgazd!I14+Vagyongazd!I14+Közút!I14+Sport!I14+Közművelődés!I22+Támogatás!I14</f>
        <v>0</v>
      </c>
      <c r="J14" s="191">
        <f>Igazgatás!J14+Községgazd!J14+Vagyongazd!J14+Közút!J14+Sport!J14+Közművelődés!J22+Támogatás!J14</f>
        <v>50000</v>
      </c>
      <c r="K14" s="199">
        <f>Igazgatás!K14+Községgazd!N14+Vagyongazd!K14+Közút!K14+Sport!K14+Közművelődés!M22+Támogatás!R14</f>
        <v>0</v>
      </c>
      <c r="L14" s="193">
        <f>Igazgatás!L14+Községgazd!O14+Vagyongazd!L14+Közút!L14+Sport!L14+Közművelődés!N22+Támogatás!S14</f>
        <v>0</v>
      </c>
      <c r="M14" s="193">
        <f>Igazgatás!M14+Községgazd!P14+Vagyongazd!M14+Közút!M14+Sport!M14+Közművelődés!O22+Támogatás!T14</f>
        <v>0</v>
      </c>
      <c r="N14" s="193">
        <f>Igazgatás!N14+Községgazd!Q14+Vagyongazd!N14+Közút!N14+Sport!N14+Közművelődés!P22+Támogatás!U14</f>
        <v>0</v>
      </c>
      <c r="O14" s="193">
        <f>Igazgatás!O14+Községgazd!R14+Vagyongazd!O14+Közút!O14+Sport!O14+Közművelődés!Q22+Támogatás!V14</f>
        <v>0</v>
      </c>
      <c r="P14" s="194">
        <f>Igazgatás!P14+Községgazd!S14+Vagyongazd!P14+Közút!P14+Sport!P14+Közművelődés!R22+Támogatás!W14</f>
        <v>0</v>
      </c>
      <c r="Q14" s="193">
        <f>Igazgatás!Q14+Községgazd!T14+Vagyongazd!Q14+Közút!Q14+Sport!Q14+Közművelődés!S22+Támogatás!X14</f>
        <v>0</v>
      </c>
      <c r="R14" s="192">
        <f>Igazgatás!R14+Községgazd!U14+Vagyongazd!R14+Közút!R14+Sport!R14+Közművelődés!T22+Támogatás!Y14</f>
        <v>25000</v>
      </c>
      <c r="S14" s="195">
        <f>Igazgatás!S14+Községgazd!V14+Vagyongazd!S14+Közút!S14+Sport!S14+Közművelődés!U22+Támogatás!Z14</f>
        <v>0</v>
      </c>
      <c r="T14" s="192">
        <f>Igazgatás!T14+Községgazd!W14+Vagyongazd!T14+Közút!T14+Sport!T14+Közművelődés!V22+Támogatás!AA14</f>
        <v>0</v>
      </c>
      <c r="U14" s="192">
        <f>Igazgatás!U14+Községgazd!X14+Vagyongazd!U14+Közút!U14+Sport!U14+Közművelődés!W22+Támogatás!AB14</f>
        <v>25000</v>
      </c>
      <c r="V14" s="195">
        <f>Igazgatás!V14+Községgazd!Y14+Vagyongazd!V14+Közút!V14+Sport!V14+Közművelődés!X22+Támogatás!AC14</f>
        <v>0</v>
      </c>
    </row>
    <row r="15" spans="1:22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191">
        <f>[1]Igazgatás!F15+[1]Községgazd!F15+[1]Vagyongazd!F15+[1]Közút!F15+[1]Sport!F15+[1]Közművelődés!F25+[1]Támogatás!F15</f>
        <v>0</v>
      </c>
      <c r="G15" s="191">
        <f>[1]Igazgatás!G15+[1]Községgazd!G15+[1]Vagyongazd!G15+[1]Közút!G15+[1]Sport!G15+[1]Közművelődés!G25+[1]Támogatás!G15</f>
        <v>0</v>
      </c>
      <c r="H15" s="271">
        <f>Igazgatás!H15+Községgazd!H15+Vagyongazd!H15+Közút!H15+Sport!H15+Közművelődés!H25+Támogatás!H15</f>
        <v>0</v>
      </c>
      <c r="I15" s="190">
        <f>Igazgatás!I15+Községgazd!I15+Vagyongazd!I15+Közút!I15+Sport!I15+Közművelődés!I25+Támogatás!I15</f>
        <v>0</v>
      </c>
      <c r="J15" s="191">
        <f>Igazgatás!J15+Községgazd!J15+Vagyongazd!J15+Közút!J15+Sport!J15+Közművelődés!J25+Támogatás!J15</f>
        <v>0</v>
      </c>
      <c r="K15" s="199">
        <f>Igazgatás!K15+Községgazd!N15+Vagyongazd!K15+Közút!K15+Sport!K15+Közművelődés!M25+Támogatás!R15</f>
        <v>0</v>
      </c>
      <c r="L15" s="193">
        <f>Igazgatás!L15+Községgazd!O15+Vagyongazd!L15+Közút!L15+Sport!L15+Közművelődés!N25+Támogatás!S15</f>
        <v>0</v>
      </c>
      <c r="M15" s="193">
        <f>Igazgatás!M15+Községgazd!P15+Vagyongazd!M15+Közút!M15+Sport!M15+Közművelődés!O25+Támogatás!T15</f>
        <v>0</v>
      </c>
      <c r="N15" s="193">
        <f>Igazgatás!N15+Községgazd!Q15+Vagyongazd!N15+Közút!N15+Sport!N15+Közművelődés!P25+Támogatás!U15</f>
        <v>0</v>
      </c>
      <c r="O15" s="193">
        <f>Igazgatás!O15+Községgazd!R15+Vagyongazd!O15+Közút!O15+Sport!O15+Közművelődés!Q25+Támogatás!V15</f>
        <v>0</v>
      </c>
      <c r="P15" s="194">
        <f>Igazgatás!P15+Községgazd!S15+Vagyongazd!P15+Közút!P15+Sport!P15+Közművelődés!R25+Támogatás!W15</f>
        <v>0</v>
      </c>
      <c r="Q15" s="193">
        <f>Igazgatás!Q15+Községgazd!T15+Vagyongazd!Q15+Közút!Q15+Sport!Q15+Közművelődés!S25+Támogatás!X15</f>
        <v>0</v>
      </c>
      <c r="R15" s="192">
        <f>Igazgatás!R15+Községgazd!U15+Vagyongazd!R15+Közút!R15+Sport!R15+Közművelődés!T25+Támogatás!Y15</f>
        <v>0</v>
      </c>
      <c r="S15" s="195">
        <f>Igazgatás!S15+Községgazd!V15+Vagyongazd!S15+Közút!S15+Sport!S15+Közművelődés!U25+Támogatás!Z15</f>
        <v>0</v>
      </c>
      <c r="T15" s="192">
        <f>Igazgatás!T15+Községgazd!W15+Vagyongazd!T15+Közút!T15+Sport!T15+Közművelődés!V25+Támogatás!AA15</f>
        <v>0</v>
      </c>
      <c r="U15" s="192">
        <f>Igazgatás!U15+Községgazd!X15+Vagyongazd!U15+Közút!U15+Sport!U15+Közművelődés!W25+Támogatás!AB15</f>
        <v>0</v>
      </c>
      <c r="V15" s="195">
        <f>Igazgatás!V15+Községgazd!Y15+Vagyongazd!V15+Közút!V15+Sport!V15+Közművelődés!X25+Támogatás!AC15</f>
        <v>0</v>
      </c>
    </row>
    <row r="16" spans="1:22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191">
        <f>[1]Igazgatás!F16+[1]Községgazd!F16+[1]Vagyongazd!F16+[1]Közút!F16+[1]Sport!F16+[1]Közművelődés!F26+[1]Támogatás!F16</f>
        <v>0</v>
      </c>
      <c r="G16" s="191">
        <f>[1]Igazgatás!G16+[1]Községgazd!G16+[1]Vagyongazd!G16+[1]Közút!G16+[1]Sport!G16+[1]Közművelődés!G26+[1]Támogatás!G16</f>
        <v>0</v>
      </c>
      <c r="H16" s="271">
        <f>Igazgatás!H16+Községgazd!H16+Vagyongazd!H16+Közút!H16+Sport!H16+Közművelődés!H26+Támogatás!H16</f>
        <v>0</v>
      </c>
      <c r="I16" s="190">
        <f>Igazgatás!I16+Községgazd!I16+Vagyongazd!I16+Közút!I16+Sport!I16+Közművelődés!I26+Támogatás!I16</f>
        <v>0</v>
      </c>
      <c r="J16" s="191">
        <f>Igazgatás!J16+Községgazd!J16+Vagyongazd!J16+Közút!J16+Sport!J16+Közművelődés!J26+Támogatás!J16</f>
        <v>0</v>
      </c>
      <c r="K16" s="199">
        <f>Igazgatás!K16+Községgazd!N16+Vagyongazd!K16+Közút!K16+Sport!K16+Közművelődés!M26+Támogatás!R16</f>
        <v>0</v>
      </c>
      <c r="L16" s="193">
        <f>Igazgatás!L16+Községgazd!O16+Vagyongazd!L16+Közút!L16+Sport!L16+Közművelődés!N26+Támogatás!S16</f>
        <v>0</v>
      </c>
      <c r="M16" s="193">
        <f>Igazgatás!M16+Községgazd!P16+Vagyongazd!M16+Közút!M16+Sport!M16+Közművelődés!O26+Támogatás!T16</f>
        <v>0</v>
      </c>
      <c r="N16" s="193">
        <f>Igazgatás!N16+Községgazd!Q16+Vagyongazd!N16+Közút!N16+Sport!N16+Közművelődés!P26+Támogatás!U16</f>
        <v>0</v>
      </c>
      <c r="O16" s="193">
        <f>Igazgatás!O16+Községgazd!R16+Vagyongazd!O16+Közút!O16+Sport!O16+Közművelődés!Q26+Támogatás!V16</f>
        <v>0</v>
      </c>
      <c r="P16" s="194">
        <f>Igazgatás!P16+Községgazd!S16+Vagyongazd!P16+Közút!P16+Sport!P16+Közművelődés!R26+Támogatás!W16</f>
        <v>0</v>
      </c>
      <c r="Q16" s="193">
        <f>Igazgatás!Q16+Községgazd!T16+Vagyongazd!Q16+Közút!Q16+Sport!Q16+Közművelődés!S26+Támogatás!X16</f>
        <v>0</v>
      </c>
      <c r="R16" s="192">
        <f>Igazgatás!R16+Községgazd!U16+Vagyongazd!R16+Közút!R16+Sport!R16+Közművelődés!T26+Támogatás!Y16</f>
        <v>0</v>
      </c>
      <c r="S16" s="195">
        <f>Igazgatás!S16+Községgazd!V16+Vagyongazd!S16+Közút!S16+Sport!S16+Közművelődés!U26+Támogatás!Z16</f>
        <v>0</v>
      </c>
      <c r="T16" s="192">
        <f>Igazgatás!T16+Községgazd!W16+Vagyongazd!T16+Közút!T16+Sport!T16+Közművelődés!V26+Támogatás!AA16</f>
        <v>0</v>
      </c>
      <c r="U16" s="192">
        <f>Igazgatás!U16+Községgazd!X16+Vagyongazd!U16+Közút!U16+Sport!U16+Közművelődés!W26+Támogatás!AB16</f>
        <v>0</v>
      </c>
      <c r="V16" s="195">
        <f>Igazgatás!V16+Községgazd!Y16+Vagyongazd!V16+Közút!V16+Sport!V16+Közművelődés!X26+Támogatás!AC16</f>
        <v>0</v>
      </c>
    </row>
    <row r="17" spans="1:22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191">
        <f>[1]Igazgatás!F17+[1]Községgazd!F17+[1]Vagyongazd!F17+[1]Közút!F17+[1]Sport!F17+[1]Közművelődés!F27+[1]Támogatás!F17</f>
        <v>0</v>
      </c>
      <c r="G17" s="191">
        <f>[1]Igazgatás!G17+[1]Községgazd!G17+[1]Vagyongazd!G17+[1]Közút!G17+[1]Sport!G17+[1]Közművelődés!G27+[1]Támogatás!G17</f>
        <v>0</v>
      </c>
      <c r="H17" s="271">
        <f>Igazgatás!H17+Községgazd!H17+Vagyongazd!H17+Közút!H17+Sport!H17+Közművelődés!H27+Támogatás!H17</f>
        <v>0</v>
      </c>
      <c r="I17" s="190">
        <f>Igazgatás!I17+Községgazd!I17+Vagyongazd!I17+Közút!I17+Sport!I17+Közművelődés!I27+Támogatás!I17</f>
        <v>0</v>
      </c>
      <c r="J17" s="191">
        <f>Igazgatás!J17+Községgazd!J17+Vagyongazd!J17+Közút!J17+Sport!J17+Közművelődés!J27+Támogatás!J17</f>
        <v>0</v>
      </c>
      <c r="K17" s="199">
        <f>Igazgatás!K17+Községgazd!N17+Vagyongazd!K17+Közút!K17+Sport!K17+Közművelődés!M27+Támogatás!R17</f>
        <v>0</v>
      </c>
      <c r="L17" s="193">
        <f>Igazgatás!L17+Községgazd!O17+Vagyongazd!L17+Közút!L17+Sport!L17+Közművelődés!N27+Támogatás!S17</f>
        <v>0</v>
      </c>
      <c r="M17" s="193">
        <f>Igazgatás!M17+Községgazd!P17+Vagyongazd!M17+Közút!M17+Sport!M17+Közművelődés!O27+Támogatás!T17</f>
        <v>0</v>
      </c>
      <c r="N17" s="193">
        <f>Igazgatás!N17+Községgazd!Q17+Vagyongazd!N17+Közút!N17+Sport!N17+Közművelődés!P27+Támogatás!U17</f>
        <v>0</v>
      </c>
      <c r="O17" s="193">
        <f>Igazgatás!O17+Községgazd!R17+Vagyongazd!O17+Közút!O17+Sport!O17+Közművelődés!Q27+Támogatás!V17</f>
        <v>0</v>
      </c>
      <c r="P17" s="194">
        <f>Igazgatás!P17+Községgazd!S17+Vagyongazd!P17+Közút!P17+Sport!P17+Közművelődés!R27+Támogatás!W17</f>
        <v>0</v>
      </c>
      <c r="Q17" s="193">
        <f>Igazgatás!Q17+Községgazd!T17+Vagyongazd!Q17+Közút!Q17+Sport!Q17+Közművelődés!S27+Támogatás!X17</f>
        <v>0</v>
      </c>
      <c r="R17" s="192">
        <f>Igazgatás!R17+Községgazd!U17+Vagyongazd!R17+Közút!R17+Sport!R17+Közművelődés!T27+Támogatás!Y17</f>
        <v>0</v>
      </c>
      <c r="S17" s="195">
        <f>Igazgatás!S17+Községgazd!V17+Vagyongazd!S17+Közút!S17+Sport!S17+Közművelődés!U27+Támogatás!Z17</f>
        <v>0</v>
      </c>
      <c r="T17" s="192">
        <f>Igazgatás!T17+Községgazd!W17+Vagyongazd!T17+Közút!T17+Sport!T17+Közművelődés!V27+Támogatás!AA17</f>
        <v>0</v>
      </c>
      <c r="U17" s="192">
        <f>Igazgatás!U17+Községgazd!X17+Vagyongazd!U17+Közút!U17+Sport!U17+Közművelődés!W27+Támogatás!AB17</f>
        <v>0</v>
      </c>
      <c r="V17" s="195">
        <f>Igazgatás!V17+Községgazd!Y17+Vagyongazd!V17+Közút!V17+Sport!V17+Közművelődés!X27+Támogatás!AC17</f>
        <v>0</v>
      </c>
    </row>
    <row r="18" spans="1:22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191">
        <f>[1]Igazgatás!F18+[1]Községgazd!F18+[1]Vagyongazd!F18+[1]Közút!F18+[1]Sport!F18+[1]Közművelődés!F28+[1]Támogatás!F18</f>
        <v>0</v>
      </c>
      <c r="G18" s="191">
        <f>[1]Igazgatás!G18+[1]Községgazd!G18+[1]Vagyongazd!G18+[1]Közút!G18+[1]Sport!G18+[1]Közművelődés!G28+[1]Támogatás!G18</f>
        <v>0</v>
      </c>
      <c r="H18" s="271">
        <f>Igazgatás!H18+Községgazd!H18+Vagyongazd!H18+Közút!H18+Sport!H18+Közművelődés!H28+Támogatás!H18</f>
        <v>0</v>
      </c>
      <c r="I18" s="190">
        <f>Igazgatás!I18+Községgazd!I18+Vagyongazd!I18+Közút!I18+Sport!I18+Közművelődés!I28+Támogatás!I18</f>
        <v>0</v>
      </c>
      <c r="J18" s="191">
        <f>Igazgatás!J18+Községgazd!J18+Vagyongazd!J18+Közút!J18+Sport!J18+Közművelődés!J28+Támogatás!J18</f>
        <v>0</v>
      </c>
      <c r="K18" s="199">
        <f>Igazgatás!K18+Községgazd!N18+Vagyongazd!K18+Közút!K18+Sport!K18+Közművelődés!M28+Támogatás!R18</f>
        <v>0</v>
      </c>
      <c r="L18" s="193">
        <f>Igazgatás!L18+Községgazd!O18+Vagyongazd!L18+Közút!L18+Sport!L18+Közművelődés!N28+Támogatás!S18</f>
        <v>0</v>
      </c>
      <c r="M18" s="193">
        <f>Igazgatás!M18+Községgazd!P18+Vagyongazd!M18+Közút!M18+Sport!M18+Közművelődés!O28+Támogatás!T18</f>
        <v>0</v>
      </c>
      <c r="N18" s="193">
        <f>Igazgatás!N18+Községgazd!Q18+Vagyongazd!N18+Közút!N18+Sport!N18+Közművelődés!P28+Támogatás!U18</f>
        <v>0</v>
      </c>
      <c r="O18" s="193">
        <f>Igazgatás!O18+Községgazd!R18+Vagyongazd!O18+Közút!O18+Sport!O18+Közművelődés!Q28+Támogatás!V18</f>
        <v>0</v>
      </c>
      <c r="P18" s="194">
        <f>Igazgatás!P18+Községgazd!S18+Vagyongazd!P18+Közút!P18+Sport!P18+Közművelődés!R28+Támogatás!W18</f>
        <v>0</v>
      </c>
      <c r="Q18" s="193">
        <f>Igazgatás!Q18+Községgazd!T18+Vagyongazd!Q18+Közút!Q18+Sport!Q18+Közművelődés!S28+Támogatás!X18</f>
        <v>0</v>
      </c>
      <c r="R18" s="192">
        <f>Igazgatás!R18+Községgazd!U18+Vagyongazd!R18+Közút!R18+Sport!R18+Közművelődés!T28+Támogatás!Y18</f>
        <v>0</v>
      </c>
      <c r="S18" s="195">
        <f>Igazgatás!S18+Községgazd!V18+Vagyongazd!S18+Közút!S18+Sport!S18+Közművelődés!U28+Támogatás!Z18</f>
        <v>0</v>
      </c>
      <c r="T18" s="192">
        <f>Igazgatás!T18+Községgazd!W18+Vagyongazd!T18+Közút!T18+Sport!T18+Közművelődés!V28+Támogatás!AA18</f>
        <v>0</v>
      </c>
      <c r="U18" s="192">
        <f>Igazgatás!U18+Községgazd!X18+Vagyongazd!U18+Közút!U18+Sport!U18+Közművelődés!W28+Támogatás!AB18</f>
        <v>0</v>
      </c>
      <c r="V18" s="195">
        <f>Igazgatás!V18+Községgazd!Y18+Vagyongazd!V18+Közút!V18+Sport!V18+Közművelődés!X28+Támogatás!AC18</f>
        <v>0</v>
      </c>
    </row>
    <row r="19" spans="1:22" s="209" customFormat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191">
        <v>198900</v>
      </c>
      <c r="G19" s="191">
        <v>198900</v>
      </c>
      <c r="H19" s="271">
        <f>Igazgatás!H19+Községgazd!H19+Vagyongazd!H19+Közút!H19+Sport!H19+Közművelődés!H29+Támogatás!H19</f>
        <v>337700</v>
      </c>
      <c r="I19" s="190">
        <f>Igazgatás!I19+Községgazd!I19+Vagyongazd!I19+Közút!I19+Sport!I19+Közművelődés!I29+Támogatás!I19</f>
        <v>0</v>
      </c>
      <c r="J19" s="191">
        <f>Igazgatás!J19+Községgazd!J19+Vagyongazd!J19+Közút!J19+Sport!J19+Közművelődés!J29+Támogatás!J19</f>
        <v>337700</v>
      </c>
      <c r="K19" s="199">
        <f>Igazgatás!K19+Községgazd!N19+Vagyongazd!K19+Közút!K19+Sport!K19+Közművelődés!M29+Támogatás!R19</f>
        <v>10800</v>
      </c>
      <c r="L19" s="193">
        <f>Igazgatás!L19+Községgazd!O19+Vagyongazd!L19+Közút!L19+Sport!L19+Közművelődés!N29+Támogatás!S19</f>
        <v>17100</v>
      </c>
      <c r="M19" s="193">
        <f>Igazgatás!M19+Községgazd!P19+Vagyongazd!M19+Közút!M19+Sport!M19+Közművelődés!O29+Támogatás!T19</f>
        <v>17100</v>
      </c>
      <c r="N19" s="193">
        <f>Igazgatás!N19+Községgazd!Q19+Vagyongazd!N19+Közút!N19+Sport!N19+Közművelődés!P29+Támogatás!U19</f>
        <v>17100</v>
      </c>
      <c r="O19" s="193">
        <f>Igazgatás!O19+Községgazd!R19+Vagyongazd!O19+Közút!O19+Sport!O19+Közművelődés!Q29+Támogatás!V19</f>
        <v>17100</v>
      </c>
      <c r="P19" s="194">
        <f>Igazgatás!P19+Községgazd!S19+Vagyongazd!P19+Közút!P19+Sport!P19+Közművelődés!R29+Támogatás!W19</f>
        <v>17100</v>
      </c>
      <c r="Q19" s="193">
        <f>Igazgatás!Q19+Községgazd!T19+Vagyongazd!Q19+Közút!Q19+Sport!Q19+Közművelődés!S29+Támogatás!X19</f>
        <v>17100</v>
      </c>
      <c r="R19" s="192">
        <f>Igazgatás!R19+Községgazd!U19+Vagyongazd!R19+Közút!R19+Sport!R19+Közművelődés!T29+Támogatás!Y19</f>
        <v>17100</v>
      </c>
      <c r="S19" s="195">
        <f>Igazgatás!S19+Községgazd!V19+Vagyongazd!S19+Közút!S19+Sport!S19+Közművelődés!U29+Támogatás!Z19</f>
        <v>155900</v>
      </c>
      <c r="T19" s="192">
        <f>Igazgatás!T19+Községgazd!W19+Vagyongazd!T19+Közút!T19+Sport!T19+Közművelődés!V29+Támogatás!AA19</f>
        <v>17100</v>
      </c>
      <c r="U19" s="192">
        <f>Igazgatás!U19+Községgazd!X19+Vagyongazd!U19+Közút!U19+Sport!U19+Közművelődés!W29+Támogatás!AB19</f>
        <v>17100</v>
      </c>
      <c r="V19" s="195">
        <f>Igazgatás!V19+Községgazd!Y19+Vagyongazd!V19+Közút!V19+Sport!V19+Közművelődés!X29+Támogatás!AC19</f>
        <v>17100</v>
      </c>
    </row>
    <row r="20" spans="1:22" x14ac:dyDescent="0.25">
      <c r="B20" s="92" t="s">
        <v>623</v>
      </c>
      <c r="C20" s="781" t="s">
        <v>146</v>
      </c>
      <c r="D20" s="782"/>
      <c r="E20" s="782"/>
      <c r="F20" s="166">
        <f>SUM(F21:F22)</f>
        <v>5267887</v>
      </c>
      <c r="G20" s="166">
        <f>SUM(G21:G22)+100993</f>
        <v>4929500</v>
      </c>
      <c r="H20" s="252">
        <f>Igazgatás!H20+Községgazd!H20+Vagyongazd!H20+Közút!H20+Sport!H20+Közművelődés!H32+Támogatás!H20</f>
        <v>4441678</v>
      </c>
      <c r="I20" s="150">
        <f>Igazgatás!I20+Községgazd!I20+Vagyongazd!I20+Közút!I20+Sport!I20+Közművelődés!I32+Támogatás!I20</f>
        <v>448000</v>
      </c>
      <c r="J20" s="166">
        <f>Igazgatás!J20+Községgazd!J20+Vagyongazd!J20+Közút!J20+Sport!J20+Közművelődés!J32+Támogatás!J20</f>
        <v>4889678</v>
      </c>
      <c r="K20" s="94">
        <f>Igazgatás!K20+Községgazd!N20+Vagyongazd!K20+Közút!K20+Sport!K20+Közművelődés!M32+Támogatás!R20</f>
        <v>158325</v>
      </c>
      <c r="L20" s="95">
        <f>Igazgatás!L20+Községgazd!O20+Vagyongazd!L20+Közút!L20+Sport!L20+Közművelődés!N32+Támogatás!S20</f>
        <v>347191</v>
      </c>
      <c r="M20" s="95">
        <f>Igazgatás!M20+Községgazd!P20+Vagyongazd!M20+Közút!M20+Sport!M20+Közművelődés!O32+Támogatás!T20</f>
        <v>511699</v>
      </c>
      <c r="N20" s="95">
        <f>Igazgatás!N20+Községgazd!Q20+Vagyongazd!N20+Közút!N20+Sport!N20+Közművelődés!P32+Támogatás!U20</f>
        <v>393666</v>
      </c>
      <c r="O20" s="95">
        <f>Igazgatás!O20+Községgazd!R20+Vagyongazd!O20+Közút!O20+Sport!O20+Közművelődés!Q32+Támogatás!V20</f>
        <v>437859</v>
      </c>
      <c r="P20" s="98">
        <f>Igazgatás!P20+Községgazd!S20+Vagyongazd!P20+Közút!P20+Sport!P20+Közművelődés!R32+Támogatás!W20</f>
        <v>590260</v>
      </c>
      <c r="Q20" s="95">
        <f>Igazgatás!Q20+Községgazd!T20+Vagyongazd!Q20+Közút!Q20+Sport!Q20+Közművelődés!S32+Támogatás!X20</f>
        <v>447600</v>
      </c>
      <c r="R20" s="97">
        <f>Igazgatás!R20+Községgazd!U20+Vagyongazd!R20+Közút!R20+Sport!R20+Közművelődés!T32+Támogatás!Y20</f>
        <v>466253</v>
      </c>
      <c r="S20" s="99">
        <f>Igazgatás!S20+Községgazd!V20+Vagyongazd!S20+Közút!S20+Sport!S20+Közművelődés!U32+Támogatás!Z20</f>
        <v>344985</v>
      </c>
      <c r="T20" s="97">
        <f>Igazgatás!T20+Községgazd!W20+Vagyongazd!T20+Közút!T20+Sport!T20+Közművelődés!V32+Támogatás!AA20</f>
        <v>443080</v>
      </c>
      <c r="U20" s="97">
        <f>Igazgatás!U20+Községgazd!X20+Vagyongazd!U20+Közút!U20+Sport!U20+Közművelődés!W32+Támogatás!AB20</f>
        <v>459980</v>
      </c>
      <c r="V20" s="99">
        <f>Igazgatás!V20+Községgazd!Y20+Vagyongazd!V20+Közút!V20+Sport!V20+Közművelődés!X32+Támogatás!AC20</f>
        <v>438780</v>
      </c>
    </row>
    <row r="21" spans="1:22" s="41" customFormat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168">
        <v>4135887</v>
      </c>
      <c r="G21" s="489">
        <v>4091007</v>
      </c>
      <c r="H21" s="258">
        <f>Igazgatás!H21+Községgazd!H21+Vagyongazd!H21+Közút!H21+Sport!H21+Közművelődés!H33+Támogatás!H21</f>
        <v>4091007</v>
      </c>
      <c r="I21" s="156">
        <f>Igazgatás!I21+Községgazd!I21+Vagyongazd!I21+Közút!I21+Sport!I21+Közművelődés!I33+Támogatás!I21</f>
        <v>0</v>
      </c>
      <c r="J21" s="168">
        <f>Igazgatás!J21+Községgazd!J21+Vagyongazd!J21+Közút!J21+Sport!J21+Közművelődés!J33+Támogatás!J21</f>
        <v>4091007</v>
      </c>
      <c r="K21" s="77">
        <f>Igazgatás!K21+Községgazd!N21+Vagyongazd!K21+Közút!K21+Sport!K21+Közművelődés!M33+Támogatás!R21</f>
        <v>157118</v>
      </c>
      <c r="L21" s="13">
        <f>Igazgatás!L21+Községgazd!O21+Vagyongazd!L21+Közút!L21+Sport!L21+Közművelődés!N33+Támogatás!S21</f>
        <v>344080</v>
      </c>
      <c r="M21" s="13">
        <f>Igazgatás!M21+Községgazd!P21+Vagyongazd!M21+Közút!M21+Sport!M21+Közművelődés!O33+Támogatás!T21</f>
        <v>444080</v>
      </c>
      <c r="N21" s="13">
        <f>Igazgatás!N21+Községgazd!Q21+Vagyongazd!N21+Közút!N21+Sport!N21+Közművelődés!P33+Támogatás!U21</f>
        <v>344080</v>
      </c>
      <c r="O21" s="13">
        <f>Igazgatás!O21+Községgazd!R21+Vagyongazd!O21+Közút!O21+Sport!O21+Közművelődés!Q33+Támogatás!V21</f>
        <v>344080</v>
      </c>
      <c r="P21" s="82">
        <f>Igazgatás!P21+Községgazd!S21+Vagyongazd!P21+Közút!P21+Sport!P21+Közművelődés!R33+Támogatás!W21</f>
        <v>344080</v>
      </c>
      <c r="Q21" s="13">
        <f>Igazgatás!Q21+Községgazd!T21+Vagyongazd!Q21+Közút!Q21+Sport!Q21+Közművelődés!S33+Támogatás!X21</f>
        <v>393089</v>
      </c>
      <c r="R21" s="43">
        <f>Igazgatás!R21+Községgazd!U21+Vagyongazd!R21+Közút!R21+Sport!R21+Közművelődés!T33+Támogatás!Y21</f>
        <v>344080</v>
      </c>
      <c r="S21" s="45">
        <f>Igazgatás!S21+Községgazd!V21+Vagyongazd!S21+Közút!S21+Sport!S21+Közművelődés!U33+Támogatás!Z21</f>
        <v>344080</v>
      </c>
      <c r="T21" s="43">
        <f>Igazgatás!T21+Községgazd!W21+Vagyongazd!T21+Közút!T21+Sport!T21+Közművelődés!V33+Támogatás!AA21</f>
        <v>344080</v>
      </c>
      <c r="U21" s="43">
        <f>Igazgatás!U21+Községgazd!X21+Vagyongazd!U21+Közút!U21+Sport!U21+Közművelődés!W33+Támogatás!AB21</f>
        <v>344080</v>
      </c>
      <c r="V21" s="45">
        <f>Igazgatás!V21+Községgazd!Y21+Vagyongazd!V21+Közút!V21+Sport!V21+Közművelődés!X33+Támogatás!AC21</f>
        <v>344080</v>
      </c>
    </row>
    <row r="22" spans="1:22" s="41" customFormat="1" ht="25.5" customHeight="1" thickBot="1" x14ac:dyDescent="0.3">
      <c r="A22" s="126" t="s">
        <v>149</v>
      </c>
      <c r="B22" s="53" t="s">
        <v>625</v>
      </c>
      <c r="C22" s="804" t="s">
        <v>877</v>
      </c>
      <c r="D22" s="805"/>
      <c r="E22" s="805"/>
      <c r="F22" s="168">
        <v>1132000</v>
      </c>
      <c r="G22" s="489">
        <v>737500</v>
      </c>
      <c r="H22" s="258">
        <f>Igazgatás!H22+Községgazd!H22+Vagyongazd!H22+Közút!H22+Sport!H22+Közművelődés!H34+Támogatás!H22</f>
        <v>252000</v>
      </c>
      <c r="I22" s="156">
        <f>Igazgatás!I22+Községgazd!I22+Vagyongazd!I22+Közút!I22+Sport!I22+Közművelődés!I34+Támogatás!I22</f>
        <v>448000</v>
      </c>
      <c r="J22" s="168">
        <f>Igazgatás!J22+Községgazd!J22+Vagyongazd!J22+Közút!J22+Sport!J22+Közművelődés!J34+Támogatás!J22</f>
        <v>700000</v>
      </c>
      <c r="K22" s="77">
        <f>Igazgatás!K22+Községgazd!N22+Vagyongazd!K22+Közút!K22+Sport!K22+Közművelődés!M34+Támogatás!R22</f>
        <v>0</v>
      </c>
      <c r="L22" s="13">
        <f>Igazgatás!L22+Községgazd!O22+Vagyongazd!L22+Közút!L22+Sport!L22+Közművelődés!N34+Támogatás!S22</f>
        <v>0</v>
      </c>
      <c r="M22" s="13">
        <f>Igazgatás!M22+Községgazd!P22+Vagyongazd!M22+Közút!M22+Sport!M22+Közművelődés!O34+Támogatás!T22</f>
        <v>55000</v>
      </c>
      <c r="N22" s="13">
        <f>Igazgatás!N22+Községgazd!Q22+Vagyongazd!N22+Közút!N22+Sport!N22+Közművelődés!P34+Támogatás!U22</f>
        <v>47500</v>
      </c>
      <c r="O22" s="13">
        <f>Igazgatás!O22+Községgazd!R22+Vagyongazd!O22+Közút!O22+Sport!O22+Közművelődés!Q34+Támogatás!V22</f>
        <v>85000</v>
      </c>
      <c r="P22" s="82">
        <f>Igazgatás!P22+Községgazd!S22+Vagyongazd!P22+Közút!P22+Sport!P22+Közművelődés!R34+Támogatás!W22</f>
        <v>225000</v>
      </c>
      <c r="Q22" s="13">
        <f>Igazgatás!Q22+Községgazd!T22+Vagyongazd!Q22+Közút!Q22+Sport!Q22+Közművelődés!S34+Támogatás!X22</f>
        <v>52500</v>
      </c>
      <c r="R22" s="43">
        <f>Igazgatás!R22+Községgazd!U22+Vagyongazd!R22+Közút!R22+Sport!R22+Közművelődés!T34+Támogatás!Y22</f>
        <v>107500</v>
      </c>
      <c r="S22" s="45">
        <f>Igazgatás!S22+Községgazd!V22+Vagyongazd!S22+Közút!S22+Sport!S22+Közművelődés!U34+Támogatás!Z22</f>
        <v>0</v>
      </c>
      <c r="T22" s="43">
        <f>Igazgatás!T22+Községgazd!W22+Vagyongazd!T22+Közút!T22+Sport!T22+Közművelődés!V34+Támogatás!AA22</f>
        <v>92500</v>
      </c>
      <c r="U22" s="43">
        <f>Igazgatás!U22+Községgazd!X22+Vagyongazd!U22+Közút!U22+Sport!U22+Közművelődés!W34+Támogatás!AB22</f>
        <v>92500</v>
      </c>
      <c r="V22" s="45">
        <f>Igazgatás!V22+Községgazd!Y22+Vagyongazd!V22+Közút!V22+Sport!V22+Közművelődés!X34+Támogatás!AC22</f>
        <v>92500</v>
      </c>
    </row>
    <row r="23" spans="1:22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168">
        <f>[1]Igazgatás!F23+[1]Községgazd!F23+[1]Vagyongazd!F23+[1]Közút!F23+[1]Sport!F23+[1]Közművelődés!F33+[1]Támogatás!F23</f>
        <v>0</v>
      </c>
      <c r="G23" s="494"/>
      <c r="H23" s="272">
        <f>Igazgatás!H23+Községgazd!H23+Vagyongazd!H23+Közút!H23+Sport!H23+Közművelődés!H35+Támogatás!H23</f>
        <v>98671</v>
      </c>
      <c r="I23" s="197">
        <f>Igazgatás!I23+Községgazd!I23+Vagyongazd!I23+Közút!I23+Sport!I23+Közművelődés!I35+Támogatás!I23</f>
        <v>0</v>
      </c>
      <c r="J23" s="168">
        <f>Igazgatás!J23+Községgazd!J23+Vagyongazd!J23+Közút!J23+Sport!J23+Közművelődés!J35+Támogatás!J23</f>
        <v>98671</v>
      </c>
      <c r="K23" s="77">
        <f>Igazgatás!K23+Községgazd!N23+Vagyongazd!K23+Közút!K23+Sport!K23+Közművelődés!M35+Támogatás!R23</f>
        <v>1207</v>
      </c>
      <c r="L23" s="13">
        <f>Igazgatás!L23+Községgazd!O23+Vagyongazd!L23+Közút!L23+Sport!L23+Közművelődés!N35+Támogatás!S23</f>
        <v>3111</v>
      </c>
      <c r="M23" s="13">
        <f>Igazgatás!M23+Községgazd!P23+Vagyongazd!M23+Közút!M23+Sport!M23+Közművelődés!O35+Támogatás!T23</f>
        <v>12619</v>
      </c>
      <c r="N23" s="13">
        <f>Igazgatás!N23+Községgazd!Q23+Vagyongazd!N23+Közút!N23+Sport!N23+Közművelődés!P35+Támogatás!U23</f>
        <v>2086</v>
      </c>
      <c r="O23" s="13">
        <f>Igazgatás!O23+Községgazd!R23+Vagyongazd!O23+Közút!O23+Sport!O23+Közművelődés!Q35+Támogatás!V23</f>
        <v>8779</v>
      </c>
      <c r="P23" s="82">
        <f>Igazgatás!P23+Községgazd!S23+Vagyongazd!P23+Közút!P23+Sport!P23+Közművelődés!R35+Támogatás!W23</f>
        <v>21180</v>
      </c>
      <c r="Q23" s="13">
        <f>Igazgatás!Q23+Községgazd!T23+Vagyongazd!Q23+Közút!Q23+Sport!Q23+Közművelődés!S35+Támogatás!X23</f>
        <v>2011</v>
      </c>
      <c r="R23" s="43">
        <f>Igazgatás!R23+Községgazd!U23+Vagyongazd!R23+Közút!R23+Sport!R23+Közművelődés!T35+Támogatás!Y23</f>
        <v>14673</v>
      </c>
      <c r="S23" s="45">
        <f>Igazgatás!S23+Községgazd!V23+Vagyongazd!S23+Közút!S23+Sport!S23+Közművelődés!U35+Támogatás!Z23</f>
        <v>905</v>
      </c>
      <c r="T23" s="43">
        <f>Igazgatás!T23+Községgazd!W23+Vagyongazd!T23+Közút!T23+Sport!T23+Közművelődés!V35+Támogatás!AA23</f>
        <v>6500</v>
      </c>
      <c r="U23" s="43">
        <f>Igazgatás!U23+Községgazd!X23+Vagyongazd!U23+Közút!U23+Sport!U23+Közművelődés!W35+Támogatás!AB23</f>
        <v>23400</v>
      </c>
      <c r="V23" s="45">
        <f>Igazgatás!V23+Községgazd!Y23+Vagyongazd!V23+Közút!V23+Sport!V23+Közművelődés!X35+Támogatás!AC23</f>
        <v>2200</v>
      </c>
    </row>
    <row r="24" spans="1:22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164">
        <f>F25+F28+F31</f>
        <v>2175123</v>
      </c>
      <c r="G24" s="164">
        <f>G25+G28+G31</f>
        <v>2062519</v>
      </c>
      <c r="H24" s="254">
        <f>Igazgatás!H24+Községgazd!H24+Vagyongazd!H24+Közút!H24+Sport!H24+Közművelődés!H36+Támogatás!H24</f>
        <v>2013084.007</v>
      </c>
      <c r="I24" s="152">
        <f>Igazgatás!I24+Községgazd!I24+Vagyongazd!I24+Közút!I24+Sport!I24+Közművelődés!I36+Támogatás!I24</f>
        <v>30000</v>
      </c>
      <c r="J24" s="164">
        <f>Igazgatás!J24+Községgazd!J24+Vagyongazd!J24+Közút!J24+Sport!J24+Közművelődés!J36+Támogatás!J24</f>
        <v>2043084.007</v>
      </c>
      <c r="K24" s="86">
        <f>Igazgatás!K24+Községgazd!N24+Vagyongazd!K24+Közút!K24+Sport!K24+Közművelődés!M36+Támogatás!R24</f>
        <v>118004</v>
      </c>
      <c r="L24" s="87">
        <f>Igazgatás!L24+Községgazd!O24+Vagyongazd!L24+Közút!L24+Sport!L24+Közművelődés!N36+Támogatás!S24</f>
        <v>136601.52000000002</v>
      </c>
      <c r="M24" s="87">
        <f>Igazgatás!M24+Községgazd!P24+Vagyongazd!M24+Közút!M24+Sport!M24+Közművelődés!O36+Támogatás!T24</f>
        <v>249468.3</v>
      </c>
      <c r="N24" s="87">
        <f>Igazgatás!N24+Községgazd!Q24+Vagyongazd!N24+Közút!N24+Sport!N24+Közművelődés!P36+Támogatás!U24</f>
        <v>145322.29999999999</v>
      </c>
      <c r="O24" s="87">
        <f>Igazgatás!O24+Községgazd!R24+Vagyongazd!O24+Közút!O24+Sport!O24+Közművelődés!Q36+Támogatás!V24</f>
        <v>159347.29999999999</v>
      </c>
      <c r="P24" s="90">
        <f>Igazgatás!P24+Községgazd!S24+Vagyongazd!P24+Közút!P24+Sport!P24+Közművelődés!R36+Támogatás!W24</f>
        <v>186997.3</v>
      </c>
      <c r="Q24" s="87">
        <f>Igazgatás!Q24+Községgazd!T24+Vagyongazd!Q24+Közút!Q24+Sport!Q24+Közművelődés!S36+Támogatás!X24</f>
        <v>163083.29999999999</v>
      </c>
      <c r="R24" s="89">
        <f>Igazgatás!R24+Községgazd!U24+Vagyongazd!R24+Közút!R24+Sport!R24+Közművelődés!T36+Támogatás!Y24</f>
        <v>168118.45</v>
      </c>
      <c r="S24" s="91">
        <f>Igazgatás!S24+Községgazd!V24+Vagyongazd!S24+Közút!S24+Sport!S24+Közművelődés!U36+Támogatás!Z24</f>
        <v>166453.5</v>
      </c>
      <c r="T24" s="89">
        <f>Igazgatás!T24+Községgazd!W24+Vagyongazd!T24+Közút!T24+Sport!T24+Közművelődés!V36+Támogatás!AA24</f>
        <v>148897.1</v>
      </c>
      <c r="U24" s="89">
        <f>Igazgatás!U24+Községgazd!X24+Vagyongazd!U24+Közút!U24+Sport!U24+Közművelődés!W36+Támogatás!AB24</f>
        <v>222839.837</v>
      </c>
      <c r="V24" s="91">
        <f>Igazgatás!V24+Községgazd!Y24+Vagyongazd!V24+Közút!V24+Sport!V24+Közművelődés!X36+Támogatás!AC24</f>
        <v>177951.09999999998</v>
      </c>
    </row>
    <row r="25" spans="1:22" x14ac:dyDescent="0.25">
      <c r="B25" s="61"/>
      <c r="C25" s="833" t="s">
        <v>154</v>
      </c>
      <c r="D25" s="834"/>
      <c r="E25" s="834"/>
      <c r="F25" s="167">
        <v>1973567</v>
      </c>
      <c r="G25" s="611">
        <v>1878156</v>
      </c>
      <c r="H25" s="255">
        <f>Igazgatás!H25+Községgazd!H25+Vagyongazd!H25+Közút!H25+Sport!H25+Közművelődés!H37+Támogatás!H25</f>
        <v>1858719.62</v>
      </c>
      <c r="I25" s="153">
        <f>Igazgatás!I25+Községgazd!I25+Vagyongazd!I25+Közút!I25+Sport!I25+Közművelődés!I37+Támogatás!I25</f>
        <v>0</v>
      </c>
      <c r="J25" s="167">
        <f>Igazgatás!J25+Községgazd!J25+Vagyongazd!J25+Közút!J25+Sport!J25+Közművelődés!J37+Támogatás!J25</f>
        <v>1858719.62</v>
      </c>
      <c r="K25" s="75">
        <f>Igazgatás!K25+Községgazd!N25+Vagyongazd!K25+Közút!K25+Sport!K25+Közművelődés!M37+Támogatás!R25</f>
        <v>107755</v>
      </c>
      <c r="L25" s="1">
        <f>Igazgatás!L25+Községgazd!O25+Vagyongazd!L25+Közút!L25+Sport!L25+Közművelődés!N37+Támogatás!S25</f>
        <v>136601.52000000002</v>
      </c>
      <c r="M25" s="1">
        <f>Igazgatás!M25+Községgazd!P25+Vagyongazd!M25+Közút!M25+Sport!M25+Közművelődés!O37+Támogatás!T25</f>
        <v>146807.29999999999</v>
      </c>
      <c r="N25" s="1">
        <f>Igazgatás!N25+Községgazd!Q25+Vagyongazd!N25+Közút!N25+Sport!N25+Közművelődés!P37+Támogatás!U25</f>
        <v>145322.29999999999</v>
      </c>
      <c r="O25" s="1">
        <f>Igazgatás!O25+Községgazd!R25+Vagyongazd!O25+Közút!O25+Sport!O25+Közművelődés!Q37+Támogatás!V25</f>
        <v>159347.29999999999</v>
      </c>
      <c r="P25" s="81">
        <f>Igazgatás!P25+Községgazd!S25+Vagyongazd!P25+Közút!P25+Sport!P25+Közművelődés!R37+Támogatás!W25</f>
        <v>186997.3</v>
      </c>
      <c r="Q25" s="1">
        <f>Igazgatás!Q25+Községgazd!T25+Vagyongazd!Q25+Közút!Q25+Sport!Q25+Közművelődés!S37+Támogatás!X25</f>
        <v>146312.29999999999</v>
      </c>
      <c r="R25" s="42">
        <f>Igazgatás!R25+Községgazd!U25+Vagyongazd!R25+Közút!R25+Sport!R25+Közművelődés!T37+Támogatás!Y25</f>
        <v>157202.29999999999</v>
      </c>
      <c r="S25" s="44">
        <f>Igazgatás!S25+Községgazd!V25+Vagyongazd!S25+Közút!S25+Sport!S25+Közművelődés!U37+Támogatás!Z25</f>
        <v>166453.5</v>
      </c>
      <c r="T25" s="42">
        <f>Igazgatás!T25+Községgazd!W25+Vagyongazd!T25+Közút!T25+Sport!T25+Közművelődés!V37+Támogatás!AA25</f>
        <v>148897.1</v>
      </c>
      <c r="U25" s="42">
        <f>Igazgatás!U25+Községgazd!X25+Vagyongazd!U25+Közút!U25+Sport!U25+Közművelődés!W37+Támogatás!AB25</f>
        <v>209072.6</v>
      </c>
      <c r="V25" s="44">
        <f>Igazgatás!V25+Községgazd!Y25+Vagyongazd!V25+Közút!V25+Sport!V25+Közművelődés!X37+Támogatás!AC25</f>
        <v>147951.1</v>
      </c>
    </row>
    <row r="26" spans="1:22" hidden="1" x14ac:dyDescent="0.25">
      <c r="B26" s="62"/>
      <c r="C26" s="835" t="s">
        <v>155</v>
      </c>
      <c r="D26" s="836"/>
      <c r="E26" s="836"/>
      <c r="F26" s="167">
        <f>[1]Igazgatás!F26+[1]Községgazd!F26+[1]Vagyongazd!F26+[1]Közút!F26+[1]Sport!F26+[1]Közművelődés!F38+[1]Támogatás!F26</f>
        <v>0</v>
      </c>
      <c r="G26" s="490"/>
      <c r="H26" s="256">
        <f>Igazgatás!H26+Községgazd!H26+Vagyongazd!H26+Közút!H26+Sport!H26+Közművelődés!H40+Támogatás!H26</f>
        <v>0</v>
      </c>
      <c r="I26" s="154">
        <f>Igazgatás!I26+Községgazd!I26+Vagyongazd!I26+Közút!I26+Sport!I26+Közművelődés!I40+Támogatás!I26</f>
        <v>0</v>
      </c>
      <c r="J26" s="167">
        <f>Igazgatás!J26+Községgazd!J26+Vagyongazd!J26+Közút!J26+Sport!J26+Közművelődés!J40+Támogatás!J26</f>
        <v>0</v>
      </c>
      <c r="K26" s="75">
        <f>Igazgatás!K26+Községgazd!N26+Vagyongazd!K26+Közút!K26+Sport!K26+Közművelődés!M40+Támogatás!R26</f>
        <v>0</v>
      </c>
      <c r="L26" s="1">
        <f>Igazgatás!L26+Községgazd!O26+Vagyongazd!L26+Közút!L26+Sport!L26+Közművelődés!N40+Támogatás!S26</f>
        <v>0</v>
      </c>
      <c r="M26" s="1">
        <f>Igazgatás!M26+Községgazd!P26+Vagyongazd!M26+Közút!M26+Sport!M26+Közművelődés!O40+Támogatás!T26</f>
        <v>0</v>
      </c>
      <c r="N26" s="1">
        <f>Igazgatás!N26+Községgazd!Q26+Vagyongazd!N26+Közút!N26+Sport!N26+Közművelődés!P40+Támogatás!U26</f>
        <v>0</v>
      </c>
      <c r="O26" s="1">
        <f>Igazgatás!O26+Községgazd!R26+Vagyongazd!O26+Közút!O26+Sport!O26+Közművelődés!Q40+Támogatás!V26</f>
        <v>0</v>
      </c>
      <c r="P26" s="81">
        <f>Igazgatás!P26+Községgazd!S26+Vagyongazd!P26+Közút!P26+Sport!P26+Közművelődés!R40+Támogatás!W26</f>
        <v>0</v>
      </c>
      <c r="Q26" s="1">
        <f>Igazgatás!Q26+Községgazd!T26+Vagyongazd!Q26+Közút!Q26+Sport!Q26+Közművelődés!S40+Támogatás!X26</f>
        <v>0</v>
      </c>
      <c r="R26" s="42">
        <f>Igazgatás!R26+Községgazd!U26+Vagyongazd!R26+Közút!R26+Sport!R26+Közművelődés!T40+Támogatás!Y26</f>
        <v>0</v>
      </c>
      <c r="S26" s="44">
        <f>Igazgatás!S26+Községgazd!V26+Vagyongazd!S26+Közút!S26+Sport!S26+Közművelődés!U40+Támogatás!Z26</f>
        <v>0</v>
      </c>
      <c r="T26" s="42">
        <f>Igazgatás!T26+Községgazd!W26+Vagyongazd!T26+Közút!T26+Sport!T26+Közművelődés!V40+Támogatás!AA26</f>
        <v>0</v>
      </c>
      <c r="U26" s="42">
        <f>Igazgatás!U26+Községgazd!X26+Vagyongazd!U26+Közút!U26+Sport!U26+Közművelődés!W40+Támogatás!AB26</f>
        <v>0</v>
      </c>
      <c r="V26" s="44">
        <f>Igazgatás!V26+Községgazd!Y26+Vagyongazd!V26+Közút!V26+Sport!V26+Közművelődés!X40+Támogatás!AC26</f>
        <v>0</v>
      </c>
    </row>
    <row r="27" spans="1:22" hidden="1" x14ac:dyDescent="0.25">
      <c r="B27" s="62"/>
      <c r="C27" s="835" t="s">
        <v>156</v>
      </c>
      <c r="D27" s="836"/>
      <c r="E27" s="836"/>
      <c r="F27" s="167">
        <f>[1]Igazgatás!F27+[1]Községgazd!F27+[1]Vagyongazd!F27+[1]Közút!F27+[1]Sport!F27+[1]Közművelődés!F39+[1]Támogatás!F27</f>
        <v>0</v>
      </c>
      <c r="G27" s="490"/>
      <c r="H27" s="256">
        <f>Igazgatás!H27+Községgazd!H27+Vagyongazd!H27+Közút!H27+Sport!H27+Közművelődés!H41+Támogatás!H27</f>
        <v>0</v>
      </c>
      <c r="I27" s="154">
        <f>Igazgatás!I27+Községgazd!I27+Vagyongazd!I27+Közút!I27+Sport!I27+Közművelődés!I41+Támogatás!I27</f>
        <v>0</v>
      </c>
      <c r="J27" s="167">
        <f>Igazgatás!J27+Községgazd!J27+Vagyongazd!J27+Közút!J27+Sport!J27+Közművelődés!J41+Támogatás!J27</f>
        <v>0</v>
      </c>
      <c r="K27" s="75">
        <f>Igazgatás!K27+Községgazd!N27+Vagyongazd!K27+Közút!K27+Sport!K27+Közművelődés!M41+Támogatás!R27</f>
        <v>0</v>
      </c>
      <c r="L27" s="1">
        <f>Igazgatás!L27+Községgazd!O27+Vagyongazd!L27+Közút!L27+Sport!L27+Közművelődés!N41+Támogatás!S27</f>
        <v>0</v>
      </c>
      <c r="M27" s="1">
        <f>Igazgatás!M27+Községgazd!P27+Vagyongazd!M27+Közút!M27+Sport!M27+Közművelődés!O41+Támogatás!T27</f>
        <v>0</v>
      </c>
      <c r="N27" s="1">
        <f>Igazgatás!N27+Községgazd!Q27+Vagyongazd!N27+Közút!N27+Sport!N27+Közművelődés!P41+Támogatás!U27</f>
        <v>0</v>
      </c>
      <c r="O27" s="1">
        <f>Igazgatás!O27+Községgazd!R27+Vagyongazd!O27+Közút!O27+Sport!O27+Közművelődés!Q41+Támogatás!V27</f>
        <v>0</v>
      </c>
      <c r="P27" s="81">
        <f>Igazgatás!P27+Községgazd!S27+Vagyongazd!P27+Közút!P27+Sport!P27+Közművelődés!R41+Támogatás!W27</f>
        <v>0</v>
      </c>
      <c r="Q27" s="1">
        <f>Igazgatás!Q27+Községgazd!T27+Vagyongazd!Q27+Közút!Q27+Sport!Q27+Közművelődés!S41+Támogatás!X27</f>
        <v>0</v>
      </c>
      <c r="R27" s="42">
        <f>Igazgatás!R27+Községgazd!U27+Vagyongazd!R27+Közút!R27+Sport!R27+Közművelődés!T41+Támogatás!Y27</f>
        <v>0</v>
      </c>
      <c r="S27" s="44">
        <f>Igazgatás!S27+Községgazd!V27+Vagyongazd!S27+Közút!S27+Sport!S27+Közművelődés!U41+Támogatás!Z27</f>
        <v>0</v>
      </c>
      <c r="T27" s="42">
        <f>Igazgatás!T27+Községgazd!W27+Vagyongazd!T27+Közút!T27+Sport!T27+Közművelődés!V41+Támogatás!AA27</f>
        <v>0</v>
      </c>
      <c r="U27" s="42">
        <f>Igazgatás!U27+Községgazd!X27+Vagyongazd!U27+Közút!U27+Sport!U27+Közművelődés!W41+Támogatás!AB27</f>
        <v>0</v>
      </c>
      <c r="V27" s="44">
        <f>Igazgatás!V27+Községgazd!Y27+Vagyongazd!V27+Közút!V27+Sport!V27+Közművelődés!X41+Támogatás!AC27</f>
        <v>0</v>
      </c>
    </row>
    <row r="28" spans="1:22" x14ac:dyDescent="0.25">
      <c r="B28" s="62"/>
      <c r="C28" s="835" t="s">
        <v>157</v>
      </c>
      <c r="D28" s="836"/>
      <c r="E28" s="836"/>
      <c r="F28" s="167">
        <v>110094</v>
      </c>
      <c r="G28" s="490">
        <v>97277</v>
      </c>
      <c r="H28" s="256">
        <f>Igazgatás!H28+Községgazd!H28+Vagyongazd!H28+Közút!H28+Sport!H28+Közművelődés!H42+Támogatás!H28</f>
        <v>77277.842000000004</v>
      </c>
      <c r="I28" s="154">
        <f>Igazgatás!I28+Községgazd!I28+Vagyongazd!I28+Közút!I28+Sport!I28+Közművelődés!I42+Támogatás!I28</f>
        <v>20000</v>
      </c>
      <c r="J28" s="167">
        <f>Igazgatás!J28+Községgazd!J28+Vagyongazd!J28+Közút!J28+Sport!J28+Közművelődés!J42+Támogatás!J28</f>
        <v>97277.842000000004</v>
      </c>
      <c r="K28" s="75">
        <f>Igazgatás!K28+Községgazd!N28+Vagyongazd!K28+Közút!K28+Sport!K28+Közművelődés!M42+Támogatás!R28</f>
        <v>5263</v>
      </c>
      <c r="L28" s="1">
        <f>Igazgatás!L28+Községgazd!O28+Vagyongazd!L28+Közút!L28+Sport!L28+Közművelődés!N42+Támogatás!S28</f>
        <v>0</v>
      </c>
      <c r="M28" s="1">
        <f>Igazgatás!M28+Községgazd!P28+Vagyongazd!M28+Közút!M28+Sport!M28+Közművelődés!O42+Támogatás!T28</f>
        <v>49561</v>
      </c>
      <c r="N28" s="1">
        <f>Igazgatás!N28+Községgazd!Q28+Vagyongazd!N28+Közút!N28+Sport!N28+Közművelődés!P42+Támogatás!U28</f>
        <v>0</v>
      </c>
      <c r="O28" s="1">
        <f>Igazgatás!O28+Községgazd!R28+Vagyongazd!O28+Közút!O28+Sport!O28+Közművelődés!Q42+Támogatás!V28</f>
        <v>0</v>
      </c>
      <c r="P28" s="81">
        <f>Igazgatás!P28+Községgazd!S28+Vagyongazd!P28+Közút!P28+Sport!P28+Közművelődés!R42+Támogatás!W28</f>
        <v>0</v>
      </c>
      <c r="Q28" s="1">
        <f>Igazgatás!Q28+Községgazd!T28+Vagyongazd!Q28+Közút!Q28+Sport!Q28+Közművelődés!S42+Támogatás!X28</f>
        <v>8096</v>
      </c>
      <c r="R28" s="42">
        <f>Igazgatás!R28+Községgazd!U28+Vagyongazd!R28+Közút!R28+Sport!R28+Közművelődés!T42+Támogatás!Y28</f>
        <v>6490.9</v>
      </c>
      <c r="S28" s="44">
        <f>Igazgatás!S28+Községgazd!V28+Vagyongazd!S28+Közút!S28+Sport!S28+Közművelődés!U42+Támogatás!Z28</f>
        <v>0</v>
      </c>
      <c r="T28" s="42">
        <f>Igazgatás!T28+Községgazd!W28+Vagyongazd!T28+Közút!T28+Sport!T28+Közművelődés!V42+Támogatás!AA28</f>
        <v>0</v>
      </c>
      <c r="U28" s="42">
        <f>Igazgatás!U28+Községgazd!X28+Vagyongazd!U28+Közút!U28+Sport!U28+Közművelődés!W42+Támogatás!AB28</f>
        <v>7866.942</v>
      </c>
      <c r="V28" s="44">
        <f>Igazgatás!V28+Községgazd!Y28+Vagyongazd!V28+Közút!V28+Sport!V28+Közművelődés!X42+Támogatás!AC28</f>
        <v>20000</v>
      </c>
    </row>
    <row r="29" spans="1:22" hidden="1" x14ac:dyDescent="0.25">
      <c r="B29" s="62"/>
      <c r="C29" s="835" t="s">
        <v>158</v>
      </c>
      <c r="D29" s="836"/>
      <c r="E29" s="836"/>
      <c r="F29" s="167">
        <f>[1]Igazgatás!F29+[1]Községgazd!F29+[1]Vagyongazd!F29+[1]Közút!F29+[1]Sport!F29+[1]Közművelődés!F43+[1]Támogatás!F29</f>
        <v>0</v>
      </c>
      <c r="G29" s="490"/>
      <c r="H29" s="256">
        <f>Igazgatás!H29+Községgazd!H29+Vagyongazd!H29+Közút!H29+Sport!H29+Közművelődés!H45+Támogatás!H29</f>
        <v>0</v>
      </c>
      <c r="I29" s="154">
        <f>Igazgatás!I29+Községgazd!I29+Vagyongazd!I29+Közút!I29+Sport!I29+Közművelődés!I45+Támogatás!I29</f>
        <v>0</v>
      </c>
      <c r="J29" s="167">
        <f>Igazgatás!J29+Községgazd!J29+Vagyongazd!J29+Közút!J29+Sport!J29+Közművelődés!J45+Támogatás!J29</f>
        <v>0</v>
      </c>
      <c r="K29" s="75">
        <f>Igazgatás!K29+Községgazd!N29+Vagyongazd!K29+Közút!K29+Sport!K29+Közművelődés!M45+Támogatás!R29</f>
        <v>0</v>
      </c>
      <c r="L29" s="1">
        <f>Igazgatás!L29+Községgazd!O29+Vagyongazd!L29+Közút!L29+Sport!L29+Közművelődés!N45+Támogatás!S29</f>
        <v>0</v>
      </c>
      <c r="M29" s="1">
        <f>Igazgatás!M29+Községgazd!P29+Vagyongazd!M29+Közút!M29+Sport!M29+Közművelődés!O45+Támogatás!T29</f>
        <v>0</v>
      </c>
      <c r="N29" s="1">
        <f>Igazgatás!N29+Községgazd!Q29+Vagyongazd!N29+Közút!N29+Sport!N29+Közművelődés!P45+Támogatás!U29</f>
        <v>0</v>
      </c>
      <c r="O29" s="1">
        <f>Igazgatás!O29+Községgazd!R29+Vagyongazd!O29+Közút!O29+Sport!O29+Közművelődés!Q45+Támogatás!V29</f>
        <v>0</v>
      </c>
      <c r="P29" s="81">
        <f>Igazgatás!P29+Községgazd!S29+Vagyongazd!P29+Közút!P29+Sport!P29+Közművelődés!R45+Támogatás!W29</f>
        <v>0</v>
      </c>
      <c r="Q29" s="1">
        <f>Igazgatás!Q29+Községgazd!T29+Vagyongazd!Q29+Közút!Q29+Sport!Q29+Közművelődés!S45+Támogatás!X29</f>
        <v>0</v>
      </c>
      <c r="R29" s="42">
        <f>Igazgatás!R29+Községgazd!U29+Vagyongazd!R29+Közút!R29+Sport!R29+Közművelődés!T45+Támogatás!Y29</f>
        <v>0</v>
      </c>
      <c r="S29" s="44">
        <f>Igazgatás!S29+Községgazd!V29+Vagyongazd!S29+Közút!S29+Sport!S29+Közművelődés!U45+Támogatás!Z29</f>
        <v>0</v>
      </c>
      <c r="T29" s="42">
        <f>Igazgatás!T29+Községgazd!W29+Vagyongazd!T29+Közút!T29+Sport!T29+Közművelődés!V45+Támogatás!AA29</f>
        <v>0</v>
      </c>
      <c r="U29" s="42">
        <f>Igazgatás!U29+Községgazd!X29+Vagyongazd!U29+Közút!U29+Sport!U29+Közművelődés!W45+Támogatás!AB29</f>
        <v>0</v>
      </c>
      <c r="V29" s="44">
        <f>Igazgatás!V29+Községgazd!Y29+Vagyongazd!V29+Közút!V29+Sport!V29+Közművelődés!X45+Támogatás!AC29</f>
        <v>0</v>
      </c>
    </row>
    <row r="30" spans="1:22" hidden="1" x14ac:dyDescent="0.25">
      <c r="B30" s="62"/>
      <c r="C30" s="835" t="s">
        <v>159</v>
      </c>
      <c r="D30" s="836"/>
      <c r="E30" s="836"/>
      <c r="F30" s="167">
        <f>[1]Igazgatás!F30+[1]Községgazd!F30+[1]Vagyongazd!F30+[1]Közút!F30+[1]Sport!F30+[1]Közművelődés!F44+[1]Támogatás!F30</f>
        <v>0</v>
      </c>
      <c r="G30" s="490"/>
      <c r="H30" s="256">
        <f>Igazgatás!H30+Községgazd!H30+Vagyongazd!H30+Közút!H30+Sport!H30+Közművelődés!H46+Támogatás!H30</f>
        <v>0</v>
      </c>
      <c r="I30" s="154">
        <f>Igazgatás!I30+Községgazd!I30+Vagyongazd!I30+Közút!I30+Sport!I30+Közművelődés!I46+Támogatás!I30</f>
        <v>0</v>
      </c>
      <c r="J30" s="167">
        <f>Igazgatás!J30+Községgazd!J30+Vagyongazd!J30+Közút!J30+Sport!J30+Közművelődés!J46+Támogatás!J30</f>
        <v>0</v>
      </c>
      <c r="K30" s="75">
        <f>Igazgatás!K30+Községgazd!N30+Vagyongazd!K30+Közút!K30+Sport!K30+Közművelődés!M46+Támogatás!R30</f>
        <v>0</v>
      </c>
      <c r="L30" s="1">
        <f>Igazgatás!L30+Községgazd!O30+Vagyongazd!L30+Közút!L30+Sport!L30+Közművelődés!N46+Támogatás!S30</f>
        <v>0</v>
      </c>
      <c r="M30" s="1">
        <f>Igazgatás!M30+Községgazd!P30+Vagyongazd!M30+Közút!M30+Sport!M30+Közművelődés!O46+Támogatás!T30</f>
        <v>0</v>
      </c>
      <c r="N30" s="1">
        <f>Igazgatás!N30+Községgazd!Q30+Vagyongazd!N30+Közút!N30+Sport!N30+Közművelődés!P46+Támogatás!U30</f>
        <v>0</v>
      </c>
      <c r="O30" s="1">
        <f>Igazgatás!O30+Községgazd!R30+Vagyongazd!O30+Közút!O30+Sport!O30+Közművelődés!Q46+Támogatás!V30</f>
        <v>0</v>
      </c>
      <c r="P30" s="81">
        <f>Igazgatás!P30+Községgazd!S30+Vagyongazd!P30+Közút!P30+Sport!P30+Közművelődés!R46+Támogatás!W30</f>
        <v>0</v>
      </c>
      <c r="Q30" s="1">
        <f>Igazgatás!Q30+Községgazd!T30+Vagyongazd!Q30+Közút!Q30+Sport!Q30+Közművelődés!S46+Támogatás!X30</f>
        <v>0</v>
      </c>
      <c r="R30" s="42">
        <f>Igazgatás!R30+Községgazd!U30+Vagyongazd!R30+Közút!R30+Sport!R30+Közművelődés!T46+Támogatás!Y30</f>
        <v>0</v>
      </c>
      <c r="S30" s="44">
        <f>Igazgatás!S30+Községgazd!V30+Vagyongazd!S30+Közút!S30+Sport!S30+Közművelődés!U46+Támogatás!Z30</f>
        <v>0</v>
      </c>
      <c r="T30" s="42">
        <f>Igazgatás!T30+Községgazd!W30+Vagyongazd!T30+Közút!T30+Sport!T30+Közművelődés!V46+Támogatás!AA30</f>
        <v>0</v>
      </c>
      <c r="U30" s="42">
        <f>Igazgatás!U30+Községgazd!X30+Vagyongazd!U30+Közút!U30+Sport!U30+Közművelődés!W46+Támogatás!AB30</f>
        <v>0</v>
      </c>
      <c r="V30" s="44">
        <f>Igazgatás!V30+Községgazd!Y30+Vagyongazd!V30+Közút!V30+Sport!V30+Közművelődés!X46+Támogatás!AC30</f>
        <v>0</v>
      </c>
    </row>
    <row r="31" spans="1:22" ht="15.75" thickBot="1" x14ac:dyDescent="0.3">
      <c r="B31" s="63"/>
      <c r="C31" s="837" t="s">
        <v>160</v>
      </c>
      <c r="D31" s="838"/>
      <c r="E31" s="838"/>
      <c r="F31" s="167">
        <v>91462</v>
      </c>
      <c r="G31" s="612">
        <v>87086</v>
      </c>
      <c r="H31" s="257">
        <f>Igazgatás!H31+Községgazd!H31+Vagyongazd!H31+Közút!H31+Sport!H31+Közművelődés!H47+Támogatás!H31</f>
        <v>77086.544999999998</v>
      </c>
      <c r="I31" s="155">
        <f>Igazgatás!I31+Községgazd!I31+Vagyongazd!I31+Közút!I31+Sport!I31+Közművelődés!I47+Támogatás!I31</f>
        <v>10000</v>
      </c>
      <c r="J31" s="167">
        <f>Igazgatás!J31+Községgazd!J31+Vagyongazd!J31+Közút!J31+Sport!J31+Közművelődés!J47+Támogatás!J31</f>
        <v>87086.544999999998</v>
      </c>
      <c r="K31" s="75">
        <f>Igazgatás!K31+Községgazd!N31+Vagyongazd!K31+Közút!K31+Sport!K31+Közművelődés!M47+Támogatás!R31</f>
        <v>4986</v>
      </c>
      <c r="L31" s="1">
        <f>Igazgatás!L31+Községgazd!O31+Vagyongazd!L31+Közút!L31+Sport!L31+Közművelődés!N47+Támogatás!S31</f>
        <v>0</v>
      </c>
      <c r="M31" s="1">
        <f>Igazgatás!M31+Községgazd!P31+Vagyongazd!M31+Közút!M31+Sport!M31+Közművelődés!O47+Támogatás!T31</f>
        <v>53100</v>
      </c>
      <c r="N31" s="1">
        <f>Igazgatás!N31+Községgazd!Q31+Vagyongazd!N31+Közút!N31+Sport!N31+Közművelődés!P47+Támogatás!U31</f>
        <v>0</v>
      </c>
      <c r="O31" s="1">
        <f>Igazgatás!O31+Községgazd!R31+Vagyongazd!O31+Közút!O31+Sport!O31+Közművelődés!Q47+Támogatás!V31</f>
        <v>0</v>
      </c>
      <c r="P31" s="81">
        <f>Igazgatás!P31+Községgazd!S31+Vagyongazd!P31+Közút!P31+Sport!P31+Közművelődés!R47+Támogatás!W31</f>
        <v>0</v>
      </c>
      <c r="Q31" s="1">
        <f>Igazgatás!Q31+Községgazd!T31+Vagyongazd!Q31+Közút!Q31+Sport!Q31+Közművelődés!S47+Támogatás!X31</f>
        <v>8675</v>
      </c>
      <c r="R31" s="42">
        <f>Igazgatás!R31+Községgazd!U31+Vagyongazd!R31+Közút!R31+Sport!R31+Közművelődés!T47+Támogatás!Y31</f>
        <v>4425.25</v>
      </c>
      <c r="S31" s="44">
        <f>Igazgatás!S31+Községgazd!V31+Vagyongazd!S31+Közút!S31+Sport!S31+Közművelődés!U47+Támogatás!Z31</f>
        <v>0</v>
      </c>
      <c r="T31" s="42">
        <f>Igazgatás!T31+Községgazd!W31+Vagyongazd!T31+Közút!T31+Sport!T31+Közművelődés!V47+Támogatás!AA31</f>
        <v>0</v>
      </c>
      <c r="U31" s="42">
        <f>Igazgatás!U31+Községgazd!X31+Vagyongazd!U31+Közút!U31+Sport!U31+Közművelődés!W47+Támogatás!AB31</f>
        <v>5900.2949999999992</v>
      </c>
      <c r="V31" s="44">
        <f>Igazgatás!V31+Községgazd!Y31+Vagyongazd!V31+Közút!V31+Sport!V31+Közművelődés!X47+Támogatás!AC31</f>
        <v>10000</v>
      </c>
    </row>
    <row r="32" spans="1:22" ht="15.75" thickBot="1" x14ac:dyDescent="0.3">
      <c r="B32" s="84" t="s">
        <v>161</v>
      </c>
      <c r="C32" s="778" t="s">
        <v>162</v>
      </c>
      <c r="D32" s="786"/>
      <c r="E32" s="786"/>
      <c r="F32" s="164">
        <f>F33+F37+F40+F50+F53</f>
        <v>11096576.5024</v>
      </c>
      <c r="G32" s="164">
        <f>G33+G37+G40+G50+G53</f>
        <v>10615668</v>
      </c>
      <c r="H32" s="254">
        <f>Igazgatás!H32+Községgazd!H32+Vagyongazd!H32+Közút!H32+Sport!H32+Közművelődés!H50+Támogatás!H32</f>
        <v>10489866.050000001</v>
      </c>
      <c r="I32" s="152">
        <f>Igazgatás!I32+Községgazd!I32+Vagyongazd!I32+Közút!I32+Sport!I32+Közművelődés!I50+Támogatás!I32</f>
        <v>272630</v>
      </c>
      <c r="J32" s="164">
        <f>Igazgatás!J32+Községgazd!J32+Vagyongazd!J32+Közút!J32+Sport!J32+Közművelődés!J50+Támogatás!J32</f>
        <v>10762496.050000001</v>
      </c>
      <c r="K32" s="86">
        <f>Igazgatás!K32+Községgazd!N32+Vagyongazd!K32+Közút!K32+Sport!K32+Közművelődés!M50+Támogatás!R32</f>
        <v>304744</v>
      </c>
      <c r="L32" s="87">
        <f>Igazgatás!L32+Községgazd!O32+Vagyongazd!L32+Közút!L32+Sport!L32+Közművelődés!N50+Támogatás!S32</f>
        <v>390991</v>
      </c>
      <c r="M32" s="87">
        <f>Igazgatás!M32+Községgazd!P32+Vagyongazd!M32+Közút!M32+Sport!M32+Közművelődés!O50+Támogatás!T32</f>
        <v>364364.12</v>
      </c>
      <c r="N32" s="87">
        <f>Igazgatás!N32+Községgazd!Q32+Vagyongazd!N32+Közút!N32+Sport!N32+Közművelődés!P50+Támogatás!U32</f>
        <v>838850</v>
      </c>
      <c r="O32" s="87">
        <f>Igazgatás!O32+Községgazd!R32+Vagyongazd!O32+Közút!O32+Sport!O32+Közművelődés!Q50+Támogatás!V32</f>
        <v>757794</v>
      </c>
      <c r="P32" s="90">
        <f>Igazgatás!P32+Községgazd!S32+Vagyongazd!P32+Közút!P32+Sport!P32+Közművelődés!R50+Támogatás!W32</f>
        <v>858458</v>
      </c>
      <c r="Q32" s="87">
        <f>Igazgatás!Q32+Községgazd!T32+Vagyongazd!Q32+Közút!Q32+Sport!Q32+Közművelődés!S50+Támogatás!X32</f>
        <v>592419</v>
      </c>
      <c r="R32" s="89">
        <f>Igazgatás!R32+Községgazd!U32+Vagyongazd!R32+Közút!R32+Sport!R32+Közművelődés!T50+Támogatás!Y32</f>
        <v>674826</v>
      </c>
      <c r="S32" s="91">
        <f>Igazgatás!S32+Községgazd!V32+Vagyongazd!S32+Közút!S32+Sport!S32+Közművelődés!U50+Támogatás!Z32</f>
        <v>651571</v>
      </c>
      <c r="T32" s="89">
        <f>Igazgatás!T32+Községgazd!W32+Vagyongazd!T32+Közút!T32+Sport!T32+Közművelődés!V50+Támogatás!AA32</f>
        <v>1045105.55</v>
      </c>
      <c r="U32" s="89">
        <f>Igazgatás!U32+Községgazd!X32+Vagyongazd!U32+Közút!U32+Sport!U32+Közművelődés!W50+Támogatás!AB32</f>
        <v>3674477.94</v>
      </c>
      <c r="V32" s="91">
        <f>Igazgatás!V32+Községgazd!Y32+Vagyongazd!V32+Közút!V32+Sport!V32+Közművelődés!X50+Támogatás!AC32</f>
        <v>608895.43999999994</v>
      </c>
    </row>
    <row r="33" spans="1:22" x14ac:dyDescent="0.25">
      <c r="B33" s="123" t="s">
        <v>627</v>
      </c>
      <c r="C33" s="779" t="s">
        <v>163</v>
      </c>
      <c r="D33" s="780"/>
      <c r="E33" s="780"/>
      <c r="F33" s="165">
        <f>F34+F35</f>
        <v>867540</v>
      </c>
      <c r="G33" s="165">
        <f>G34+G35</f>
        <v>664734</v>
      </c>
      <c r="H33" s="250">
        <f>Igazgatás!H33+Községgazd!H33+Vagyongazd!H33+Közút!H33+Sport!H33+Közművelődés!H51+Támogatás!H33</f>
        <v>688312</v>
      </c>
      <c r="I33" s="148">
        <f>Igazgatás!I33+Községgazd!I33+Vagyongazd!I33+Közút!I33+Sport!I33+Közművelődés!I51+Támogatás!I33</f>
        <v>39370</v>
      </c>
      <c r="J33" s="165">
        <f>Igazgatás!J33+Községgazd!J33+Vagyongazd!J33+Közút!J33+Sport!J33+Közművelődés!J51+Támogatás!J33</f>
        <v>727682</v>
      </c>
      <c r="K33" s="117">
        <f>Igazgatás!K33+Községgazd!N33+Vagyongazd!K33+Közút!K33+Sport!K33+Közművelődés!M51+Támogatás!R33</f>
        <v>33818</v>
      </c>
      <c r="L33" s="118">
        <f>Igazgatás!L33+Községgazd!O33+Vagyongazd!L33+Közút!L33+Sport!L33+Közművelődés!N51+Támogatás!S33</f>
        <v>59847</v>
      </c>
      <c r="M33" s="118">
        <f>Igazgatás!M33+Községgazd!P33+Vagyongazd!M33+Közút!M33+Sport!M33+Közművelődés!O51+Támogatás!T33</f>
        <v>40404</v>
      </c>
      <c r="N33" s="118">
        <f>Igazgatás!N33+Községgazd!Q33+Vagyongazd!N33+Közút!N33+Sport!N33+Közművelődés!P51+Támogatás!U33</f>
        <v>85599</v>
      </c>
      <c r="O33" s="118">
        <f>Igazgatás!O33+Községgazd!R33+Vagyongazd!O33+Közút!O33+Sport!O33+Közművelődés!Q51+Támogatás!V33</f>
        <v>49347</v>
      </c>
      <c r="P33" s="121">
        <f>Igazgatás!P33+Községgazd!S33+Vagyongazd!P33+Közút!P33+Sport!P33+Közművelődés!R51+Támogatás!W33</f>
        <v>32914</v>
      </c>
      <c r="Q33" s="118">
        <f>Igazgatás!Q33+Községgazd!T33+Vagyongazd!Q33+Közút!Q33+Sport!Q33+Közművelődés!S51+Támogatás!X33</f>
        <v>25984</v>
      </c>
      <c r="R33" s="120">
        <f>Igazgatás!R33+Községgazd!U33+Vagyongazd!R33+Közút!R33+Sport!R33+Közművelődés!T51+Támogatás!Y33</f>
        <v>72416</v>
      </c>
      <c r="S33" s="122">
        <f>Igazgatás!S33+Községgazd!V33+Vagyongazd!S33+Közút!S33+Sport!S33+Közművelődés!U51+Támogatás!Z33</f>
        <v>42402</v>
      </c>
      <c r="T33" s="120">
        <f>Igazgatás!T33+Községgazd!W33+Vagyongazd!T33+Közút!T33+Sport!T33+Közművelődés!V51+Támogatás!AA33</f>
        <v>49685</v>
      </c>
      <c r="U33" s="120">
        <f>Igazgatás!U33+Községgazd!X33+Vagyongazd!U33+Közút!U33+Sport!U33+Közművelődés!W51+Támogatás!AB33</f>
        <v>111799</v>
      </c>
      <c r="V33" s="122">
        <f>Igazgatás!V33+Községgazd!Y33+Vagyongazd!V33+Közút!V33+Sport!V33+Közművelődés!X51+Támogatás!AC33</f>
        <v>123467</v>
      </c>
    </row>
    <row r="34" spans="1:22" s="41" customFormat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168">
        <v>35000</v>
      </c>
      <c r="G34" s="489">
        <v>15000</v>
      </c>
      <c r="H34" s="258">
        <f>Igazgatás!H34+Községgazd!H34+Vagyongazd!H34+Közút!H34+Sport!H34+Közművelődés!H52+Támogatás!H34</f>
        <v>37500</v>
      </c>
      <c r="I34" s="156">
        <f>Igazgatás!I34+Községgazd!I34+Vagyongazd!I34+Közút!I34+Sport!I34+Közművelődés!I52+Támogatás!I34</f>
        <v>0</v>
      </c>
      <c r="J34" s="168">
        <f>Igazgatás!J34+Községgazd!J34+Vagyongazd!J34+Közút!J34+Sport!J34+Közművelődés!J52+Támogatás!J34</f>
        <v>37500</v>
      </c>
      <c r="K34" s="77">
        <f>Igazgatás!K34+Községgazd!N34+Vagyongazd!K34+Közút!K34+Sport!K34+Közművelődés!M52+Támogatás!R34</f>
        <v>0</v>
      </c>
      <c r="L34" s="13">
        <f>Igazgatás!L34+Községgazd!O34+Vagyongazd!L34+Közút!L34+Sport!L34+Közművelődés!N52+Támogatás!S34</f>
        <v>0</v>
      </c>
      <c r="M34" s="13">
        <f>Igazgatás!M34+Községgazd!P34+Vagyongazd!M34+Közút!M34+Sport!M34+Közművelődés!O52+Támogatás!T34</f>
        <v>0</v>
      </c>
      <c r="N34" s="13">
        <f>Igazgatás!N34+Községgazd!Q34+Vagyongazd!N34+Közút!N34+Sport!N34+Közművelődés!P52+Támogatás!U34</f>
        <v>0</v>
      </c>
      <c r="O34" s="13">
        <f>Igazgatás!O34+Községgazd!R34+Vagyongazd!O34+Közút!O34+Sport!O34+Közművelődés!Q52+Támogatás!V34</f>
        <v>0</v>
      </c>
      <c r="P34" s="82">
        <f>Igazgatás!P34+Községgazd!S34+Vagyongazd!P34+Közút!P34+Sport!P34+Közművelődés!R52+Támogatás!W34</f>
        <v>0</v>
      </c>
      <c r="Q34" s="13">
        <f>Igazgatás!Q34+Községgazd!T34+Vagyongazd!Q34+Közút!Q34+Sport!Q34+Közművelődés!S52+Támogatás!X34</f>
        <v>0</v>
      </c>
      <c r="R34" s="43">
        <f>Igazgatás!R34+Községgazd!U34+Vagyongazd!R34+Közút!R34+Sport!R34+Közművelődés!T52+Támogatás!Y34</f>
        <v>22500</v>
      </c>
      <c r="S34" s="45">
        <f>Igazgatás!S34+Községgazd!V34+Vagyongazd!S34+Közút!S34+Sport!S34+Közművelődés!U52+Támogatás!Z34</f>
        <v>15000</v>
      </c>
      <c r="T34" s="43">
        <f>Igazgatás!T34+Községgazd!W34+Vagyongazd!T34+Közút!T34+Sport!T34+Közművelődés!V52+Támogatás!AA34</f>
        <v>0</v>
      </c>
      <c r="U34" s="43">
        <f>Igazgatás!U34+Községgazd!X34+Vagyongazd!U34+Közút!U34+Sport!U34+Közművelődés!W52+Támogatás!AB34</f>
        <v>0</v>
      </c>
      <c r="V34" s="45">
        <f>Igazgatás!V34+Községgazd!Y34+Vagyongazd!V34+Közút!V34+Sport!V34+Közművelődés!X52+Támogatás!AC34</f>
        <v>0</v>
      </c>
    </row>
    <row r="35" spans="1:22" s="41" customFormat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168">
        <v>832540</v>
      </c>
      <c r="G35" s="489">
        <v>649734</v>
      </c>
      <c r="H35" s="258">
        <f>Igazgatás!H35+Községgazd!H35+Vagyongazd!H35+Közút!H35+Sport!H35+Közművelődés!H53+Támogatás!H35</f>
        <v>650812</v>
      </c>
      <c r="I35" s="156">
        <f>Igazgatás!I35+Községgazd!I35+Vagyongazd!I35+Közút!I35+Sport!I35+Közművelődés!I53+Támogatás!I35</f>
        <v>39370</v>
      </c>
      <c r="J35" s="168">
        <f>Igazgatás!J35+Községgazd!J35+Vagyongazd!J35+Közút!J35+Sport!J35+Közművelődés!J53+Támogatás!J35</f>
        <v>690182</v>
      </c>
      <c r="K35" s="77">
        <f>Igazgatás!K35+Községgazd!N35+Vagyongazd!K35+Közút!K35+Sport!K35+Közművelődés!M53+Támogatás!R35</f>
        <v>33818</v>
      </c>
      <c r="L35" s="13">
        <f>Igazgatás!L35+Községgazd!O35+Vagyongazd!L35+Közút!L35+Sport!L35+Közművelődés!N53+Támogatás!S35</f>
        <v>59847</v>
      </c>
      <c r="M35" s="13">
        <f>Igazgatás!M35+Községgazd!P35+Vagyongazd!M35+Közút!M35+Sport!M35+Közművelődés!O53+Támogatás!T35</f>
        <v>40404</v>
      </c>
      <c r="N35" s="13">
        <f>Igazgatás!N35+Községgazd!Q35+Vagyongazd!N35+Közút!N35+Sport!N35+Közművelődés!P53+Támogatás!U35</f>
        <v>85599</v>
      </c>
      <c r="O35" s="13">
        <f>Igazgatás!O35+Községgazd!R35+Vagyongazd!O35+Közút!O35+Sport!O35+Közművelődés!Q53+Támogatás!V35</f>
        <v>49347</v>
      </c>
      <c r="P35" s="82">
        <f>Igazgatás!P35+Községgazd!S35+Vagyongazd!P35+Közút!P35+Sport!P35+Közművelődés!R53+Támogatás!W35</f>
        <v>32914</v>
      </c>
      <c r="Q35" s="13">
        <f>Igazgatás!Q35+Községgazd!T35+Vagyongazd!Q35+Közút!Q35+Sport!Q35+Közművelődés!S53+Támogatás!X35</f>
        <v>25984</v>
      </c>
      <c r="R35" s="43">
        <f>Igazgatás!R35+Községgazd!U35+Vagyongazd!R35+Közút!R35+Sport!R35+Közművelődés!T53+Támogatás!Y35</f>
        <v>49916</v>
      </c>
      <c r="S35" s="45">
        <f>Igazgatás!S35+Községgazd!V35+Vagyongazd!S35+Közút!S35+Sport!S35+Közművelődés!U53+Támogatás!Z35</f>
        <v>27402</v>
      </c>
      <c r="T35" s="43">
        <f>Igazgatás!T35+Községgazd!W35+Vagyongazd!T35+Közút!T35+Sport!T35+Közművelődés!V53+Támogatás!AA35</f>
        <v>49685</v>
      </c>
      <c r="U35" s="43">
        <f>Igazgatás!U35+Községgazd!X35+Vagyongazd!U35+Közút!U35+Sport!U35+Közművelődés!W53+Támogatás!AB35</f>
        <v>111799</v>
      </c>
      <c r="V35" s="45">
        <f>Igazgatás!V35+Községgazd!Y35+Vagyongazd!V35+Közút!V35+Sport!V35+Közművelődés!X53+Támogatás!AC35</f>
        <v>123467</v>
      </c>
    </row>
    <row r="36" spans="1:22" s="41" customFormat="1" hidden="1" x14ac:dyDescent="0.25">
      <c r="A36" s="126" t="s">
        <v>168</v>
      </c>
      <c r="B36" s="53" t="s">
        <v>630</v>
      </c>
      <c r="C36" s="802" t="s">
        <v>169</v>
      </c>
      <c r="D36" s="803"/>
      <c r="E36" s="803"/>
      <c r="F36" s="168">
        <f>[1]Igazgatás!F38+[1]Községgazd!F38+[1]Vagyongazd!F36+[1]Közút!F36+[1]Sport!F36+[1]Közművelődés!F54+[1]Támogatás!F36</f>
        <v>0</v>
      </c>
      <c r="G36" s="489"/>
      <c r="H36" s="258">
        <f>Igazgatás!H38+Községgazd!H38+Vagyongazd!H36+Közút!H36+Sport!H36+Közművelődés!H56+Támogatás!H36</f>
        <v>0</v>
      </c>
      <c r="I36" s="156">
        <f>Igazgatás!I38+Községgazd!I38+Vagyongazd!I36+Közút!I36+Sport!I36+Közművelődés!I56+Támogatás!I36</f>
        <v>0</v>
      </c>
      <c r="J36" s="168">
        <f>Igazgatás!J38+Községgazd!J38+Vagyongazd!J36+Közút!J36+Sport!J36+Közművelődés!J56+Támogatás!J36</f>
        <v>0</v>
      </c>
      <c r="K36" s="77">
        <f>Igazgatás!K38+Községgazd!N38+Vagyongazd!K36+Közút!K36+Sport!K36+Közművelődés!M56+Támogatás!R36</f>
        <v>0</v>
      </c>
      <c r="L36" s="13">
        <f>Igazgatás!L38+Községgazd!O38+Vagyongazd!L36+Közút!L36+Sport!L36+Közművelődés!N56+Támogatás!S36</f>
        <v>0</v>
      </c>
      <c r="M36" s="13">
        <f>Igazgatás!M38+Községgazd!P38+Vagyongazd!M36+Közút!M36+Sport!M36+Közművelődés!O56+Támogatás!T36</f>
        <v>0</v>
      </c>
      <c r="N36" s="13">
        <f>Igazgatás!N38+Községgazd!Q38+Vagyongazd!N36+Közút!N36+Sport!N36+Közművelődés!P56+Támogatás!U36</f>
        <v>0</v>
      </c>
      <c r="O36" s="13">
        <f>Igazgatás!O38+Községgazd!R38+Vagyongazd!O36+Közút!O36+Sport!O36+Közművelődés!Q56+Támogatás!V36</f>
        <v>0</v>
      </c>
      <c r="P36" s="82">
        <f>Igazgatás!P38+Községgazd!S38+Vagyongazd!P36+Közút!P36+Sport!P36+Közművelődés!R56+Támogatás!W36</f>
        <v>0</v>
      </c>
      <c r="Q36" s="13">
        <f>Igazgatás!Q38+Községgazd!T38+Vagyongazd!Q36+Közút!Q36+Sport!Q36+Közművelődés!S56+Támogatás!X36</f>
        <v>0</v>
      </c>
      <c r="R36" s="43">
        <f>Igazgatás!R38+Községgazd!U38+Vagyongazd!R36+Közút!R36+Sport!R36+Közművelődés!T56+Támogatás!Y36</f>
        <v>0</v>
      </c>
      <c r="S36" s="45">
        <f>Igazgatás!S38+Községgazd!V38+Vagyongazd!S36+Közút!S36+Sport!S36+Közművelődés!U56+Támogatás!Z36</f>
        <v>0</v>
      </c>
      <c r="T36" s="43">
        <f>Igazgatás!T38+Községgazd!W38+Vagyongazd!T36+Közút!T36+Sport!T36+Közművelődés!V56+Támogatás!AA36</f>
        <v>0</v>
      </c>
      <c r="U36" s="43">
        <f>Igazgatás!U38+Községgazd!X38+Vagyongazd!U36+Közút!U36+Sport!U36+Közművelődés!W56+Támogatás!AB36</f>
        <v>0</v>
      </c>
      <c r="V36" s="45">
        <f>Igazgatás!V38+Községgazd!Y38+Vagyongazd!V36+Közút!V36+Sport!V36+Közművelődés!X56+Támogatás!AC36</f>
        <v>0</v>
      </c>
    </row>
    <row r="37" spans="1:22" x14ac:dyDescent="0.25">
      <c r="B37" s="92" t="s">
        <v>631</v>
      </c>
      <c r="C37" s="781" t="s">
        <v>170</v>
      </c>
      <c r="D37" s="782"/>
      <c r="E37" s="782"/>
      <c r="F37" s="166">
        <f>F38+F39</f>
        <v>182000</v>
      </c>
      <c r="G37" s="166">
        <f>G38+G39</f>
        <v>189854</v>
      </c>
      <c r="H37" s="252">
        <f>Igazgatás!H39+Községgazd!H39+Vagyongazd!H37+Közút!H37+Sport!H37+Közművelődés!H57+Támogatás!H37</f>
        <v>187283</v>
      </c>
      <c r="I37" s="150">
        <f>Igazgatás!I39+Községgazd!I39+Vagyongazd!I37+Közút!I37+Sport!I37+Közművelődés!I57+Támogatás!I37</f>
        <v>0</v>
      </c>
      <c r="J37" s="166">
        <f>Igazgatás!J39+Községgazd!J39+Vagyongazd!J37+Közút!J37+Sport!J37+Közművelődés!J57+Támogatás!J37</f>
        <v>187283</v>
      </c>
      <c r="K37" s="94">
        <f>Igazgatás!K39+Községgazd!N39+Vagyongazd!K37+Közút!K37+Sport!K37+Közművelődés!M57+Támogatás!R37</f>
        <v>14950</v>
      </c>
      <c r="L37" s="95">
        <f>Igazgatás!L39+Községgazd!O39+Vagyongazd!L37+Közút!L37+Sport!L37+Közművelődés!N57+Támogatás!S37</f>
        <v>14950</v>
      </c>
      <c r="M37" s="95">
        <f>Igazgatás!M39+Községgazd!P39+Vagyongazd!M37+Közút!M37+Sport!M37+Közművelődés!O57+Támogatás!T37</f>
        <v>14950</v>
      </c>
      <c r="N37" s="95">
        <f>Igazgatás!N39+Községgazd!Q39+Vagyongazd!N37+Közút!N37+Sport!N37+Közművelődés!P57+Támogatás!U37</f>
        <v>14950</v>
      </c>
      <c r="O37" s="95">
        <f>Igazgatás!O39+Községgazd!R39+Vagyongazd!O37+Közút!O37+Sport!O37+Közművelődés!Q57+Támogatás!V37</f>
        <v>14950</v>
      </c>
      <c r="P37" s="98">
        <f>Igazgatás!P39+Községgazd!S39+Vagyongazd!P37+Közút!P37+Sport!P37+Közművelődés!R57+Támogatás!W37</f>
        <v>25404</v>
      </c>
      <c r="Q37" s="95">
        <f>Igazgatás!Q39+Községgazd!T39+Vagyongazd!Q37+Közút!Q37+Sport!Q37+Közművelődés!S57+Támogatás!X37</f>
        <v>14950</v>
      </c>
      <c r="R37" s="97">
        <f>Igazgatás!R39+Községgazd!U39+Vagyongazd!R37+Közút!R37+Sport!R37+Közművelődés!T57+Támogatás!Y37</f>
        <v>5093</v>
      </c>
      <c r="S37" s="99">
        <f>Igazgatás!S39+Községgazd!V39+Vagyongazd!S37+Közút!S37+Sport!S37+Közművelődés!U57+Támogatás!Z37</f>
        <v>22236</v>
      </c>
      <c r="T37" s="97">
        <f>Igazgatás!T39+Községgazd!W39+Vagyongazd!T37+Közút!T37+Sport!T37+Közművelődés!V57+Támogatás!AA37</f>
        <v>14950</v>
      </c>
      <c r="U37" s="97">
        <f>Igazgatás!U39+Községgazd!X39+Vagyongazd!U37+Közút!U37+Sport!U37+Közművelődés!W57+Támogatás!AB37</f>
        <v>14950</v>
      </c>
      <c r="V37" s="99">
        <f>Igazgatás!V39+Községgazd!Y39+Vagyongazd!V37+Közút!V37+Sport!V37+Közművelődés!X57+Támogatás!AC37</f>
        <v>14950</v>
      </c>
    </row>
    <row r="38" spans="1:22" s="41" customFormat="1" x14ac:dyDescent="0.25">
      <c r="A38" s="126" t="s">
        <v>171</v>
      </c>
      <c r="B38" s="53" t="s">
        <v>632</v>
      </c>
      <c r="C38" s="802" t="s">
        <v>172</v>
      </c>
      <c r="D38" s="803"/>
      <c r="E38" s="803"/>
      <c r="F38" s="168">
        <v>132000</v>
      </c>
      <c r="G38" s="489">
        <v>138500</v>
      </c>
      <c r="H38" s="258">
        <f>Igazgatás!H40+Községgazd!H40+Vagyongazd!H38+Közút!H38+Sport!H38+Közművelődés!H58+Támogatás!H38</f>
        <v>138291</v>
      </c>
      <c r="I38" s="156">
        <f>Igazgatás!I40+Községgazd!I40+Vagyongazd!I38+Közút!I38+Sport!I38+Közművelődés!I58+Támogatás!I38</f>
        <v>0</v>
      </c>
      <c r="J38" s="168">
        <f>Igazgatás!J40+Községgazd!J40+Vagyongazd!J38+Közút!J38+Sport!J38+Közművelődés!J58+Támogatás!J38</f>
        <v>138291</v>
      </c>
      <c r="K38" s="77">
        <f>Igazgatás!K40+Községgazd!N40+Vagyongazd!K38+Közút!K38+Sport!K38+Közművelődés!M58+Támogatás!R38</f>
        <v>11000</v>
      </c>
      <c r="L38" s="13">
        <f>Igazgatás!L40+Községgazd!O40+Vagyongazd!L38+Közút!L38+Sport!L38+Közművelődés!N58+Támogatás!S38</f>
        <v>11000</v>
      </c>
      <c r="M38" s="13">
        <f>Igazgatás!M40+Községgazd!P40+Vagyongazd!M38+Közút!M38+Sport!M38+Közművelődés!O58+Támogatás!T38</f>
        <v>11000</v>
      </c>
      <c r="N38" s="13">
        <f>Igazgatás!N40+Községgazd!Q40+Vagyongazd!N38+Közút!N38+Sport!N38+Közművelődés!P58+Támogatás!U38</f>
        <v>11000</v>
      </c>
      <c r="O38" s="13">
        <f>Igazgatás!O40+Községgazd!R40+Vagyongazd!O38+Közút!O38+Sport!O38+Közművelődés!Q58+Támogatás!V38</f>
        <v>11000</v>
      </c>
      <c r="P38" s="82">
        <f>Igazgatás!P40+Községgazd!S40+Vagyongazd!P38+Közút!P38+Sport!P38+Közművelődés!R58+Támogatás!W38</f>
        <v>17500</v>
      </c>
      <c r="Q38" s="13">
        <f>Igazgatás!Q40+Községgazd!T40+Vagyongazd!Q38+Közút!Q38+Sport!Q38+Közművelődés!S58+Támogatás!X38</f>
        <v>11000</v>
      </c>
      <c r="R38" s="43">
        <f>Igazgatás!R40+Községgazd!U40+Vagyongazd!R38+Közút!R38+Sport!R38+Közművelődés!T58+Támogatás!Y38</f>
        <v>4500</v>
      </c>
      <c r="S38" s="45">
        <f>Igazgatás!S40+Községgazd!V40+Vagyongazd!S38+Közút!S38+Sport!S38+Közművelődés!U58+Támogatás!Z38</f>
        <v>17291</v>
      </c>
      <c r="T38" s="43">
        <f>Igazgatás!T40+Községgazd!W40+Vagyongazd!T38+Közút!T38+Sport!T38+Közművelődés!V58+Támogatás!AA38</f>
        <v>11000</v>
      </c>
      <c r="U38" s="43">
        <f>Igazgatás!U40+Községgazd!X40+Vagyongazd!U38+Közút!U38+Sport!U38+Közművelődés!W58+Támogatás!AB38</f>
        <v>11000</v>
      </c>
      <c r="V38" s="45">
        <f>Igazgatás!V40+Községgazd!Y40+Vagyongazd!V38+Közút!V38+Sport!V38+Közművelődés!X58+Támogatás!AC38</f>
        <v>11000</v>
      </c>
    </row>
    <row r="39" spans="1:22" s="41" customFormat="1" x14ac:dyDescent="0.25">
      <c r="A39" s="126" t="s">
        <v>173</v>
      </c>
      <c r="B39" s="53" t="s">
        <v>633</v>
      </c>
      <c r="C39" s="802" t="s">
        <v>174</v>
      </c>
      <c r="D39" s="803"/>
      <c r="E39" s="803"/>
      <c r="F39" s="168">
        <v>50000</v>
      </c>
      <c r="G39" s="489">
        <v>51354</v>
      </c>
      <c r="H39" s="258">
        <f>Igazgatás!H44+Községgazd!H41+Vagyongazd!H39+Közút!H39+Sport!H39+Közművelődés!H59+Támogatás!H39</f>
        <v>48992</v>
      </c>
      <c r="I39" s="156">
        <f>Igazgatás!I44+Községgazd!I41+Vagyongazd!I39+Közút!I39+Sport!I39+Közművelődés!I59+Támogatás!I39</f>
        <v>0</v>
      </c>
      <c r="J39" s="168">
        <f>Igazgatás!J44+Községgazd!J41+Vagyongazd!J39+Közút!J39+Sport!J39+Közművelődés!J59+Támogatás!J39</f>
        <v>48992</v>
      </c>
      <c r="K39" s="77">
        <f>Igazgatás!K44+Községgazd!N41+Vagyongazd!K39+Közút!K39+Sport!K39+Közművelődés!M59+Támogatás!R39</f>
        <v>3950</v>
      </c>
      <c r="L39" s="13">
        <f>Igazgatás!L44+Községgazd!O41+Vagyongazd!L39+Közút!L39+Sport!L39+Közművelődés!N59+Támogatás!S39</f>
        <v>3950</v>
      </c>
      <c r="M39" s="13">
        <f>Igazgatás!M44+Községgazd!P41+Vagyongazd!M39+Közút!M39+Sport!M39+Közművelődés!O59+Támogatás!T39</f>
        <v>3950</v>
      </c>
      <c r="N39" s="13">
        <f>Igazgatás!N44+Községgazd!Q41+Vagyongazd!N39+Közút!N39+Sport!N39+Közművelődés!P59+Támogatás!U39</f>
        <v>3950</v>
      </c>
      <c r="O39" s="13">
        <f>Igazgatás!O44+Községgazd!R41+Vagyongazd!O39+Közút!O39+Sport!O39+Közművelődés!Q59+Támogatás!V39</f>
        <v>3950</v>
      </c>
      <c r="P39" s="82">
        <f>Igazgatás!P44+Községgazd!S41+Vagyongazd!P39+Közút!P39+Sport!P39+Közművelődés!R59+Támogatás!W39</f>
        <v>7904</v>
      </c>
      <c r="Q39" s="13">
        <f>Igazgatás!Q44+Községgazd!T41+Vagyongazd!Q39+Közút!Q39+Sport!Q39+Közművelődés!S59+Támogatás!X39</f>
        <v>3950</v>
      </c>
      <c r="R39" s="43">
        <f>Igazgatás!R44+Községgazd!U41+Vagyongazd!R39+Közút!R39+Sport!R39+Közművelődés!T59+Támogatás!Y39</f>
        <v>593</v>
      </c>
      <c r="S39" s="45">
        <f>Igazgatás!S44+Községgazd!V41+Vagyongazd!S39+Közút!S39+Sport!S39+Közművelődés!U59+Támogatás!Z39</f>
        <v>4945</v>
      </c>
      <c r="T39" s="43">
        <f>Igazgatás!T44+Községgazd!W41+Vagyongazd!T39+Közút!T39+Sport!T39+Közművelődés!V59+Támogatás!AA39</f>
        <v>3950</v>
      </c>
      <c r="U39" s="43">
        <f>Igazgatás!U44+Községgazd!X41+Vagyongazd!U39+Közút!U39+Sport!U39+Közművelődés!W59+Támogatás!AB39</f>
        <v>3950</v>
      </c>
      <c r="V39" s="45">
        <f>Igazgatás!V44+Községgazd!Y41+Vagyongazd!V39+Közút!V39+Sport!V39+Közművelődés!X59+Támogatás!AC39</f>
        <v>3950</v>
      </c>
    </row>
    <row r="40" spans="1:22" x14ac:dyDescent="0.25">
      <c r="B40" s="92" t="s">
        <v>634</v>
      </c>
      <c r="C40" s="781" t="s">
        <v>175</v>
      </c>
      <c r="D40" s="782"/>
      <c r="E40" s="782"/>
      <c r="F40" s="166">
        <f>F41+F43+F44+F45+F48+F49</f>
        <v>6858656</v>
      </c>
      <c r="G40" s="166">
        <f>G41+G43+G44+G45+G48+G49</f>
        <v>6803432</v>
      </c>
      <c r="H40" s="252">
        <f>Igazgatás!H45+Községgazd!H42+Vagyongazd!H40+Közút!H40+Sport!H40+Közművelődés!H60+Támogatás!H40</f>
        <v>6654818.1200000001</v>
      </c>
      <c r="I40" s="150">
        <f>Igazgatás!I45+Községgazd!I42+Vagyongazd!I40+Közút!I40+Sport!I40+Közművelődés!I60+Támogatás!I40</f>
        <v>233260</v>
      </c>
      <c r="J40" s="166">
        <f>Igazgatás!J45+Községgazd!J42+Vagyongazd!J40+Közút!J40+Sport!J40+Közművelődés!J60+Támogatás!J40</f>
        <v>6888078.1200000001</v>
      </c>
      <c r="K40" s="94">
        <f>Igazgatás!K45+Községgazd!N42+Vagyongazd!K40+Közút!K40+Sport!K40+Közművelődés!M60+Támogatás!R40</f>
        <v>195353</v>
      </c>
      <c r="L40" s="95">
        <f>Igazgatás!L45+Községgazd!O42+Vagyongazd!L40+Közút!L40+Sport!L40+Közművelődés!N60+Támogatás!S40</f>
        <v>223420</v>
      </c>
      <c r="M40" s="95">
        <f>Igazgatás!M45+Községgazd!P42+Vagyongazd!M40+Közút!M40+Sport!M40+Közművelődés!O60+Támogatás!T40</f>
        <v>235001.12</v>
      </c>
      <c r="N40" s="95">
        <f>Igazgatás!N45+Községgazd!Q42+Vagyongazd!N40+Közút!N40+Sport!N40+Közművelődés!P60+Támogatás!U40</f>
        <v>582938</v>
      </c>
      <c r="O40" s="95">
        <f>Igazgatás!O45+Községgazd!R42+Vagyongazd!O40+Közút!O40+Sport!O40+Közművelődés!Q60+Támogatás!V40</f>
        <v>261367</v>
      </c>
      <c r="P40" s="98">
        <f>Igazgatás!P45+Községgazd!S42+Vagyongazd!P40+Közút!P40+Sport!P40+Közművelődés!R60+Támogatás!W40</f>
        <v>597034</v>
      </c>
      <c r="Q40" s="95">
        <f>Igazgatás!Q45+Községgazd!T42+Vagyongazd!Q40+Közút!Q40+Sport!Q40+Közművelődés!S60+Támogatás!X40</f>
        <v>365654</v>
      </c>
      <c r="R40" s="97">
        <f>Igazgatás!R45+Községgazd!U42+Vagyongazd!R40+Közút!R40+Sport!R40+Közművelődés!T60+Támogatás!Y40</f>
        <v>334000</v>
      </c>
      <c r="S40" s="99">
        <f>Igazgatás!S45+Községgazd!V42+Vagyongazd!S40+Közút!S40+Sport!S40+Közművelődés!U60+Támogatás!Z40</f>
        <v>514849</v>
      </c>
      <c r="T40" s="97">
        <f>Igazgatás!T45+Községgazd!W42+Vagyongazd!T40+Közút!T40+Sport!T40+Közművelődés!V60+Támogatás!AA40</f>
        <v>589343</v>
      </c>
      <c r="U40" s="97">
        <f>Igazgatás!U45+Községgazd!X42+Vagyongazd!U40+Közút!U40+Sport!U40+Közművelődés!W60+Támogatás!AB40</f>
        <v>2703618</v>
      </c>
      <c r="V40" s="99">
        <f>Igazgatás!V45+Községgazd!Y42+Vagyongazd!V40+Közút!V40+Sport!V40+Közművelődés!X60+Támogatás!AC40</f>
        <v>285501</v>
      </c>
    </row>
    <row r="41" spans="1:22" s="41" customFormat="1" x14ac:dyDescent="0.25">
      <c r="A41" s="126" t="s">
        <v>176</v>
      </c>
      <c r="B41" s="53" t="s">
        <v>635</v>
      </c>
      <c r="C41" s="802" t="s">
        <v>177</v>
      </c>
      <c r="D41" s="803"/>
      <c r="E41" s="803"/>
      <c r="F41" s="168">
        <v>1311942</v>
      </c>
      <c r="G41" s="489">
        <v>1809630</v>
      </c>
      <c r="H41" s="258">
        <f>Igazgatás!H46+Községgazd!H43+Vagyongazd!H41+Közút!H41+Sport!H41+Közművelődés!H61+Támogatás!H41</f>
        <v>1850791</v>
      </c>
      <c r="I41" s="156">
        <f>Igazgatás!I46+Községgazd!I43+Vagyongazd!I41+Közút!I41+Sport!I41+Közművelődés!I61+Támogatás!I41</f>
        <v>0</v>
      </c>
      <c r="J41" s="168">
        <f>Igazgatás!J46+Községgazd!J43+Vagyongazd!J41+Közút!J41+Sport!J41+Közművelődés!J61+Támogatás!J41</f>
        <v>1850791</v>
      </c>
      <c r="K41" s="77">
        <f>Igazgatás!K46+Községgazd!N43+Vagyongazd!K41+Közút!K41+Sport!K41+Közművelődés!M61+Támogatás!R41</f>
        <v>103992</v>
      </c>
      <c r="L41" s="13">
        <f>Igazgatás!L46+Községgazd!O43+Vagyongazd!L41+Közút!L41+Sport!L41+Közművelődés!N61+Támogatás!S41</f>
        <v>112168</v>
      </c>
      <c r="M41" s="13">
        <f>Igazgatás!M46+Községgazd!P43+Vagyongazd!M41+Közút!M41+Sport!M41+Közművelődés!O61+Támogatás!T41</f>
        <v>104230</v>
      </c>
      <c r="N41" s="13">
        <f>Igazgatás!N46+Községgazd!Q43+Vagyongazd!N41+Közút!N41+Sport!N41+Közművelődés!P61+Támogatás!U41</f>
        <v>125461</v>
      </c>
      <c r="O41" s="13">
        <f>Igazgatás!O46+Községgazd!R43+Vagyongazd!O41+Közút!O41+Sport!O41+Közművelődés!Q61+Támogatás!V41</f>
        <v>121231</v>
      </c>
      <c r="P41" s="82">
        <f>Igazgatás!P46+Községgazd!S43+Vagyongazd!P41+Közút!P41+Sport!P41+Közművelődés!R61+Támogatás!W41</f>
        <v>406247</v>
      </c>
      <c r="Q41" s="13">
        <f>Igazgatás!Q46+Községgazd!T43+Vagyongazd!Q41+Közút!Q41+Sport!Q41+Közművelődés!S61+Támogatás!X41</f>
        <v>108683</v>
      </c>
      <c r="R41" s="43">
        <f>Igazgatás!R46+Községgazd!U43+Vagyongazd!R41+Közút!R41+Sport!R41+Közművelődés!T61+Támogatás!Y41</f>
        <v>100822</v>
      </c>
      <c r="S41" s="45">
        <f>Igazgatás!S46+Községgazd!V43+Vagyongazd!S41+Közút!S41+Sport!S41+Közművelődés!U61+Támogatás!Z41</f>
        <v>100769</v>
      </c>
      <c r="T41" s="43">
        <f>Igazgatás!T46+Községgazd!W43+Vagyongazd!T41+Közút!T41+Sport!T41+Közművelődés!V61+Támogatás!AA41</f>
        <v>314127</v>
      </c>
      <c r="U41" s="43">
        <f>Igazgatás!U46+Községgazd!X43+Vagyongazd!U41+Közút!U41+Sport!U41+Közművelődés!W61+Támogatás!AB41</f>
        <v>127239</v>
      </c>
      <c r="V41" s="45">
        <f>Igazgatás!V46+Községgazd!Y43+Vagyongazd!V41+Közút!V41+Sport!V41+Közművelődés!X61+Támogatás!AC41</f>
        <v>125822</v>
      </c>
    </row>
    <row r="42" spans="1:22" s="41" customFormat="1" hidden="1" x14ac:dyDescent="0.25">
      <c r="A42" s="126" t="s">
        <v>178</v>
      </c>
      <c r="B42" s="53" t="s">
        <v>636</v>
      </c>
      <c r="C42" s="802" t="s">
        <v>179</v>
      </c>
      <c r="D42" s="803"/>
      <c r="E42" s="803"/>
      <c r="F42" s="168">
        <f>[1]Igazgatás!F50+[1]Községgazd!F48+[1]Vagyongazd!F42+[1]Közút!F42+[1]Sport!F44+[1]Közművelődés!F69+[1]Támogatás!F42</f>
        <v>0</v>
      </c>
      <c r="G42" s="489"/>
      <c r="H42" s="258">
        <f>Igazgatás!H50+Községgazd!H48+Vagyongazd!H42+Közút!H42+Sport!H44+Közművelődés!H71+Támogatás!H42</f>
        <v>0</v>
      </c>
      <c r="I42" s="156">
        <f>Igazgatás!I50+Községgazd!I48+Vagyongazd!I42+Közút!I42+Sport!I44+Közművelődés!I71+Támogatás!I42</f>
        <v>0</v>
      </c>
      <c r="J42" s="168">
        <f>Igazgatás!J50+Községgazd!J48+Vagyongazd!J42+Közút!J42+Sport!J44+Közművelődés!J71+Támogatás!J42</f>
        <v>0</v>
      </c>
      <c r="K42" s="77">
        <f>Igazgatás!K50+Községgazd!N48+Vagyongazd!K42+Közút!K42+Sport!K44+Közművelődés!M71+Támogatás!R42</f>
        <v>0</v>
      </c>
      <c r="L42" s="13">
        <f>Igazgatás!L50+Községgazd!O48+Vagyongazd!L42+Közút!L42+Sport!L44+Közművelődés!N71+Támogatás!S42</f>
        <v>0</v>
      </c>
      <c r="M42" s="13">
        <f>Igazgatás!M50+Községgazd!P48+Vagyongazd!M42+Közút!M42+Sport!M44+Közművelődés!O71+Támogatás!T42</f>
        <v>0</v>
      </c>
      <c r="N42" s="13">
        <f>Igazgatás!N50+Községgazd!Q48+Vagyongazd!N42+Közút!N42+Sport!N44+Közművelődés!P71+Támogatás!U42</f>
        <v>0</v>
      </c>
      <c r="O42" s="13">
        <f>Igazgatás!O50+Községgazd!R48+Vagyongazd!O42+Közút!O42+Sport!O44+Közművelődés!Q71+Támogatás!V42</f>
        <v>0</v>
      </c>
      <c r="P42" s="82">
        <f>Igazgatás!P50+Községgazd!S48+Vagyongazd!P42+Közút!P42+Sport!P44+Közművelődés!R71+Támogatás!W42</f>
        <v>0</v>
      </c>
      <c r="Q42" s="13">
        <f>Igazgatás!Q50+Községgazd!T48+Vagyongazd!Q42+Közút!Q42+Sport!Q44+Közművelődés!S71+Támogatás!X42</f>
        <v>0</v>
      </c>
      <c r="R42" s="43">
        <f>Igazgatás!R50+Községgazd!U48+Vagyongazd!R42+Közút!R42+Sport!R44+Közművelődés!T71+Támogatás!Y42</f>
        <v>0</v>
      </c>
      <c r="S42" s="45">
        <f>Igazgatás!S50+Községgazd!V48+Vagyongazd!S42+Közút!S42+Sport!S44+Közművelődés!U71+Támogatás!Z42</f>
        <v>0</v>
      </c>
      <c r="T42" s="43">
        <f>Igazgatás!T50+Községgazd!W48+Vagyongazd!T42+Közút!T42+Sport!T44+Közművelődés!V71+Támogatás!AA42</f>
        <v>0</v>
      </c>
      <c r="U42" s="43">
        <f>Igazgatás!U50+Községgazd!X48+Vagyongazd!U42+Közút!U42+Sport!U44+Közművelődés!W71+Támogatás!AB42</f>
        <v>0</v>
      </c>
      <c r="V42" s="45">
        <f>Igazgatás!V50+Községgazd!Y48+Vagyongazd!V42+Közút!V42+Sport!V44+Közművelődés!X71+Támogatás!AC42</f>
        <v>0</v>
      </c>
    </row>
    <row r="43" spans="1:22" s="41" customFormat="1" x14ac:dyDescent="0.25">
      <c r="A43" s="126" t="s">
        <v>180</v>
      </c>
      <c r="B43" s="53" t="s">
        <v>637</v>
      </c>
      <c r="C43" s="802" t="s">
        <v>181</v>
      </c>
      <c r="D43" s="803"/>
      <c r="E43" s="803"/>
      <c r="F43" s="168">
        <v>465002</v>
      </c>
      <c r="G43" s="489">
        <v>480095</v>
      </c>
      <c r="H43" s="258">
        <f>Igazgatás!H51+Községgazd!H49+Vagyongazd!H43+Közút!H43+Sport!H45+Közművelődés!H72+Támogatás!H43</f>
        <v>255715.12</v>
      </c>
      <c r="I43" s="156">
        <f>Igazgatás!I51+Községgazd!I49+Vagyongazd!I43+Közút!I43+Sport!I45+Közművelődés!I72+Támogatás!I43</f>
        <v>233260</v>
      </c>
      <c r="J43" s="168">
        <f>Igazgatás!J51+Községgazd!J49+Vagyongazd!J43+Közút!J43+Sport!J45+Közművelődés!J72+Támogatás!J43</f>
        <v>488975.12</v>
      </c>
      <c r="K43" s="77">
        <f>Igazgatás!K51+Községgazd!N49+Vagyongazd!K43+Közút!K43+Sport!K45+Közművelődés!M72+Támogatás!R43</f>
        <v>26429</v>
      </c>
      <c r="L43" s="13">
        <f>Igazgatás!L51+Községgazd!O49+Vagyongazd!L43+Közút!L43+Sport!L45+Közművelődés!N72+Támogatás!S43</f>
        <v>20000</v>
      </c>
      <c r="M43" s="13">
        <f>Igazgatás!M51+Községgazd!P49+Vagyongazd!M43+Közút!M43+Sport!M45+Közművelődés!O72+Támogatás!T43</f>
        <v>20000.12</v>
      </c>
      <c r="N43" s="13">
        <f>Igazgatás!N51+Községgazd!Q49+Vagyongazd!N43+Közút!N43+Sport!N45+Közművelődés!P72+Támogatás!U43</f>
        <v>20000</v>
      </c>
      <c r="O43" s="13">
        <f>Igazgatás!O51+Községgazd!R49+Vagyongazd!O43+Közút!O43+Sport!O45+Közművelődés!Q72+Támogatás!V43</f>
        <v>84260</v>
      </c>
      <c r="P43" s="82">
        <f>Igazgatás!P51+Községgazd!S49+Vagyongazd!P43+Közút!P43+Sport!P45+Közművelődés!R72+Támogatás!W43</f>
        <v>20000</v>
      </c>
      <c r="Q43" s="13">
        <f>Igazgatás!Q51+Községgazd!T49+Vagyongazd!Q43+Közút!Q43+Sport!Q45+Közművelődés!S72+Támogatás!X43</f>
        <v>89406</v>
      </c>
      <c r="R43" s="43">
        <f>Igazgatás!R51+Községgazd!U49+Vagyongazd!R43+Közút!R43+Sport!R45+Közművelődés!T72+Támogatás!Y43</f>
        <v>28880</v>
      </c>
      <c r="S43" s="45">
        <f>Igazgatás!S51+Községgazd!V49+Vagyongazd!S43+Közút!S43+Sport!S45+Közművelődés!U72+Támogatás!Z43</f>
        <v>20000</v>
      </c>
      <c r="T43" s="43">
        <f>Igazgatás!T51+Községgazd!W49+Vagyongazd!T43+Közút!T43+Sport!T45+Közművelődés!V72+Támogatás!AA43</f>
        <v>70000</v>
      </c>
      <c r="U43" s="43">
        <f>Igazgatás!U51+Községgazd!X49+Vagyongazd!U43+Közút!U43+Sport!U45+Közművelődés!W72+Támogatás!AB43</f>
        <v>20000</v>
      </c>
      <c r="V43" s="45">
        <f>Igazgatás!V51+Községgazd!Y49+Vagyongazd!V43+Közút!V43+Sport!V45+Közművelődés!X72+Támogatás!AC43</f>
        <v>70000</v>
      </c>
    </row>
    <row r="44" spans="1:22" s="41" customFormat="1" x14ac:dyDescent="0.25">
      <c r="A44" s="126" t="s">
        <v>182</v>
      </c>
      <c r="B44" s="53" t="s">
        <v>638</v>
      </c>
      <c r="C44" s="802" t="s">
        <v>183</v>
      </c>
      <c r="D44" s="803"/>
      <c r="E44" s="803"/>
      <c r="F44" s="168">
        <v>808362</v>
      </c>
      <c r="G44" s="489">
        <v>464008</v>
      </c>
      <c r="H44" s="258">
        <f>Igazgatás!H52+Községgazd!H50+Vagyongazd!H44+Közút!H44+Sport!H46+Közművelődés!H73+Támogatás!H44</f>
        <v>453220</v>
      </c>
      <c r="I44" s="156">
        <f>Igazgatás!I52+Községgazd!I50+Vagyongazd!I44+Közút!I44+Sport!I46+Közművelődés!I73+Támogatás!I44</f>
        <v>0</v>
      </c>
      <c r="J44" s="168">
        <f>Igazgatás!J52+Községgazd!J50+Vagyongazd!J44+Közút!J44+Sport!J46+Közművelődés!J73+Támogatás!J44</f>
        <v>453220</v>
      </c>
      <c r="K44" s="77">
        <f>Igazgatás!K52+Községgazd!N50+Vagyongazd!K44+Közút!K44+Sport!K46+Közművelődés!M73+Támogatás!R44</f>
        <v>26175</v>
      </c>
      <c r="L44" s="13">
        <f>Igazgatás!L52+Községgazd!O50+Vagyongazd!L44+Közút!L44+Sport!L46+Közművelődés!N73+Támogatás!S44</f>
        <v>8325</v>
      </c>
      <c r="M44" s="13">
        <f>Igazgatás!M52+Községgazd!P50+Vagyongazd!M44+Közút!M44+Sport!M46+Közművelődés!O73+Támogatás!T44</f>
        <v>9569</v>
      </c>
      <c r="N44" s="13">
        <f>Igazgatás!N52+Községgazd!Q50+Vagyongazd!N44+Közút!N44+Sport!N46+Közművelődés!P73+Támogatás!U44</f>
        <v>119000</v>
      </c>
      <c r="O44" s="13">
        <f>Igazgatás!O52+Községgazd!R50+Vagyongazd!O44+Közút!O44+Sport!O46+Közművelődés!Q73+Támogatás!V44</f>
        <v>10471</v>
      </c>
      <c r="P44" s="82">
        <f>Igazgatás!P52+Községgazd!S50+Vagyongazd!P44+Közút!P44+Sport!P46+Közművelődés!R73+Támogatás!W44</f>
        <v>80690</v>
      </c>
      <c r="Q44" s="13">
        <f>Igazgatás!Q52+Községgazd!T50+Vagyongazd!Q44+Közút!Q44+Sport!Q46+Közművelődés!S73+Támogatás!X44</f>
        <v>16153</v>
      </c>
      <c r="R44" s="43">
        <f>Igazgatás!R52+Községgazd!U50+Vagyongazd!R44+Közút!R44+Sport!R46+Közművelődés!T73+Támogatás!Y44</f>
        <v>14603</v>
      </c>
      <c r="S44" s="45">
        <f>Igazgatás!S52+Községgazd!V50+Vagyongazd!S44+Közút!S44+Sport!S46+Közművelődés!U73+Támogatás!Z44</f>
        <v>15219</v>
      </c>
      <c r="T44" s="43">
        <f>Igazgatás!T52+Községgazd!W50+Vagyongazd!T44+Közút!T44+Sport!T46+Közművelődés!V73+Támogatás!AA44</f>
        <v>46365</v>
      </c>
      <c r="U44" s="43">
        <f>Igazgatás!U52+Községgazd!X50+Vagyongazd!U44+Közút!U44+Sport!U46+Közművelődés!W73+Támogatás!AB44</f>
        <v>88325</v>
      </c>
      <c r="V44" s="45">
        <f>Igazgatás!V52+Községgazd!Y50+Vagyongazd!V44+Közút!V44+Sport!V46+Közművelődés!X73+Támogatás!AC44</f>
        <v>18325</v>
      </c>
    </row>
    <row r="45" spans="1:22" s="18" customFormat="1" x14ac:dyDescent="0.25">
      <c r="A45" s="126" t="s">
        <v>184</v>
      </c>
      <c r="B45" s="53" t="s">
        <v>639</v>
      </c>
      <c r="C45" s="802" t="s">
        <v>185</v>
      </c>
      <c r="D45" s="803"/>
      <c r="E45" s="803"/>
      <c r="F45" s="168">
        <f>F46</f>
        <v>352247</v>
      </c>
      <c r="G45" s="489">
        <f>G46</f>
        <v>383543</v>
      </c>
      <c r="H45" s="258">
        <f>Igazgatás!H53+Községgazd!H53+Vagyongazd!H45+Közút!H45+Sport!H47+Közművelődés!H76+Támogatás!H45</f>
        <v>392461</v>
      </c>
      <c r="I45" s="156">
        <f>Igazgatás!I53+Községgazd!I53+Vagyongazd!I45+Közút!I45+Sport!I47+Közművelődés!I76+Támogatás!I45</f>
        <v>0</v>
      </c>
      <c r="J45" s="168">
        <f>Igazgatás!J53+Községgazd!J53+Vagyongazd!J45+Közút!J45+Sport!J47+Közművelődés!J76+Támogatás!J45</f>
        <v>392461</v>
      </c>
      <c r="K45" s="77">
        <f>Igazgatás!K53+Községgazd!N53+Vagyongazd!K45+Közút!K45+Sport!K47+Közművelődés!M76+Támogatás!R45</f>
        <v>0</v>
      </c>
      <c r="L45" s="13">
        <f>Igazgatás!L53+Községgazd!O53+Vagyongazd!L45+Közút!L45+Sport!L47+Közművelődés!N76+Támogatás!S45</f>
        <v>0</v>
      </c>
      <c r="M45" s="13">
        <f>Igazgatás!M53+Községgazd!P53+Vagyongazd!M45+Közút!M45+Sport!M47+Közművelődés!O76+Támogatás!T45</f>
        <v>5743</v>
      </c>
      <c r="N45" s="13">
        <f>Igazgatás!N53+Községgazd!Q53+Vagyongazd!N45+Közút!N45+Sport!N47+Közművelődés!P76+Támogatás!U45</f>
        <v>0</v>
      </c>
      <c r="O45" s="13">
        <f>Igazgatás!O53+Községgazd!R53+Vagyongazd!O45+Közút!O45+Sport!O47+Közművelődés!Q76+Támogatás!V45</f>
        <v>0</v>
      </c>
      <c r="P45" s="82">
        <f>Igazgatás!P53+Községgazd!S53+Vagyongazd!P45+Közút!P45+Sport!P47+Közművelődés!R76+Támogatás!W45</f>
        <v>7972</v>
      </c>
      <c r="Q45" s="13">
        <f>Igazgatás!Q53+Községgazd!T53+Vagyongazd!Q45+Közút!Q45+Sport!Q47+Közművelődés!S76+Támogatás!X45</f>
        <v>123925</v>
      </c>
      <c r="R45" s="43">
        <f>Igazgatás!R53+Községgazd!U53+Vagyongazd!R45+Közút!R45+Sport!R47+Közművelődés!T76+Támogatás!Y45</f>
        <v>0</v>
      </c>
      <c r="S45" s="45">
        <f>Igazgatás!S53+Községgazd!V53+Vagyongazd!S45+Közút!S45+Sport!S47+Közművelődés!U76+Támogatás!Z45</f>
        <v>153225</v>
      </c>
      <c r="T45" s="43">
        <f>Igazgatás!T53+Községgazd!W53+Vagyongazd!T45+Közút!T45+Sport!T47+Közművelődés!V76+Támogatás!AA45</f>
        <v>37380</v>
      </c>
      <c r="U45" s="43">
        <f>Igazgatás!U53+Községgazd!X53+Vagyongazd!U45+Közút!U45+Sport!U47+Közművelődés!W76+Támogatás!AB45</f>
        <v>30333</v>
      </c>
      <c r="V45" s="45">
        <f>Igazgatás!V53+Községgazd!Y53+Vagyongazd!V45+Közút!V45+Sport!V47+Közművelődés!X76+Támogatás!AC45</f>
        <v>33883</v>
      </c>
    </row>
    <row r="46" spans="1:22" x14ac:dyDescent="0.25">
      <c r="B46" s="55"/>
      <c r="C46" s="46"/>
      <c r="D46" s="761" t="s">
        <v>186</v>
      </c>
      <c r="E46" s="761"/>
      <c r="F46" s="167">
        <v>352247</v>
      </c>
      <c r="G46" s="490">
        <v>383543</v>
      </c>
      <c r="H46" s="251">
        <f>Igazgatás!H54+Községgazd!H54+Vagyongazd!H46+Közút!H46+Sport!H48+Közművelődés!H77+Támogatás!H46</f>
        <v>392461</v>
      </c>
      <c r="I46" s="149">
        <f>Igazgatás!I54+Községgazd!I54+Vagyongazd!I46+Közút!I46+Sport!I48+Közművelődés!I77+Támogatás!I46</f>
        <v>0</v>
      </c>
      <c r="J46" s="167">
        <f>Igazgatás!J54+Községgazd!J54+Vagyongazd!J46+Közút!J46+Sport!J48+Közművelődés!J77+Támogatás!J46</f>
        <v>392461</v>
      </c>
      <c r="K46" s="75">
        <f>Igazgatás!K54+Községgazd!N54+Vagyongazd!K46+Közút!K46+Sport!K48+Közművelődés!M77+Támogatás!R46</f>
        <v>0</v>
      </c>
      <c r="L46" s="1">
        <f>Igazgatás!L54+Községgazd!O54+Vagyongazd!L46+Közút!L46+Sport!L48+Közművelődés!N77+Támogatás!S46</f>
        <v>0</v>
      </c>
      <c r="M46" s="1">
        <f>Igazgatás!M54+Községgazd!P54+Vagyongazd!M46+Közút!M46+Sport!M48+Közművelődés!O77+Támogatás!T46</f>
        <v>5743</v>
      </c>
      <c r="N46" s="1">
        <f>Igazgatás!N54+Községgazd!Q54+Vagyongazd!N46+Közút!N46+Sport!N48+Közművelődés!P77+Támogatás!U46</f>
        <v>0</v>
      </c>
      <c r="O46" s="1">
        <f>Igazgatás!O54+Községgazd!R54+Vagyongazd!O46+Közút!O46+Sport!O48+Közművelődés!Q77+Támogatás!V46</f>
        <v>0</v>
      </c>
      <c r="P46" s="81">
        <f>Igazgatás!P54+Községgazd!S54+Vagyongazd!P46+Közút!P46+Sport!P48+Közművelődés!R77+Támogatás!W46</f>
        <v>7972</v>
      </c>
      <c r="Q46" s="1">
        <f>Igazgatás!Q54+Községgazd!T54+Vagyongazd!Q46+Közút!Q46+Sport!Q48+Közművelődés!S77+Támogatás!X46</f>
        <v>123925</v>
      </c>
      <c r="R46" s="42">
        <f>Igazgatás!R54+Községgazd!U54+Vagyongazd!R46+Közút!R46+Sport!R48+Közművelődés!T77+Támogatás!Y46</f>
        <v>0</v>
      </c>
      <c r="S46" s="44">
        <f>Igazgatás!S54+Községgazd!V54+Vagyongazd!S46+Közút!S46+Sport!S48+Közművelődés!U77+Támogatás!Z46</f>
        <v>153225</v>
      </c>
      <c r="T46" s="42">
        <f>Igazgatás!T54+Községgazd!W54+Vagyongazd!T46+Közút!T46+Sport!T48+Közművelődés!V77+Támogatás!AA46</f>
        <v>37380</v>
      </c>
      <c r="U46" s="42">
        <f>Igazgatás!U54+Községgazd!X54+Vagyongazd!U46+Közút!U46+Sport!U48+Közművelődés!W77+Támogatás!AB46</f>
        <v>30333</v>
      </c>
      <c r="V46" s="44">
        <f>Igazgatás!V54+Községgazd!Y54+Vagyongazd!V46+Közút!V46+Sport!V48+Közművelődés!X77+Támogatás!AC46</f>
        <v>33883</v>
      </c>
    </row>
    <row r="47" spans="1:22" hidden="1" x14ac:dyDescent="0.25">
      <c r="B47" s="55"/>
      <c r="C47" s="46"/>
      <c r="D47" s="761" t="s">
        <v>187</v>
      </c>
      <c r="E47" s="761"/>
      <c r="F47" s="167">
        <f>[1]Igazgatás!F55+[1]Községgazd!F55+[1]Vagyongazd!F47+[1]Közút!F47+[1]Sport!F49+[1]Közművelődés!F76+[1]Támogatás!F47</f>
        <v>0</v>
      </c>
      <c r="G47" s="490"/>
      <c r="H47" s="251">
        <f>Igazgatás!H55+Községgazd!H55+Vagyongazd!H47+Közút!H47+Sport!H49+Közművelődés!H78+Támogatás!H47</f>
        <v>0</v>
      </c>
      <c r="I47" s="149">
        <f>Igazgatás!I55+Községgazd!I55+Vagyongazd!I47+Közút!I47+Sport!I49+Közművelődés!I78+Támogatás!I47</f>
        <v>0</v>
      </c>
      <c r="J47" s="167">
        <f>Igazgatás!J55+Községgazd!J55+Vagyongazd!J47+Közút!J47+Sport!J49+Közművelődés!J78+Támogatás!J47</f>
        <v>0</v>
      </c>
      <c r="K47" s="75">
        <f>Igazgatás!K55+Községgazd!N55+Vagyongazd!K47+Közút!K47+Sport!K49+Közművelődés!M78+Támogatás!R47</f>
        <v>0</v>
      </c>
      <c r="L47" s="1">
        <f>Igazgatás!L55+Községgazd!O55+Vagyongazd!L47+Közút!L47+Sport!L49+Közművelődés!N78+Támogatás!S47</f>
        <v>0</v>
      </c>
      <c r="M47" s="1">
        <f>Igazgatás!M55+Községgazd!P55+Vagyongazd!M47+Közút!M47+Sport!M49+Közművelődés!O78+Támogatás!T47</f>
        <v>0</v>
      </c>
      <c r="N47" s="1">
        <f>Igazgatás!N55+Községgazd!Q55+Vagyongazd!N47+Közút!N47+Sport!N49+Közművelődés!P78+Támogatás!U47</f>
        <v>0</v>
      </c>
      <c r="O47" s="1">
        <f>Igazgatás!O55+Községgazd!R55+Vagyongazd!O47+Közút!O47+Sport!O49+Közművelődés!Q78+Támogatás!V47</f>
        <v>0</v>
      </c>
      <c r="P47" s="81">
        <f>Igazgatás!P55+Községgazd!S55+Vagyongazd!P47+Közút!P47+Sport!P49+Közművelődés!R78+Támogatás!W47</f>
        <v>0</v>
      </c>
      <c r="Q47" s="1">
        <f>Igazgatás!Q55+Községgazd!T55+Vagyongazd!Q47+Közút!Q47+Sport!Q49+Közművelődés!S78+Támogatás!X47</f>
        <v>0</v>
      </c>
      <c r="R47" s="42">
        <f>Igazgatás!R55+Községgazd!U55+Vagyongazd!R47+Közút!R47+Sport!R49+Közművelődés!T78+Támogatás!Y47</f>
        <v>0</v>
      </c>
      <c r="S47" s="44">
        <f>Igazgatás!S55+Községgazd!V55+Vagyongazd!S47+Közút!S47+Sport!S49+Közművelődés!U78+Támogatás!Z47</f>
        <v>0</v>
      </c>
      <c r="T47" s="42">
        <f>Igazgatás!T55+Községgazd!W55+Vagyongazd!T47+Közút!T47+Sport!T49+Közművelődés!V78+Támogatás!AA47</f>
        <v>0</v>
      </c>
      <c r="U47" s="42">
        <f>Igazgatás!U55+Községgazd!X55+Vagyongazd!U47+Közút!U47+Sport!U49+Közművelődés!W78+Támogatás!AB47</f>
        <v>0</v>
      </c>
      <c r="V47" s="44">
        <f>Igazgatás!V55+Községgazd!Y55+Vagyongazd!V47+Közút!V47+Sport!V49+Közművelődés!X78+Támogatás!AC47</f>
        <v>0</v>
      </c>
    </row>
    <row r="48" spans="1:22" s="41" customFormat="1" x14ac:dyDescent="0.25">
      <c r="A48" s="126" t="s">
        <v>188</v>
      </c>
      <c r="B48" s="53" t="s">
        <v>640</v>
      </c>
      <c r="C48" s="810" t="s">
        <v>189</v>
      </c>
      <c r="D48" s="811"/>
      <c r="E48" s="811"/>
      <c r="F48" s="168">
        <v>3336303</v>
      </c>
      <c r="G48" s="489">
        <v>3070725</v>
      </c>
      <c r="H48" s="258">
        <f>Igazgatás!H56+Községgazd!H56+Vagyongazd!H48+Közút!H48+Sport!H50+Közművelődés!H79+Támogatás!H48</f>
        <v>3080877</v>
      </c>
      <c r="I48" s="156">
        <f>Igazgatás!I56+Községgazd!I56+Vagyongazd!I48+Közút!I48+Sport!I50+Közművelődés!I79+Támogatás!I48</f>
        <v>0</v>
      </c>
      <c r="J48" s="168">
        <f>Igazgatás!J56+Községgazd!J56+Vagyongazd!J48+Közút!J48+Sport!J50+Közművelődés!J79+Támogatás!J48</f>
        <v>3080877</v>
      </c>
      <c r="K48" s="77">
        <f>Igazgatás!K56+Községgazd!N56+Vagyongazd!K48+Közút!K48+Sport!K50+Közművelődés!M79+Támogatás!R48</f>
        <v>16221</v>
      </c>
      <c r="L48" s="13">
        <f>Igazgatás!L56+Községgazd!O56+Vagyongazd!L48+Közút!L48+Sport!L50+Közművelődés!N79+Támogatás!S48</f>
        <v>22721</v>
      </c>
      <c r="M48" s="13">
        <f>Igazgatás!M56+Községgazd!P56+Vagyongazd!M48+Közút!M48+Sport!M50+Közművelődés!O79+Támogatás!T48</f>
        <v>16221</v>
      </c>
      <c r="N48" s="13">
        <f>Igazgatás!N56+Községgazd!Q56+Vagyongazd!N48+Közút!N48+Sport!N50+Közművelődés!P79+Támogatás!U48</f>
        <v>209631</v>
      </c>
      <c r="O48" s="13">
        <f>Igazgatás!O56+Községgazd!R56+Vagyongazd!O48+Közút!O48+Sport!O50+Közművelődés!Q79+Támogatás!V48</f>
        <v>16221</v>
      </c>
      <c r="P48" s="82">
        <f>Igazgatás!P56+Községgazd!S56+Vagyongazd!P48+Közút!P48+Sport!P50+Közművelődés!R79+Támogatás!W48</f>
        <v>40521</v>
      </c>
      <c r="Q48" s="13">
        <f>Igazgatás!Q56+Községgazd!T56+Vagyongazd!Q48+Közút!Q48+Sport!Q50+Közművelődés!S79+Támogatás!X48</f>
        <v>16221</v>
      </c>
      <c r="R48" s="43">
        <f>Igazgatás!R56+Községgazd!U56+Vagyongazd!R48+Közút!R48+Sport!R50+Közművelődés!T79+Támogatás!Y48</f>
        <v>164236</v>
      </c>
      <c r="S48" s="45">
        <f>Igazgatás!S56+Községgazd!V56+Vagyongazd!S48+Közút!S48+Sport!S50+Közművelődés!U79+Támogatás!Z48</f>
        <v>56221</v>
      </c>
      <c r="T48" s="43">
        <f>Igazgatás!T56+Községgazd!W56+Vagyongazd!T48+Közút!T48+Sport!T50+Közművelődés!V79+Támogatás!AA48</f>
        <v>100221</v>
      </c>
      <c r="U48" s="43">
        <f>Igazgatás!U56+Községgazd!X56+Vagyongazd!U48+Közút!U48+Sport!U50+Közművelődés!W79+Támogatás!AB48</f>
        <v>2406221</v>
      </c>
      <c r="V48" s="45">
        <f>Igazgatás!V56+Községgazd!Y56+Vagyongazd!V48+Közút!V48+Sport!V50+Közművelődés!X79+Támogatás!AC48</f>
        <v>16221</v>
      </c>
    </row>
    <row r="49" spans="1:22" s="41" customFormat="1" x14ac:dyDescent="0.25">
      <c r="A49" s="126" t="s">
        <v>190</v>
      </c>
      <c r="B49" s="53" t="s">
        <v>641</v>
      </c>
      <c r="C49" s="810" t="s">
        <v>191</v>
      </c>
      <c r="D49" s="811"/>
      <c r="E49" s="811"/>
      <c r="F49" s="168">
        <v>584800</v>
      </c>
      <c r="G49" s="489">
        <v>595431</v>
      </c>
      <c r="H49" s="258">
        <f>Igazgatás!H64+Községgazd!H57+Vagyongazd!H49+Közút!H49+Sport!H51+Közművelődés!H80+Támogatás!H49</f>
        <v>621754</v>
      </c>
      <c r="I49" s="156">
        <f>Igazgatás!I64+Községgazd!I57+Vagyongazd!I49+Közút!I49+Sport!I51+Közművelődés!I80+Támogatás!I49</f>
        <v>0</v>
      </c>
      <c r="J49" s="168">
        <f>Igazgatás!J64+Községgazd!J57+Vagyongazd!J49+Közút!J49+Sport!J51+Közművelődés!J80+Támogatás!J49</f>
        <v>621754</v>
      </c>
      <c r="K49" s="77">
        <f>Igazgatás!K64+Községgazd!N57+Vagyongazd!K49+Közút!K49+Sport!K51+Közművelődés!M80+Támogatás!R49</f>
        <v>22536</v>
      </c>
      <c r="L49" s="13">
        <f>Igazgatás!L64+Községgazd!O57+Vagyongazd!L49+Közút!L49+Sport!L51+Közművelődés!N80+Támogatás!S49</f>
        <v>60206</v>
      </c>
      <c r="M49" s="13">
        <f>Igazgatás!M64+Községgazd!P57+Vagyongazd!M49+Közút!M49+Sport!M51+Közművelődés!O80+Támogatás!T49</f>
        <v>79238</v>
      </c>
      <c r="N49" s="13">
        <f>Igazgatás!N64+Községgazd!Q57+Vagyongazd!N49+Közút!N49+Sport!N51+Közművelődés!P80+Támogatás!U49</f>
        <v>108846</v>
      </c>
      <c r="O49" s="13">
        <f>Igazgatás!O64+Községgazd!R57+Vagyongazd!O49+Közút!O49+Sport!O51+Közművelődés!Q80+Támogatás!V49</f>
        <v>29184</v>
      </c>
      <c r="P49" s="82">
        <f>Igazgatás!P64+Községgazd!S57+Vagyongazd!P49+Közút!P49+Sport!P51+Közművelődés!R80+Támogatás!W49</f>
        <v>41604</v>
      </c>
      <c r="Q49" s="13">
        <f>Igazgatás!Q64+Községgazd!T57+Vagyongazd!Q49+Közút!Q49+Sport!Q51+Közművelődés!S80+Támogatás!X49</f>
        <v>11266</v>
      </c>
      <c r="R49" s="43">
        <f>Igazgatás!R64+Községgazd!U57+Vagyongazd!R49+Közút!R49+Sport!R51+Közművelődés!T80+Támogatás!Y49</f>
        <v>25459</v>
      </c>
      <c r="S49" s="45">
        <f>Igazgatás!S64+Községgazd!V57+Vagyongazd!S49+Közút!S49+Sport!S51+Közművelődés!U80+Támogatás!Z49</f>
        <v>169415</v>
      </c>
      <c r="T49" s="43">
        <f>Igazgatás!T64+Községgazd!W57+Vagyongazd!T49+Közút!T49+Sport!T51+Közművelődés!V80+Támogatás!AA49</f>
        <v>21250</v>
      </c>
      <c r="U49" s="43">
        <f>Igazgatás!U64+Községgazd!X57+Vagyongazd!U49+Közút!U49+Sport!U51+Közművelődés!W80+Támogatás!AB49</f>
        <v>31500</v>
      </c>
      <c r="V49" s="45">
        <f>Igazgatás!V64+Községgazd!Y57+Vagyongazd!V49+Közút!V49+Sport!V51+Közművelődés!X80+Támogatás!AC49</f>
        <v>21250</v>
      </c>
    </row>
    <row r="50" spans="1:22" x14ac:dyDescent="0.25">
      <c r="B50" s="92" t="s">
        <v>642</v>
      </c>
      <c r="C50" s="784" t="s">
        <v>192</v>
      </c>
      <c r="D50" s="785"/>
      <c r="E50" s="785"/>
      <c r="F50" s="166">
        <f>[1]Igazgatás!F70+[1]Községgazd!F60+[1]Vagyongazd!F50+[1]Közút!F50+[1]Sport!F52+[1]Közművelődés!F81+[1]Támogatás!F50</f>
        <v>1060560</v>
      </c>
      <c r="G50" s="166">
        <f>G52</f>
        <v>1068911</v>
      </c>
      <c r="H50" s="252">
        <f>Igazgatás!H70+Községgazd!H60+Vagyongazd!H50+Közút!H50+Sport!H52+Közművelődés!H83+Támogatás!H50</f>
        <v>1141708</v>
      </c>
      <c r="I50" s="150">
        <f>Igazgatás!I70+Községgazd!I60+Vagyongazd!I50+Közút!I50+Sport!I52+Közművelődés!I83+Támogatás!I50</f>
        <v>0</v>
      </c>
      <c r="J50" s="166">
        <f>Igazgatás!J70+Községgazd!J60+Vagyongazd!J50+Közút!J50+Sport!J52+Közművelődés!J83+Támogatás!J50</f>
        <v>1141708</v>
      </c>
      <c r="K50" s="94">
        <f>Igazgatás!K70+Községgazd!N60+Vagyongazd!K50+Közút!K50+Sport!K52+Közművelődés!M83+Támogatás!R50</f>
        <v>6880</v>
      </c>
      <c r="L50" s="95">
        <f>Igazgatás!L70+Községgazd!O60+Vagyongazd!L50+Közút!L50+Sport!L52+Közművelődés!N83+Támogatás!S50</f>
        <v>22395</v>
      </c>
      <c r="M50" s="95">
        <f>Igazgatás!M70+Községgazd!P60+Vagyongazd!M50+Közút!M50+Sport!M52+Közművelődés!O83+Támogatás!T50</f>
        <v>17869</v>
      </c>
      <c r="N50" s="95">
        <f>Igazgatás!N70+Községgazd!Q60+Vagyongazd!N50+Közút!N50+Sport!N52+Közművelődés!P83+Támogatás!U50</f>
        <v>6880</v>
      </c>
      <c r="O50" s="95">
        <f>Igazgatás!O70+Községgazd!R60+Vagyongazd!O50+Közút!O50+Sport!O52+Közművelődés!Q83+Támogatás!V50</f>
        <v>353601</v>
      </c>
      <c r="P50" s="98">
        <f>Igazgatás!P70+Községgazd!S60+Vagyongazd!P50+Közút!P50+Sport!P52+Közművelődés!R83+Támogatás!W50</f>
        <v>29006</v>
      </c>
      <c r="Q50" s="95">
        <f>Igazgatás!Q70+Községgazd!T60+Vagyongazd!Q50+Közút!Q50+Sport!Q52+Közművelődés!S83+Támogatás!X50</f>
        <v>106880</v>
      </c>
      <c r="R50" s="97">
        <f>Igazgatás!R70+Községgazd!U60+Vagyongazd!R50+Közút!R50+Sport!R52+Közművelődés!T83+Támogatás!Y50</f>
        <v>170677</v>
      </c>
      <c r="S50" s="99">
        <f>Igazgatás!S70+Községgazd!V60+Vagyongazd!S50+Közút!S50+Sport!S52+Közművelődés!U83+Támogatás!Z50</f>
        <v>6880</v>
      </c>
      <c r="T50" s="97">
        <f>Igazgatás!T70+Községgazd!W60+Vagyongazd!T50+Közút!T50+Sport!T52+Közművelődés!V83+Támogatás!AA50</f>
        <v>256880</v>
      </c>
      <c r="U50" s="97">
        <f>Igazgatás!U70+Községgazd!X60+Vagyongazd!U50+Közút!U50+Sport!U52+Közművelődés!W83+Támogatás!AB50</f>
        <v>56880</v>
      </c>
      <c r="V50" s="99">
        <f>Igazgatás!V70+Községgazd!Y60+Vagyongazd!V50+Közút!V50+Sport!V52+Közművelődés!X83+Támogatás!AC50</f>
        <v>106880</v>
      </c>
    </row>
    <row r="51" spans="1:22" s="41" customFormat="1" hidden="1" x14ac:dyDescent="0.25">
      <c r="A51" s="126" t="s">
        <v>193</v>
      </c>
      <c r="B51" s="53" t="s">
        <v>643</v>
      </c>
      <c r="C51" s="810" t="s">
        <v>194</v>
      </c>
      <c r="D51" s="811"/>
      <c r="E51" s="811"/>
      <c r="F51" s="168">
        <f>[1]Igazgatás!F71+[1]Községgazd!F61+[1]Vagyongazd!F51+[1]Közút!F51+[1]Sport!F53+[1]Közművelődés!F82+[1]Támogatás!F51</f>
        <v>0</v>
      </c>
      <c r="G51" s="489"/>
      <c r="H51" s="258">
        <f>Igazgatás!H71+Községgazd!H61+Vagyongazd!H51+Közút!H51+Sport!H53+Közművelődés!H84+Támogatás!H51</f>
        <v>0</v>
      </c>
      <c r="I51" s="156">
        <f>Igazgatás!I71+Községgazd!I61+Vagyongazd!I51+Közút!I51+Sport!I53+Közművelődés!I84+Támogatás!I51</f>
        <v>0</v>
      </c>
      <c r="J51" s="168">
        <f>Igazgatás!J71+Községgazd!J61+Vagyongazd!J51+Közút!J51+Sport!J53+Közművelődés!J84+Támogatás!J51</f>
        <v>0</v>
      </c>
      <c r="K51" s="77">
        <f>Igazgatás!K71+Községgazd!N61+Vagyongazd!K51+Közút!K51+Sport!K53+Közművelődés!M84+Támogatás!R51</f>
        <v>0</v>
      </c>
      <c r="L51" s="13">
        <f>Igazgatás!L71+Községgazd!O61+Vagyongazd!L51+Közút!L51+Sport!L53+Közművelődés!N84+Támogatás!S51</f>
        <v>0</v>
      </c>
      <c r="M51" s="13">
        <f>Igazgatás!M71+Községgazd!P61+Vagyongazd!M51+Közút!M51+Sport!M53+Közművelődés!O84+Támogatás!T51</f>
        <v>0</v>
      </c>
      <c r="N51" s="13">
        <f>Igazgatás!N71+Községgazd!Q61+Vagyongazd!N51+Közút!N51+Sport!N53+Közművelődés!P84+Támogatás!U51</f>
        <v>0</v>
      </c>
      <c r="O51" s="13">
        <f>Igazgatás!O71+Községgazd!R61+Vagyongazd!O51+Közút!O51+Sport!O53+Közművelődés!Q84+Támogatás!V51</f>
        <v>0</v>
      </c>
      <c r="P51" s="82">
        <f>Igazgatás!P71+Községgazd!S61+Vagyongazd!P51+Közút!P51+Sport!P53+Közművelődés!R84+Támogatás!W51</f>
        <v>0</v>
      </c>
      <c r="Q51" s="13">
        <f>Igazgatás!Q71+Községgazd!T61+Vagyongazd!Q51+Közút!Q51+Sport!Q53+Közművelődés!S84+Támogatás!X51</f>
        <v>0</v>
      </c>
      <c r="R51" s="43">
        <f>Igazgatás!R71+Községgazd!U61+Vagyongazd!R51+Közút!R51+Sport!R53+Közművelődés!T84+Támogatás!Y51</f>
        <v>0</v>
      </c>
      <c r="S51" s="45">
        <f>Igazgatás!S71+Községgazd!V61+Vagyongazd!S51+Közút!S51+Sport!S53+Közművelődés!U84+Támogatás!Z51</f>
        <v>0</v>
      </c>
      <c r="T51" s="43">
        <f>Igazgatás!T71+Községgazd!W61+Vagyongazd!T51+Közút!T51+Sport!T53+Közművelődés!V84+Támogatás!AA51</f>
        <v>0</v>
      </c>
      <c r="U51" s="43">
        <f>Igazgatás!U71+Községgazd!X61+Vagyongazd!U51+Közút!U51+Sport!U53+Közművelődés!W84+Támogatás!AB51</f>
        <v>0</v>
      </c>
      <c r="V51" s="45">
        <f>Igazgatás!V71+Községgazd!Y61+Vagyongazd!V51+Közút!V51+Sport!V53+Közművelődés!X84+Támogatás!AC51</f>
        <v>0</v>
      </c>
    </row>
    <row r="52" spans="1:22" s="41" customFormat="1" x14ac:dyDescent="0.25">
      <c r="A52" s="126" t="s">
        <v>195</v>
      </c>
      <c r="B52" s="53" t="s">
        <v>644</v>
      </c>
      <c r="C52" s="810" t="s">
        <v>196</v>
      </c>
      <c r="D52" s="811"/>
      <c r="E52" s="811"/>
      <c r="F52" s="168">
        <v>1060560</v>
      </c>
      <c r="G52" s="489">
        <v>1068911</v>
      </c>
      <c r="H52" s="258">
        <f>Igazgatás!H72+Községgazd!H62+Vagyongazd!H52+Közút!H52+Sport!H54+Közművelődés!H85+Támogatás!H52</f>
        <v>1141708</v>
      </c>
      <c r="I52" s="156">
        <f>Igazgatás!I72+Községgazd!I62+Vagyongazd!I52+Közút!I52+Sport!I54+Közművelődés!I85+Támogatás!I52</f>
        <v>0</v>
      </c>
      <c r="J52" s="168">
        <f>Igazgatás!J72+Községgazd!J62+Vagyongazd!J52+Közút!J52+Sport!J54+Közművelődés!J85+Támogatás!J52</f>
        <v>1141708</v>
      </c>
      <c r="K52" s="77">
        <f>Igazgatás!K72+Községgazd!N62+Vagyongazd!K52+Közút!K52+Sport!K54+Közművelődés!M85+Támogatás!R52</f>
        <v>6880</v>
      </c>
      <c r="L52" s="13">
        <f>Igazgatás!L72+Községgazd!O62+Vagyongazd!L52+Közút!L52+Sport!L54+Közművelődés!N85+Támogatás!S52</f>
        <v>22395</v>
      </c>
      <c r="M52" s="13">
        <f>Igazgatás!M72+Községgazd!P62+Vagyongazd!M52+Közút!M52+Sport!M54+Közművelődés!O85+Támogatás!T52</f>
        <v>17869</v>
      </c>
      <c r="N52" s="13">
        <f>Igazgatás!N72+Községgazd!Q62+Vagyongazd!N52+Közút!N52+Sport!N54+Közművelődés!P85+Támogatás!U52</f>
        <v>6880</v>
      </c>
      <c r="O52" s="13">
        <f>Igazgatás!O72+Községgazd!R62+Vagyongazd!O52+Közút!O52+Sport!O54+Közművelődés!Q85+Támogatás!V52</f>
        <v>353601</v>
      </c>
      <c r="P52" s="82">
        <f>Igazgatás!P72+Községgazd!S62+Vagyongazd!P52+Közút!P52+Sport!P54+Közművelődés!R85+Támogatás!W52</f>
        <v>29006</v>
      </c>
      <c r="Q52" s="13">
        <f>Igazgatás!Q72+Községgazd!T62+Vagyongazd!Q52+Közút!Q52+Sport!Q54+Közművelődés!S85+Támogatás!X52</f>
        <v>106880</v>
      </c>
      <c r="R52" s="43">
        <f>Igazgatás!R72+Községgazd!U62+Vagyongazd!R52+Közút!R52+Sport!R54+Közművelődés!T85+Támogatás!Y52</f>
        <v>170677</v>
      </c>
      <c r="S52" s="45">
        <f>Igazgatás!S72+Községgazd!V62+Vagyongazd!S52+Közút!S52+Sport!S54+Közművelődés!U85+Támogatás!Z52</f>
        <v>6880</v>
      </c>
      <c r="T52" s="43">
        <f>Igazgatás!T72+Községgazd!W62+Vagyongazd!T52+Közút!T52+Sport!T54+Közművelődés!V85+Támogatás!AA52</f>
        <v>256880</v>
      </c>
      <c r="U52" s="43">
        <f>Igazgatás!U72+Községgazd!X62+Vagyongazd!U52+Közút!U52+Sport!U54+Közművelődés!W85+Támogatás!AB52</f>
        <v>56880</v>
      </c>
      <c r="V52" s="45">
        <f>Igazgatás!V72+Községgazd!Y62+Vagyongazd!V52+Közút!V52+Sport!V54+Közművelődés!X85+Támogatás!AC52</f>
        <v>106880</v>
      </c>
    </row>
    <row r="53" spans="1:22" x14ac:dyDescent="0.25">
      <c r="B53" s="92" t="s">
        <v>645</v>
      </c>
      <c r="C53" s="784" t="s">
        <v>197</v>
      </c>
      <c r="D53" s="785"/>
      <c r="E53" s="785"/>
      <c r="F53" s="166">
        <f>[1]Igazgatás!F76+[1]Községgazd!F63+[1]Vagyongazd!F53+[1]Közút!F53+[1]Sport!F55+[1]Közművelődés!F84+[1]Támogatás!F53</f>
        <v>2127820.5024000006</v>
      </c>
      <c r="G53" s="488">
        <f>G54+G58</f>
        <v>1888737</v>
      </c>
      <c r="H53" s="252">
        <f>Igazgatás!H77+Községgazd!H63+Vagyongazd!H53+Közút!H53+Sport!H55+Közművelődés!H86+Támogatás!H53</f>
        <v>1817744.93</v>
      </c>
      <c r="I53" s="150">
        <f>Igazgatás!I77+Községgazd!I63+Vagyongazd!I53+Közút!I53+Sport!I55+Közművelődés!I86+Támogatás!I53</f>
        <v>0</v>
      </c>
      <c r="J53" s="166">
        <f>Igazgatás!J77+Községgazd!J63+Vagyongazd!J53+Közút!J53+Sport!J55+Közművelődés!J86+Támogatás!J53</f>
        <v>1817744.93</v>
      </c>
      <c r="K53" s="94">
        <f>Igazgatás!K77+Községgazd!N63+Vagyongazd!K53+Közút!K53+Sport!K55+Közművelődés!M86+Támogatás!R53</f>
        <v>53743</v>
      </c>
      <c r="L53" s="95">
        <f>Igazgatás!L77+Községgazd!O63+Vagyongazd!L53+Közút!L53+Sport!L55+Közművelődés!N86+Támogatás!S53</f>
        <v>70379</v>
      </c>
      <c r="M53" s="95">
        <f>Igazgatás!M77+Községgazd!P63+Vagyongazd!M53+Közút!M53+Sport!M55+Közművelődés!O86+Támogatás!T53</f>
        <v>56140</v>
      </c>
      <c r="N53" s="95">
        <f>Igazgatás!N77+Községgazd!Q63+Vagyongazd!N53+Közút!N53+Sport!N55+Közművelődés!P86+Támogatás!U53</f>
        <v>148483</v>
      </c>
      <c r="O53" s="95">
        <f>Igazgatás!O77+Községgazd!R63+Vagyongazd!O53+Közút!O53+Sport!O55+Közművelődés!Q86+Támogatás!V53</f>
        <v>78529</v>
      </c>
      <c r="P53" s="98">
        <f>Igazgatás!P77+Községgazd!S63+Vagyongazd!P53+Közút!P53+Sport!P55+Közművelődés!R86+Támogatás!W53</f>
        <v>174100</v>
      </c>
      <c r="Q53" s="95">
        <f>Igazgatás!Q77+Községgazd!T63+Vagyongazd!Q53+Közút!Q53+Sport!Q55+Közművelődés!S86+Támogatás!X53</f>
        <v>78951</v>
      </c>
      <c r="R53" s="97">
        <f>Igazgatás!R77+Községgazd!U63+Vagyongazd!R53+Közút!R53+Sport!R55+Közművelődés!T86+Támogatás!Y53</f>
        <v>92640</v>
      </c>
      <c r="S53" s="99">
        <f>Igazgatás!S77+Községgazd!V63+Vagyongazd!S53+Közút!S53+Sport!S55+Közművelődés!U86+Támogatás!Z53</f>
        <v>65204</v>
      </c>
      <c r="T53" s="97">
        <f>Igazgatás!T77+Községgazd!W63+Vagyongazd!T53+Közút!T53+Sport!T55+Közművelődés!V86+Támogatás!AA53</f>
        <v>134247.54999999999</v>
      </c>
      <c r="U53" s="97">
        <f>Igazgatás!U77+Községgazd!X63+Vagyongazd!U53+Közút!U53+Sport!U55+Közművelődés!W86+Támogatás!AB53</f>
        <v>787230.94000000006</v>
      </c>
      <c r="V53" s="99">
        <f>Igazgatás!V77+Községgazd!Y63+Vagyongazd!V53+Közút!V53+Sport!V55+Közművelődés!X86+Támogatás!AC53</f>
        <v>78097.440000000002</v>
      </c>
    </row>
    <row r="54" spans="1:22" s="41" customFormat="1" x14ac:dyDescent="0.25">
      <c r="A54" s="126" t="s">
        <v>198</v>
      </c>
      <c r="B54" s="53" t="s">
        <v>646</v>
      </c>
      <c r="C54" s="810" t="s">
        <v>878</v>
      </c>
      <c r="D54" s="811"/>
      <c r="E54" s="811"/>
      <c r="F54" s="168">
        <v>2041821</v>
      </c>
      <c r="G54" s="489">
        <v>1832146</v>
      </c>
      <c r="H54" s="258">
        <f>Igazgatás!H78+Községgazd!H64+Vagyongazd!H54+Közút!H54+Sport!H56+Közművelődés!H87+Támogatás!H54</f>
        <v>1760155.93</v>
      </c>
      <c r="I54" s="156">
        <f>Igazgatás!I78+Községgazd!I64+Vagyongazd!I54+Közút!I54+Sport!I56+Közművelődés!I87+Támogatás!I54</f>
        <v>0</v>
      </c>
      <c r="J54" s="168">
        <f>Igazgatás!J78+Községgazd!J64+Vagyongazd!J54+Közút!J54+Sport!J56+Közművelődés!J87+Támogatás!J54</f>
        <v>1760155.93</v>
      </c>
      <c r="K54" s="77">
        <f>Igazgatás!K78+Községgazd!N64+Vagyongazd!K54+Közút!K54+Sport!K56+Közművelődés!M87+Támogatás!R54</f>
        <v>53743</v>
      </c>
      <c r="L54" s="13">
        <f>Igazgatás!L78+Községgazd!O64+Vagyongazd!L54+Közút!L54+Sport!L56+Közművelődés!N87+Támogatás!S54</f>
        <v>70379</v>
      </c>
      <c r="M54" s="13">
        <f>Igazgatás!M78+Községgazd!P64+Vagyongazd!M54+Közút!M54+Sport!M56+Közművelődés!O87+Támogatás!T54</f>
        <v>56140</v>
      </c>
      <c r="N54" s="13">
        <f>Igazgatás!N78+Községgazd!Q64+Vagyongazd!N54+Közút!N54+Sport!N56+Közművelődés!P87+Támogatás!U54</f>
        <v>148483</v>
      </c>
      <c r="O54" s="13">
        <f>Igazgatás!O78+Községgazd!R64+Vagyongazd!O54+Közút!O54+Sport!O56+Közművelődés!Q87+Támogatás!V54</f>
        <v>78529</v>
      </c>
      <c r="P54" s="82">
        <f>Igazgatás!P78+Községgazd!S64+Vagyongazd!P54+Közút!P54+Sport!P56+Közművelődés!R87+Támogatás!W54</f>
        <v>174100</v>
      </c>
      <c r="Q54" s="13">
        <f>Igazgatás!Q78+Községgazd!T64+Vagyongazd!Q54+Közút!Q54+Sport!Q56+Közművelődés!S87+Támogatás!X54</f>
        <v>77360</v>
      </c>
      <c r="R54" s="43">
        <f>Igazgatás!R78+Községgazd!U64+Vagyongazd!R54+Közút!R54+Sport!R56+Közművelődés!T87+Támogatás!Y54</f>
        <v>92640</v>
      </c>
      <c r="S54" s="45">
        <f>Igazgatás!S78+Községgazd!V64+Vagyongazd!S54+Közút!S54+Sport!S56+Közművelődés!U87+Támogatás!Z54</f>
        <v>65205</v>
      </c>
      <c r="T54" s="43">
        <f>Igazgatás!T78+Községgazd!W64+Vagyongazd!T54+Közút!T54+Sport!T56+Közművelődés!V87+Támogatás!AA54</f>
        <v>90248.55</v>
      </c>
      <c r="U54" s="43">
        <f>Igazgatás!U78+Községgazd!X64+Vagyongazd!U54+Közút!U54+Sport!U56+Közművelődés!W87+Támogatás!AB54</f>
        <v>777230.94000000006</v>
      </c>
      <c r="V54" s="45">
        <f>Igazgatás!V78+Községgazd!Y64+Vagyongazd!V54+Közút!V54+Sport!V56+Közművelődés!X87+Támogatás!AC54</f>
        <v>76097.440000000002</v>
      </c>
    </row>
    <row r="55" spans="1:22" s="41" customFormat="1" hidden="1" x14ac:dyDescent="0.25">
      <c r="A55" s="126" t="s">
        <v>199</v>
      </c>
      <c r="B55" s="53" t="s">
        <v>647</v>
      </c>
      <c r="C55" s="810" t="s">
        <v>200</v>
      </c>
      <c r="D55" s="811"/>
      <c r="E55" s="811"/>
      <c r="F55" s="168">
        <f>[1]Igazgatás!F80+[1]Községgazd!F68+[1]Vagyongazd!F55+[1]Közút!F55+[1]Sport!F57+[1]Közművelődés!F88+[1]Támogatás!F55</f>
        <v>0</v>
      </c>
      <c r="G55" s="489"/>
      <c r="H55" s="258">
        <f>Igazgatás!H81+Községgazd!H68+Vagyongazd!H55+Közút!H55+Sport!H57+Közművelődés!H90+Támogatás!H55</f>
        <v>0</v>
      </c>
      <c r="I55" s="156">
        <f>Igazgatás!I81+Községgazd!I68+Vagyongazd!I55+Közút!I55+Sport!I57+Közművelődés!I90+Támogatás!I55</f>
        <v>0</v>
      </c>
      <c r="J55" s="168">
        <f>Igazgatás!J81+Községgazd!J68+Vagyongazd!J55+Közút!J55+Sport!J57+Közművelődés!J90+Támogatás!J55</f>
        <v>0</v>
      </c>
      <c r="K55" s="77">
        <f>Igazgatás!K81+Községgazd!N68+Vagyongazd!K55+Közút!K55+Sport!K57+Közművelődés!M90+Támogatás!R55</f>
        <v>0</v>
      </c>
      <c r="L55" s="13">
        <f>Igazgatás!L81+Községgazd!O68+Vagyongazd!L55+Közút!L55+Sport!L57+Közművelődés!N90+Támogatás!S55</f>
        <v>0</v>
      </c>
      <c r="M55" s="13">
        <f>Igazgatás!M81+Községgazd!P68+Vagyongazd!M55+Közút!M55+Sport!M57+Közművelődés!O90+Támogatás!T55</f>
        <v>0</v>
      </c>
      <c r="N55" s="13">
        <f>Igazgatás!N81+Községgazd!Q68+Vagyongazd!N55+Közút!N55+Sport!N57+Közművelődés!P90+Támogatás!U55</f>
        <v>0</v>
      </c>
      <c r="O55" s="13">
        <f>Igazgatás!O81+Községgazd!R68+Vagyongazd!O55+Közút!O55+Sport!O57+Közművelődés!Q90+Támogatás!V55</f>
        <v>0</v>
      </c>
      <c r="P55" s="82">
        <f>Igazgatás!P81+Községgazd!S68+Vagyongazd!P55+Közút!P55+Sport!P57+Közművelődés!R90+Támogatás!W55</f>
        <v>0</v>
      </c>
      <c r="Q55" s="13">
        <f>Igazgatás!Q81+Községgazd!T68+Vagyongazd!Q55+Közút!Q55+Sport!Q57+Közművelődés!S90+Támogatás!X55</f>
        <v>0</v>
      </c>
      <c r="R55" s="43">
        <f>Igazgatás!R81+Községgazd!U68+Vagyongazd!R55+Közút!R55+Sport!R57+Közművelődés!T90+Támogatás!Y55</f>
        <v>0</v>
      </c>
      <c r="S55" s="45">
        <f>Igazgatás!S81+Községgazd!V68+Vagyongazd!S55+Közút!S55+Sport!S57+Közművelődés!U90+Támogatás!Z55</f>
        <v>0</v>
      </c>
      <c r="T55" s="43">
        <f>Igazgatás!T81+Községgazd!W68+Vagyongazd!T55+Közút!T55+Sport!T57+Közművelődés!V90+Támogatás!AA55</f>
        <v>0</v>
      </c>
      <c r="U55" s="43">
        <f>Igazgatás!U81+Községgazd!X68+Vagyongazd!U55+Közút!U55+Sport!U57+Közművelődés!W90+Támogatás!AB55</f>
        <v>0</v>
      </c>
      <c r="V55" s="45">
        <f>Igazgatás!V81+Községgazd!Y68+Vagyongazd!V55+Közút!V55+Sport!V57+Közművelődés!X90+Támogatás!AC55</f>
        <v>0</v>
      </c>
    </row>
    <row r="56" spans="1:22" s="41" customFormat="1" hidden="1" x14ac:dyDescent="0.25">
      <c r="A56" s="126" t="s">
        <v>201</v>
      </c>
      <c r="B56" s="53" t="s">
        <v>648</v>
      </c>
      <c r="C56" s="810" t="s">
        <v>202</v>
      </c>
      <c r="D56" s="811"/>
      <c r="E56" s="811"/>
      <c r="F56" s="168">
        <f>[1]Igazgatás!F81+[1]Községgazd!F69+[1]Vagyongazd!F56+[1]Közút!F56+[1]Sport!F58+[1]Közművelődés!F89+[1]Támogatás!F56</f>
        <v>0</v>
      </c>
      <c r="G56" s="489"/>
      <c r="H56" s="258">
        <f>Igazgatás!H82+Községgazd!H69+Vagyongazd!H56+Közút!H56+Sport!H58+Közművelődés!H91+Támogatás!H56</f>
        <v>0</v>
      </c>
      <c r="I56" s="156">
        <f>Igazgatás!I82+Községgazd!I69+Vagyongazd!I56+Közút!I56+Sport!I58+Közművelődés!I91+Támogatás!I56</f>
        <v>0</v>
      </c>
      <c r="J56" s="168">
        <f>Igazgatás!J82+Községgazd!J69+Vagyongazd!J56+Közút!J56+Sport!J58+Közművelődés!J91+Támogatás!J56</f>
        <v>0</v>
      </c>
      <c r="K56" s="77">
        <f>Igazgatás!K82+Községgazd!N69+Vagyongazd!K56+Közút!K56+Sport!K58+Közművelődés!M91+Támogatás!R56</f>
        <v>0</v>
      </c>
      <c r="L56" s="13">
        <f>Igazgatás!L82+Községgazd!O69+Vagyongazd!L56+Közút!L56+Sport!L58+Közművelődés!N91+Támogatás!S56</f>
        <v>0</v>
      </c>
      <c r="M56" s="13">
        <f>Igazgatás!M82+Községgazd!P69+Vagyongazd!M56+Közút!M56+Sport!M58+Közművelődés!O91+Támogatás!T56</f>
        <v>0</v>
      </c>
      <c r="N56" s="13">
        <f>Igazgatás!N82+Községgazd!Q69+Vagyongazd!N56+Közút!N56+Sport!N58+Közművelődés!P91+Támogatás!U56</f>
        <v>0</v>
      </c>
      <c r="O56" s="13">
        <f>Igazgatás!O82+Községgazd!R69+Vagyongazd!O56+Közút!O56+Sport!O58+Közművelődés!Q91+Támogatás!V56</f>
        <v>0</v>
      </c>
      <c r="P56" s="82">
        <f>Igazgatás!P82+Községgazd!S69+Vagyongazd!P56+Közút!P56+Sport!P58+Közművelődés!R91+Támogatás!W56</f>
        <v>0</v>
      </c>
      <c r="Q56" s="13">
        <f>Igazgatás!Q82+Községgazd!T69+Vagyongazd!Q56+Közút!Q56+Sport!Q58+Közművelődés!S91+Támogatás!X56</f>
        <v>0</v>
      </c>
      <c r="R56" s="43">
        <f>Igazgatás!R82+Községgazd!U69+Vagyongazd!R56+Közút!R56+Sport!R58+Közművelődés!T91+Támogatás!Y56</f>
        <v>0</v>
      </c>
      <c r="S56" s="45">
        <f>Igazgatás!S82+Községgazd!V69+Vagyongazd!S56+Közút!S56+Sport!S58+Közművelődés!U91+Támogatás!Z56</f>
        <v>0</v>
      </c>
      <c r="T56" s="43">
        <f>Igazgatás!T82+Községgazd!W69+Vagyongazd!T56+Közút!T56+Sport!T58+Közművelődés!V91+Támogatás!AA56</f>
        <v>0</v>
      </c>
      <c r="U56" s="43">
        <f>Igazgatás!U82+Községgazd!X69+Vagyongazd!U56+Közút!U56+Sport!U58+Közművelődés!W91+Támogatás!AB56</f>
        <v>0</v>
      </c>
      <c r="V56" s="45">
        <f>Igazgatás!V82+Községgazd!Y69+Vagyongazd!V56+Közút!V56+Sport!V58+Közművelődés!X91+Támogatás!AC56</f>
        <v>0</v>
      </c>
    </row>
    <row r="57" spans="1:22" s="41" customFormat="1" hidden="1" x14ac:dyDescent="0.25">
      <c r="A57" s="126" t="s">
        <v>203</v>
      </c>
      <c r="B57" s="53" t="s">
        <v>649</v>
      </c>
      <c r="C57" s="810" t="s">
        <v>204</v>
      </c>
      <c r="D57" s="811"/>
      <c r="E57" s="811"/>
      <c r="F57" s="168">
        <f>[1]Igazgatás!F82+[1]Községgazd!F70+[1]Vagyongazd!F57+[1]Közút!F57+[1]Sport!F59+[1]Közművelődés!F90+[1]Támogatás!F57</f>
        <v>0</v>
      </c>
      <c r="G57" s="489"/>
      <c r="H57" s="258">
        <f>Igazgatás!H83+Községgazd!H70+Vagyongazd!H57+Közút!H57+Sport!H59+Közművelődés!H92+Támogatás!H57</f>
        <v>0</v>
      </c>
      <c r="I57" s="156">
        <f>Igazgatás!I83+Községgazd!I70+Vagyongazd!I57+Közút!I57+Sport!I59+Közművelődés!I92+Támogatás!I57</f>
        <v>0</v>
      </c>
      <c r="J57" s="168">
        <f>Igazgatás!J83+Községgazd!J70+Vagyongazd!J57+Közút!J57+Sport!J59+Közművelődés!J92+Támogatás!J57</f>
        <v>0</v>
      </c>
      <c r="K57" s="77">
        <f>Igazgatás!K83+Községgazd!N70+Vagyongazd!K57+Közút!K57+Sport!K59+Közművelődés!M92+Támogatás!R57</f>
        <v>0</v>
      </c>
      <c r="L57" s="13">
        <f>Igazgatás!L83+Községgazd!O70+Vagyongazd!L57+Közút!L57+Sport!L59+Közművelődés!N92+Támogatás!S57</f>
        <v>0</v>
      </c>
      <c r="M57" s="13">
        <f>Igazgatás!M83+Községgazd!P70+Vagyongazd!M57+Közút!M57+Sport!M59+Közművelődés!O92+Támogatás!T57</f>
        <v>0</v>
      </c>
      <c r="N57" s="13">
        <f>Igazgatás!N83+Községgazd!Q70+Vagyongazd!N57+Közút!N57+Sport!N59+Közművelődés!P92+Támogatás!U57</f>
        <v>0</v>
      </c>
      <c r="O57" s="13">
        <f>Igazgatás!O83+Községgazd!R70+Vagyongazd!O57+Közút!O57+Sport!O59+Közművelődés!Q92+Támogatás!V57</f>
        <v>0</v>
      </c>
      <c r="P57" s="82">
        <f>Igazgatás!P83+Községgazd!S70+Vagyongazd!P57+Közút!P57+Sport!P59+Közművelődés!R92+Támogatás!W57</f>
        <v>0</v>
      </c>
      <c r="Q57" s="13">
        <f>Igazgatás!Q83+Községgazd!T70+Vagyongazd!Q57+Közút!Q57+Sport!Q59+Közművelődés!S92+Támogatás!X57</f>
        <v>0</v>
      </c>
      <c r="R57" s="43">
        <f>Igazgatás!R83+Községgazd!U70+Vagyongazd!R57+Közút!R57+Sport!R59+Közművelődés!T92+Támogatás!Y57</f>
        <v>0</v>
      </c>
      <c r="S57" s="45">
        <f>Igazgatás!S83+Községgazd!V70+Vagyongazd!S57+Közút!S57+Sport!S59+Közművelődés!U92+Támogatás!Z57</f>
        <v>0</v>
      </c>
      <c r="T57" s="43">
        <f>Igazgatás!T83+Községgazd!W70+Vagyongazd!T57+Közút!T57+Sport!T59+Közművelődés!V92+Támogatás!AA57</f>
        <v>0</v>
      </c>
      <c r="U57" s="43">
        <f>Igazgatás!U83+Községgazd!X70+Vagyongazd!U57+Közút!U57+Sport!U59+Közművelődés!W92+Támogatás!AB57</f>
        <v>0</v>
      </c>
      <c r="V57" s="45">
        <f>Igazgatás!V83+Községgazd!Y70+Vagyongazd!V57+Közút!V57+Sport!V59+Közművelődés!X92+Támogatás!AC57</f>
        <v>0</v>
      </c>
    </row>
    <row r="58" spans="1:22" s="41" customFormat="1" ht="15.75" thickBot="1" x14ac:dyDescent="0.3">
      <c r="A58" s="126" t="s">
        <v>205</v>
      </c>
      <c r="B58" s="196" t="s">
        <v>650</v>
      </c>
      <c r="C58" s="815" t="s">
        <v>206</v>
      </c>
      <c r="D58" s="816"/>
      <c r="E58" s="816"/>
      <c r="F58" s="168">
        <v>86000</v>
      </c>
      <c r="G58" s="494">
        <v>56591</v>
      </c>
      <c r="H58" s="272">
        <f>Igazgatás!H84+Községgazd!H71+Vagyongazd!H58+Közút!H58+Sport!H60+Közművelődés!H93+Támogatás!H58</f>
        <v>57589</v>
      </c>
      <c r="I58" s="197">
        <f>Igazgatás!I84+Községgazd!I71+Vagyongazd!I58+Közút!I58+Sport!I60+Közművelődés!I93+Támogatás!I58</f>
        <v>0</v>
      </c>
      <c r="J58" s="168">
        <f>Igazgatás!J84+Községgazd!J71+Vagyongazd!J58+Közút!J58+Sport!J60+Közművelődés!J93+Támogatás!J58</f>
        <v>57589</v>
      </c>
      <c r="K58" s="77">
        <f>Igazgatás!K84+Községgazd!N71+Vagyongazd!K58+Közút!K58+Sport!K60+Közművelődés!M93+Támogatás!R58</f>
        <v>0</v>
      </c>
      <c r="L58" s="13">
        <f>Igazgatás!L84+Községgazd!O71+Vagyongazd!L58+Közút!L58+Sport!L60+Közművelődés!N93+Támogatás!S58</f>
        <v>0</v>
      </c>
      <c r="M58" s="13">
        <f>Igazgatás!M84+Községgazd!P71+Vagyongazd!M58+Közút!M58+Sport!M60+Közművelődés!O93+Támogatás!T58</f>
        <v>0</v>
      </c>
      <c r="N58" s="13">
        <f>Igazgatás!N84+Községgazd!Q71+Vagyongazd!N58+Közút!N58+Sport!N60+Közművelődés!P93+Támogatás!U58</f>
        <v>0</v>
      </c>
      <c r="O58" s="13">
        <f>Igazgatás!O84+Községgazd!R71+Vagyongazd!O58+Közút!O58+Sport!O60+Közművelődés!Q93+Támogatás!V58</f>
        <v>0</v>
      </c>
      <c r="P58" s="82">
        <f>Igazgatás!P84+Községgazd!S71+Vagyongazd!P58+Közút!P58+Sport!P60+Közművelődés!R93+Támogatás!W58</f>
        <v>0</v>
      </c>
      <c r="Q58" s="13">
        <f>Igazgatás!Q84+Községgazd!T71+Vagyongazd!Q58+Közút!Q58+Sport!Q60+Közművelődés!S93+Támogatás!X58</f>
        <v>1591</v>
      </c>
      <c r="R58" s="43">
        <f>Igazgatás!R84+Községgazd!U71+Vagyongazd!R58+Közút!R58+Sport!R60+Közművelődés!T93+Támogatás!Y58</f>
        <v>0</v>
      </c>
      <c r="S58" s="45">
        <f>Igazgatás!S84+Községgazd!V71+Vagyongazd!S58+Közút!S58+Sport!S60+Közművelődés!U93+Támogatás!Z58</f>
        <v>-1</v>
      </c>
      <c r="T58" s="43">
        <f>Igazgatás!T84+Községgazd!W71+Vagyongazd!T58+Közút!T58+Sport!T60+Közművelődés!V93+Támogatás!AA58</f>
        <v>43999</v>
      </c>
      <c r="U58" s="43">
        <f>Igazgatás!U84+Községgazd!X71+Vagyongazd!U58+Közút!U58+Sport!U60+Közművelődés!W93+Támogatás!AB58</f>
        <v>10000</v>
      </c>
      <c r="V58" s="45">
        <f>Igazgatás!V84+Községgazd!Y71+Vagyongazd!V58+Közút!V58+Sport!V60+Közművelődés!X93+Támogatás!AC58</f>
        <v>2000</v>
      </c>
    </row>
    <row r="59" spans="1:22" ht="15.75" thickBot="1" x14ac:dyDescent="0.3">
      <c r="B59" s="84" t="s">
        <v>207</v>
      </c>
      <c r="C59" s="788" t="s">
        <v>208</v>
      </c>
      <c r="D59" s="789"/>
      <c r="E59" s="789"/>
      <c r="F59" s="164">
        <f>F65+F66+F70</f>
        <v>2180560</v>
      </c>
      <c r="G59" s="164">
        <f>G65+G66+G70</f>
        <v>2005560</v>
      </c>
      <c r="H59" s="254">
        <f>Igazgatás!H85+Községgazd!H72+Vagyongazd!H59+Közút!H59+Sport!H61+Közművelődés!H96+Támogatás!H59</f>
        <v>1728578</v>
      </c>
      <c r="I59" s="152">
        <f>Igazgatás!I85+Községgazd!I72+Vagyongazd!I59+Közút!I59+Sport!I61+Közművelődés!I96+Támogatás!I59</f>
        <v>0</v>
      </c>
      <c r="J59" s="164">
        <f>Igazgatás!J85+Községgazd!J72+Vagyongazd!J59+Közút!J59+Sport!J61+Közművelődés!J96+Támogatás!J59</f>
        <v>1728578</v>
      </c>
      <c r="K59" s="86">
        <f>Igazgatás!K85+Községgazd!N72+Vagyongazd!K59+Közút!K59+Sport!K61+Közművelődés!M96+Támogatás!R59</f>
        <v>102730</v>
      </c>
      <c r="L59" s="87">
        <f>Igazgatás!L85+Községgazd!O72+Vagyongazd!L59+Közút!L59+Sport!L61+Közművelődés!N96+Támogatás!S59</f>
        <v>10000</v>
      </c>
      <c r="M59" s="87">
        <f>Igazgatás!M85+Községgazd!P72+Vagyongazd!M59+Közút!M59+Sport!M61+Közművelődés!O96+Támogatás!T59</f>
        <v>13300</v>
      </c>
      <c r="N59" s="87">
        <f>Igazgatás!N85+Községgazd!Q72+Vagyongazd!N59+Közút!N59+Sport!N61+Közművelődés!P96+Támogatás!U59</f>
        <v>19835</v>
      </c>
      <c r="O59" s="87">
        <f>Igazgatás!O85+Községgazd!R72+Vagyongazd!O59+Közút!O59+Sport!O61+Közművelődés!Q96+Támogatás!V59</f>
        <v>232740</v>
      </c>
      <c r="P59" s="90">
        <f>Igazgatás!P85+Községgazd!S72+Vagyongazd!P59+Közút!P59+Sport!P61+Közművelődés!R96+Támogatás!W59</f>
        <v>33000</v>
      </c>
      <c r="Q59" s="87">
        <f>Igazgatás!Q85+Községgazd!T72+Vagyongazd!Q59+Közút!Q59+Sport!Q61+Közművelődés!S96+Támogatás!X59</f>
        <v>19000</v>
      </c>
      <c r="R59" s="89">
        <f>Igazgatás!R85+Községgazd!U72+Vagyongazd!R59+Közút!R59+Sport!R61+Közművelődés!T96+Támogatás!Y59</f>
        <v>96000</v>
      </c>
      <c r="S59" s="91">
        <f>Igazgatás!S85+Községgazd!V72+Vagyongazd!S59+Közút!S59+Sport!S61+Közművelődés!U96+Támogatás!Z59</f>
        <v>127000</v>
      </c>
      <c r="T59" s="89">
        <f>Igazgatás!T85+Községgazd!W72+Vagyongazd!T59+Közút!T59+Sport!T61+Közművelődés!V96+Támogatás!AA59</f>
        <v>474991</v>
      </c>
      <c r="U59" s="89">
        <f>Igazgatás!U85+Községgazd!X72+Vagyongazd!U59+Közút!U59+Sport!U61+Közművelődés!W96+Támogatás!AB59</f>
        <v>224991</v>
      </c>
      <c r="V59" s="91">
        <f>Igazgatás!V85+Községgazd!Y72+Vagyongazd!V59+Közút!V59+Sport!V61+Közművelődés!X96+Támogatás!AC59</f>
        <v>374991</v>
      </c>
    </row>
    <row r="60" spans="1:22" s="18" customFormat="1" hidden="1" x14ac:dyDescent="0.25">
      <c r="A60" s="126" t="s">
        <v>879</v>
      </c>
      <c r="B60" s="115" t="s">
        <v>880</v>
      </c>
      <c r="C60" s="812" t="s">
        <v>881</v>
      </c>
      <c r="D60" s="813"/>
      <c r="E60" s="813"/>
      <c r="F60" s="166">
        <f>[1]Igazgatás!F85+[1]Községgazd!F73+[1]Vagyongazd!F60+[1]Közút!F60+[1]Sport!F62+[1]Közművelődés!F95+[1]Támogatás!F60</f>
        <v>0</v>
      </c>
      <c r="G60" s="486"/>
      <c r="H60" s="250">
        <f>Igazgatás!H86+Községgazd!H73+Vagyongazd!H60+Közút!H60+Sport!H62+Közművelődés!H97+Támogatás!H60</f>
        <v>0</v>
      </c>
      <c r="I60" s="148">
        <f>Igazgatás!I86+Községgazd!I73+Vagyongazd!I60+Közút!I60+Sport!I62+Közművelődés!I97+Támogatás!I60</f>
        <v>0</v>
      </c>
      <c r="J60" s="166">
        <f>Igazgatás!J86+Községgazd!J73+Vagyongazd!J60+Közút!J60+Sport!J62+Közművelődés!J97+Támogatás!J60</f>
        <v>0</v>
      </c>
      <c r="K60" s="94">
        <f>Igazgatás!K86+Községgazd!N73+Vagyongazd!K60+Közút!K60+Sport!K62+Közművelődés!M97+Támogatás!R60</f>
        <v>0</v>
      </c>
      <c r="L60" s="95">
        <f>Igazgatás!L86+Községgazd!O73+Vagyongazd!L60+Közút!L60+Sport!L62+Közművelődés!N97+Támogatás!S60</f>
        <v>0</v>
      </c>
      <c r="M60" s="95">
        <f>Igazgatás!M86+Községgazd!P73+Vagyongazd!M60+Közút!M60+Sport!M62+Közművelődés!O97+Támogatás!T60</f>
        <v>0</v>
      </c>
      <c r="N60" s="95">
        <f>Igazgatás!N86+Községgazd!Q73+Vagyongazd!N60+Közút!N60+Sport!N62+Közművelődés!P97+Támogatás!U60</f>
        <v>0</v>
      </c>
      <c r="O60" s="95">
        <f>Igazgatás!O86+Községgazd!R73+Vagyongazd!O60+Közút!O60+Sport!O62+Közművelődés!Q97+Támogatás!V60</f>
        <v>0</v>
      </c>
      <c r="P60" s="98">
        <f>Igazgatás!P86+Községgazd!S73+Vagyongazd!P60+Közút!P60+Sport!P62+Közművelődés!R97+Támogatás!W60</f>
        <v>0</v>
      </c>
      <c r="Q60" s="95">
        <f>Igazgatás!Q86+Községgazd!T73+Vagyongazd!Q60+Közút!Q60+Sport!Q62+Közművelődés!S97+Támogatás!X60</f>
        <v>0</v>
      </c>
      <c r="R60" s="97">
        <f>Igazgatás!R86+Községgazd!U73+Vagyongazd!R60+Közút!R60+Sport!R62+Közművelődés!T97+Támogatás!Y60</f>
        <v>0</v>
      </c>
      <c r="S60" s="99">
        <f>Igazgatás!S86+Községgazd!V73+Vagyongazd!S60+Közút!S60+Sport!S62+Közművelődés!U97+Támogatás!Z60</f>
        <v>0</v>
      </c>
      <c r="T60" s="97">
        <f>Igazgatás!T86+Községgazd!W73+Vagyongazd!T60+Közút!T60+Sport!T62+Közművelődés!V97+Támogatás!AA60</f>
        <v>0</v>
      </c>
      <c r="U60" s="97">
        <f>Igazgatás!U86+Községgazd!X73+Vagyongazd!U60+Közút!U60+Sport!U62+Közművelődés!W97+Támogatás!AB60</f>
        <v>0</v>
      </c>
      <c r="V60" s="99">
        <f>Igazgatás!V86+Községgazd!Y73+Vagyongazd!V60+Közút!V60+Sport!V62+Közművelődés!X97+Támogatás!AC60</f>
        <v>0</v>
      </c>
    </row>
    <row r="61" spans="1:22" s="18" customFormat="1" hidden="1" x14ac:dyDescent="0.25">
      <c r="A61" s="126" t="s">
        <v>209</v>
      </c>
      <c r="B61" s="115" t="s">
        <v>651</v>
      </c>
      <c r="C61" s="812" t="s">
        <v>210</v>
      </c>
      <c r="D61" s="813"/>
      <c r="E61" s="813"/>
      <c r="F61" s="166">
        <f>[1]Igazgatás!F86+[1]Községgazd!F74+[1]Vagyongazd!F61+[1]Közút!F61+[1]Sport!F63+[1]Közművelődés!F96+[1]Támogatás!F61</f>
        <v>0</v>
      </c>
      <c r="G61" s="486"/>
      <c r="H61" s="250">
        <f>Igazgatás!H87+Községgazd!H74+Vagyongazd!H61+Közút!H61+Sport!H63+Közművelődés!H98+Támogatás!H61</f>
        <v>0</v>
      </c>
      <c r="I61" s="148">
        <f>Igazgatás!I87+Községgazd!I74+Vagyongazd!I61+Közút!I61+Sport!I63+Közművelődés!I98+Támogatás!I61</f>
        <v>0</v>
      </c>
      <c r="J61" s="166">
        <f>Igazgatás!J87+Községgazd!J74+Vagyongazd!J61+Közút!J61+Sport!J63+Közművelődés!J98+Támogatás!J61</f>
        <v>0</v>
      </c>
      <c r="K61" s="94">
        <f>Igazgatás!K87+Községgazd!N74+Vagyongazd!K61+Közút!K61+Sport!K63+Közművelődés!M98+Támogatás!R61</f>
        <v>0</v>
      </c>
      <c r="L61" s="95">
        <f>Igazgatás!L87+Községgazd!O74+Vagyongazd!L61+Közút!L61+Sport!L63+Közművelődés!N98+Támogatás!S61</f>
        <v>0</v>
      </c>
      <c r="M61" s="95">
        <f>Igazgatás!M87+Községgazd!P74+Vagyongazd!M61+Közút!M61+Sport!M63+Közművelődés!O98+Támogatás!T61</f>
        <v>0</v>
      </c>
      <c r="N61" s="95">
        <f>Igazgatás!N87+Községgazd!Q74+Vagyongazd!N61+Közút!N61+Sport!N63+Közművelődés!P98+Támogatás!U61</f>
        <v>0</v>
      </c>
      <c r="O61" s="95">
        <f>Igazgatás!O87+Községgazd!R74+Vagyongazd!O61+Közút!O61+Sport!O63+Közművelődés!Q98+Támogatás!V61</f>
        <v>0</v>
      </c>
      <c r="P61" s="98">
        <f>Igazgatás!P87+Községgazd!S74+Vagyongazd!P61+Közút!P61+Sport!P63+Közművelődés!R98+Támogatás!W61</f>
        <v>0</v>
      </c>
      <c r="Q61" s="95">
        <f>Igazgatás!Q87+Községgazd!T74+Vagyongazd!Q61+Közút!Q61+Sport!Q63+Közművelődés!S98+Támogatás!X61</f>
        <v>0</v>
      </c>
      <c r="R61" s="97">
        <f>Igazgatás!R87+Községgazd!U74+Vagyongazd!R61+Közút!R61+Sport!R63+Közművelődés!T98+Támogatás!Y61</f>
        <v>0</v>
      </c>
      <c r="S61" s="99">
        <f>Igazgatás!S87+Községgazd!V74+Vagyongazd!S61+Közút!S61+Sport!S63+Közművelődés!U98+Támogatás!Z61</f>
        <v>0</v>
      </c>
      <c r="T61" s="97">
        <f>Igazgatás!T87+Községgazd!W74+Vagyongazd!T61+Közút!T61+Sport!T63+Közművelődés!V98+Támogatás!AA61</f>
        <v>0</v>
      </c>
      <c r="U61" s="97">
        <f>Igazgatás!U87+Községgazd!X74+Vagyongazd!U61+Közút!U61+Sport!U63+Közművelődés!W98+Támogatás!AB61</f>
        <v>0</v>
      </c>
      <c r="V61" s="99">
        <f>Igazgatás!V87+Községgazd!Y74+Vagyongazd!V61+Közút!V61+Sport!V63+Közművelődés!X98+Támogatás!AC61</f>
        <v>0</v>
      </c>
    </row>
    <row r="62" spans="1:22" s="18" customFormat="1" hidden="1" x14ac:dyDescent="0.25">
      <c r="A62" s="126" t="s">
        <v>211</v>
      </c>
      <c r="B62" s="92" t="s">
        <v>652</v>
      </c>
      <c r="C62" s="784" t="s">
        <v>352</v>
      </c>
      <c r="D62" s="785"/>
      <c r="E62" s="785"/>
      <c r="F62" s="166">
        <f>[1]Igazgatás!F87+[1]Községgazd!F75+[1]Vagyongazd!F62+[1]Közút!F62+[1]Sport!F64+[1]Közművelődés!F97+[1]Támogatás!F62</f>
        <v>0</v>
      </c>
      <c r="G62" s="488"/>
      <c r="H62" s="252">
        <f>Igazgatás!H88+Községgazd!H75+Vagyongazd!H62+Közút!H62+Sport!H64+Közművelődés!H99+Támogatás!H62</f>
        <v>0</v>
      </c>
      <c r="I62" s="150">
        <f>Igazgatás!I88+Községgazd!I75+Vagyongazd!I62+Közút!I62+Sport!I64+Közművelődés!I99+Támogatás!I62</f>
        <v>0</v>
      </c>
      <c r="J62" s="166">
        <f>Igazgatás!J88+Községgazd!J75+Vagyongazd!J62+Közút!J62+Sport!J64+Közművelődés!J99+Támogatás!J62</f>
        <v>0</v>
      </c>
      <c r="K62" s="94">
        <f>Igazgatás!K88+Községgazd!N75+Vagyongazd!K62+Közút!K62+Sport!K64+Közművelődés!M99+Támogatás!R62</f>
        <v>0</v>
      </c>
      <c r="L62" s="95">
        <f>Igazgatás!L88+Községgazd!O75+Vagyongazd!L62+Közút!L62+Sport!L64+Közművelődés!N99+Támogatás!S62</f>
        <v>0</v>
      </c>
      <c r="M62" s="95">
        <f>Igazgatás!M88+Községgazd!P75+Vagyongazd!M62+Közút!M62+Sport!M64+Közművelődés!O99+Támogatás!T62</f>
        <v>0</v>
      </c>
      <c r="N62" s="95">
        <f>Igazgatás!N88+Községgazd!Q75+Vagyongazd!N62+Közút!N62+Sport!N64+Közművelődés!P99+Támogatás!U62</f>
        <v>0</v>
      </c>
      <c r="O62" s="95">
        <f>Igazgatás!O88+Községgazd!R75+Vagyongazd!O62+Közút!O62+Sport!O64+Közművelődés!Q99+Támogatás!V62</f>
        <v>0</v>
      </c>
      <c r="P62" s="98">
        <f>Igazgatás!P88+Községgazd!S75+Vagyongazd!P62+Közút!P62+Sport!P64+Közművelődés!R99+Támogatás!W62</f>
        <v>0</v>
      </c>
      <c r="Q62" s="95">
        <f>Igazgatás!Q88+Községgazd!T75+Vagyongazd!Q62+Közút!Q62+Sport!Q64+Közművelődés!S99+Támogatás!X62</f>
        <v>0</v>
      </c>
      <c r="R62" s="97">
        <f>Igazgatás!R88+Községgazd!U75+Vagyongazd!R62+Közút!R62+Sport!R64+Közművelődés!T99+Támogatás!Y62</f>
        <v>0</v>
      </c>
      <c r="S62" s="99">
        <f>Igazgatás!S88+Községgazd!V75+Vagyongazd!S62+Közút!S62+Sport!S64+Közművelődés!U99+Támogatás!Z62</f>
        <v>0</v>
      </c>
      <c r="T62" s="97">
        <f>Igazgatás!T88+Községgazd!W75+Vagyongazd!T62+Közút!T62+Sport!T64+Közművelődés!V99+Támogatás!AA62</f>
        <v>0</v>
      </c>
      <c r="U62" s="97">
        <f>Igazgatás!U88+Községgazd!X75+Vagyongazd!U62+Közút!U62+Sport!U64+Közművelődés!W99+Támogatás!AB62</f>
        <v>0</v>
      </c>
      <c r="V62" s="99">
        <f>Igazgatás!V88+Községgazd!Y75+Vagyongazd!V62+Közút!V62+Sport!V64+Közművelődés!X99+Támogatás!AC62</f>
        <v>0</v>
      </c>
    </row>
    <row r="63" spans="1:22" s="18" customFormat="1" hidden="1" x14ac:dyDescent="0.25">
      <c r="A63" s="126" t="s">
        <v>212</v>
      </c>
      <c r="B63" s="115" t="s">
        <v>653</v>
      </c>
      <c r="C63" s="784" t="s">
        <v>882</v>
      </c>
      <c r="D63" s="785"/>
      <c r="E63" s="785"/>
      <c r="F63" s="166">
        <f>[1]Igazgatás!F88+[1]Községgazd!F76+[1]Vagyongazd!F63+[1]Közút!F63+[1]Sport!F65+[1]Közművelődés!F98+[1]Támogatás!F63</f>
        <v>0</v>
      </c>
      <c r="G63" s="488"/>
      <c r="H63" s="252">
        <f>Igazgatás!H89+Községgazd!H76+Vagyongazd!H63+Közút!H63+Sport!H65+Közművelődés!H100+Támogatás!H63</f>
        <v>0</v>
      </c>
      <c r="I63" s="150">
        <f>Igazgatás!I89+Községgazd!I76+Vagyongazd!I63+Közút!I63+Sport!I65+Közművelődés!I100+Támogatás!I63</f>
        <v>0</v>
      </c>
      <c r="J63" s="166">
        <f>Igazgatás!J89+Községgazd!J76+Vagyongazd!J63+Közút!J63+Sport!J65+Közművelődés!J100+Támogatás!J63</f>
        <v>0</v>
      </c>
      <c r="K63" s="94">
        <f>Igazgatás!K89+Községgazd!N76+Vagyongazd!K63+Közút!K63+Sport!K65+Közművelődés!M100+Támogatás!R63</f>
        <v>0</v>
      </c>
      <c r="L63" s="95">
        <f>Igazgatás!L89+Községgazd!O76+Vagyongazd!L63+Közút!L63+Sport!L65+Közművelődés!N100+Támogatás!S63</f>
        <v>0</v>
      </c>
      <c r="M63" s="95">
        <f>Igazgatás!M89+Községgazd!P76+Vagyongazd!M63+Közút!M63+Sport!M65+Közművelődés!O100+Támogatás!T63</f>
        <v>0</v>
      </c>
      <c r="N63" s="95">
        <f>Igazgatás!N89+Községgazd!Q76+Vagyongazd!N63+Közút!N63+Sport!N65+Közművelődés!P100+Támogatás!U63</f>
        <v>0</v>
      </c>
      <c r="O63" s="95">
        <f>Igazgatás!O89+Községgazd!R76+Vagyongazd!O63+Közút!O63+Sport!O65+Közművelődés!Q100+Támogatás!V63</f>
        <v>0</v>
      </c>
      <c r="P63" s="98">
        <f>Igazgatás!P89+Községgazd!S76+Vagyongazd!P63+Közút!P63+Sport!P65+Közművelődés!R100+Támogatás!W63</f>
        <v>0</v>
      </c>
      <c r="Q63" s="95">
        <f>Igazgatás!Q89+Községgazd!T76+Vagyongazd!Q63+Közút!Q63+Sport!Q65+Közművelődés!S100+Támogatás!X63</f>
        <v>0</v>
      </c>
      <c r="R63" s="97">
        <f>Igazgatás!R89+Községgazd!U76+Vagyongazd!R63+Közút!R63+Sport!R65+Közművelődés!T100+Támogatás!Y63</f>
        <v>0</v>
      </c>
      <c r="S63" s="99">
        <f>Igazgatás!S89+Községgazd!V76+Vagyongazd!S63+Közút!S63+Sport!S65+Közművelődés!U100+Támogatás!Z63</f>
        <v>0</v>
      </c>
      <c r="T63" s="97">
        <f>Igazgatás!T89+Községgazd!W76+Vagyongazd!T63+Közút!T63+Sport!T65+Közművelődés!V100+Támogatás!AA63</f>
        <v>0</v>
      </c>
      <c r="U63" s="97">
        <f>Igazgatás!U89+Községgazd!X76+Vagyongazd!U63+Közút!U63+Sport!U65+Közművelődés!W100+Támogatás!AB63</f>
        <v>0</v>
      </c>
      <c r="V63" s="99">
        <f>Igazgatás!V89+Községgazd!Y76+Vagyongazd!V63+Közút!V63+Sport!V65+Közművelődés!X100+Támogatás!AC63</f>
        <v>0</v>
      </c>
    </row>
    <row r="64" spans="1:22" s="18" customFormat="1" hidden="1" x14ac:dyDescent="0.25">
      <c r="A64" s="126" t="s">
        <v>213</v>
      </c>
      <c r="B64" s="92" t="s">
        <v>654</v>
      </c>
      <c r="C64" s="784" t="s">
        <v>883</v>
      </c>
      <c r="D64" s="785"/>
      <c r="E64" s="785"/>
      <c r="F64" s="166">
        <f>[1]Igazgatás!F89+[1]Községgazd!F77+[1]Vagyongazd!F64+[1]Közút!F64+[1]Sport!F66+[1]Közművelődés!F99+[1]Támogatás!F64</f>
        <v>0</v>
      </c>
      <c r="G64" s="488"/>
      <c r="H64" s="252">
        <f>Igazgatás!H90+Községgazd!H77+Vagyongazd!H64+Közút!H64+Sport!H66+Közművelődés!H101+Támogatás!H64</f>
        <v>0</v>
      </c>
      <c r="I64" s="150">
        <f>Igazgatás!I90+Községgazd!I77+Vagyongazd!I64+Közút!I64+Sport!I66+Közművelődés!I101+Támogatás!I64</f>
        <v>0</v>
      </c>
      <c r="J64" s="166">
        <f>Igazgatás!J90+Községgazd!J77+Vagyongazd!J64+Közút!J64+Sport!J66+Közművelődés!J101+Támogatás!J64</f>
        <v>0</v>
      </c>
      <c r="K64" s="94">
        <f>Igazgatás!K90+Községgazd!N77+Vagyongazd!K64+Közút!K64+Sport!K66+Közművelődés!M101+Támogatás!R64</f>
        <v>0</v>
      </c>
      <c r="L64" s="95">
        <f>Igazgatás!L90+Községgazd!O77+Vagyongazd!L64+Közút!L64+Sport!L66+Közművelődés!N101+Támogatás!S64</f>
        <v>0</v>
      </c>
      <c r="M64" s="95">
        <f>Igazgatás!M90+Községgazd!P77+Vagyongazd!M64+Közút!M64+Sport!M66+Közművelődés!O101+Támogatás!T64</f>
        <v>0</v>
      </c>
      <c r="N64" s="95">
        <f>Igazgatás!N90+Községgazd!Q77+Vagyongazd!N64+Közút!N64+Sport!N66+Közművelődés!P101+Támogatás!U64</f>
        <v>0</v>
      </c>
      <c r="O64" s="95">
        <f>Igazgatás!O90+Községgazd!R77+Vagyongazd!O64+Közút!O64+Sport!O66+Közművelődés!Q101+Támogatás!V64</f>
        <v>0</v>
      </c>
      <c r="P64" s="98">
        <f>Igazgatás!P90+Községgazd!S77+Vagyongazd!P64+Közút!P64+Sport!P66+Közművelődés!R101+Támogatás!W64</f>
        <v>0</v>
      </c>
      <c r="Q64" s="95">
        <f>Igazgatás!Q90+Községgazd!T77+Vagyongazd!Q64+Közút!Q64+Sport!Q66+Közművelődés!S101+Támogatás!X64</f>
        <v>0</v>
      </c>
      <c r="R64" s="97">
        <f>Igazgatás!R90+Községgazd!U77+Vagyongazd!R64+Közút!R64+Sport!R66+Közművelődés!T101+Támogatás!Y64</f>
        <v>0</v>
      </c>
      <c r="S64" s="99">
        <f>Igazgatás!S90+Községgazd!V77+Vagyongazd!S64+Közút!S64+Sport!S66+Közművelődés!U101+Támogatás!Z64</f>
        <v>0</v>
      </c>
      <c r="T64" s="97">
        <f>Igazgatás!T90+Községgazd!W77+Vagyongazd!T64+Közút!T64+Sport!T66+Közművelődés!V101+Támogatás!AA64</f>
        <v>0</v>
      </c>
      <c r="U64" s="97">
        <f>Igazgatás!U90+Községgazd!X77+Vagyongazd!U64+Közút!U64+Sport!U66+Közművelődés!W101+Támogatás!AB64</f>
        <v>0</v>
      </c>
      <c r="V64" s="99">
        <f>Igazgatás!V90+Községgazd!Y77+Vagyongazd!V64+Közút!V64+Sport!V66+Közművelődés!X101+Támogatás!AC64</f>
        <v>0</v>
      </c>
    </row>
    <row r="65" spans="1:23" s="18" customFormat="1" x14ac:dyDescent="0.25">
      <c r="A65" s="126" t="s">
        <v>214</v>
      </c>
      <c r="B65" s="115" t="s">
        <v>655</v>
      </c>
      <c r="C65" s="784" t="s">
        <v>215</v>
      </c>
      <c r="D65" s="785"/>
      <c r="E65" s="785"/>
      <c r="F65" s="166">
        <v>600000</v>
      </c>
      <c r="G65" s="488"/>
      <c r="H65" s="252">
        <f>Igazgatás!H91+Községgazd!H78+Vagyongazd!H65+Közút!H65+Sport!H67+Közművelődés!H102+Támogatás!H65</f>
        <v>0</v>
      </c>
      <c r="I65" s="150">
        <f>Igazgatás!I91+Községgazd!I78+Vagyongazd!I65+Közút!I65+Sport!I67+Közművelődés!I102+Támogatás!I65</f>
        <v>0</v>
      </c>
      <c r="J65" s="166">
        <f>Igazgatás!J91+Községgazd!J78+Vagyongazd!J65+Közút!J65+Sport!J67+Közművelődés!J102+Támogatás!J65</f>
        <v>0</v>
      </c>
      <c r="K65" s="94">
        <f>Igazgatás!K91+Községgazd!N78+Vagyongazd!K65+Közút!K65+Sport!K67+Közművelődés!M102+Támogatás!R65</f>
        <v>0</v>
      </c>
      <c r="L65" s="95">
        <f>Igazgatás!L91+Községgazd!O78+Vagyongazd!L65+Közút!L65+Sport!L67+Közművelődés!N102+Támogatás!S65</f>
        <v>0</v>
      </c>
      <c r="M65" s="95">
        <f>Igazgatás!M91+Községgazd!P78+Vagyongazd!M65+Közút!M65+Sport!M67+Közművelődés!O102+Támogatás!T65</f>
        <v>0</v>
      </c>
      <c r="N65" s="95">
        <f>Igazgatás!N91+Községgazd!Q78+Vagyongazd!N65+Közút!N65+Sport!N67+Közművelődés!P102+Támogatás!U65</f>
        <v>0</v>
      </c>
      <c r="O65" s="95">
        <f>Igazgatás!O91+Községgazd!R78+Vagyongazd!O65+Közút!O65+Sport!O67+Közművelődés!Q102+Támogatás!V65</f>
        <v>0</v>
      </c>
      <c r="P65" s="98">
        <f>Igazgatás!P91+Községgazd!S78+Vagyongazd!P65+Közút!P65+Sport!P67+Közművelődés!R102+Támogatás!W65</f>
        <v>0</v>
      </c>
      <c r="Q65" s="95">
        <f>Igazgatás!Q91+Községgazd!T78+Vagyongazd!Q65+Közút!Q65+Sport!Q67+Közművelődés!S102+Támogatás!X65</f>
        <v>0</v>
      </c>
      <c r="R65" s="97">
        <f>Igazgatás!R91+Községgazd!U78+Vagyongazd!R65+Közút!R65+Sport!R67+Közművelődés!T102+Támogatás!Y65</f>
        <v>0</v>
      </c>
      <c r="S65" s="99">
        <f>Igazgatás!S91+Községgazd!V78+Vagyongazd!S65+Közút!S65+Sport!S67+Közművelődés!U102+Támogatás!Z65</f>
        <v>0</v>
      </c>
      <c r="T65" s="97">
        <f>Igazgatás!T91+Községgazd!W78+Vagyongazd!T65+Közút!T65+Sport!T67+Közművelődés!V102+Támogatás!AA65</f>
        <v>0</v>
      </c>
      <c r="U65" s="97">
        <f>Igazgatás!U91+Községgazd!X78+Vagyongazd!U65+Közút!U65+Sport!U67+Közművelődés!W102+Támogatás!AB65</f>
        <v>0</v>
      </c>
      <c r="V65" s="99">
        <f>Igazgatás!V91+Községgazd!Y78+Vagyongazd!V65+Közút!V65+Sport!V67+Közművelődés!X102+Támogatás!AC65</f>
        <v>0</v>
      </c>
    </row>
    <row r="66" spans="1:23" s="18" customFormat="1" x14ac:dyDescent="0.25">
      <c r="A66" s="126" t="s">
        <v>216</v>
      </c>
      <c r="B66" s="92" t="s">
        <v>656</v>
      </c>
      <c r="C66" s="784" t="s">
        <v>217</v>
      </c>
      <c r="D66" s="785"/>
      <c r="E66" s="785"/>
      <c r="F66" s="166">
        <f>[1]Igazgatás!F91+[1]Községgazd!F79+[1]Vagyongazd!F66+[1]Közút!F66+[1]Sport!F68+[1]Közművelődés!F101+[1]Támogatás!F66</f>
        <v>100000</v>
      </c>
      <c r="G66" s="488">
        <f>G68</f>
        <v>100000</v>
      </c>
      <c r="H66" s="252">
        <f>Igazgatás!H92+Községgazd!H79+Vagyongazd!H66+Közút!H66+Sport!H68+Közművelődés!H103+Támogatás!H66</f>
        <v>100000</v>
      </c>
      <c r="I66" s="150">
        <f>Igazgatás!I92+Községgazd!I79+Vagyongazd!I66+Közút!I66+Sport!I68+Közművelődés!I103+Támogatás!I66</f>
        <v>0</v>
      </c>
      <c r="J66" s="166">
        <f>Igazgatás!J92+Községgazd!J79+Vagyongazd!J66+Közút!J66+Sport!J68+Közművelődés!J103+Támogatás!J66</f>
        <v>100000</v>
      </c>
      <c r="K66" s="94">
        <f>Igazgatás!K92+Községgazd!N79+Vagyongazd!K66+Közút!K66+Sport!K68+Közművelődés!M103+Támogatás!R66</f>
        <v>50000</v>
      </c>
      <c r="L66" s="95">
        <f>Igazgatás!L92+Községgazd!O79+Vagyongazd!L66+Közút!L66+Sport!L68+Közművelődés!N103+Támogatás!S66</f>
        <v>0</v>
      </c>
      <c r="M66" s="95">
        <f>Igazgatás!M92+Községgazd!P79+Vagyongazd!M66+Közút!M66+Sport!M68+Közművelődés!O103+Támogatás!T66</f>
        <v>0</v>
      </c>
      <c r="N66" s="95">
        <f>Igazgatás!N92+Községgazd!Q79+Vagyongazd!N66+Közút!N66+Sport!N68+Közművelődés!P103+Támogatás!U66</f>
        <v>0</v>
      </c>
      <c r="O66" s="95">
        <f>Igazgatás!O92+Községgazd!R79+Vagyongazd!O66+Közút!O66+Sport!O68+Közművelődés!Q103+Támogatás!V66</f>
        <v>0</v>
      </c>
      <c r="P66" s="98">
        <f>Igazgatás!P92+Községgazd!S79+Vagyongazd!P66+Közút!P66+Sport!P68+Közművelődés!R103+Támogatás!W66</f>
        <v>0</v>
      </c>
      <c r="Q66" s="95">
        <f>Igazgatás!Q92+Községgazd!T79+Vagyongazd!Q66+Közút!Q66+Sport!Q68+Közművelődés!S103+Támogatás!X66</f>
        <v>0</v>
      </c>
      <c r="R66" s="97">
        <f>Igazgatás!R92+Községgazd!U79+Vagyongazd!R66+Közút!R66+Sport!R68+Közművelődés!T103+Támogatás!Y66</f>
        <v>50000</v>
      </c>
      <c r="S66" s="99">
        <f>Igazgatás!S92+Községgazd!V79+Vagyongazd!S66+Közút!S66+Sport!S68+Közművelődés!U103+Támogatás!Z66</f>
        <v>0</v>
      </c>
      <c r="T66" s="97">
        <f>Igazgatás!T92+Községgazd!W79+Vagyongazd!T66+Közút!T66+Sport!T68+Közművelődés!V103+Támogatás!AA66</f>
        <v>0</v>
      </c>
      <c r="U66" s="97">
        <f>Igazgatás!U92+Községgazd!X79+Vagyongazd!U66+Közút!U66+Sport!U68+Közművelődés!W103+Támogatás!AB66</f>
        <v>0</v>
      </c>
      <c r="V66" s="99">
        <f>Igazgatás!V92+Községgazd!Y79+Vagyongazd!V66+Közút!V66+Sport!V68+Közművelődés!X103+Támogatás!AC66</f>
        <v>0</v>
      </c>
    </row>
    <row r="67" spans="1:23" hidden="1" x14ac:dyDescent="0.25">
      <c r="B67" s="55"/>
      <c r="C67" s="2"/>
      <c r="D67" s="761" t="s">
        <v>343</v>
      </c>
      <c r="E67" s="761"/>
      <c r="F67" s="167">
        <f>[1]Igazgatás!F92+[1]Községgazd!F80+[1]Vagyongazd!F67+[1]Közút!F67+[1]Sport!F69+[1]Közművelődés!F102+[1]Támogatás!F67</f>
        <v>0</v>
      </c>
      <c r="G67" s="490"/>
      <c r="H67" s="251">
        <f>Igazgatás!H93+Községgazd!H80+Vagyongazd!H67+Közút!H67+Sport!H69+Közművelődés!H104+Támogatás!H67</f>
        <v>0</v>
      </c>
      <c r="I67" s="149">
        <f>Igazgatás!I93+Községgazd!I80+Vagyongazd!I67+Közút!I67+Sport!I69+Közművelődés!I104+Támogatás!I67</f>
        <v>0</v>
      </c>
      <c r="J67" s="167">
        <f>Igazgatás!J93+Községgazd!J80+Vagyongazd!J67+Közút!J67+Sport!J69+Közművelődés!J104+Támogatás!J67</f>
        <v>0</v>
      </c>
      <c r="K67" s="75">
        <f>Igazgatás!K93+Községgazd!N80+Vagyongazd!K67+Közút!K67+Sport!K69+Közművelődés!M104+Támogatás!R67</f>
        <v>0</v>
      </c>
      <c r="L67" s="1">
        <f>Igazgatás!L93+Községgazd!O80+Vagyongazd!L67+Közút!L67+Sport!L69+Közművelődés!N104+Támogatás!S67</f>
        <v>0</v>
      </c>
      <c r="M67" s="1">
        <f>Igazgatás!M93+Községgazd!P80+Vagyongazd!M67+Közút!M67+Sport!M69+Közművelődés!O104+Támogatás!T67</f>
        <v>0</v>
      </c>
      <c r="N67" s="1">
        <f>Igazgatás!N93+Községgazd!Q80+Vagyongazd!N67+Közút!N67+Sport!N69+Közművelődés!P104+Támogatás!U67</f>
        <v>0</v>
      </c>
      <c r="O67" s="1">
        <f>Igazgatás!O93+Községgazd!R80+Vagyongazd!O67+Közút!O67+Sport!O69+Közművelődés!Q104+Támogatás!V67</f>
        <v>0</v>
      </c>
      <c r="P67" s="81">
        <f>Igazgatás!P93+Községgazd!S80+Vagyongazd!P67+Közút!P67+Sport!P69+Közművelődés!R104+Támogatás!W67</f>
        <v>0</v>
      </c>
      <c r="Q67" s="1">
        <f>Igazgatás!Q93+Községgazd!T80+Vagyongazd!Q67+Közút!Q67+Sport!Q69+Közművelődés!S104+Támogatás!X67</f>
        <v>0</v>
      </c>
      <c r="R67" s="42">
        <f>Igazgatás!R93+Községgazd!U80+Vagyongazd!R67+Közút!R67+Sport!R69+Közművelődés!T104+Támogatás!Y67</f>
        <v>0</v>
      </c>
      <c r="S67" s="44">
        <f>Igazgatás!S93+Községgazd!V80+Vagyongazd!S67+Közút!S67+Sport!S69+Közművelődés!U104+Támogatás!Z67</f>
        <v>0</v>
      </c>
      <c r="T67" s="42">
        <f>Igazgatás!T93+Községgazd!W80+Vagyongazd!T67+Közút!T67+Sport!T69+Közművelődés!V104+Támogatás!AA67</f>
        <v>0</v>
      </c>
      <c r="U67" s="42">
        <f>Igazgatás!U93+Községgazd!X80+Vagyongazd!U67+Közút!U67+Sport!U69+Közművelődés!W104+Támogatás!AB67</f>
        <v>0</v>
      </c>
      <c r="V67" s="44">
        <f>Igazgatás!V93+Községgazd!Y80+Vagyongazd!V67+Közút!V67+Sport!V69+Közművelődés!X104+Támogatás!AC67</f>
        <v>0</v>
      </c>
      <c r="W67" s="21"/>
    </row>
    <row r="68" spans="1:23" x14ac:dyDescent="0.25">
      <c r="B68" s="55"/>
      <c r="C68" s="2"/>
      <c r="D68" s="761" t="s">
        <v>344</v>
      </c>
      <c r="E68" s="761"/>
      <c r="F68" s="167">
        <v>100000</v>
      </c>
      <c r="G68" s="490">
        <v>100000</v>
      </c>
      <c r="H68" s="251">
        <f>Igazgatás!H94+Községgazd!H81+Vagyongazd!H68+Közút!H68+Sport!H70+Közművelődés!H105+Támogatás!H68</f>
        <v>100000</v>
      </c>
      <c r="I68" s="149">
        <f>Igazgatás!I94+Községgazd!I81+Vagyongazd!I68+Közút!I68+Sport!I70+Közművelődés!I105+Támogatás!I68</f>
        <v>0</v>
      </c>
      <c r="J68" s="167">
        <f>Igazgatás!J94+Községgazd!J81+Vagyongazd!J68+Közút!J68+Sport!J70+Közművelődés!J105+Támogatás!J68</f>
        <v>100000</v>
      </c>
      <c r="K68" s="75">
        <f>Igazgatás!K94+Községgazd!N81+Vagyongazd!K68+Közút!K68+Sport!K70+Közművelődés!M105+Támogatás!R68</f>
        <v>50000</v>
      </c>
      <c r="L68" s="1">
        <f>Igazgatás!L94+Községgazd!O81+Vagyongazd!L68+Közút!L68+Sport!L70+Közművelődés!N105+Támogatás!S68</f>
        <v>0</v>
      </c>
      <c r="M68" s="1">
        <f>Igazgatás!M94+Községgazd!P81+Vagyongazd!M68+Közút!M68+Sport!M70+Közművelődés!O105+Támogatás!T68</f>
        <v>0</v>
      </c>
      <c r="N68" s="1">
        <f>Igazgatás!N94+Községgazd!Q81+Vagyongazd!N68+Közút!N68+Sport!N70+Közművelődés!P105+Támogatás!U68</f>
        <v>0</v>
      </c>
      <c r="O68" s="1">
        <f>Igazgatás!O94+Községgazd!R81+Vagyongazd!O68+Közút!O68+Sport!O70+Közművelődés!Q105+Támogatás!V68</f>
        <v>0</v>
      </c>
      <c r="P68" s="81">
        <f>Igazgatás!P94+Községgazd!S81+Vagyongazd!P68+Közút!P68+Sport!P70+Közművelődés!R105+Támogatás!W68</f>
        <v>0</v>
      </c>
      <c r="Q68" s="1">
        <f>Igazgatás!Q94+Községgazd!T81+Vagyongazd!Q68+Közút!Q68+Sport!Q70+Közművelődés!S105+Támogatás!X68</f>
        <v>0</v>
      </c>
      <c r="R68" s="42">
        <f>Igazgatás!R94+Községgazd!U81+Vagyongazd!R68+Közút!R68+Sport!R70+Közművelődés!T105+Támogatás!Y68</f>
        <v>50000</v>
      </c>
      <c r="S68" s="44">
        <f>Igazgatás!S94+Községgazd!V81+Vagyongazd!S68+Közút!S68+Sport!S70+Közművelődés!U105+Támogatás!Z68</f>
        <v>0</v>
      </c>
      <c r="T68" s="42">
        <f>Igazgatás!T94+Községgazd!W81+Vagyongazd!T68+Közút!T68+Sport!T70+Közművelődés!V105+Támogatás!AA68</f>
        <v>0</v>
      </c>
      <c r="U68" s="42">
        <f>Igazgatás!U94+Községgazd!X81+Vagyongazd!U68+Közút!U68+Sport!U70+Közművelődés!W105+Támogatás!AB68</f>
        <v>0</v>
      </c>
      <c r="V68" s="44">
        <f>Igazgatás!V94+Községgazd!Y81+Vagyongazd!V68+Közút!V68+Sport!V70+Közművelődés!X105+Támogatás!AC68</f>
        <v>0</v>
      </c>
    </row>
    <row r="69" spans="1:23" hidden="1" x14ac:dyDescent="0.25">
      <c r="B69" s="55"/>
      <c r="C69" s="2"/>
      <c r="D69" s="761" t="s">
        <v>345</v>
      </c>
      <c r="E69" s="761"/>
      <c r="F69" s="167">
        <f>[1]Igazgatás!F94+[1]Községgazd!F82+[1]Vagyongazd!F69+[1]Közút!F69+[1]Sport!F71+[1]Közművelődés!F104+[1]Támogatás!F69</f>
        <v>0</v>
      </c>
      <c r="G69" s="490"/>
      <c r="H69" s="251">
        <f>Igazgatás!H95+Községgazd!H82+Vagyongazd!H69+Közút!H69+Sport!H71+Közművelődés!H106+Támogatás!H69</f>
        <v>0</v>
      </c>
      <c r="I69" s="149">
        <f>Igazgatás!I95+Községgazd!I82+Vagyongazd!I69+Közút!I69+Sport!I71+Közművelődés!I106+Támogatás!I69</f>
        <v>0</v>
      </c>
      <c r="J69" s="167">
        <f>Igazgatás!J95+Községgazd!J82+Vagyongazd!J69+Közút!J69+Sport!J71+Közművelődés!J106+Támogatás!J69</f>
        <v>0</v>
      </c>
      <c r="K69" s="75">
        <f>Igazgatás!K95+Községgazd!N82+Vagyongazd!K69+Közút!K69+Sport!K71+Közművelődés!M106+Támogatás!R69</f>
        <v>0</v>
      </c>
      <c r="L69" s="1">
        <f>Igazgatás!L95+Községgazd!O82+Vagyongazd!L69+Közút!L69+Sport!L71+Közművelődés!N106+Támogatás!S69</f>
        <v>0</v>
      </c>
      <c r="M69" s="1">
        <f>Igazgatás!M95+Községgazd!P82+Vagyongazd!M69+Közút!M69+Sport!M71+Közművelődés!O106+Támogatás!T69</f>
        <v>0</v>
      </c>
      <c r="N69" s="1">
        <f>Igazgatás!N95+Községgazd!Q82+Vagyongazd!N69+Közút!N69+Sport!N71+Közművelődés!P106+Támogatás!U69</f>
        <v>0</v>
      </c>
      <c r="O69" s="1">
        <f>Igazgatás!O95+Községgazd!R82+Vagyongazd!O69+Közút!O69+Sport!O71+Közművelődés!Q106+Támogatás!V69</f>
        <v>0</v>
      </c>
      <c r="P69" s="81">
        <f>Igazgatás!P95+Községgazd!S82+Vagyongazd!P69+Közút!P69+Sport!P71+Közművelődés!R106+Támogatás!W69</f>
        <v>0</v>
      </c>
      <c r="Q69" s="1">
        <f>Igazgatás!Q95+Községgazd!T82+Vagyongazd!Q69+Közút!Q69+Sport!Q71+Közművelődés!S106+Támogatás!X69</f>
        <v>0</v>
      </c>
      <c r="R69" s="42">
        <f>Igazgatás!R95+Községgazd!U82+Vagyongazd!R69+Közút!R69+Sport!R71+Közművelődés!T106+Támogatás!Y69</f>
        <v>0</v>
      </c>
      <c r="S69" s="44">
        <f>Igazgatás!S95+Községgazd!V82+Vagyongazd!S69+Közút!S69+Sport!S71+Közművelődés!U106+Támogatás!Z69</f>
        <v>0</v>
      </c>
      <c r="T69" s="42">
        <f>Igazgatás!T95+Községgazd!W82+Vagyongazd!T69+Közút!T69+Sport!T71+Közművelődés!V106+Támogatás!AA69</f>
        <v>0</v>
      </c>
      <c r="U69" s="42">
        <f>Igazgatás!U95+Községgazd!X82+Vagyongazd!U69+Közút!U69+Sport!U71+Közművelődés!W106+Támogatás!AB69</f>
        <v>0</v>
      </c>
      <c r="V69" s="44">
        <f>Igazgatás!V95+Községgazd!Y82+Vagyongazd!V69+Közút!V69+Sport!V71+Közművelődés!X106+Támogatás!AC69</f>
        <v>0</v>
      </c>
    </row>
    <row r="70" spans="1:23" s="18" customFormat="1" x14ac:dyDescent="0.25">
      <c r="A70" s="126" t="s">
        <v>218</v>
      </c>
      <c r="B70" s="92" t="s">
        <v>657</v>
      </c>
      <c r="C70" s="784" t="s">
        <v>219</v>
      </c>
      <c r="D70" s="785"/>
      <c r="E70" s="785"/>
      <c r="F70" s="166">
        <f>SUM(F71:F74)</f>
        <v>1480560</v>
      </c>
      <c r="G70" s="488">
        <f>G71+G72+G73+G74</f>
        <v>1905560</v>
      </c>
      <c r="H70" s="252">
        <f>Igazgatás!H96+Községgazd!H83+Vagyongazd!H70+Közút!H70+Sport!H72+Közművelődés!H107+Támogatás!H70</f>
        <v>1628578</v>
      </c>
      <c r="I70" s="150">
        <f>Igazgatás!I96+Községgazd!I83+Vagyongazd!I70+Közút!I70+Sport!I72+Közművelődés!I107+Támogatás!I70</f>
        <v>0</v>
      </c>
      <c r="J70" s="166">
        <f>Igazgatás!J96+Községgazd!J83+Vagyongazd!J70+Közút!J70+Sport!J72+Közművelődés!J107+Támogatás!J70</f>
        <v>1628578</v>
      </c>
      <c r="K70" s="94">
        <f>Igazgatás!K96+Községgazd!N83+Vagyongazd!K70+Közút!K70+Sport!K72+Közművelődés!M107+Támogatás!R70</f>
        <v>52730</v>
      </c>
      <c r="L70" s="95">
        <f>Igazgatás!L96+Községgazd!O83+Vagyongazd!L70+Közút!L70+Sport!L72+Közművelődés!N107+Támogatás!S70</f>
        <v>10000</v>
      </c>
      <c r="M70" s="95">
        <f>Igazgatás!M96+Községgazd!P83+Vagyongazd!M70+Közút!M70+Sport!M72+Közművelődés!O107+Támogatás!T70</f>
        <v>13300</v>
      </c>
      <c r="N70" s="95">
        <f>Igazgatás!N96+Községgazd!Q83+Vagyongazd!N70+Közút!N70+Sport!N72+Közművelődés!P107+Támogatás!U70</f>
        <v>19835</v>
      </c>
      <c r="O70" s="95">
        <f>Igazgatás!O96+Községgazd!R83+Vagyongazd!O70+Közút!O70+Sport!O72+Közművelődés!Q107+Támogatás!V70</f>
        <v>232740</v>
      </c>
      <c r="P70" s="98">
        <f>Igazgatás!P96+Községgazd!S83+Vagyongazd!P70+Közút!P70+Sport!P72+Közművelődés!R107+Támogatás!W70</f>
        <v>33000</v>
      </c>
      <c r="Q70" s="95">
        <f>Igazgatás!Q96+Községgazd!T83+Vagyongazd!Q70+Közút!Q70+Sport!Q72+Közművelődés!S107+Támogatás!X70</f>
        <v>19000</v>
      </c>
      <c r="R70" s="97">
        <f>Igazgatás!R96+Községgazd!U83+Vagyongazd!R70+Közút!R70+Sport!R72+Közművelődés!T107+Támogatás!Y70</f>
        <v>46000</v>
      </c>
      <c r="S70" s="99">
        <f>Igazgatás!S96+Községgazd!V83+Vagyongazd!S70+Közút!S70+Sport!S72+Közművelődés!U107+Támogatás!Z70</f>
        <v>127000</v>
      </c>
      <c r="T70" s="97">
        <f>Igazgatás!T96+Községgazd!W83+Vagyongazd!T70+Közút!T70+Sport!T72+Közművelődés!V107+Támogatás!AA70</f>
        <v>474991</v>
      </c>
      <c r="U70" s="97">
        <f>Igazgatás!U96+Községgazd!X83+Vagyongazd!U70+Közút!U70+Sport!U72+Közművelődés!W107+Támogatás!AB70</f>
        <v>224991</v>
      </c>
      <c r="V70" s="99">
        <f>Igazgatás!V96+Községgazd!Y83+Vagyongazd!V70+Közút!V70+Sport!V72+Közművelődés!X107+Támogatás!AC70</f>
        <v>374991</v>
      </c>
    </row>
    <row r="71" spans="1:23" x14ac:dyDescent="0.25">
      <c r="B71" s="55"/>
      <c r="C71" s="2"/>
      <c r="D71" s="761" t="s">
        <v>836</v>
      </c>
      <c r="E71" s="761"/>
      <c r="F71" s="167">
        <v>580000</v>
      </c>
      <c r="G71" s="490">
        <v>530000</v>
      </c>
      <c r="H71" s="251">
        <f>Igazgatás!H97+Községgazd!H84+Vagyongazd!H71+Közút!H71+Sport!H73+Közművelődés!H108+Támogatás!H71</f>
        <v>338000</v>
      </c>
      <c r="I71" s="149">
        <f>Igazgatás!I97+Községgazd!I84+Vagyongazd!I71+Közút!I71+Sport!I73+Közművelődés!I108+Támogatás!I71</f>
        <v>0</v>
      </c>
      <c r="J71" s="167">
        <f>Igazgatás!J97+Községgazd!J84+Vagyongazd!J71+Közút!J71+Sport!J73+Közművelődés!J108+Támogatás!J71</f>
        <v>338000</v>
      </c>
      <c r="K71" s="75">
        <f>Igazgatás!K97+Községgazd!N84+Vagyongazd!K71+Közút!K71+Sport!K73+Közművelődés!M108+Támogatás!R71</f>
        <v>0</v>
      </c>
      <c r="L71" s="1">
        <f>Igazgatás!L97+Községgazd!O84+Vagyongazd!L71+Közút!L71+Sport!L73+Közművelődés!N108+Támogatás!S71</f>
        <v>0</v>
      </c>
      <c r="M71" s="1">
        <f>Igazgatás!M97+Községgazd!P84+Vagyongazd!M71+Közút!M71+Sport!M73+Közművelődés!O108+Támogatás!T71</f>
        <v>0</v>
      </c>
      <c r="N71" s="1">
        <f>Igazgatás!N97+Községgazd!Q84+Vagyongazd!N71+Közút!N71+Sport!N73+Közművelődés!P108+Támogatás!U71</f>
        <v>0</v>
      </c>
      <c r="O71" s="1">
        <f>Igazgatás!O97+Községgazd!R84+Vagyongazd!O71+Közút!O71+Sport!O73+Közművelődés!Q108+Támogatás!V71</f>
        <v>0</v>
      </c>
      <c r="P71" s="81">
        <f>Igazgatás!P97+Községgazd!S84+Vagyongazd!P71+Közút!P71+Sport!P73+Közművelődés!R108+Támogatás!W71</f>
        <v>0</v>
      </c>
      <c r="Q71" s="1">
        <f>Igazgatás!Q97+Községgazd!T84+Vagyongazd!Q71+Közút!Q71+Sport!Q73+Közművelődés!S108+Támogatás!X71</f>
        <v>0</v>
      </c>
      <c r="R71" s="42">
        <f>Igazgatás!R97+Községgazd!U84+Vagyongazd!R71+Közút!R71+Sport!R73+Közművelődés!T108+Támogatás!Y71</f>
        <v>0</v>
      </c>
      <c r="S71" s="44">
        <f>Igazgatás!S97+Községgazd!V84+Vagyongazd!S71+Közút!S71+Sport!S73+Közművelődés!U108+Támogatás!Z71</f>
        <v>0</v>
      </c>
      <c r="T71" s="42">
        <f>Igazgatás!T97+Községgazd!W84+Vagyongazd!T71+Közút!T71+Sport!T73+Közművelődés!V108+Támogatás!AA71</f>
        <v>146000</v>
      </c>
      <c r="U71" s="42">
        <f>Igazgatás!U97+Községgazd!X84+Vagyongazd!U71+Közút!U71+Sport!U73+Közművelődés!W108+Támogatás!AB71</f>
        <v>96000</v>
      </c>
      <c r="V71" s="44">
        <f>Igazgatás!V97+Községgazd!Y84+Vagyongazd!V71+Közút!V71+Sport!V73+Közművelődés!X108+Támogatás!AC71</f>
        <v>96000</v>
      </c>
    </row>
    <row r="72" spans="1:23" x14ac:dyDescent="0.25">
      <c r="B72" s="55"/>
      <c r="C72" s="2"/>
      <c r="D72" s="761" t="s">
        <v>346</v>
      </c>
      <c r="E72" s="761"/>
      <c r="F72" s="167">
        <v>150000</v>
      </c>
      <c r="G72" s="490">
        <v>150000</v>
      </c>
      <c r="H72" s="251">
        <f>Igazgatás!H98+Községgazd!H85+Vagyongazd!H72+Közút!H72+Sport!H74+Közművelődés!H109+Támogatás!H74</f>
        <v>150000</v>
      </c>
      <c r="I72" s="149">
        <f>Igazgatás!I98+Községgazd!I85+Vagyongazd!I72+Közút!I72+Sport!I74+Közművelődés!I109+Támogatás!I74</f>
        <v>0</v>
      </c>
      <c r="J72" s="167">
        <f>Igazgatás!J98+Községgazd!J85+Vagyongazd!J72+Közút!J72+Sport!J74+Közművelődés!J109+Támogatás!J74</f>
        <v>150000</v>
      </c>
      <c r="K72" s="75">
        <f>Igazgatás!K98+Községgazd!N85+Vagyongazd!K72+Közút!K72+Sport!K74+Közművelődés!M109+Támogatás!R74</f>
        <v>0</v>
      </c>
      <c r="L72" s="1">
        <f>Igazgatás!L98+Községgazd!O85+Vagyongazd!L72+Közút!L72+Sport!L74+Közművelődés!N109+Támogatás!S74</f>
        <v>0</v>
      </c>
      <c r="M72" s="1">
        <f>Igazgatás!M98+Községgazd!P85+Vagyongazd!M72+Közút!M72+Sport!M74+Közművelődés!O109+Támogatás!T74</f>
        <v>0</v>
      </c>
      <c r="N72" s="1">
        <f>Igazgatás!N98+Községgazd!Q85+Vagyongazd!N72+Közút!N72+Sport!N74+Közművelődés!P109+Támogatás!U74</f>
        <v>0</v>
      </c>
      <c r="O72" s="1">
        <f>Igazgatás!O98+Községgazd!R85+Vagyongazd!O72+Közút!O72+Sport!O74+Közművelődés!Q109+Támogatás!V74</f>
        <v>0</v>
      </c>
      <c r="P72" s="81">
        <f>Igazgatás!P98+Községgazd!S85+Vagyongazd!P72+Közút!P72+Sport!P74+Közművelődés!R109+Támogatás!W74</f>
        <v>0</v>
      </c>
      <c r="Q72" s="1">
        <f>Igazgatás!Q98+Községgazd!T85+Vagyongazd!Q72+Közút!Q72+Sport!Q74+Közművelődés!S109+Támogatás!X74</f>
        <v>0</v>
      </c>
      <c r="R72" s="42">
        <f>Igazgatás!R98+Községgazd!U85+Vagyongazd!R72+Közút!R72+Sport!R74+Közművelődés!T109+Támogatás!Y74</f>
        <v>0</v>
      </c>
      <c r="S72" s="44">
        <f>Igazgatás!S98+Községgazd!V85+Vagyongazd!S72+Közút!S72+Sport!S74+Közművelődés!U109+Támogatás!Z74</f>
        <v>0</v>
      </c>
      <c r="T72" s="42">
        <f>Igazgatás!T98+Községgazd!W85+Vagyongazd!T72+Közút!T72+Sport!T74+Közművelődés!V109+Támogatás!AA74</f>
        <v>0</v>
      </c>
      <c r="U72" s="42">
        <f>Igazgatás!U98+Községgazd!X85+Vagyongazd!U72+Közút!U72+Sport!U74+Közművelődés!W109+Támogatás!AB74</f>
        <v>0</v>
      </c>
      <c r="V72" s="44">
        <f>Igazgatás!V98+Községgazd!Y85+Vagyongazd!V72+Közút!V72+Sport!V74+Közművelődés!X109+Támogatás!AC74</f>
        <v>150000</v>
      </c>
    </row>
    <row r="73" spans="1:23" x14ac:dyDescent="0.25">
      <c r="B73" s="55"/>
      <c r="C73" s="2"/>
      <c r="D73" s="761" t="s">
        <v>837</v>
      </c>
      <c r="E73" s="761"/>
      <c r="F73" s="167">
        <v>300000</v>
      </c>
      <c r="G73" s="490">
        <v>1225560</v>
      </c>
      <c r="H73" s="251">
        <f>Igazgatás!H99+Községgazd!H86+Vagyongazd!H73+Közút!H73+Sport!H75+Közművelődés!H110+Támogatás!H75</f>
        <v>1140578</v>
      </c>
      <c r="I73" s="149">
        <f>Igazgatás!I99+Községgazd!I86+Vagyongazd!I73+Közút!I73+Sport!I75+Közművelődés!I110+Támogatás!I75</f>
        <v>0</v>
      </c>
      <c r="J73" s="167">
        <f>Igazgatás!J99+Községgazd!J86+Vagyongazd!J73+Közút!J73+Sport!J75+Közművelődés!J110+Támogatás!J75</f>
        <v>1140578</v>
      </c>
      <c r="K73" s="75">
        <f>Igazgatás!K99+Községgazd!N86+Vagyongazd!K73+Közút!K73+Sport!K75+Közművelődés!M110+Támogatás!R75</f>
        <v>52730</v>
      </c>
      <c r="L73" s="1">
        <f>Igazgatás!L99+Községgazd!O86+Vagyongazd!L73+Közút!L73+Sport!L75+Közművelődés!N110+Támogatás!S75</f>
        <v>10000</v>
      </c>
      <c r="M73" s="1">
        <f>Igazgatás!M99+Községgazd!P86+Vagyongazd!M73+Közút!M73+Sport!M75+Közművelődés!O110+Támogatás!T75</f>
        <v>13300</v>
      </c>
      <c r="N73" s="1">
        <f>Igazgatás!N99+Községgazd!Q86+Vagyongazd!N73+Közút!N73+Sport!N75+Közművelődés!P110+Támogatás!U75</f>
        <v>19835</v>
      </c>
      <c r="O73" s="1">
        <f>Igazgatás!O99+Községgazd!R86+Vagyongazd!O73+Közút!O73+Sport!O75+Közművelődés!Q110+Támogatás!V75</f>
        <v>232740</v>
      </c>
      <c r="P73" s="81">
        <f>Igazgatás!P99+Községgazd!S86+Vagyongazd!P73+Közút!P73+Sport!P75+Közművelődés!R110+Támogatás!W75</f>
        <v>33000</v>
      </c>
      <c r="Q73" s="1">
        <f>Igazgatás!Q99+Községgazd!T86+Vagyongazd!Q73+Közút!Q73+Sport!Q75+Közművelődés!S110+Támogatás!X75</f>
        <v>19000</v>
      </c>
      <c r="R73" s="42">
        <f>Igazgatás!R99+Községgazd!U86+Vagyongazd!R73+Közút!R73+Sport!R75+Közművelődés!T110+Támogatás!Y75</f>
        <v>46000</v>
      </c>
      <c r="S73" s="44">
        <f>Igazgatás!S99+Községgazd!V86+Vagyongazd!S73+Közút!S73+Sport!S75+Közművelődés!U110+Támogatás!Z75</f>
        <v>127000</v>
      </c>
      <c r="T73" s="42">
        <f>Igazgatás!T99+Községgazd!W86+Vagyongazd!T73+Közút!T73+Sport!T75+Közművelődés!V110+Támogatás!AA75</f>
        <v>328991</v>
      </c>
      <c r="U73" s="42">
        <f>Igazgatás!U99+Községgazd!X86+Vagyongazd!U73+Közút!U73+Sport!U75+Közművelődés!W110+Támogatás!AB75</f>
        <v>128991</v>
      </c>
      <c r="V73" s="44">
        <f>Igazgatás!V99+Községgazd!Y86+Vagyongazd!V73+Közút!V73+Sport!V75+Közművelődés!X110+Támogatás!AC75</f>
        <v>128991</v>
      </c>
    </row>
    <row r="74" spans="1:23" ht="15.75" thickBot="1" x14ac:dyDescent="0.3">
      <c r="B74" s="55"/>
      <c r="C74" s="2"/>
      <c r="D74" s="761" t="s">
        <v>835</v>
      </c>
      <c r="E74" s="761"/>
      <c r="F74" s="167">
        <v>450560</v>
      </c>
      <c r="G74" s="490">
        <v>0</v>
      </c>
      <c r="H74" s="251">
        <f>Igazgatás!H100+Községgazd!H87+Vagyongazd!H74+Közút!H74+Sport!H76+Közművelődés!H111+Támogatás!H76</f>
        <v>0</v>
      </c>
      <c r="I74" s="149">
        <f>Igazgatás!I100+Községgazd!I87+Vagyongazd!I74+Közút!I74+Sport!I76+Közművelődés!I111+Támogatás!I76</f>
        <v>0</v>
      </c>
      <c r="J74" s="167">
        <f>Igazgatás!J100+Községgazd!J87+Vagyongazd!J74+Közút!J74+Sport!J76+Közművelődés!J111+Támogatás!J76</f>
        <v>0</v>
      </c>
      <c r="K74" s="75">
        <f>Igazgatás!K100+Községgazd!N87+Vagyongazd!K74+Közút!K74+Sport!K76+Közművelődés!M111+Támogatás!R76</f>
        <v>0</v>
      </c>
      <c r="L74" s="1">
        <f>Igazgatás!L100+Községgazd!O87+Vagyongazd!L74+Közút!L74+Sport!L76+Közművelődés!N111+Támogatás!S76</f>
        <v>0</v>
      </c>
      <c r="M74" s="1">
        <f>Igazgatás!M100+Községgazd!P87+Vagyongazd!M74+Közút!M74+Sport!M76+Közművelődés!O111+Támogatás!T76</f>
        <v>0</v>
      </c>
      <c r="N74" s="1">
        <f>Igazgatás!N100+Községgazd!Q87+Vagyongazd!N74+Közút!N74+Sport!N76+Közművelődés!P111+Támogatás!U76</f>
        <v>0</v>
      </c>
      <c r="O74" s="1">
        <f>Igazgatás!O100+Községgazd!R87+Vagyongazd!O74+Közút!O74+Sport!O76+Közművelődés!Q111+Támogatás!V76</f>
        <v>0</v>
      </c>
      <c r="P74" s="81">
        <f>Igazgatás!P100+Községgazd!S87+Vagyongazd!P74+Közút!P74+Sport!P76+Közművelődés!R111+Támogatás!W76</f>
        <v>0</v>
      </c>
      <c r="Q74" s="1">
        <f>Igazgatás!Q100+Községgazd!T87+Vagyongazd!Q74+Közút!Q74+Sport!Q76+Közművelődés!S111+Támogatás!X76</f>
        <v>0</v>
      </c>
      <c r="R74" s="42">
        <f>Igazgatás!R100+Községgazd!U87+Vagyongazd!R74+Közút!R74+Sport!R76+Közművelődés!T111+Támogatás!Y76</f>
        <v>0</v>
      </c>
      <c r="S74" s="44">
        <f>Igazgatás!S100+Községgazd!V87+Vagyongazd!S74+Közút!S74+Sport!S76+Közművelődés!U111+Támogatás!Z76</f>
        <v>0</v>
      </c>
      <c r="T74" s="42">
        <f>Igazgatás!T100+Községgazd!W87+Vagyongazd!T74+Közút!T74+Sport!T76+Közművelődés!V111+Támogatás!AA76</f>
        <v>0</v>
      </c>
      <c r="U74" s="42">
        <f>Igazgatás!U100+Községgazd!X87+Vagyongazd!U74+Közút!U74+Sport!U76+Közművelődés!W111+Támogatás!AB76</f>
        <v>0</v>
      </c>
      <c r="V74" s="44">
        <f>Igazgatás!V100+Községgazd!Y87+Vagyongazd!V74+Közút!V74+Sport!V76+Közművelődés!X111+Támogatás!AC76</f>
        <v>0</v>
      </c>
    </row>
    <row r="75" spans="1:23" ht="15.75" thickBot="1" x14ac:dyDescent="0.3">
      <c r="B75" s="100" t="s">
        <v>220</v>
      </c>
      <c r="C75" s="788" t="s">
        <v>221</v>
      </c>
      <c r="D75" s="789"/>
      <c r="E75" s="789"/>
      <c r="F75" s="164">
        <f>[1]Igazgatás!F100+[1]Községgazd!F88+[1]Vagyongazd!F75+[1]Közút!F75+[1]Sport!F77+[1]Közművelődés!F110+[1]Támogatás!F77</f>
        <v>13169814.031399995</v>
      </c>
      <c r="G75" s="485">
        <f>G106+G135+G146+196121</f>
        <v>14592742</v>
      </c>
      <c r="H75" s="254">
        <f>Igazgatás!H101+Községgazd!H88+Vagyongazd!H75+Közút!H75+Sport!H77+Közművelődés!H112+Támogatás!H77</f>
        <v>10826930</v>
      </c>
      <c r="I75" s="152">
        <f>Igazgatás!I101+Községgazd!I88+Vagyongazd!I75+Közút!I75+Sport!I77+Közművelődés!I112+Támogatás!I77</f>
        <v>0</v>
      </c>
      <c r="J75" s="164">
        <f>Igazgatás!J101+Községgazd!J88+Vagyongazd!J75+Közút!J75+Sport!J77+Közművelődés!J112+Támogatás!J77</f>
        <v>10826930</v>
      </c>
      <c r="K75" s="86">
        <f>Igazgatás!K101+Községgazd!N88+Vagyongazd!K75+Közút!K75+Sport!K77+Közművelődés!M112+Támogatás!R77</f>
        <v>-196121</v>
      </c>
      <c r="L75" s="87">
        <f>Igazgatás!L101+Községgazd!O88+Vagyongazd!L75+Közút!L75+Sport!L77+Közművelődés!N112+Támogatás!S77</f>
        <v>0</v>
      </c>
      <c r="M75" s="87">
        <f>Igazgatás!M101+Községgazd!P88+Vagyongazd!M75+Közút!M75+Sport!M77+Közművelődés!O112+Támogatás!T77</f>
        <v>167120</v>
      </c>
      <c r="N75" s="87">
        <f>Igazgatás!N101+Községgazd!Q88+Vagyongazd!N75+Közút!N75+Sport!N77+Közművelődés!P112+Támogatás!U77</f>
        <v>684639</v>
      </c>
      <c r="O75" s="87">
        <f>Igazgatás!O101+Községgazd!R88+Vagyongazd!O75+Közút!O75+Sport!O77+Közművelődés!Q112+Támogatás!V77</f>
        <v>589090</v>
      </c>
      <c r="P75" s="90">
        <f>Igazgatás!P101+Községgazd!S88+Vagyongazd!P75+Közút!P75+Sport!P77+Közművelődés!R112+Támogatás!W77</f>
        <v>1169241</v>
      </c>
      <c r="Q75" s="87">
        <f>Igazgatás!Q101+Községgazd!T88+Vagyongazd!Q75+Közút!Q75+Sport!Q77+Közművelődés!S112+Támogatás!X77</f>
        <v>184559</v>
      </c>
      <c r="R75" s="89">
        <f>Igazgatás!R101+Községgazd!U88+Vagyongazd!R75+Közút!R75+Sport!R77+Közművelődés!T112+Támogatás!Y77</f>
        <v>279320</v>
      </c>
      <c r="S75" s="91">
        <f>Igazgatás!S101+Községgazd!V88+Vagyongazd!S75+Közút!S75+Sport!S77+Közművelődés!U112+Támogatás!Z77</f>
        <v>-431836</v>
      </c>
      <c r="T75" s="89">
        <f>Igazgatás!T101+Községgazd!W88+Vagyongazd!T75+Közút!T75+Sport!T77+Közművelődés!V112+Támogatás!AA77</f>
        <v>537766</v>
      </c>
      <c r="U75" s="89">
        <f>Igazgatás!U101+Községgazd!X88+Vagyongazd!U75+Közút!U75+Sport!U77+Közművelődés!W112+Támogatás!AB77</f>
        <v>223185</v>
      </c>
      <c r="V75" s="91">
        <f>Igazgatás!V101+Községgazd!Y88+Vagyongazd!V75+Közút!V75+Sport!V77+Közművelődés!X112+Támogatás!AC77</f>
        <v>8032295</v>
      </c>
    </row>
    <row r="76" spans="1:23" s="41" customFormat="1" hidden="1" x14ac:dyDescent="0.25">
      <c r="A76" s="126" t="s">
        <v>222</v>
      </c>
      <c r="B76" s="124" t="s">
        <v>658</v>
      </c>
      <c r="C76" s="790" t="s">
        <v>223</v>
      </c>
      <c r="D76" s="791"/>
      <c r="E76" s="791"/>
      <c r="F76" s="169">
        <f>[1]Igazgatás!F101+[1]Községgazd!F89+[1]Vagyongazd!F76+[1]Közút!F76+[1]Sport!F78+[1]Közművelődés!F111+[1]Támogatás!F78</f>
        <v>0</v>
      </c>
      <c r="G76" s="491"/>
      <c r="H76" s="259">
        <f>Igazgatás!H102+Községgazd!H89+Vagyongazd!H76+Közút!H76+Sport!H78+Közművelődés!H113+Támogatás!H78</f>
        <v>0</v>
      </c>
      <c r="I76" s="157">
        <f>Igazgatás!I102+Községgazd!I89+Vagyongazd!I76+Közút!I76+Sport!I78+Közművelődés!I113+Támogatás!I78</f>
        <v>0</v>
      </c>
      <c r="J76" s="169">
        <f>Igazgatás!J102+Községgazd!J89+Vagyongazd!J76+Közút!J76+Sport!J78+Közművelődés!J113+Támogatás!J78</f>
        <v>0</v>
      </c>
      <c r="K76" s="171">
        <f>Igazgatás!K102+Községgazd!N89+Vagyongazd!K76+Közút!K76+Sport!K78+Közművelődés!M113+Támogatás!R78</f>
        <v>0</v>
      </c>
      <c r="L76" s="132">
        <f>Igazgatás!L102+Községgazd!O89+Vagyongazd!L76+Közút!L76+Sport!L78+Közművelődés!N113+Támogatás!S78</f>
        <v>0</v>
      </c>
      <c r="M76" s="132">
        <f>Igazgatás!M102+Községgazd!P89+Vagyongazd!M76+Közút!M76+Sport!M78+Közművelődés!O113+Támogatás!T78</f>
        <v>0</v>
      </c>
      <c r="N76" s="132">
        <f>Igazgatás!N102+Községgazd!Q89+Vagyongazd!N76+Közút!N76+Sport!N78+Közművelődés!P113+Támogatás!U78</f>
        <v>0</v>
      </c>
      <c r="O76" s="132">
        <f>Igazgatás!O102+Községgazd!R89+Vagyongazd!O76+Közút!O76+Sport!O78+Közművelődés!Q113+Támogatás!V78</f>
        <v>0</v>
      </c>
      <c r="P76" s="133">
        <f>Igazgatás!P102+Községgazd!S89+Vagyongazd!P76+Közút!P76+Sport!P78+Közművelődés!R113+Támogatás!W78</f>
        <v>0</v>
      </c>
      <c r="Q76" s="132">
        <f>Igazgatás!Q102+Községgazd!T89+Vagyongazd!Q76+Közút!Q76+Sport!Q78+Közművelődés!S113+Támogatás!X78</f>
        <v>0</v>
      </c>
      <c r="R76" s="131">
        <f>Igazgatás!R102+Községgazd!U89+Vagyongazd!R76+Közút!R76+Sport!R78+Közművelődés!T113+Támogatás!Y78</f>
        <v>0</v>
      </c>
      <c r="S76" s="134">
        <f>Igazgatás!S102+Községgazd!V89+Vagyongazd!S76+Közút!S76+Sport!S78+Közművelődés!U113+Támogatás!Z78</f>
        <v>0</v>
      </c>
      <c r="T76" s="131">
        <f>Igazgatás!T102+Községgazd!W89+Vagyongazd!T76+Közút!T76+Sport!T78+Közművelődés!V113+Támogatás!AA78</f>
        <v>0</v>
      </c>
      <c r="U76" s="131">
        <f>Igazgatás!U102+Községgazd!X89+Vagyongazd!U76+Közút!U76+Sport!U78+Közművelődés!W113+Támogatás!AB78</f>
        <v>0</v>
      </c>
      <c r="V76" s="134">
        <f>Igazgatás!V102+Községgazd!Y89+Vagyongazd!V76+Közút!V76+Sport!V78+Közművelődés!X113+Támogatás!AC78</f>
        <v>0</v>
      </c>
    </row>
    <row r="77" spans="1:23" hidden="1" x14ac:dyDescent="0.25">
      <c r="B77" s="55"/>
      <c r="C77" s="2"/>
      <c r="D77" s="761" t="s">
        <v>347</v>
      </c>
      <c r="E77" s="761"/>
      <c r="F77" s="167">
        <f>[1]Igazgatás!F102+[1]Községgazd!F90+[1]Vagyongazd!F77+[1]Közút!F77+[1]Sport!F79+[1]Közművelődés!F112+[1]Támogatás!F79</f>
        <v>0</v>
      </c>
      <c r="G77" s="490"/>
      <c r="H77" s="251">
        <f>Igazgatás!H103+Községgazd!H90+Vagyongazd!H77+Közút!H77+Sport!H79+Közművelődés!H114+Támogatás!H79</f>
        <v>0</v>
      </c>
      <c r="I77" s="149">
        <f>Igazgatás!I103+Községgazd!I90+Vagyongazd!I77+Közút!I77+Sport!I79+Közművelődés!I114+Támogatás!I79</f>
        <v>0</v>
      </c>
      <c r="J77" s="167">
        <f>Igazgatás!J103+Községgazd!J90+Vagyongazd!J77+Közút!J77+Sport!J79+Közművelődés!J114+Támogatás!J79</f>
        <v>0</v>
      </c>
      <c r="K77" s="75">
        <f>Igazgatás!K103+Községgazd!N90+Vagyongazd!K77+Közút!K77+Sport!K79+Közművelődés!M114+Támogatás!R79</f>
        <v>0</v>
      </c>
      <c r="L77" s="1">
        <f>Igazgatás!L103+Községgazd!O90+Vagyongazd!L77+Közút!L77+Sport!L79+Közművelődés!N114+Támogatás!S79</f>
        <v>0</v>
      </c>
      <c r="M77" s="1">
        <f>Igazgatás!M103+Községgazd!P90+Vagyongazd!M77+Közút!M77+Sport!M79+Közművelődés!O114+Támogatás!T79</f>
        <v>0</v>
      </c>
      <c r="N77" s="1">
        <f>Igazgatás!N103+Községgazd!Q90+Vagyongazd!N77+Közút!N77+Sport!N79+Közművelődés!P114+Támogatás!U79</f>
        <v>0</v>
      </c>
      <c r="O77" s="1">
        <f>Igazgatás!O103+Községgazd!R90+Vagyongazd!O77+Közút!O77+Sport!O79+Közművelődés!Q114+Támogatás!V79</f>
        <v>0</v>
      </c>
      <c r="P77" s="81">
        <f>Igazgatás!P103+Községgazd!S90+Vagyongazd!P77+Közút!P77+Sport!P79+Közművelődés!R114+Támogatás!W79</f>
        <v>0</v>
      </c>
      <c r="Q77" s="1">
        <f>Igazgatás!Q103+Községgazd!T90+Vagyongazd!Q77+Közút!Q77+Sport!Q79+Közművelődés!S114+Támogatás!X79</f>
        <v>0</v>
      </c>
      <c r="R77" s="42">
        <f>Igazgatás!R103+Községgazd!U90+Vagyongazd!R77+Közút!R77+Sport!R79+Közművelődés!T114+Támogatás!Y79</f>
        <v>0</v>
      </c>
      <c r="S77" s="44">
        <f>Igazgatás!S103+Községgazd!V90+Vagyongazd!S77+Közút!S77+Sport!S79+Közművelődés!U114+Támogatás!Z79</f>
        <v>0</v>
      </c>
      <c r="T77" s="42">
        <f>Igazgatás!T103+Községgazd!W90+Vagyongazd!T77+Közút!T77+Sport!T79+Közművelődés!V114+Támogatás!AA79</f>
        <v>0</v>
      </c>
      <c r="U77" s="42">
        <f>Igazgatás!U103+Községgazd!X90+Vagyongazd!U77+Közút!U77+Sport!U79+Közművelődés!W114+Támogatás!AB79</f>
        <v>0</v>
      </c>
      <c r="V77" s="44">
        <f>Igazgatás!V103+Községgazd!Y90+Vagyongazd!V77+Közút!V77+Sport!V79+Közművelődés!X114+Támogatás!AC79</f>
        <v>0</v>
      </c>
    </row>
    <row r="78" spans="1:23" hidden="1" x14ac:dyDescent="0.25">
      <c r="B78" s="55"/>
      <c r="C78" s="2"/>
      <c r="D78" s="761" t="s">
        <v>348</v>
      </c>
      <c r="E78" s="761"/>
      <c r="F78" s="167">
        <f>[1]Igazgatás!F103+[1]Községgazd!F91+[1]Vagyongazd!F78+[1]Közút!F78+[1]Sport!F80+[1]Közművelődés!F113+[1]Támogatás!F80</f>
        <v>0</v>
      </c>
      <c r="G78" s="490"/>
      <c r="H78" s="251">
        <f>Igazgatás!H104+Községgazd!H91+Vagyongazd!H78+Közút!H78+Sport!H80+Közművelődés!H115+Támogatás!H80</f>
        <v>0</v>
      </c>
      <c r="I78" s="149">
        <f>Igazgatás!I104+Községgazd!I91+Vagyongazd!I78+Közút!I78+Sport!I80+Közművelődés!I115+Támogatás!I80</f>
        <v>0</v>
      </c>
      <c r="J78" s="167">
        <f>Igazgatás!J104+Községgazd!J91+Vagyongazd!J78+Közút!J78+Sport!J80+Közművelődés!J115+Támogatás!J80</f>
        <v>0</v>
      </c>
      <c r="K78" s="75">
        <f>Igazgatás!K104+Községgazd!N91+Vagyongazd!K78+Közút!K78+Sport!K80+Közművelődés!M115+Támogatás!R80</f>
        <v>0</v>
      </c>
      <c r="L78" s="1">
        <f>Igazgatás!L104+Községgazd!O91+Vagyongazd!L78+Közút!L78+Sport!L80+Közművelődés!N115+Támogatás!S80</f>
        <v>0</v>
      </c>
      <c r="M78" s="1">
        <f>Igazgatás!M104+Községgazd!P91+Vagyongazd!M78+Közút!M78+Sport!M80+Közművelődés!O115+Támogatás!T80</f>
        <v>0</v>
      </c>
      <c r="N78" s="1">
        <f>Igazgatás!N104+Községgazd!Q91+Vagyongazd!N78+Közút!N78+Sport!N80+Közművelődés!P115+Támogatás!U80</f>
        <v>0</v>
      </c>
      <c r="O78" s="1">
        <f>Igazgatás!O104+Községgazd!R91+Vagyongazd!O78+Közút!O78+Sport!O80+Közművelődés!Q115+Támogatás!V80</f>
        <v>0</v>
      </c>
      <c r="P78" s="81">
        <f>Igazgatás!P104+Községgazd!S91+Vagyongazd!P78+Közút!P78+Sport!P80+Közművelődés!R115+Támogatás!W80</f>
        <v>0</v>
      </c>
      <c r="Q78" s="1">
        <f>Igazgatás!Q104+Községgazd!T91+Vagyongazd!Q78+Közút!Q78+Sport!Q80+Közművelődés!S115+Támogatás!X80</f>
        <v>0</v>
      </c>
      <c r="R78" s="42">
        <f>Igazgatás!R104+Községgazd!U91+Vagyongazd!R78+Közút!R78+Sport!R80+Közművelődés!T115+Támogatás!Y80</f>
        <v>0</v>
      </c>
      <c r="S78" s="44">
        <f>Igazgatás!S104+Községgazd!V91+Vagyongazd!S78+Közút!S78+Sport!S80+Közművelődés!U115+Támogatás!Z80</f>
        <v>0</v>
      </c>
      <c r="T78" s="42">
        <f>Igazgatás!T104+Községgazd!W91+Vagyongazd!T78+Közút!T78+Sport!T80+Közművelődés!V115+Támogatás!AA80</f>
        <v>0</v>
      </c>
      <c r="U78" s="42">
        <f>Igazgatás!U104+Községgazd!X91+Vagyongazd!U78+Közút!U78+Sport!U80+Közművelődés!W115+Támogatás!AB80</f>
        <v>0</v>
      </c>
      <c r="V78" s="44">
        <f>Igazgatás!V104+Községgazd!Y91+Vagyongazd!V78+Közút!V78+Sport!V80+Közművelődés!X115+Támogatás!AC80</f>
        <v>0</v>
      </c>
    </row>
    <row r="79" spans="1:23" hidden="1" x14ac:dyDescent="0.25">
      <c r="B79" s="124" t="s">
        <v>838</v>
      </c>
      <c r="C79" s="790" t="s">
        <v>839</v>
      </c>
      <c r="D79" s="791"/>
      <c r="E79" s="791"/>
      <c r="F79" s="169">
        <f>[1]Igazgatás!F104+[1]Községgazd!F92+[1]Vagyongazd!F79+[1]Közút!F79+[1]Sport!F81+[1]Közművelődés!F114+[1]Támogatás!F81</f>
        <v>0</v>
      </c>
      <c r="G79" s="491"/>
      <c r="H79" s="259">
        <f>Igazgatás!H105+Községgazd!H92+Vagyongazd!H79+Közút!H79+Sport!H81+Közművelődés!H116+Támogatás!H81</f>
        <v>196121</v>
      </c>
      <c r="I79" s="157">
        <f>Igazgatás!I105+Községgazd!I92+Vagyongazd!I79+Közút!I79+Sport!I81+Közművelődés!I116+Támogatás!I81</f>
        <v>0</v>
      </c>
      <c r="J79" s="169">
        <f>Igazgatás!J105+Községgazd!J92+Vagyongazd!J79+Közút!J79+Sport!J81+Közművelődés!J116+Támogatás!J81</f>
        <v>196121</v>
      </c>
      <c r="K79" s="171">
        <f>Igazgatás!K105+Községgazd!N92+Vagyongazd!K79+Közút!K79+Sport!K81+Közművelődés!M116+Támogatás!R81</f>
        <v>0</v>
      </c>
      <c r="L79" s="132">
        <f>Igazgatás!L105+Községgazd!O92+Vagyongazd!L79+Közút!L79+Sport!L81+Közművelődés!N116+Támogatás!S81</f>
        <v>0</v>
      </c>
      <c r="M79" s="132">
        <f>Igazgatás!M105+Községgazd!P92+Vagyongazd!M79+Közút!M79+Sport!M81+Közművelődés!O116+Támogatás!T81</f>
        <v>0</v>
      </c>
      <c r="N79" s="132">
        <f>Igazgatás!N105+Községgazd!Q92+Vagyongazd!N79+Közút!N79+Sport!N81+Közművelődés!P116+Támogatás!U81</f>
        <v>0</v>
      </c>
      <c r="O79" s="132">
        <f>Igazgatás!O105+Községgazd!R92+Vagyongazd!O79+Közút!O79+Sport!O81+Közművelődés!Q116+Támogatás!V81</f>
        <v>196121</v>
      </c>
      <c r="P79" s="133">
        <f>Igazgatás!P105+Községgazd!S92+Vagyongazd!P79+Közút!P79+Sport!P81+Közművelődés!R116+Támogatás!W81</f>
        <v>0</v>
      </c>
      <c r="Q79" s="132">
        <f>Igazgatás!Q105+Községgazd!T92+Vagyongazd!Q79+Közút!Q79+Sport!Q81+Közművelődés!S116+Támogatás!X81</f>
        <v>0</v>
      </c>
      <c r="R79" s="131">
        <f>Igazgatás!R105+Községgazd!U92+Vagyongazd!R79+Közút!R79+Sport!R81+Közművelődés!T116+Támogatás!Y81</f>
        <v>0</v>
      </c>
      <c r="S79" s="134">
        <f>Igazgatás!S105+Községgazd!V92+Vagyongazd!S79+Közút!S79+Sport!S81+Közművelődés!U116+Támogatás!Z81</f>
        <v>0</v>
      </c>
      <c r="T79" s="131">
        <f>Igazgatás!T105+Községgazd!W92+Vagyongazd!T79+Közút!T79+Sport!T81+Közművelődés!V116+Támogatás!AA81</f>
        <v>0</v>
      </c>
      <c r="U79" s="131">
        <f>Igazgatás!U105+Községgazd!X92+Vagyongazd!U79+Közút!U79+Sport!U81+Közművelődés!W116+Támogatás!AB81</f>
        <v>0</v>
      </c>
      <c r="V79" s="134">
        <f>Igazgatás!V105+Községgazd!Y92+Vagyongazd!V79+Közút!V79+Sport!V81+Közművelődés!X116+Támogatás!AC81</f>
        <v>0</v>
      </c>
    </row>
    <row r="80" spans="1:23" s="209" customFormat="1" hidden="1" x14ac:dyDescent="0.25">
      <c r="A80" s="126" t="s">
        <v>884</v>
      </c>
      <c r="B80" s="189" t="s">
        <v>885</v>
      </c>
      <c r="C80" s="202"/>
      <c r="D80" s="266" t="s">
        <v>971</v>
      </c>
      <c r="E80" s="266"/>
      <c r="F80" s="191">
        <f>[1]Igazgatás!F105+[1]Községgazd!F93+[1]Vagyongazd!F80+[1]Közút!F80+[1]Sport!F82+[1]Közművelődés!F115+[1]Támogatás!F82</f>
        <v>0</v>
      </c>
      <c r="G80" s="487"/>
      <c r="H80" s="271">
        <f>Igazgatás!H106+Községgazd!H93+Vagyongazd!H80+Közút!H80+Sport!H82+Közművelődés!H117+Támogatás!H82</f>
        <v>196121</v>
      </c>
      <c r="I80" s="190">
        <f>Igazgatás!I106+Községgazd!I93+Vagyongazd!I80+Közút!I80+Sport!I82+Közművelődés!I117+Támogatás!I82</f>
        <v>0</v>
      </c>
      <c r="J80" s="191">
        <f>Igazgatás!J106+Községgazd!J93+Vagyongazd!J80+Közút!J80+Sport!J82+Közművelődés!J117+Támogatás!J82</f>
        <v>196121</v>
      </c>
      <c r="K80" s="199">
        <f>Igazgatás!K106+Községgazd!N93+Vagyongazd!K80+Közút!K80+Sport!K82+Közművelődés!M117+Támogatás!R82</f>
        <v>0</v>
      </c>
      <c r="L80" s="193">
        <f>Igazgatás!L106+Községgazd!O93+Vagyongazd!L80+Közút!L80+Sport!L82+Közművelődés!N117+Támogatás!S82</f>
        <v>0</v>
      </c>
      <c r="M80" s="193">
        <f>Igazgatás!M106+Községgazd!P93+Vagyongazd!M80+Közút!M80+Sport!M82+Közművelődés!O117+Támogatás!T82</f>
        <v>0</v>
      </c>
      <c r="N80" s="193">
        <f>Igazgatás!N106+Községgazd!Q93+Vagyongazd!N80+Közút!N80+Sport!N82+Közművelődés!P117+Támogatás!U82</f>
        <v>0</v>
      </c>
      <c r="O80" s="193">
        <f>Igazgatás!O106+Községgazd!R93+Vagyongazd!O80+Közút!O80+Sport!O82+Közművelődés!Q117+Támogatás!V82</f>
        <v>196121</v>
      </c>
      <c r="P80" s="194">
        <f>Igazgatás!P106+Községgazd!S93+Vagyongazd!P80+Közút!P80+Sport!P82+Közművelődés!R117+Támogatás!W82</f>
        <v>0</v>
      </c>
      <c r="Q80" s="193">
        <f>Igazgatás!Q106+Községgazd!T93+Vagyongazd!Q80+Közút!Q80+Sport!Q82+Közművelődés!S117+Támogatás!X82</f>
        <v>0</v>
      </c>
      <c r="R80" s="192">
        <f>Igazgatás!R106+Községgazd!U93+Vagyongazd!R80+Közút!R80+Sport!R82+Közművelődés!T117+Támogatás!Y82</f>
        <v>0</v>
      </c>
      <c r="S80" s="195">
        <f>Igazgatás!S106+Községgazd!V93+Vagyongazd!S80+Közút!S80+Sport!S82+Közművelődés!U117+Támogatás!Z82</f>
        <v>0</v>
      </c>
      <c r="T80" s="192">
        <f>Igazgatás!T106+Községgazd!W93+Vagyongazd!T80+Közút!T80+Sport!T82+Közművelődés!V117+Támogatás!AA82</f>
        <v>0</v>
      </c>
      <c r="U80" s="192">
        <f>Igazgatás!U106+Községgazd!X93+Vagyongazd!U80+Közút!U80+Sport!U82+Közművelődés!W117+Támogatás!AB82</f>
        <v>0</v>
      </c>
      <c r="V80" s="195">
        <f>Igazgatás!V106+Községgazd!Y93+Vagyongazd!V80+Közút!V80+Sport!V82+Közművelődés!X117+Támogatás!AC82</f>
        <v>0</v>
      </c>
    </row>
    <row r="81" spans="1:22" s="209" customFormat="1" hidden="1" x14ac:dyDescent="0.25">
      <c r="A81" s="126" t="s">
        <v>224</v>
      </c>
      <c r="B81" s="189" t="s">
        <v>659</v>
      </c>
      <c r="C81" s="202"/>
      <c r="D81" s="266" t="s">
        <v>225</v>
      </c>
      <c r="E81" s="266"/>
      <c r="F81" s="191">
        <f>[1]Igazgatás!F106+[1]Községgazd!F94+[1]Vagyongazd!F81+[1]Közút!F81+[1]Sport!F83+[1]Közművelődés!F116+[1]Támogatás!F83</f>
        <v>0</v>
      </c>
      <c r="G81" s="487"/>
      <c r="H81" s="271">
        <f>Igazgatás!H107+Községgazd!H94+Vagyongazd!H81+Közút!H81+Sport!H83+Közművelődés!H118+Támogatás!H83</f>
        <v>0</v>
      </c>
      <c r="I81" s="190">
        <f>Igazgatás!I107+Községgazd!I94+Vagyongazd!I81+Közút!I81+Sport!I83+Közművelődés!I118+Támogatás!I83</f>
        <v>0</v>
      </c>
      <c r="J81" s="191">
        <f>Igazgatás!J107+Községgazd!J94+Vagyongazd!J81+Közút!J81+Sport!J83+Közművelődés!J118+Támogatás!J83</f>
        <v>0</v>
      </c>
      <c r="K81" s="199">
        <f>Igazgatás!K107+Községgazd!N94+Vagyongazd!K81+Közút!K81+Sport!K83+Közművelődés!M118+Támogatás!R83</f>
        <v>0</v>
      </c>
      <c r="L81" s="193">
        <f>Igazgatás!L107+Községgazd!O94+Vagyongazd!L81+Közút!L81+Sport!L83+Közművelődés!N118+Támogatás!S83</f>
        <v>0</v>
      </c>
      <c r="M81" s="193">
        <f>Igazgatás!M107+Községgazd!P94+Vagyongazd!M81+Közút!M81+Sport!M83+Közművelődés!O118+Támogatás!T83</f>
        <v>0</v>
      </c>
      <c r="N81" s="193">
        <f>Igazgatás!N107+Községgazd!Q94+Vagyongazd!N81+Közút!N81+Sport!N83+Közművelődés!P118+Támogatás!U83</f>
        <v>0</v>
      </c>
      <c r="O81" s="193">
        <f>Igazgatás!O107+Községgazd!R94+Vagyongazd!O81+Közút!O81+Sport!O83+Közművelődés!Q118+Támogatás!V83</f>
        <v>0</v>
      </c>
      <c r="P81" s="194">
        <f>Igazgatás!P107+Községgazd!S94+Vagyongazd!P81+Közút!P81+Sport!P83+Közművelődés!R118+Támogatás!W83</f>
        <v>0</v>
      </c>
      <c r="Q81" s="193">
        <f>Igazgatás!Q107+Községgazd!T94+Vagyongazd!Q81+Közút!Q81+Sport!Q83+Közművelődés!S118+Támogatás!X83</f>
        <v>0</v>
      </c>
      <c r="R81" s="192">
        <f>Igazgatás!R107+Községgazd!U94+Vagyongazd!R81+Közút!R81+Sport!R83+Közművelődés!T118+Támogatás!Y83</f>
        <v>0</v>
      </c>
      <c r="S81" s="195">
        <f>Igazgatás!S107+Községgazd!V94+Vagyongazd!S81+Közút!S81+Sport!S83+Közművelődés!U118+Támogatás!Z83</f>
        <v>0</v>
      </c>
      <c r="T81" s="192">
        <f>Igazgatás!T107+Községgazd!W94+Vagyongazd!T81+Közút!T81+Sport!T83+Közművelődés!V118+Támogatás!AA83</f>
        <v>0</v>
      </c>
      <c r="U81" s="192">
        <f>Igazgatás!U107+Községgazd!X94+Vagyongazd!U81+Közút!U81+Sport!U83+Közművelődés!W118+Támogatás!AB83</f>
        <v>0</v>
      </c>
      <c r="V81" s="195">
        <f>Igazgatás!V107+Községgazd!Y94+Vagyongazd!V81+Közút!V81+Sport!V83+Közművelődés!X118+Támogatás!AC83</f>
        <v>0</v>
      </c>
    </row>
    <row r="82" spans="1:22" s="209" customFormat="1" hidden="1" x14ac:dyDescent="0.25">
      <c r="A82" s="126" t="s">
        <v>226</v>
      </c>
      <c r="B82" s="189" t="s">
        <v>660</v>
      </c>
      <c r="C82" s="202"/>
      <c r="D82" s="266" t="s">
        <v>227</v>
      </c>
      <c r="E82" s="266"/>
      <c r="F82" s="191">
        <f>[1]Igazgatás!F107+[1]Községgazd!F95+[1]Vagyongazd!F82+[1]Közút!F82+[1]Sport!F84+[1]Közművelődés!F117+[1]Támogatás!F84</f>
        <v>0</v>
      </c>
      <c r="G82" s="487"/>
      <c r="H82" s="271">
        <f>Igazgatás!H108+Községgazd!H95+Vagyongazd!H82+Közút!H82+Sport!H84+Közművelődés!H119+Támogatás!H84</f>
        <v>0</v>
      </c>
      <c r="I82" s="190">
        <f>Igazgatás!I108+Községgazd!I95+Vagyongazd!I82+Közút!I82+Sport!I84+Közművelődés!I119+Támogatás!I84</f>
        <v>0</v>
      </c>
      <c r="J82" s="191">
        <f>Igazgatás!J108+Községgazd!J95+Vagyongazd!J82+Közút!J82+Sport!J84+Közművelődés!J119+Támogatás!J84</f>
        <v>0</v>
      </c>
      <c r="K82" s="199">
        <f>Igazgatás!K108+Községgazd!N95+Vagyongazd!K82+Közút!K82+Sport!K84+Közművelődés!M119+Támogatás!R84</f>
        <v>0</v>
      </c>
      <c r="L82" s="193">
        <f>Igazgatás!L108+Községgazd!O95+Vagyongazd!L82+Közút!L82+Sport!L84+Közművelődés!N119+Támogatás!S84</f>
        <v>0</v>
      </c>
      <c r="M82" s="193">
        <f>Igazgatás!M108+Községgazd!P95+Vagyongazd!M82+Közút!M82+Sport!M84+Közművelődés!O119+Támogatás!T84</f>
        <v>0</v>
      </c>
      <c r="N82" s="193">
        <f>Igazgatás!N108+Községgazd!Q95+Vagyongazd!N82+Közút!N82+Sport!N84+Közművelődés!P119+Támogatás!U84</f>
        <v>0</v>
      </c>
      <c r="O82" s="193">
        <f>Igazgatás!O108+Községgazd!R95+Vagyongazd!O82+Közút!O82+Sport!O84+Közművelődés!Q119+Támogatás!V84</f>
        <v>0</v>
      </c>
      <c r="P82" s="194">
        <f>Igazgatás!P108+Községgazd!S95+Vagyongazd!P82+Közút!P82+Sport!P84+Közművelődés!R119+Támogatás!W84</f>
        <v>0</v>
      </c>
      <c r="Q82" s="193">
        <f>Igazgatás!Q108+Községgazd!T95+Vagyongazd!Q82+Közút!Q82+Sport!Q84+Közművelődés!S119+Támogatás!X84</f>
        <v>0</v>
      </c>
      <c r="R82" s="192">
        <f>Igazgatás!R108+Községgazd!U95+Vagyongazd!R82+Közút!R82+Sport!R84+Közművelődés!T119+Támogatás!Y84</f>
        <v>0</v>
      </c>
      <c r="S82" s="195">
        <f>Igazgatás!S108+Községgazd!V95+Vagyongazd!S82+Közút!S82+Sport!S84+Közművelődés!U119+Támogatás!Z84</f>
        <v>0</v>
      </c>
      <c r="T82" s="192">
        <f>Igazgatás!T108+Községgazd!W95+Vagyongazd!T82+Közút!T82+Sport!T84+Közművelődés!V119+Támogatás!AA84</f>
        <v>0</v>
      </c>
      <c r="U82" s="192">
        <f>Igazgatás!U108+Községgazd!X95+Vagyongazd!U82+Közút!U82+Sport!U84+Közművelődés!W119+Támogatás!AB84</f>
        <v>0</v>
      </c>
      <c r="V82" s="195">
        <f>Igazgatás!V108+Községgazd!Y95+Vagyongazd!V82+Közút!V82+Sport!V84+Közművelődés!X119+Támogatás!AC84</f>
        <v>0</v>
      </c>
    </row>
    <row r="83" spans="1:22" s="41" customFormat="1" ht="27.75" hidden="1" customHeight="1" x14ac:dyDescent="0.25">
      <c r="A83" s="126" t="s">
        <v>228</v>
      </c>
      <c r="B83" s="107" t="s">
        <v>661</v>
      </c>
      <c r="C83" s="831" t="s">
        <v>353</v>
      </c>
      <c r="D83" s="832"/>
      <c r="E83" s="832"/>
      <c r="F83" s="170">
        <f>[1]Igazgatás!F108+[1]Községgazd!F96+[1]Vagyongazd!F83+[1]Közút!F83+[1]Sport!F85+[1]Közművelődés!F118+[1]Támogatás!F85</f>
        <v>0</v>
      </c>
      <c r="G83" s="492"/>
      <c r="H83" s="260">
        <f>Igazgatás!H109+Községgazd!H96+Vagyongazd!H83+Közút!H83+Sport!H85+Közművelődés!H120+Támogatás!H85</f>
        <v>0</v>
      </c>
      <c r="I83" s="158">
        <f>Igazgatás!I109+Községgazd!I96+Vagyongazd!I83+Közút!I83+Sport!I85+Közművelődés!I120+Támogatás!I85</f>
        <v>0</v>
      </c>
      <c r="J83" s="170">
        <f>Igazgatás!J109+Községgazd!J96+Vagyongazd!J83+Közút!J83+Sport!J85+Közművelődés!J120+Támogatás!J85</f>
        <v>0</v>
      </c>
      <c r="K83" s="109">
        <f>Igazgatás!K109+Községgazd!N96+Vagyongazd!K83+Közút!K83+Sport!K85+Közművelődés!M120+Támogatás!R85</f>
        <v>0</v>
      </c>
      <c r="L83" s="110">
        <f>Igazgatás!L109+Községgazd!O96+Vagyongazd!L83+Közút!L83+Sport!L85+Közművelődés!N120+Támogatás!S85</f>
        <v>0</v>
      </c>
      <c r="M83" s="110">
        <f>Igazgatás!M109+Községgazd!P96+Vagyongazd!M83+Közút!M83+Sport!M85+Közművelődés!O120+Támogatás!T85</f>
        <v>0</v>
      </c>
      <c r="N83" s="110">
        <f>Igazgatás!N109+Községgazd!Q96+Vagyongazd!N83+Közút!N83+Sport!N85+Közművelődés!P120+Támogatás!U85</f>
        <v>0</v>
      </c>
      <c r="O83" s="110">
        <f>Igazgatás!O109+Községgazd!R96+Vagyongazd!O83+Közút!O83+Sport!O85+Közművelődés!Q120+Támogatás!V85</f>
        <v>0</v>
      </c>
      <c r="P83" s="113">
        <f>Igazgatás!P109+Községgazd!S96+Vagyongazd!P83+Közút!P83+Sport!P85+Közművelődés!R120+Támogatás!W85</f>
        <v>0</v>
      </c>
      <c r="Q83" s="110">
        <f>Igazgatás!Q109+Községgazd!T96+Vagyongazd!Q83+Közút!Q83+Sport!Q85+Közművelődés!S120+Támogatás!X85</f>
        <v>0</v>
      </c>
      <c r="R83" s="112">
        <f>Igazgatás!R109+Községgazd!U96+Vagyongazd!R83+Közút!R83+Sport!R85+Közművelődés!T120+Támogatás!Y85</f>
        <v>0</v>
      </c>
      <c r="S83" s="114">
        <f>Igazgatás!S109+Községgazd!V96+Vagyongazd!S83+Közút!S83+Sport!S85+Közművelődés!U120+Támogatás!Z85</f>
        <v>0</v>
      </c>
      <c r="T83" s="112">
        <f>Igazgatás!T109+Községgazd!W96+Vagyongazd!T83+Közút!T83+Sport!T85+Közművelődés!V120+Támogatás!AA85</f>
        <v>0</v>
      </c>
      <c r="U83" s="112">
        <f>Igazgatás!U109+Községgazd!X96+Vagyongazd!U83+Közút!U83+Sport!U85+Közművelődés!W120+Támogatás!AB85</f>
        <v>0</v>
      </c>
      <c r="V83" s="114">
        <f>Igazgatás!V109+Községgazd!Y96+Vagyongazd!V83+Közút!V83+Sport!V85+Közművelődés!X120+Támogatás!AC85</f>
        <v>0</v>
      </c>
    </row>
    <row r="84" spans="1:22" s="41" customFormat="1" hidden="1" x14ac:dyDescent="0.25">
      <c r="A84" s="126" t="s">
        <v>229</v>
      </c>
      <c r="B84" s="107" t="s">
        <v>662</v>
      </c>
      <c r="C84" s="831" t="s">
        <v>804</v>
      </c>
      <c r="D84" s="832"/>
      <c r="E84" s="832"/>
      <c r="F84" s="170">
        <f>[1]Igazgatás!F109+[1]Községgazd!F97+[1]Vagyongazd!F84+[1]Közút!F84+[1]Sport!F86+[1]Közművelődés!F119+[1]Támogatás!F86</f>
        <v>0</v>
      </c>
      <c r="G84" s="492"/>
      <c r="H84" s="260">
        <f>Igazgatás!H110+Községgazd!H97+Vagyongazd!H84+Közút!H84+Sport!H86+Közművelődés!H121+Támogatás!H86</f>
        <v>0</v>
      </c>
      <c r="I84" s="158">
        <f>Igazgatás!I110+Községgazd!I97+Vagyongazd!I84+Közút!I84+Sport!I86+Közművelődés!I121+Támogatás!I86</f>
        <v>0</v>
      </c>
      <c r="J84" s="170">
        <f>Igazgatás!J110+Községgazd!J97+Vagyongazd!J84+Közút!J84+Sport!J86+Közművelődés!J121+Támogatás!J86</f>
        <v>0</v>
      </c>
      <c r="K84" s="109">
        <f>Igazgatás!K110+Községgazd!N97+Vagyongazd!K84+Közút!K84+Sport!K86+Közművelődés!M121+Támogatás!R86</f>
        <v>0</v>
      </c>
      <c r="L84" s="110">
        <f>Igazgatás!L110+Községgazd!O97+Vagyongazd!L84+Közút!L84+Sport!L86+Közművelődés!N121+Támogatás!S86</f>
        <v>0</v>
      </c>
      <c r="M84" s="110">
        <f>Igazgatás!M110+Községgazd!P97+Vagyongazd!M84+Közút!M84+Sport!M86+Közművelődés!O121+Támogatás!T86</f>
        <v>0</v>
      </c>
      <c r="N84" s="110">
        <f>Igazgatás!N110+Községgazd!Q97+Vagyongazd!N84+Közút!N84+Sport!N86+Közművelődés!P121+Támogatás!U86</f>
        <v>0</v>
      </c>
      <c r="O84" s="110">
        <f>Igazgatás!O110+Községgazd!R97+Vagyongazd!O84+Közút!O84+Sport!O86+Közművelődés!Q121+Támogatás!V86</f>
        <v>0</v>
      </c>
      <c r="P84" s="113">
        <f>Igazgatás!P110+Községgazd!S97+Vagyongazd!P84+Közút!P84+Sport!P86+Közművelődés!R121+Támogatás!W86</f>
        <v>0</v>
      </c>
      <c r="Q84" s="110">
        <f>Igazgatás!Q110+Községgazd!T97+Vagyongazd!Q84+Közút!Q84+Sport!Q86+Közművelődés!S121+Támogatás!X86</f>
        <v>0</v>
      </c>
      <c r="R84" s="112">
        <f>Igazgatás!R110+Községgazd!U97+Vagyongazd!R84+Közút!R84+Sport!R86+Közművelődés!T121+Támogatás!Y86</f>
        <v>0</v>
      </c>
      <c r="S84" s="114">
        <f>Igazgatás!S110+Községgazd!V97+Vagyongazd!S84+Közút!S84+Sport!S86+Közművelődés!U121+Támogatás!Z86</f>
        <v>0</v>
      </c>
      <c r="T84" s="112">
        <f>Igazgatás!T110+Községgazd!W97+Vagyongazd!T84+Közút!T84+Sport!T86+Közművelődés!V121+Támogatás!AA86</f>
        <v>0</v>
      </c>
      <c r="U84" s="112">
        <f>Igazgatás!U110+Községgazd!X97+Vagyongazd!U84+Közút!U84+Sport!U86+Közművelődés!W121+Támogatás!AB86</f>
        <v>0</v>
      </c>
      <c r="V84" s="114">
        <f>Igazgatás!V110+Községgazd!Y97+Vagyongazd!V84+Közút!V84+Sport!V86+Közművelődés!X121+Támogatás!AC86</f>
        <v>0</v>
      </c>
    </row>
    <row r="85" spans="1:22" hidden="1" x14ac:dyDescent="0.25">
      <c r="B85" s="55"/>
      <c r="C85" s="2"/>
      <c r="D85" s="761" t="s">
        <v>370</v>
      </c>
      <c r="E85" s="761"/>
      <c r="F85" s="167">
        <f>[1]Igazgatás!F110+[1]Községgazd!F98+[1]Vagyongazd!F85+[1]Közút!F85+[1]Sport!F87+[1]Közművelődés!F120+[1]Támogatás!F87</f>
        <v>0</v>
      </c>
      <c r="G85" s="490"/>
      <c r="H85" s="251">
        <f>Igazgatás!H111+Községgazd!H98+Vagyongazd!H85+Közút!H85+Sport!H87+Közművelődés!H122+Támogatás!H87</f>
        <v>0</v>
      </c>
      <c r="I85" s="149">
        <f>Igazgatás!I111+Községgazd!I98+Vagyongazd!I85+Közút!I85+Sport!I87+Közművelődés!I122+Támogatás!I87</f>
        <v>0</v>
      </c>
      <c r="J85" s="167">
        <f>Igazgatás!J111+Községgazd!J98+Vagyongazd!J85+Közút!J85+Sport!J87+Közművelődés!J122+Támogatás!J87</f>
        <v>0</v>
      </c>
      <c r="K85" s="75">
        <f>Igazgatás!K111+Községgazd!N98+Vagyongazd!K85+Közút!K85+Sport!K87+Közművelődés!M122+Támogatás!R87</f>
        <v>0</v>
      </c>
      <c r="L85" s="1">
        <f>Igazgatás!L111+Községgazd!O98+Vagyongazd!L85+Közút!L85+Sport!L87+Közművelődés!N122+Támogatás!S87</f>
        <v>0</v>
      </c>
      <c r="M85" s="1">
        <f>Igazgatás!M111+Községgazd!P98+Vagyongazd!M85+Közút!M85+Sport!M87+Közművelődés!O122+Támogatás!T87</f>
        <v>0</v>
      </c>
      <c r="N85" s="1">
        <f>Igazgatás!N111+Községgazd!Q98+Vagyongazd!N85+Közút!N85+Sport!N87+Közművelődés!P122+Támogatás!U87</f>
        <v>0</v>
      </c>
      <c r="O85" s="1">
        <f>Igazgatás!O111+Községgazd!R98+Vagyongazd!O85+Közút!O85+Sport!O87+Közművelődés!Q122+Támogatás!V87</f>
        <v>0</v>
      </c>
      <c r="P85" s="81">
        <f>Igazgatás!P111+Községgazd!S98+Vagyongazd!P85+Közút!P85+Sport!P87+Közművelődés!R122+Támogatás!W87</f>
        <v>0</v>
      </c>
      <c r="Q85" s="1">
        <f>Igazgatás!Q111+Községgazd!T98+Vagyongazd!Q85+Közút!Q85+Sport!Q87+Közművelődés!S122+Támogatás!X87</f>
        <v>0</v>
      </c>
      <c r="R85" s="42">
        <f>Igazgatás!R111+Községgazd!U98+Vagyongazd!R85+Közút!R85+Sport!R87+Közművelődés!T122+Támogatás!Y87</f>
        <v>0</v>
      </c>
      <c r="S85" s="44">
        <f>Igazgatás!S111+Községgazd!V98+Vagyongazd!S85+Közút!S85+Sport!S87+Közművelődés!U122+Támogatás!Z87</f>
        <v>0</v>
      </c>
      <c r="T85" s="42">
        <f>Igazgatás!T111+Községgazd!W98+Vagyongazd!T85+Közút!T85+Sport!T87+Közművelődés!V122+Támogatás!AA87</f>
        <v>0</v>
      </c>
      <c r="U85" s="42">
        <f>Igazgatás!U111+Községgazd!X98+Vagyongazd!U85+Közút!U85+Sport!U87+Közművelődés!W122+Támogatás!AB87</f>
        <v>0</v>
      </c>
      <c r="V85" s="44">
        <f>Igazgatás!V111+Községgazd!Y98+Vagyongazd!V85+Közút!V85+Sport!V87+Közművelődés!X122+Támogatás!AC87</f>
        <v>0</v>
      </c>
    </row>
    <row r="86" spans="1:22" hidden="1" x14ac:dyDescent="0.25">
      <c r="B86" s="55"/>
      <c r="C86" s="2"/>
      <c r="D86" s="761" t="s">
        <v>506</v>
      </c>
      <c r="E86" s="761"/>
      <c r="F86" s="167">
        <f>[1]Igazgatás!F111+[1]Községgazd!F99+[1]Vagyongazd!F86+[1]Közút!F86+[1]Sport!F88+[1]Közművelődés!F121+[1]Támogatás!F88</f>
        <v>0</v>
      </c>
      <c r="G86" s="490"/>
      <c r="H86" s="251">
        <f>Igazgatás!H112+Községgazd!H99+Vagyongazd!H86+Közút!H86+Sport!H88+Közművelődés!H123+Támogatás!H88</f>
        <v>0</v>
      </c>
      <c r="I86" s="149">
        <f>Igazgatás!I112+Községgazd!I99+Vagyongazd!I86+Közút!I86+Sport!I88+Közművelődés!I123+Támogatás!I88</f>
        <v>0</v>
      </c>
      <c r="J86" s="167">
        <f>Igazgatás!J112+Községgazd!J99+Vagyongazd!J86+Közút!J86+Sport!J88+Közművelődés!J123+Támogatás!J88</f>
        <v>0</v>
      </c>
      <c r="K86" s="75">
        <f>Igazgatás!K112+Községgazd!N99+Vagyongazd!K86+Közút!K86+Sport!K88+Közművelődés!M123+Támogatás!R88</f>
        <v>0</v>
      </c>
      <c r="L86" s="1">
        <f>Igazgatás!L112+Községgazd!O99+Vagyongazd!L86+Közút!L86+Sport!L88+Közművelődés!N123+Támogatás!S88</f>
        <v>0</v>
      </c>
      <c r="M86" s="1">
        <f>Igazgatás!M112+Községgazd!P99+Vagyongazd!M86+Közút!M86+Sport!M88+Közművelődés!O123+Támogatás!T88</f>
        <v>0</v>
      </c>
      <c r="N86" s="1">
        <f>Igazgatás!N112+Községgazd!Q99+Vagyongazd!N86+Közút!N86+Sport!N88+Közművelődés!P123+Támogatás!U88</f>
        <v>0</v>
      </c>
      <c r="O86" s="1">
        <f>Igazgatás!O112+Községgazd!R99+Vagyongazd!O86+Közút!O86+Sport!O88+Közművelődés!Q123+Támogatás!V88</f>
        <v>0</v>
      </c>
      <c r="P86" s="81">
        <f>Igazgatás!P112+Községgazd!S99+Vagyongazd!P86+Közút!P86+Sport!P88+Közművelődés!R123+Támogatás!W88</f>
        <v>0</v>
      </c>
      <c r="Q86" s="1">
        <f>Igazgatás!Q112+Községgazd!T99+Vagyongazd!Q86+Közút!Q86+Sport!Q88+Közművelődés!S123+Támogatás!X88</f>
        <v>0</v>
      </c>
      <c r="R86" s="42">
        <f>Igazgatás!R112+Községgazd!U99+Vagyongazd!R86+Közút!R86+Sport!R88+Közművelődés!T123+Támogatás!Y88</f>
        <v>0</v>
      </c>
      <c r="S86" s="44">
        <f>Igazgatás!S112+Községgazd!V99+Vagyongazd!S86+Közút!S86+Sport!S88+Közművelődés!U123+Támogatás!Z88</f>
        <v>0</v>
      </c>
      <c r="T86" s="42">
        <f>Igazgatás!T112+Községgazd!W99+Vagyongazd!T86+Közút!T86+Sport!T88+Közművelődés!V123+Támogatás!AA88</f>
        <v>0</v>
      </c>
      <c r="U86" s="42">
        <f>Igazgatás!U112+Községgazd!X99+Vagyongazd!U86+Közút!U86+Sport!U88+Közművelődés!W123+Támogatás!AB88</f>
        <v>0</v>
      </c>
      <c r="V86" s="44">
        <f>Igazgatás!V112+Községgazd!Y99+Vagyongazd!V86+Közút!V86+Sport!V88+Közművelődés!X123+Támogatás!AC88</f>
        <v>0</v>
      </c>
    </row>
    <row r="87" spans="1:22" hidden="1" x14ac:dyDescent="0.25">
      <c r="B87" s="55"/>
      <c r="C87" s="2"/>
      <c r="D87" s="761" t="s">
        <v>507</v>
      </c>
      <c r="E87" s="761"/>
      <c r="F87" s="167">
        <f>[1]Igazgatás!F112+[1]Községgazd!F100+[1]Vagyongazd!F87+[1]Közút!F87+[1]Sport!F89+[1]Közművelődés!F122+[1]Támogatás!F89</f>
        <v>0</v>
      </c>
      <c r="G87" s="490"/>
      <c r="H87" s="251">
        <f>Igazgatás!H113+Községgazd!H100+Vagyongazd!H87+Közút!H87+Sport!H89+Közművelődés!H124+Támogatás!H89</f>
        <v>0</v>
      </c>
      <c r="I87" s="149">
        <f>Igazgatás!I113+Községgazd!I100+Vagyongazd!I87+Közút!I87+Sport!I89+Közművelődés!I124+Támogatás!I89</f>
        <v>0</v>
      </c>
      <c r="J87" s="167">
        <f>Igazgatás!J113+Községgazd!J100+Vagyongazd!J87+Közút!J87+Sport!J89+Közművelődés!J124+Támogatás!J89</f>
        <v>0</v>
      </c>
      <c r="K87" s="75">
        <f>Igazgatás!K113+Községgazd!N100+Vagyongazd!K87+Közút!K87+Sport!K89+Közművelődés!M124+Támogatás!R89</f>
        <v>0</v>
      </c>
      <c r="L87" s="1">
        <f>Igazgatás!L113+Községgazd!O100+Vagyongazd!L87+Közút!L87+Sport!L89+Közművelődés!N124+Támogatás!S89</f>
        <v>0</v>
      </c>
      <c r="M87" s="1">
        <f>Igazgatás!M113+Községgazd!P100+Vagyongazd!M87+Közút!M87+Sport!M89+Közművelődés!O124+Támogatás!T89</f>
        <v>0</v>
      </c>
      <c r="N87" s="1">
        <f>Igazgatás!N113+Községgazd!Q100+Vagyongazd!N87+Közút!N87+Sport!N89+Közművelődés!P124+Támogatás!U89</f>
        <v>0</v>
      </c>
      <c r="O87" s="1">
        <f>Igazgatás!O113+Községgazd!R100+Vagyongazd!O87+Közút!O87+Sport!O89+Közművelődés!Q124+Támogatás!V89</f>
        <v>0</v>
      </c>
      <c r="P87" s="81">
        <f>Igazgatás!P113+Községgazd!S100+Vagyongazd!P87+Közút!P87+Sport!P89+Közművelődés!R124+Támogatás!W89</f>
        <v>0</v>
      </c>
      <c r="Q87" s="1">
        <f>Igazgatás!Q113+Községgazd!T100+Vagyongazd!Q87+Közút!Q87+Sport!Q89+Közművelődés!S124+Támogatás!X89</f>
        <v>0</v>
      </c>
      <c r="R87" s="42">
        <f>Igazgatás!R113+Községgazd!U100+Vagyongazd!R87+Közút!R87+Sport!R89+Közművelődés!T124+Támogatás!Y89</f>
        <v>0</v>
      </c>
      <c r="S87" s="44">
        <f>Igazgatás!S113+Községgazd!V100+Vagyongazd!S87+Közút!S87+Sport!S89+Közművelődés!U124+Támogatás!Z89</f>
        <v>0</v>
      </c>
      <c r="T87" s="42">
        <f>Igazgatás!T113+Községgazd!W100+Vagyongazd!T87+Közút!T87+Sport!T89+Közművelődés!V124+Támogatás!AA89</f>
        <v>0</v>
      </c>
      <c r="U87" s="42">
        <f>Igazgatás!U113+Községgazd!X100+Vagyongazd!U87+Közút!U87+Sport!U89+Közművelődés!W124+Támogatás!AB89</f>
        <v>0</v>
      </c>
      <c r="V87" s="44">
        <f>Igazgatás!V113+Községgazd!Y100+Vagyongazd!V87+Közút!V87+Sport!V89+Közművelődés!X124+Támogatás!AC89</f>
        <v>0</v>
      </c>
    </row>
    <row r="88" spans="1:22" hidden="1" x14ac:dyDescent="0.25">
      <c r="B88" s="55"/>
      <c r="C88" s="2"/>
      <c r="D88" s="761" t="s">
        <v>508</v>
      </c>
      <c r="E88" s="761"/>
      <c r="F88" s="167">
        <f>[1]Igazgatás!F113+[1]Községgazd!F101+[1]Vagyongazd!F88+[1]Közút!F88+[1]Sport!F90+[1]Közművelődés!F123+[1]Támogatás!F90</f>
        <v>0</v>
      </c>
      <c r="G88" s="490"/>
      <c r="H88" s="251">
        <f>Igazgatás!H114+Községgazd!H101+Vagyongazd!H88+Közút!H88+Sport!H90+Közművelődés!H125+Támogatás!H90</f>
        <v>0</v>
      </c>
      <c r="I88" s="149">
        <f>Igazgatás!I114+Községgazd!I101+Vagyongazd!I88+Közút!I88+Sport!I90+Közművelődés!I125+Támogatás!I90</f>
        <v>0</v>
      </c>
      <c r="J88" s="167">
        <f>Igazgatás!J114+Községgazd!J101+Vagyongazd!J88+Közút!J88+Sport!J90+Közművelődés!J125+Támogatás!J90</f>
        <v>0</v>
      </c>
      <c r="K88" s="75">
        <f>Igazgatás!K114+Községgazd!N101+Vagyongazd!K88+Közút!K88+Sport!K90+Közművelődés!M125+Támogatás!R90</f>
        <v>0</v>
      </c>
      <c r="L88" s="1">
        <f>Igazgatás!L114+Községgazd!O101+Vagyongazd!L88+Közút!L88+Sport!L90+Közművelődés!N125+Támogatás!S90</f>
        <v>0</v>
      </c>
      <c r="M88" s="1">
        <f>Igazgatás!M114+Községgazd!P101+Vagyongazd!M88+Közút!M88+Sport!M90+Közművelődés!O125+Támogatás!T90</f>
        <v>0</v>
      </c>
      <c r="N88" s="1">
        <f>Igazgatás!N114+Községgazd!Q101+Vagyongazd!N88+Közút!N88+Sport!N90+Közművelődés!P125+Támogatás!U90</f>
        <v>0</v>
      </c>
      <c r="O88" s="1">
        <f>Igazgatás!O114+Községgazd!R101+Vagyongazd!O88+Közút!O88+Sport!O90+Közművelődés!Q125+Támogatás!V90</f>
        <v>0</v>
      </c>
      <c r="P88" s="81">
        <f>Igazgatás!P114+Községgazd!S101+Vagyongazd!P88+Közút!P88+Sport!P90+Közművelődés!R125+Támogatás!W90</f>
        <v>0</v>
      </c>
      <c r="Q88" s="1">
        <f>Igazgatás!Q114+Községgazd!T101+Vagyongazd!Q88+Közút!Q88+Sport!Q90+Közművelődés!S125+Támogatás!X90</f>
        <v>0</v>
      </c>
      <c r="R88" s="42">
        <f>Igazgatás!R114+Községgazd!U101+Vagyongazd!R88+Közút!R88+Sport!R90+Közművelődés!T125+Támogatás!Y90</f>
        <v>0</v>
      </c>
      <c r="S88" s="44">
        <f>Igazgatás!S114+Községgazd!V101+Vagyongazd!S88+Közút!S88+Sport!S90+Közművelődés!U125+Támogatás!Z90</f>
        <v>0</v>
      </c>
      <c r="T88" s="42">
        <f>Igazgatás!T114+Községgazd!W101+Vagyongazd!T88+Közút!T88+Sport!T90+Közművelődés!V125+Támogatás!AA90</f>
        <v>0</v>
      </c>
      <c r="U88" s="42">
        <f>Igazgatás!U114+Községgazd!X101+Vagyongazd!U88+Közút!U88+Sport!U90+Közművelődés!W125+Támogatás!AB90</f>
        <v>0</v>
      </c>
      <c r="V88" s="44">
        <f>Igazgatás!V114+Községgazd!Y101+Vagyongazd!V88+Közút!V88+Sport!V90+Közművelődés!X125+Támogatás!AC90</f>
        <v>0</v>
      </c>
    </row>
    <row r="89" spans="1:22" hidden="1" x14ac:dyDescent="0.25">
      <c r="B89" s="55"/>
      <c r="C89" s="2"/>
      <c r="D89" s="761" t="s">
        <v>509</v>
      </c>
      <c r="E89" s="761"/>
      <c r="F89" s="167">
        <f>[1]Igazgatás!F114+[1]Községgazd!F102+[1]Vagyongazd!F89+[1]Közút!F89+[1]Sport!F91+[1]Közművelődés!F124+[1]Támogatás!F91</f>
        <v>0</v>
      </c>
      <c r="G89" s="490"/>
      <c r="H89" s="251">
        <f>Igazgatás!H115+Községgazd!H102+Vagyongazd!H89+Közút!H89+Sport!H91+Közművelődés!H126+Támogatás!H91</f>
        <v>0</v>
      </c>
      <c r="I89" s="149">
        <f>Igazgatás!I115+Községgazd!I102+Vagyongazd!I89+Közút!I89+Sport!I91+Közművelődés!I126+Támogatás!I91</f>
        <v>0</v>
      </c>
      <c r="J89" s="167">
        <f>Igazgatás!J115+Községgazd!J102+Vagyongazd!J89+Közút!J89+Sport!J91+Közművelődés!J126+Támogatás!J91</f>
        <v>0</v>
      </c>
      <c r="K89" s="75">
        <f>Igazgatás!K115+Községgazd!N102+Vagyongazd!K89+Közút!K89+Sport!K91+Közművelődés!M126+Támogatás!R91</f>
        <v>0</v>
      </c>
      <c r="L89" s="1">
        <f>Igazgatás!L115+Községgazd!O102+Vagyongazd!L89+Közút!L89+Sport!L91+Közművelődés!N126+Támogatás!S91</f>
        <v>0</v>
      </c>
      <c r="M89" s="1">
        <f>Igazgatás!M115+Községgazd!P102+Vagyongazd!M89+Közút!M89+Sport!M91+Közművelődés!O126+Támogatás!T91</f>
        <v>0</v>
      </c>
      <c r="N89" s="1">
        <f>Igazgatás!N115+Községgazd!Q102+Vagyongazd!N89+Közút!N89+Sport!N91+Közművelődés!P126+Támogatás!U91</f>
        <v>0</v>
      </c>
      <c r="O89" s="1">
        <f>Igazgatás!O115+Községgazd!R102+Vagyongazd!O89+Közút!O89+Sport!O91+Közművelődés!Q126+Támogatás!V91</f>
        <v>0</v>
      </c>
      <c r="P89" s="81">
        <f>Igazgatás!P115+Községgazd!S102+Vagyongazd!P89+Közút!P89+Sport!P91+Közművelődés!R126+Támogatás!W91</f>
        <v>0</v>
      </c>
      <c r="Q89" s="1">
        <f>Igazgatás!Q115+Községgazd!T102+Vagyongazd!Q89+Közút!Q89+Sport!Q91+Közművelődés!S126+Támogatás!X91</f>
        <v>0</v>
      </c>
      <c r="R89" s="42">
        <f>Igazgatás!R115+Községgazd!U102+Vagyongazd!R89+Közút!R89+Sport!R91+Közművelődés!T126+Támogatás!Y91</f>
        <v>0</v>
      </c>
      <c r="S89" s="44">
        <f>Igazgatás!S115+Községgazd!V102+Vagyongazd!S89+Közút!S89+Sport!S91+Közművelődés!U126+Támogatás!Z91</f>
        <v>0</v>
      </c>
      <c r="T89" s="42">
        <f>Igazgatás!T115+Községgazd!W102+Vagyongazd!T89+Közút!T89+Sport!T91+Közművelődés!V126+Támogatás!AA91</f>
        <v>0</v>
      </c>
      <c r="U89" s="42">
        <f>Igazgatás!U115+Községgazd!X102+Vagyongazd!U89+Közút!U89+Sport!U91+Közművelődés!W126+Támogatás!AB91</f>
        <v>0</v>
      </c>
      <c r="V89" s="44">
        <f>Igazgatás!V115+Községgazd!Y102+Vagyongazd!V89+Közút!V89+Sport!V91+Közművelődés!X126+Támogatás!AC91</f>
        <v>0</v>
      </c>
    </row>
    <row r="90" spans="1:22" hidden="1" x14ac:dyDescent="0.25">
      <c r="B90" s="55"/>
      <c r="C90" s="2"/>
      <c r="D90" s="761" t="s">
        <v>510</v>
      </c>
      <c r="E90" s="761"/>
      <c r="F90" s="167">
        <f>[1]Igazgatás!F115+[1]Községgazd!F103+[1]Vagyongazd!F90+[1]Közút!F90+[1]Sport!F92+[1]Közművelődés!F125+[1]Támogatás!F92</f>
        <v>0</v>
      </c>
      <c r="G90" s="490"/>
      <c r="H90" s="251">
        <f>Igazgatás!H116+Községgazd!H103+Vagyongazd!H90+Közút!H90+Sport!H92+Közművelődés!H127+Támogatás!H92</f>
        <v>0</v>
      </c>
      <c r="I90" s="149">
        <f>Igazgatás!I116+Községgazd!I103+Vagyongazd!I90+Közút!I90+Sport!I92+Közművelődés!I127+Támogatás!I92</f>
        <v>0</v>
      </c>
      <c r="J90" s="167">
        <f>Igazgatás!J116+Községgazd!J103+Vagyongazd!J90+Közút!J90+Sport!J92+Közművelődés!J127+Támogatás!J92</f>
        <v>0</v>
      </c>
      <c r="K90" s="75">
        <f>Igazgatás!K116+Községgazd!N103+Vagyongazd!K90+Közút!K90+Sport!K92+Közművelődés!M127+Támogatás!R92</f>
        <v>0</v>
      </c>
      <c r="L90" s="1">
        <f>Igazgatás!L116+Községgazd!O103+Vagyongazd!L90+Közút!L90+Sport!L92+Közművelődés!N127+Támogatás!S92</f>
        <v>0</v>
      </c>
      <c r="M90" s="1">
        <f>Igazgatás!M116+Községgazd!P103+Vagyongazd!M90+Közút!M90+Sport!M92+Közművelődés!O127+Támogatás!T92</f>
        <v>0</v>
      </c>
      <c r="N90" s="1">
        <f>Igazgatás!N116+Községgazd!Q103+Vagyongazd!N90+Közút!N90+Sport!N92+Közművelődés!P127+Támogatás!U92</f>
        <v>0</v>
      </c>
      <c r="O90" s="1">
        <f>Igazgatás!O116+Községgazd!R103+Vagyongazd!O90+Közút!O90+Sport!O92+Közművelődés!Q127+Támogatás!V92</f>
        <v>0</v>
      </c>
      <c r="P90" s="81">
        <f>Igazgatás!P116+Községgazd!S103+Vagyongazd!P90+Közút!P90+Sport!P92+Közművelődés!R127+Támogatás!W92</f>
        <v>0</v>
      </c>
      <c r="Q90" s="1">
        <f>Igazgatás!Q116+Községgazd!T103+Vagyongazd!Q90+Közút!Q90+Sport!Q92+Közművelődés!S127+Támogatás!X92</f>
        <v>0</v>
      </c>
      <c r="R90" s="42">
        <f>Igazgatás!R116+Községgazd!U103+Vagyongazd!R90+Közút!R90+Sport!R92+Közművelődés!T127+Támogatás!Y92</f>
        <v>0</v>
      </c>
      <c r="S90" s="44">
        <f>Igazgatás!S116+Községgazd!V103+Vagyongazd!S90+Közút!S90+Sport!S92+Közművelődés!U127+Támogatás!Z92</f>
        <v>0</v>
      </c>
      <c r="T90" s="42">
        <f>Igazgatás!T116+Községgazd!W103+Vagyongazd!T90+Közút!T90+Sport!T92+Közművelődés!V127+Támogatás!AA92</f>
        <v>0</v>
      </c>
      <c r="U90" s="42">
        <f>Igazgatás!U116+Községgazd!X103+Vagyongazd!U90+Közút!U90+Sport!U92+Közművelődés!W127+Támogatás!AB92</f>
        <v>0</v>
      </c>
      <c r="V90" s="44">
        <f>Igazgatás!V116+Községgazd!Y103+Vagyongazd!V90+Közút!V90+Sport!V92+Közművelődés!X127+Támogatás!AC92</f>
        <v>0</v>
      </c>
    </row>
    <row r="91" spans="1:22" ht="25.5" hidden="1" customHeight="1" x14ac:dyDescent="0.25">
      <c r="B91" s="55"/>
      <c r="C91" s="2"/>
      <c r="D91" s="762" t="s">
        <v>511</v>
      </c>
      <c r="E91" s="762"/>
      <c r="F91" s="167">
        <f>[1]Igazgatás!F116+[1]Községgazd!F104+[1]Vagyongazd!F91+[1]Közút!F91+[1]Sport!F93+[1]Közművelődés!F126+[1]Támogatás!F93</f>
        <v>0</v>
      </c>
      <c r="G91" s="490"/>
      <c r="H91" s="261">
        <f>Igazgatás!H117+Községgazd!H104+Vagyongazd!H91+Közút!H91+Sport!H93+Közművelődés!H128+Támogatás!H93</f>
        <v>0</v>
      </c>
      <c r="I91" s="159">
        <f>Igazgatás!I117+Községgazd!I104+Vagyongazd!I91+Közút!I91+Sport!I93+Közművelődés!I128+Támogatás!I93</f>
        <v>0</v>
      </c>
      <c r="J91" s="167">
        <f>Igazgatás!J117+Községgazd!J104+Vagyongazd!J91+Közút!J91+Sport!J93+Közművelődés!J128+Támogatás!J93</f>
        <v>0</v>
      </c>
      <c r="K91" s="75">
        <f>Igazgatás!K117+Községgazd!N104+Vagyongazd!K91+Közút!K91+Sport!K93+Közművelődés!M128+Támogatás!R93</f>
        <v>0</v>
      </c>
      <c r="L91" s="1">
        <f>Igazgatás!L117+Községgazd!O104+Vagyongazd!L91+Közút!L91+Sport!L93+Közművelődés!N128+Támogatás!S93</f>
        <v>0</v>
      </c>
      <c r="M91" s="1">
        <f>Igazgatás!M117+Községgazd!P104+Vagyongazd!M91+Közút!M91+Sport!M93+Közművelődés!O128+Támogatás!T93</f>
        <v>0</v>
      </c>
      <c r="N91" s="1">
        <f>Igazgatás!N117+Községgazd!Q104+Vagyongazd!N91+Közút!N91+Sport!N93+Közművelődés!P128+Támogatás!U93</f>
        <v>0</v>
      </c>
      <c r="O91" s="1">
        <f>Igazgatás!O117+Községgazd!R104+Vagyongazd!O91+Közút!O91+Sport!O93+Közművelődés!Q128+Támogatás!V93</f>
        <v>0</v>
      </c>
      <c r="P91" s="81">
        <f>Igazgatás!P117+Községgazd!S104+Vagyongazd!P91+Közút!P91+Sport!P93+Közművelődés!R128+Támogatás!W93</f>
        <v>0</v>
      </c>
      <c r="Q91" s="1">
        <f>Igazgatás!Q117+Községgazd!T104+Vagyongazd!Q91+Közút!Q91+Sport!Q93+Közművelődés!S128+Támogatás!X93</f>
        <v>0</v>
      </c>
      <c r="R91" s="42">
        <f>Igazgatás!R117+Községgazd!U104+Vagyongazd!R91+Közút!R91+Sport!R93+Közművelődés!T128+Támogatás!Y93</f>
        <v>0</v>
      </c>
      <c r="S91" s="44">
        <f>Igazgatás!S117+Községgazd!V104+Vagyongazd!S91+Közút!S91+Sport!S93+Közművelődés!U128+Támogatás!Z93</f>
        <v>0</v>
      </c>
      <c r="T91" s="42">
        <f>Igazgatás!T117+Községgazd!W104+Vagyongazd!T91+Közút!T91+Sport!T93+Közművelődés!V128+Támogatás!AA93</f>
        <v>0</v>
      </c>
      <c r="U91" s="42">
        <f>Igazgatás!U117+Községgazd!X104+Vagyongazd!U91+Közút!U91+Sport!U93+Közművelődés!W128+Támogatás!AB93</f>
        <v>0</v>
      </c>
      <c r="V91" s="44">
        <f>Igazgatás!V117+Községgazd!Y104+Vagyongazd!V91+Közút!V91+Sport!V93+Közművelődés!X128+Támogatás!AC93</f>
        <v>0</v>
      </c>
    </row>
    <row r="92" spans="1:22" hidden="1" x14ac:dyDescent="0.25">
      <c r="B92" s="55"/>
      <c r="C92" s="2"/>
      <c r="D92" s="761" t="s">
        <v>805</v>
      </c>
      <c r="E92" s="761"/>
      <c r="F92" s="167">
        <f>[1]Igazgatás!F117+[1]Községgazd!F105+[1]Vagyongazd!F92+[1]Közút!F92+[1]Sport!F94+[1]Közművelődés!F127+[1]Támogatás!F94</f>
        <v>0</v>
      </c>
      <c r="G92" s="490"/>
      <c r="H92" s="251">
        <f>Igazgatás!H118+Községgazd!H105+Vagyongazd!H92+Közút!H92+Sport!H94+Közművelődés!H129+Támogatás!H94</f>
        <v>0</v>
      </c>
      <c r="I92" s="149">
        <f>Igazgatás!I118+Községgazd!I105+Vagyongazd!I92+Közút!I92+Sport!I94+Közművelődés!I129+Támogatás!I94</f>
        <v>0</v>
      </c>
      <c r="J92" s="167">
        <f>Igazgatás!J118+Községgazd!J105+Vagyongazd!J92+Közút!J92+Sport!J94+Közművelődés!J129+Támogatás!J94</f>
        <v>0</v>
      </c>
      <c r="K92" s="75">
        <f>Igazgatás!K118+Községgazd!N105+Vagyongazd!K92+Közút!K92+Sport!K94+Közművelődés!M129+Támogatás!R94</f>
        <v>0</v>
      </c>
      <c r="L92" s="1">
        <f>Igazgatás!L118+Községgazd!O105+Vagyongazd!L92+Közút!L92+Sport!L94+Közművelődés!N129+Támogatás!S94</f>
        <v>0</v>
      </c>
      <c r="M92" s="1">
        <f>Igazgatás!M118+Községgazd!P105+Vagyongazd!M92+Közút!M92+Sport!M94+Közművelődés!O129+Támogatás!T94</f>
        <v>0</v>
      </c>
      <c r="N92" s="1">
        <f>Igazgatás!N118+Községgazd!Q105+Vagyongazd!N92+Közút!N92+Sport!N94+Közművelődés!P129+Támogatás!U94</f>
        <v>0</v>
      </c>
      <c r="O92" s="1">
        <f>Igazgatás!O118+Községgazd!R105+Vagyongazd!O92+Közút!O92+Sport!O94+Közművelődés!Q129+Támogatás!V94</f>
        <v>0</v>
      </c>
      <c r="P92" s="81">
        <f>Igazgatás!P118+Községgazd!S105+Vagyongazd!P92+Közút!P92+Sport!P94+Közművelődés!R129+Támogatás!W94</f>
        <v>0</v>
      </c>
      <c r="Q92" s="1">
        <f>Igazgatás!Q118+Községgazd!T105+Vagyongazd!Q92+Közút!Q92+Sport!Q94+Közművelődés!S129+Támogatás!X94</f>
        <v>0</v>
      </c>
      <c r="R92" s="42">
        <f>Igazgatás!R118+Községgazd!U105+Vagyongazd!R92+Közút!R92+Sport!R94+Közművelődés!T129+Támogatás!Y94</f>
        <v>0</v>
      </c>
      <c r="S92" s="44">
        <f>Igazgatás!S118+Községgazd!V105+Vagyongazd!S92+Közút!S92+Sport!S94+Közművelődés!U129+Támogatás!Z94</f>
        <v>0</v>
      </c>
      <c r="T92" s="42">
        <f>Igazgatás!T118+Községgazd!W105+Vagyongazd!T92+Közút!T92+Sport!T94+Közművelődés!V129+Támogatás!AA94</f>
        <v>0</v>
      </c>
      <c r="U92" s="42">
        <f>Igazgatás!U118+Községgazd!X105+Vagyongazd!U92+Közút!U92+Sport!U94+Közművelődés!W129+Támogatás!AB94</f>
        <v>0</v>
      </c>
      <c r="V92" s="44">
        <f>Igazgatás!V118+Községgazd!Y105+Vagyongazd!V92+Közút!V92+Sport!V94+Közművelődés!X129+Támogatás!AC94</f>
        <v>0</v>
      </c>
    </row>
    <row r="93" spans="1:22" ht="25.5" hidden="1" customHeight="1" x14ac:dyDescent="0.25">
      <c r="B93" s="55"/>
      <c r="C93" s="2"/>
      <c r="D93" s="762" t="s">
        <v>512</v>
      </c>
      <c r="E93" s="762"/>
      <c r="F93" s="167">
        <f>[1]Igazgatás!F118+[1]Községgazd!F106+[1]Vagyongazd!F93+[1]Közút!F93+[1]Sport!F95+[1]Közművelődés!F128+[1]Támogatás!F95</f>
        <v>0</v>
      </c>
      <c r="G93" s="490"/>
      <c r="H93" s="261">
        <f>Igazgatás!H119+Községgazd!H106+Vagyongazd!H93+Közút!H93+Sport!H95+Közművelődés!H130+Támogatás!H95</f>
        <v>0</v>
      </c>
      <c r="I93" s="159">
        <f>Igazgatás!I119+Községgazd!I106+Vagyongazd!I93+Közút!I93+Sport!I95+Közművelődés!I130+Támogatás!I95</f>
        <v>0</v>
      </c>
      <c r="J93" s="167">
        <f>Igazgatás!J119+Községgazd!J106+Vagyongazd!J93+Közút!J93+Sport!J95+Közművelődés!J130+Támogatás!J95</f>
        <v>0</v>
      </c>
      <c r="K93" s="75">
        <f>Igazgatás!K119+Községgazd!N106+Vagyongazd!K93+Közút!K93+Sport!K95+Közművelődés!M130+Támogatás!R95</f>
        <v>0</v>
      </c>
      <c r="L93" s="1">
        <f>Igazgatás!L119+Községgazd!O106+Vagyongazd!L93+Közút!L93+Sport!L95+Közművelődés!N130+Támogatás!S95</f>
        <v>0</v>
      </c>
      <c r="M93" s="1">
        <f>Igazgatás!M119+Községgazd!P106+Vagyongazd!M93+Közút!M93+Sport!M95+Közművelődés!O130+Támogatás!T95</f>
        <v>0</v>
      </c>
      <c r="N93" s="1">
        <f>Igazgatás!N119+Községgazd!Q106+Vagyongazd!N93+Közút!N93+Sport!N95+Közművelődés!P130+Támogatás!U95</f>
        <v>0</v>
      </c>
      <c r="O93" s="1">
        <f>Igazgatás!O119+Községgazd!R106+Vagyongazd!O93+Közút!O93+Sport!O95+Közművelődés!Q130+Támogatás!V95</f>
        <v>0</v>
      </c>
      <c r="P93" s="81">
        <f>Igazgatás!P119+Községgazd!S106+Vagyongazd!P93+Közút!P93+Sport!P95+Közművelődés!R130+Támogatás!W95</f>
        <v>0</v>
      </c>
      <c r="Q93" s="1">
        <f>Igazgatás!Q119+Községgazd!T106+Vagyongazd!Q93+Közút!Q93+Sport!Q95+Közművelődés!S130+Támogatás!X95</f>
        <v>0</v>
      </c>
      <c r="R93" s="42">
        <f>Igazgatás!R119+Községgazd!U106+Vagyongazd!R93+Közút!R93+Sport!R95+Közművelődés!T130+Támogatás!Y95</f>
        <v>0</v>
      </c>
      <c r="S93" s="44">
        <f>Igazgatás!S119+Községgazd!V106+Vagyongazd!S93+Közút!S93+Sport!S95+Közművelődés!U130+Támogatás!Z95</f>
        <v>0</v>
      </c>
      <c r="T93" s="42">
        <f>Igazgatás!T119+Községgazd!W106+Vagyongazd!T93+Közút!T93+Sport!T95+Közművelődés!V130+Támogatás!AA95</f>
        <v>0</v>
      </c>
      <c r="U93" s="42">
        <f>Igazgatás!U119+Községgazd!X106+Vagyongazd!U93+Közút!U93+Sport!U95+Közművelődés!W130+Támogatás!AB95</f>
        <v>0</v>
      </c>
      <c r="V93" s="44">
        <f>Igazgatás!V119+Községgazd!Y106+Vagyongazd!V93+Közút!V93+Sport!V95+Közművelődés!X130+Támogatás!AC95</f>
        <v>0</v>
      </c>
    </row>
    <row r="94" spans="1:22" ht="25.5" hidden="1" customHeight="1" x14ac:dyDescent="0.25">
      <c r="B94" s="55"/>
      <c r="C94" s="2"/>
      <c r="D94" s="762" t="s">
        <v>513</v>
      </c>
      <c r="E94" s="762"/>
      <c r="F94" s="167">
        <f>[1]Igazgatás!F119+[1]Községgazd!F107+[1]Vagyongazd!F94+[1]Közút!F94+[1]Sport!F96+[1]Közművelődés!F129+[1]Támogatás!F96</f>
        <v>0</v>
      </c>
      <c r="G94" s="490"/>
      <c r="H94" s="261">
        <f>Igazgatás!H120+Községgazd!H107+Vagyongazd!H94+Közút!H94+Sport!H96+Közművelődés!H131+Támogatás!H96</f>
        <v>0</v>
      </c>
      <c r="I94" s="159">
        <f>Igazgatás!I120+Községgazd!I107+Vagyongazd!I94+Közút!I94+Sport!I96+Közművelődés!I131+Támogatás!I96</f>
        <v>0</v>
      </c>
      <c r="J94" s="167">
        <f>Igazgatás!J120+Községgazd!J107+Vagyongazd!J94+Közút!J94+Sport!J96+Közművelődés!J131+Támogatás!J96</f>
        <v>0</v>
      </c>
      <c r="K94" s="75">
        <f>Igazgatás!K120+Községgazd!N107+Vagyongazd!K94+Közút!K94+Sport!K96+Közművelődés!M131+Támogatás!R96</f>
        <v>0</v>
      </c>
      <c r="L94" s="1">
        <f>Igazgatás!L120+Községgazd!O107+Vagyongazd!L94+Közút!L94+Sport!L96+Közművelődés!N131+Támogatás!S96</f>
        <v>0</v>
      </c>
      <c r="M94" s="1">
        <f>Igazgatás!M120+Községgazd!P107+Vagyongazd!M94+Közút!M94+Sport!M96+Közművelődés!O131+Támogatás!T96</f>
        <v>0</v>
      </c>
      <c r="N94" s="1">
        <f>Igazgatás!N120+Községgazd!Q107+Vagyongazd!N94+Közút!N94+Sport!N96+Közművelődés!P131+Támogatás!U96</f>
        <v>0</v>
      </c>
      <c r="O94" s="1">
        <f>Igazgatás!O120+Községgazd!R107+Vagyongazd!O94+Közút!O94+Sport!O96+Közművelődés!Q131+Támogatás!V96</f>
        <v>0</v>
      </c>
      <c r="P94" s="81">
        <f>Igazgatás!P120+Községgazd!S107+Vagyongazd!P94+Közút!P94+Sport!P96+Közművelődés!R131+Támogatás!W96</f>
        <v>0</v>
      </c>
      <c r="Q94" s="1">
        <f>Igazgatás!Q120+Községgazd!T107+Vagyongazd!Q94+Közút!Q94+Sport!Q96+Közművelődés!S131+Támogatás!X96</f>
        <v>0</v>
      </c>
      <c r="R94" s="42">
        <f>Igazgatás!R120+Községgazd!U107+Vagyongazd!R94+Közút!R94+Sport!R96+Közművelődés!T131+Támogatás!Y96</f>
        <v>0</v>
      </c>
      <c r="S94" s="44">
        <f>Igazgatás!S120+Községgazd!V107+Vagyongazd!S94+Közút!S94+Sport!S96+Közművelődés!U131+Támogatás!Z96</f>
        <v>0</v>
      </c>
      <c r="T94" s="42">
        <f>Igazgatás!T120+Községgazd!W107+Vagyongazd!T94+Közút!T94+Sport!T96+Közművelődés!V131+Támogatás!AA96</f>
        <v>0</v>
      </c>
      <c r="U94" s="42">
        <f>Igazgatás!U120+Községgazd!X107+Vagyongazd!U94+Közút!U94+Sport!U96+Közművelődés!W131+Támogatás!AB96</f>
        <v>0</v>
      </c>
      <c r="V94" s="44">
        <f>Igazgatás!V120+Községgazd!Y107+Vagyongazd!V94+Közút!V94+Sport!V96+Közművelődés!X131+Támogatás!AC96</f>
        <v>0</v>
      </c>
    </row>
    <row r="95" spans="1:22" s="41" customFormat="1" ht="15" hidden="1" customHeight="1" x14ac:dyDescent="0.25">
      <c r="A95" s="126" t="s">
        <v>230</v>
      </c>
      <c r="B95" s="107" t="s">
        <v>663</v>
      </c>
      <c r="C95" s="831" t="s">
        <v>806</v>
      </c>
      <c r="D95" s="832"/>
      <c r="E95" s="832"/>
      <c r="F95" s="170">
        <f>[1]Igazgatás!F120+[1]Községgazd!F108+[1]Vagyongazd!F95+[1]Közút!F95+[1]Sport!F97+[1]Közművelődés!F130+[1]Támogatás!F97</f>
        <v>0</v>
      </c>
      <c r="G95" s="492"/>
      <c r="H95" s="260">
        <f>Igazgatás!H121+Községgazd!H108+Vagyongazd!H95+Közút!H95+Sport!H97+Közművelődés!H132+Támogatás!H97</f>
        <v>0</v>
      </c>
      <c r="I95" s="158">
        <f>Igazgatás!I121+Községgazd!I108+Vagyongazd!I95+Közút!I95+Sport!I97+Közművelődés!I132+Támogatás!I97</f>
        <v>0</v>
      </c>
      <c r="J95" s="170">
        <f>Igazgatás!J121+Községgazd!J108+Vagyongazd!J95+Közút!J95+Sport!J97+Közművelődés!J132+Támogatás!J97</f>
        <v>0</v>
      </c>
      <c r="K95" s="109">
        <f>Igazgatás!K121+Községgazd!N108+Vagyongazd!K95+Közút!K95+Sport!K97+Közművelődés!M132+Támogatás!R97</f>
        <v>0</v>
      </c>
      <c r="L95" s="110">
        <f>Igazgatás!L121+Községgazd!O108+Vagyongazd!L95+Közút!L95+Sport!L97+Közművelődés!N132+Támogatás!S97</f>
        <v>0</v>
      </c>
      <c r="M95" s="110">
        <f>Igazgatás!M121+Községgazd!P108+Vagyongazd!M95+Közút!M95+Sport!M97+Közművelődés!O132+Támogatás!T97</f>
        <v>0</v>
      </c>
      <c r="N95" s="110">
        <f>Igazgatás!N121+Községgazd!Q108+Vagyongazd!N95+Közút!N95+Sport!N97+Közművelődés!P132+Támogatás!U97</f>
        <v>0</v>
      </c>
      <c r="O95" s="110">
        <f>Igazgatás!O121+Községgazd!R108+Vagyongazd!O95+Közút!O95+Sport!O97+Közművelődés!Q132+Támogatás!V97</f>
        <v>0</v>
      </c>
      <c r="P95" s="113">
        <f>Igazgatás!P121+Községgazd!S108+Vagyongazd!P95+Közút!P95+Sport!P97+Közművelődés!R132+Támogatás!W97</f>
        <v>0</v>
      </c>
      <c r="Q95" s="110">
        <f>Igazgatás!Q121+Községgazd!T108+Vagyongazd!Q95+Közút!Q95+Sport!Q97+Közművelődés!S132+Támogatás!X97</f>
        <v>0</v>
      </c>
      <c r="R95" s="112">
        <f>Igazgatás!R121+Községgazd!U108+Vagyongazd!R95+Közút!R95+Sport!R97+Közművelődés!T132+Támogatás!Y97</f>
        <v>0</v>
      </c>
      <c r="S95" s="114">
        <f>Igazgatás!S121+Községgazd!V108+Vagyongazd!S95+Közút!S95+Sport!S97+Közművelődés!U132+Támogatás!Z97</f>
        <v>0</v>
      </c>
      <c r="T95" s="112">
        <f>Igazgatás!T121+Községgazd!W108+Vagyongazd!T95+Közút!T95+Sport!T97+Közművelődés!V132+Támogatás!AA97</f>
        <v>0</v>
      </c>
      <c r="U95" s="112">
        <f>Igazgatás!U121+Községgazd!X108+Vagyongazd!U95+Közút!U95+Sport!U97+Közművelődés!W132+Támogatás!AB97</f>
        <v>0</v>
      </c>
      <c r="V95" s="114">
        <f>Igazgatás!V121+Községgazd!Y108+Vagyongazd!V95+Közút!V95+Sport!V97+Közművelődés!X132+Támogatás!AC97</f>
        <v>0</v>
      </c>
    </row>
    <row r="96" spans="1:22" hidden="1" x14ac:dyDescent="0.25">
      <c r="B96" s="55"/>
      <c r="C96" s="2"/>
      <c r="D96" s="761" t="s">
        <v>369</v>
      </c>
      <c r="E96" s="761"/>
      <c r="F96" s="167">
        <f>[1]Igazgatás!F121+[1]Községgazd!F109+[1]Vagyongazd!F96+[1]Közút!F96+[1]Sport!F98+[1]Közművelődés!F131+[1]Támogatás!F98</f>
        <v>0</v>
      </c>
      <c r="G96" s="490"/>
      <c r="H96" s="251">
        <f>Igazgatás!H122+Községgazd!H109+Vagyongazd!H96+Közút!H96+Sport!H98+Közművelődés!H133+Támogatás!H98</f>
        <v>0</v>
      </c>
      <c r="I96" s="149">
        <f>Igazgatás!I122+Községgazd!I109+Vagyongazd!I96+Közút!I96+Sport!I98+Közművelődés!I133+Támogatás!I98</f>
        <v>0</v>
      </c>
      <c r="J96" s="167">
        <f>Igazgatás!J122+Községgazd!J109+Vagyongazd!J96+Közút!J96+Sport!J98+Közművelődés!J133+Támogatás!J98</f>
        <v>0</v>
      </c>
      <c r="K96" s="75">
        <f>Igazgatás!K122+Községgazd!N109+Vagyongazd!K96+Közút!K96+Sport!K98+Közművelődés!M133+Támogatás!R98</f>
        <v>0</v>
      </c>
      <c r="L96" s="1">
        <f>Igazgatás!L122+Községgazd!O109+Vagyongazd!L96+Közút!L96+Sport!L98+Közművelődés!N133+Támogatás!S98</f>
        <v>0</v>
      </c>
      <c r="M96" s="1">
        <f>Igazgatás!M122+Községgazd!P109+Vagyongazd!M96+Közút!M96+Sport!M98+Közművelődés!O133+Támogatás!T98</f>
        <v>0</v>
      </c>
      <c r="N96" s="1">
        <f>Igazgatás!N122+Községgazd!Q109+Vagyongazd!N96+Közút!N96+Sport!N98+Közművelődés!P133+Támogatás!U98</f>
        <v>0</v>
      </c>
      <c r="O96" s="1">
        <f>Igazgatás!O122+Községgazd!R109+Vagyongazd!O96+Közút!O96+Sport!O98+Közművelődés!Q133+Támogatás!V98</f>
        <v>0</v>
      </c>
      <c r="P96" s="81">
        <f>Igazgatás!P122+Községgazd!S109+Vagyongazd!P96+Közút!P96+Sport!P98+Közművelődés!R133+Támogatás!W98</f>
        <v>0</v>
      </c>
      <c r="Q96" s="1">
        <f>Igazgatás!Q122+Községgazd!T109+Vagyongazd!Q96+Közút!Q96+Sport!Q98+Közművelődés!S133+Támogatás!X98</f>
        <v>0</v>
      </c>
      <c r="R96" s="42">
        <f>Igazgatás!R122+Községgazd!U109+Vagyongazd!R96+Közút!R96+Sport!R98+Közművelődés!T133+Támogatás!Y98</f>
        <v>0</v>
      </c>
      <c r="S96" s="44">
        <f>Igazgatás!S122+Községgazd!V109+Vagyongazd!S96+Közút!S96+Sport!S98+Közművelődés!U133+Támogatás!Z98</f>
        <v>0</v>
      </c>
      <c r="T96" s="42">
        <f>Igazgatás!T122+Községgazd!W109+Vagyongazd!T96+Közút!T96+Sport!T98+Közművelődés!V133+Támogatás!AA98</f>
        <v>0</v>
      </c>
      <c r="U96" s="42">
        <f>Igazgatás!U122+Községgazd!X109+Vagyongazd!U96+Közút!U96+Sport!U98+Közművelődés!W133+Támogatás!AB98</f>
        <v>0</v>
      </c>
      <c r="V96" s="44">
        <f>Igazgatás!V122+Községgazd!Y109+Vagyongazd!V96+Közút!V96+Sport!V98+Közművelődés!X133+Támogatás!AC98</f>
        <v>0</v>
      </c>
    </row>
    <row r="97" spans="1:22" hidden="1" x14ac:dyDescent="0.25">
      <c r="B97" s="55"/>
      <c r="C97" s="2"/>
      <c r="D97" s="761" t="s">
        <v>514</v>
      </c>
      <c r="E97" s="761"/>
      <c r="F97" s="167">
        <f>[1]Igazgatás!F122+[1]Községgazd!F110+[1]Vagyongazd!F97+[1]Közút!F97+[1]Sport!F99+[1]Közművelődés!F132+[1]Támogatás!F99</f>
        <v>0</v>
      </c>
      <c r="G97" s="490"/>
      <c r="H97" s="251">
        <f>Igazgatás!H123+Községgazd!H110+Vagyongazd!H97+Közút!H97+Sport!H99+Közművelődés!H134+Támogatás!H99</f>
        <v>0</v>
      </c>
      <c r="I97" s="149">
        <f>Igazgatás!I123+Községgazd!I110+Vagyongazd!I97+Közút!I97+Sport!I99+Közművelődés!I134+Támogatás!I99</f>
        <v>0</v>
      </c>
      <c r="J97" s="167">
        <f>Igazgatás!J123+Községgazd!J110+Vagyongazd!J97+Közút!J97+Sport!J99+Közművelődés!J134+Támogatás!J99</f>
        <v>0</v>
      </c>
      <c r="K97" s="75">
        <f>Igazgatás!K123+Községgazd!N110+Vagyongazd!K97+Közút!K97+Sport!K99+Közművelődés!M134+Támogatás!R99</f>
        <v>0</v>
      </c>
      <c r="L97" s="1">
        <f>Igazgatás!L123+Községgazd!O110+Vagyongazd!L97+Közút!L97+Sport!L99+Közművelődés!N134+Támogatás!S99</f>
        <v>0</v>
      </c>
      <c r="M97" s="1">
        <f>Igazgatás!M123+Községgazd!P110+Vagyongazd!M97+Közút!M97+Sport!M99+Közművelődés!O134+Támogatás!T99</f>
        <v>0</v>
      </c>
      <c r="N97" s="1">
        <f>Igazgatás!N123+Községgazd!Q110+Vagyongazd!N97+Közút!N97+Sport!N99+Közművelődés!P134+Támogatás!U99</f>
        <v>0</v>
      </c>
      <c r="O97" s="1">
        <f>Igazgatás!O123+Községgazd!R110+Vagyongazd!O97+Közút!O97+Sport!O99+Közművelődés!Q134+Támogatás!V99</f>
        <v>0</v>
      </c>
      <c r="P97" s="81">
        <f>Igazgatás!P123+Községgazd!S110+Vagyongazd!P97+Közút!P97+Sport!P99+Közművelődés!R134+Támogatás!W99</f>
        <v>0</v>
      </c>
      <c r="Q97" s="1">
        <f>Igazgatás!Q123+Községgazd!T110+Vagyongazd!Q97+Közút!Q97+Sport!Q99+Közművelődés!S134+Támogatás!X99</f>
        <v>0</v>
      </c>
      <c r="R97" s="42">
        <f>Igazgatás!R123+Községgazd!U110+Vagyongazd!R97+Közút!R97+Sport!R99+Közművelődés!T134+Támogatás!Y99</f>
        <v>0</v>
      </c>
      <c r="S97" s="44">
        <f>Igazgatás!S123+Községgazd!V110+Vagyongazd!S97+Közút!S97+Sport!S99+Közművelődés!U134+Támogatás!Z99</f>
        <v>0</v>
      </c>
      <c r="T97" s="42">
        <f>Igazgatás!T123+Községgazd!W110+Vagyongazd!T97+Közút!T97+Sport!T99+Közművelődés!V134+Támogatás!AA99</f>
        <v>0</v>
      </c>
      <c r="U97" s="42">
        <f>Igazgatás!U123+Községgazd!X110+Vagyongazd!U97+Közút!U97+Sport!U99+Közművelődés!W134+Támogatás!AB99</f>
        <v>0</v>
      </c>
      <c r="V97" s="44">
        <f>Igazgatás!V123+Községgazd!Y110+Vagyongazd!V97+Közút!V97+Sport!V99+Közművelődés!X134+Támogatás!AC99</f>
        <v>0</v>
      </c>
    </row>
    <row r="98" spans="1:22" hidden="1" x14ac:dyDescent="0.25">
      <c r="B98" s="55"/>
      <c r="C98" s="2"/>
      <c r="D98" s="761" t="s">
        <v>516</v>
      </c>
      <c r="E98" s="761"/>
      <c r="F98" s="167">
        <f>[1]Igazgatás!F123+[1]Községgazd!F111+[1]Vagyongazd!F98+[1]Közút!F98+[1]Sport!F100+[1]Közművelődés!F133+[1]Támogatás!F100</f>
        <v>0</v>
      </c>
      <c r="G98" s="490"/>
      <c r="H98" s="251">
        <f>Igazgatás!H124+Községgazd!H111+Vagyongazd!H98+Közút!H98+Sport!H100+Közművelődés!H135+Támogatás!H100</f>
        <v>0</v>
      </c>
      <c r="I98" s="149">
        <f>Igazgatás!I124+Községgazd!I111+Vagyongazd!I98+Közút!I98+Sport!I100+Közművelődés!I135+Támogatás!I100</f>
        <v>0</v>
      </c>
      <c r="J98" s="167">
        <f>Igazgatás!J124+Községgazd!J111+Vagyongazd!J98+Közút!J98+Sport!J100+Közművelődés!J135+Támogatás!J100</f>
        <v>0</v>
      </c>
      <c r="K98" s="75">
        <f>Igazgatás!K124+Községgazd!N111+Vagyongazd!K98+Közút!K98+Sport!K100+Közművelődés!M135+Támogatás!R100</f>
        <v>0</v>
      </c>
      <c r="L98" s="1">
        <f>Igazgatás!L124+Községgazd!O111+Vagyongazd!L98+Közút!L98+Sport!L100+Közművelődés!N135+Támogatás!S100</f>
        <v>0</v>
      </c>
      <c r="M98" s="1">
        <f>Igazgatás!M124+Községgazd!P111+Vagyongazd!M98+Közút!M98+Sport!M100+Közművelődés!O135+Támogatás!T100</f>
        <v>0</v>
      </c>
      <c r="N98" s="1">
        <f>Igazgatás!N124+Községgazd!Q111+Vagyongazd!N98+Közút!N98+Sport!N100+Közművelődés!P135+Támogatás!U100</f>
        <v>0</v>
      </c>
      <c r="O98" s="1">
        <f>Igazgatás!O124+Községgazd!R111+Vagyongazd!O98+Közút!O98+Sport!O100+Közművelődés!Q135+Támogatás!V100</f>
        <v>0</v>
      </c>
      <c r="P98" s="81">
        <f>Igazgatás!P124+Községgazd!S111+Vagyongazd!P98+Közút!P98+Sport!P100+Közművelődés!R135+Támogatás!W100</f>
        <v>0</v>
      </c>
      <c r="Q98" s="1">
        <f>Igazgatás!Q124+Községgazd!T111+Vagyongazd!Q98+Közút!Q98+Sport!Q100+Közművelődés!S135+Támogatás!X100</f>
        <v>0</v>
      </c>
      <c r="R98" s="42">
        <f>Igazgatás!R124+Községgazd!U111+Vagyongazd!R98+Közút!R98+Sport!R100+Közművelődés!T135+Támogatás!Y100</f>
        <v>0</v>
      </c>
      <c r="S98" s="44">
        <f>Igazgatás!S124+Községgazd!V111+Vagyongazd!S98+Közút!S98+Sport!S100+Közművelődés!U135+Támogatás!Z100</f>
        <v>0</v>
      </c>
      <c r="T98" s="42">
        <f>Igazgatás!T124+Községgazd!W111+Vagyongazd!T98+Közút!T98+Sport!T100+Közművelődés!V135+Támogatás!AA100</f>
        <v>0</v>
      </c>
      <c r="U98" s="42">
        <f>Igazgatás!U124+Községgazd!X111+Vagyongazd!U98+Közút!U98+Sport!U100+Közművelődés!W135+Támogatás!AB100</f>
        <v>0</v>
      </c>
      <c r="V98" s="44">
        <f>Igazgatás!V124+Községgazd!Y111+Vagyongazd!V98+Közút!V98+Sport!V100+Közművelődés!X135+Támogatás!AC100</f>
        <v>0</v>
      </c>
    </row>
    <row r="99" spans="1:22" hidden="1" x14ac:dyDescent="0.25">
      <c r="B99" s="55"/>
      <c r="C99" s="2"/>
      <c r="D99" s="761" t="s">
        <v>808</v>
      </c>
      <c r="E99" s="761"/>
      <c r="F99" s="167">
        <f>[1]Igazgatás!F124+[1]Községgazd!F112+[1]Vagyongazd!F99+[1]Közút!F99+[1]Sport!F101+[1]Közművelődés!F134+[1]Támogatás!F101</f>
        <v>0</v>
      </c>
      <c r="G99" s="490"/>
      <c r="H99" s="251">
        <f>Igazgatás!H125+Községgazd!H112+Vagyongazd!H99+Közút!H99+Sport!H101+Közművelődés!H136+Támogatás!H101</f>
        <v>0</v>
      </c>
      <c r="I99" s="149">
        <f>Igazgatás!I125+Községgazd!I112+Vagyongazd!I99+Közút!I99+Sport!I101+Közművelődés!I136+Támogatás!I101</f>
        <v>0</v>
      </c>
      <c r="J99" s="167">
        <f>Igazgatás!J125+Községgazd!J112+Vagyongazd!J99+Közút!J99+Sport!J101+Közművelődés!J136+Támogatás!J101</f>
        <v>0</v>
      </c>
      <c r="K99" s="75">
        <f>Igazgatás!K125+Községgazd!N112+Vagyongazd!K99+Közút!K99+Sport!K101+Közművelődés!M136+Támogatás!R101</f>
        <v>0</v>
      </c>
      <c r="L99" s="1">
        <f>Igazgatás!L125+Községgazd!O112+Vagyongazd!L99+Közút!L99+Sport!L101+Közművelődés!N136+Támogatás!S101</f>
        <v>0</v>
      </c>
      <c r="M99" s="1">
        <f>Igazgatás!M125+Községgazd!P112+Vagyongazd!M99+Közút!M99+Sport!M101+Közművelődés!O136+Támogatás!T101</f>
        <v>0</v>
      </c>
      <c r="N99" s="1">
        <f>Igazgatás!N125+Községgazd!Q112+Vagyongazd!N99+Közút!N99+Sport!N101+Közművelődés!P136+Támogatás!U101</f>
        <v>0</v>
      </c>
      <c r="O99" s="1">
        <f>Igazgatás!O125+Községgazd!R112+Vagyongazd!O99+Közút!O99+Sport!O101+Közművelődés!Q136+Támogatás!V101</f>
        <v>0</v>
      </c>
      <c r="P99" s="81">
        <f>Igazgatás!P125+Községgazd!S112+Vagyongazd!P99+Közút!P99+Sport!P101+Közművelődés!R136+Támogatás!W101</f>
        <v>0</v>
      </c>
      <c r="Q99" s="1">
        <f>Igazgatás!Q125+Községgazd!T112+Vagyongazd!Q99+Közút!Q99+Sport!Q101+Közművelődés!S136+Támogatás!X101</f>
        <v>0</v>
      </c>
      <c r="R99" s="42">
        <f>Igazgatás!R125+Községgazd!U112+Vagyongazd!R99+Közút!R99+Sport!R101+Közművelődés!T136+Támogatás!Y101</f>
        <v>0</v>
      </c>
      <c r="S99" s="44">
        <f>Igazgatás!S125+Községgazd!V112+Vagyongazd!S99+Közút!S99+Sport!S101+Közművelődés!U136+Támogatás!Z101</f>
        <v>0</v>
      </c>
      <c r="T99" s="42">
        <f>Igazgatás!T125+Községgazd!W112+Vagyongazd!T99+Közút!T99+Sport!T101+Közművelődés!V136+Támogatás!AA101</f>
        <v>0</v>
      </c>
      <c r="U99" s="42">
        <f>Igazgatás!U125+Községgazd!X112+Vagyongazd!U99+Közút!U99+Sport!U101+Közművelődés!W136+Támogatás!AB101</f>
        <v>0</v>
      </c>
      <c r="V99" s="44">
        <f>Igazgatás!V125+Községgazd!Y112+Vagyongazd!V99+Közút!V99+Sport!V101+Közművelődés!X136+Támogatás!AC101</f>
        <v>0</v>
      </c>
    </row>
    <row r="100" spans="1:22" hidden="1" x14ac:dyDescent="0.25">
      <c r="B100" s="55"/>
      <c r="C100" s="2"/>
      <c r="D100" s="761" t="s">
        <v>521</v>
      </c>
      <c r="E100" s="761"/>
      <c r="F100" s="167">
        <f>[1]Igazgatás!F125+[1]Községgazd!F113+[1]Vagyongazd!F100+[1]Közút!F100+[1]Sport!F102+[1]Közművelődés!F135+[1]Támogatás!F102</f>
        <v>0</v>
      </c>
      <c r="G100" s="490"/>
      <c r="H100" s="251">
        <f>Igazgatás!H126+Községgazd!H113+Vagyongazd!H100+Közút!H100+Sport!H102+Közművelődés!H137+Támogatás!H102</f>
        <v>0</v>
      </c>
      <c r="I100" s="149">
        <f>Igazgatás!I126+Községgazd!I113+Vagyongazd!I100+Közút!I100+Sport!I102+Közművelődés!I137+Támogatás!I102</f>
        <v>0</v>
      </c>
      <c r="J100" s="167">
        <f>Igazgatás!J126+Községgazd!J113+Vagyongazd!J100+Közút!J100+Sport!J102+Közművelődés!J137+Támogatás!J102</f>
        <v>0</v>
      </c>
      <c r="K100" s="75">
        <f>Igazgatás!K126+Községgazd!N113+Vagyongazd!K100+Közút!K100+Sport!K102+Közművelődés!M137+Támogatás!R102</f>
        <v>0</v>
      </c>
      <c r="L100" s="1">
        <f>Igazgatás!L126+Községgazd!O113+Vagyongazd!L100+Közút!L100+Sport!L102+Közművelődés!N137+Támogatás!S102</f>
        <v>0</v>
      </c>
      <c r="M100" s="1">
        <f>Igazgatás!M126+Községgazd!P113+Vagyongazd!M100+Közút!M100+Sport!M102+Közművelődés!O137+Támogatás!T102</f>
        <v>0</v>
      </c>
      <c r="N100" s="1">
        <f>Igazgatás!N126+Községgazd!Q113+Vagyongazd!N100+Közút!N100+Sport!N102+Közművelődés!P137+Támogatás!U102</f>
        <v>0</v>
      </c>
      <c r="O100" s="1">
        <f>Igazgatás!O126+Községgazd!R113+Vagyongazd!O100+Közút!O100+Sport!O102+Közművelődés!Q137+Támogatás!V102</f>
        <v>0</v>
      </c>
      <c r="P100" s="81">
        <f>Igazgatás!P126+Községgazd!S113+Vagyongazd!P100+Közút!P100+Sport!P102+Közművelődés!R137+Támogatás!W102</f>
        <v>0</v>
      </c>
      <c r="Q100" s="1">
        <f>Igazgatás!Q126+Községgazd!T113+Vagyongazd!Q100+Közút!Q100+Sport!Q102+Közművelődés!S137+Támogatás!X102</f>
        <v>0</v>
      </c>
      <c r="R100" s="42">
        <f>Igazgatás!R126+Községgazd!U113+Vagyongazd!R100+Közút!R100+Sport!R102+Közművelődés!T137+Támogatás!Y102</f>
        <v>0</v>
      </c>
      <c r="S100" s="44">
        <f>Igazgatás!S126+Községgazd!V113+Vagyongazd!S100+Közút!S100+Sport!S102+Közművelődés!U137+Támogatás!Z102</f>
        <v>0</v>
      </c>
      <c r="T100" s="42">
        <f>Igazgatás!T126+Községgazd!W113+Vagyongazd!T100+Közút!T100+Sport!T102+Közművelődés!V137+Támogatás!AA102</f>
        <v>0</v>
      </c>
      <c r="U100" s="42">
        <f>Igazgatás!U126+Községgazd!X113+Vagyongazd!U100+Közút!U100+Sport!U102+Közművelődés!W137+Támogatás!AB102</f>
        <v>0</v>
      </c>
      <c r="V100" s="44">
        <f>Igazgatás!V126+Községgazd!Y113+Vagyongazd!V100+Közút!V100+Sport!V102+Közművelődés!X137+Támogatás!AC102</f>
        <v>0</v>
      </c>
    </row>
    <row r="101" spans="1:22" hidden="1" x14ac:dyDescent="0.25">
      <c r="B101" s="55"/>
      <c r="C101" s="2"/>
      <c r="D101" s="761" t="s">
        <v>519</v>
      </c>
      <c r="E101" s="761"/>
      <c r="F101" s="167">
        <f>[1]Igazgatás!F126+[1]Községgazd!F114+[1]Vagyongazd!F101+[1]Közút!F101+[1]Sport!F103+[1]Közművelődés!F136+[1]Támogatás!F103</f>
        <v>0</v>
      </c>
      <c r="G101" s="490"/>
      <c r="H101" s="251">
        <f>Igazgatás!H127+Községgazd!H114+Vagyongazd!H101+Közút!H101+Sport!H103+Közművelődés!H138+Támogatás!H103</f>
        <v>0</v>
      </c>
      <c r="I101" s="149">
        <f>Igazgatás!I127+Községgazd!I114+Vagyongazd!I101+Közút!I101+Sport!I103+Közművelődés!I138+Támogatás!I103</f>
        <v>0</v>
      </c>
      <c r="J101" s="167">
        <f>Igazgatás!J127+Községgazd!J114+Vagyongazd!J101+Közút!J101+Sport!J103+Közművelődés!J138+Támogatás!J103</f>
        <v>0</v>
      </c>
      <c r="K101" s="75">
        <f>Igazgatás!K127+Községgazd!N114+Vagyongazd!K101+Közút!K101+Sport!K103+Közművelődés!M138+Támogatás!R103</f>
        <v>0</v>
      </c>
      <c r="L101" s="1">
        <f>Igazgatás!L127+Községgazd!O114+Vagyongazd!L101+Közút!L101+Sport!L103+Közművelődés!N138+Támogatás!S103</f>
        <v>0</v>
      </c>
      <c r="M101" s="1">
        <f>Igazgatás!M127+Községgazd!P114+Vagyongazd!M101+Közút!M101+Sport!M103+Közművelődés!O138+Támogatás!T103</f>
        <v>0</v>
      </c>
      <c r="N101" s="1">
        <f>Igazgatás!N127+Községgazd!Q114+Vagyongazd!N101+Közút!N101+Sport!N103+Közművelődés!P138+Támogatás!U103</f>
        <v>0</v>
      </c>
      <c r="O101" s="1">
        <f>Igazgatás!O127+Községgazd!R114+Vagyongazd!O101+Közút!O101+Sport!O103+Közművelődés!Q138+Támogatás!V103</f>
        <v>0</v>
      </c>
      <c r="P101" s="81">
        <f>Igazgatás!P127+Községgazd!S114+Vagyongazd!P101+Közút!P101+Sport!P103+Közművelődés!R138+Támogatás!W103</f>
        <v>0</v>
      </c>
      <c r="Q101" s="1">
        <f>Igazgatás!Q127+Községgazd!T114+Vagyongazd!Q101+Közút!Q101+Sport!Q103+Közművelődés!S138+Támogatás!X103</f>
        <v>0</v>
      </c>
      <c r="R101" s="42">
        <f>Igazgatás!R127+Községgazd!U114+Vagyongazd!R101+Közút!R101+Sport!R103+Közművelődés!T138+Támogatás!Y103</f>
        <v>0</v>
      </c>
      <c r="S101" s="44">
        <f>Igazgatás!S127+Községgazd!V114+Vagyongazd!S101+Közút!S101+Sport!S103+Közművelődés!U138+Támogatás!Z103</f>
        <v>0</v>
      </c>
      <c r="T101" s="42">
        <f>Igazgatás!T127+Községgazd!W114+Vagyongazd!T101+Közút!T101+Sport!T103+Közművelődés!V138+Támogatás!AA103</f>
        <v>0</v>
      </c>
      <c r="U101" s="42">
        <f>Igazgatás!U127+Községgazd!X114+Vagyongazd!U101+Közút!U101+Sport!U103+Közművelődés!W138+Támogatás!AB103</f>
        <v>0</v>
      </c>
      <c r="V101" s="44">
        <f>Igazgatás!V127+Községgazd!Y114+Vagyongazd!V101+Közút!V101+Sport!V103+Közművelődés!X138+Támogatás!AC103</f>
        <v>0</v>
      </c>
    </row>
    <row r="102" spans="1:22" ht="25.5" hidden="1" customHeight="1" x14ac:dyDescent="0.25">
      <c r="B102" s="55"/>
      <c r="C102" s="2"/>
      <c r="D102" s="762" t="s">
        <v>523</v>
      </c>
      <c r="E102" s="762"/>
      <c r="F102" s="167">
        <f>[1]Igazgatás!F127+[1]Községgazd!F115+[1]Vagyongazd!F102+[1]Közút!F102+[1]Sport!F104+[1]Közművelődés!F137+[1]Támogatás!F104</f>
        <v>0</v>
      </c>
      <c r="G102" s="490"/>
      <c r="H102" s="261">
        <f>Igazgatás!H128+Községgazd!H115+Vagyongazd!H102+Közút!H102+Sport!H104+Közművelődés!H139+Támogatás!H104</f>
        <v>0</v>
      </c>
      <c r="I102" s="159">
        <f>Igazgatás!I128+Községgazd!I115+Vagyongazd!I102+Közút!I102+Sport!I104+Közművelődés!I139+Támogatás!I104</f>
        <v>0</v>
      </c>
      <c r="J102" s="167">
        <f>Igazgatás!J128+Községgazd!J115+Vagyongazd!J102+Közút!J102+Sport!J104+Közművelődés!J139+Támogatás!J104</f>
        <v>0</v>
      </c>
      <c r="K102" s="75">
        <f>Igazgatás!K128+Községgazd!N115+Vagyongazd!K102+Közút!K102+Sport!K104+Közművelődés!M139+Támogatás!R104</f>
        <v>0</v>
      </c>
      <c r="L102" s="1">
        <f>Igazgatás!L128+Községgazd!O115+Vagyongazd!L102+Közút!L102+Sport!L104+Közművelődés!N139+Támogatás!S104</f>
        <v>0</v>
      </c>
      <c r="M102" s="1">
        <f>Igazgatás!M128+Községgazd!P115+Vagyongazd!M102+Közút!M102+Sport!M104+Közművelődés!O139+Támogatás!T104</f>
        <v>0</v>
      </c>
      <c r="N102" s="1">
        <f>Igazgatás!N128+Községgazd!Q115+Vagyongazd!N102+Közút!N102+Sport!N104+Közművelődés!P139+Támogatás!U104</f>
        <v>0</v>
      </c>
      <c r="O102" s="1">
        <f>Igazgatás!O128+Községgazd!R115+Vagyongazd!O102+Közút!O102+Sport!O104+Közművelődés!Q139+Támogatás!V104</f>
        <v>0</v>
      </c>
      <c r="P102" s="81">
        <f>Igazgatás!P128+Községgazd!S115+Vagyongazd!P102+Közút!P102+Sport!P104+Közművelődés!R139+Támogatás!W104</f>
        <v>0</v>
      </c>
      <c r="Q102" s="1">
        <f>Igazgatás!Q128+Községgazd!T115+Vagyongazd!Q102+Közút!Q102+Sport!Q104+Közművelődés!S139+Támogatás!X104</f>
        <v>0</v>
      </c>
      <c r="R102" s="42">
        <f>Igazgatás!R128+Községgazd!U115+Vagyongazd!R102+Közút!R102+Sport!R104+Közművelődés!T139+Támogatás!Y104</f>
        <v>0</v>
      </c>
      <c r="S102" s="44">
        <f>Igazgatás!S128+Községgazd!V115+Vagyongazd!S102+Közút!S102+Sport!S104+Közművelődés!U139+Támogatás!Z104</f>
        <v>0</v>
      </c>
      <c r="T102" s="42">
        <f>Igazgatás!T128+Községgazd!W115+Vagyongazd!T102+Közút!T102+Sport!T104+Közművelődés!V139+Támogatás!AA104</f>
        <v>0</v>
      </c>
      <c r="U102" s="42">
        <f>Igazgatás!U128+Községgazd!X115+Vagyongazd!U102+Közút!U102+Sport!U104+Közművelődés!W139+Támogatás!AB104</f>
        <v>0</v>
      </c>
      <c r="V102" s="44">
        <f>Igazgatás!V128+Községgazd!Y115+Vagyongazd!V102+Közút!V102+Sport!V104+Közművelődés!X139+Támogatás!AC104</f>
        <v>0</v>
      </c>
    </row>
    <row r="103" spans="1:22" hidden="1" x14ac:dyDescent="0.25">
      <c r="B103" s="55"/>
      <c r="C103" s="2"/>
      <c r="D103" s="761" t="s">
        <v>807</v>
      </c>
      <c r="E103" s="761"/>
      <c r="F103" s="167">
        <f>[1]Igazgatás!F128+[1]Községgazd!F116+[1]Vagyongazd!F103+[1]Közút!F103+[1]Sport!F105+[1]Közművelődés!F138+[1]Támogatás!F105</f>
        <v>0</v>
      </c>
      <c r="G103" s="490"/>
      <c r="H103" s="251">
        <f>Igazgatás!H129+Községgazd!H116+Vagyongazd!H103+Közút!H103+Sport!H105+Közművelődés!H140+Támogatás!H105</f>
        <v>0</v>
      </c>
      <c r="I103" s="149">
        <f>Igazgatás!I129+Községgazd!I116+Vagyongazd!I103+Közút!I103+Sport!I105+Közművelődés!I140+Támogatás!I105</f>
        <v>0</v>
      </c>
      <c r="J103" s="167">
        <f>Igazgatás!J129+Községgazd!J116+Vagyongazd!J103+Közút!J103+Sport!J105+Közművelődés!J140+Támogatás!J105</f>
        <v>0</v>
      </c>
      <c r="K103" s="75">
        <f>Igazgatás!K129+Községgazd!N116+Vagyongazd!K103+Közút!K103+Sport!K105+Közművelődés!M140+Támogatás!R105</f>
        <v>0</v>
      </c>
      <c r="L103" s="1">
        <f>Igazgatás!L129+Községgazd!O116+Vagyongazd!L103+Közút!L103+Sport!L105+Közművelődés!N140+Támogatás!S105</f>
        <v>0</v>
      </c>
      <c r="M103" s="1">
        <f>Igazgatás!M129+Községgazd!P116+Vagyongazd!M103+Közút!M103+Sport!M105+Közművelődés!O140+Támogatás!T105</f>
        <v>0</v>
      </c>
      <c r="N103" s="1">
        <f>Igazgatás!N129+Községgazd!Q116+Vagyongazd!N103+Közút!N103+Sport!N105+Közművelődés!P140+Támogatás!U105</f>
        <v>0</v>
      </c>
      <c r="O103" s="1">
        <f>Igazgatás!O129+Községgazd!R116+Vagyongazd!O103+Közút!O103+Sport!O105+Közművelődés!Q140+Támogatás!V105</f>
        <v>0</v>
      </c>
      <c r="P103" s="81">
        <f>Igazgatás!P129+Községgazd!S116+Vagyongazd!P103+Közút!P103+Sport!P105+Közművelődés!R140+Támogatás!W105</f>
        <v>0</v>
      </c>
      <c r="Q103" s="1">
        <f>Igazgatás!Q129+Községgazd!T116+Vagyongazd!Q103+Közút!Q103+Sport!Q105+Közművelődés!S140+Támogatás!X105</f>
        <v>0</v>
      </c>
      <c r="R103" s="42">
        <f>Igazgatás!R129+Községgazd!U116+Vagyongazd!R103+Közút!R103+Sport!R105+Közművelődés!T140+Támogatás!Y105</f>
        <v>0</v>
      </c>
      <c r="S103" s="44">
        <f>Igazgatás!S129+Községgazd!V116+Vagyongazd!S103+Közút!S103+Sport!S105+Közművelődés!U140+Támogatás!Z105</f>
        <v>0</v>
      </c>
      <c r="T103" s="42">
        <f>Igazgatás!T129+Községgazd!W116+Vagyongazd!T103+Közút!T103+Sport!T105+Közművelődés!V140+Támogatás!AA105</f>
        <v>0</v>
      </c>
      <c r="U103" s="42">
        <f>Igazgatás!U129+Községgazd!X116+Vagyongazd!U103+Közút!U103+Sport!U105+Közművelődés!W140+Támogatás!AB105</f>
        <v>0</v>
      </c>
      <c r="V103" s="44">
        <f>Igazgatás!V129+Községgazd!Y116+Vagyongazd!V103+Közút!V103+Sport!V105+Közművelődés!X140+Támogatás!AC105</f>
        <v>0</v>
      </c>
    </row>
    <row r="104" spans="1:22" ht="25.5" hidden="1" customHeight="1" x14ac:dyDescent="0.25">
      <c r="B104" s="55"/>
      <c r="C104" s="2"/>
      <c r="D104" s="762" t="s">
        <v>526</v>
      </c>
      <c r="E104" s="762"/>
      <c r="F104" s="167">
        <f>[1]Igazgatás!F129+[1]Községgazd!F117+[1]Vagyongazd!F104+[1]Közút!F104+[1]Sport!F106+[1]Közművelődés!F139+[1]Támogatás!F106</f>
        <v>0</v>
      </c>
      <c r="G104" s="490"/>
      <c r="H104" s="261">
        <f>Igazgatás!H130+Községgazd!H117+Vagyongazd!H104+Közút!H104+Sport!H106+Közművelődés!H141+Támogatás!H106</f>
        <v>0</v>
      </c>
      <c r="I104" s="159">
        <f>Igazgatás!I130+Községgazd!I117+Vagyongazd!I104+Közút!I104+Sport!I106+Közművelődés!I141+Támogatás!I106</f>
        <v>0</v>
      </c>
      <c r="J104" s="167">
        <f>Igazgatás!J130+Községgazd!J117+Vagyongazd!J104+Közút!J104+Sport!J106+Közművelődés!J141+Támogatás!J106</f>
        <v>0</v>
      </c>
      <c r="K104" s="75">
        <f>Igazgatás!K130+Községgazd!N117+Vagyongazd!K104+Közút!K104+Sport!K106+Közművelődés!M141+Támogatás!R106</f>
        <v>0</v>
      </c>
      <c r="L104" s="1">
        <f>Igazgatás!L130+Községgazd!O117+Vagyongazd!L104+Közút!L104+Sport!L106+Közművelődés!N141+Támogatás!S106</f>
        <v>0</v>
      </c>
      <c r="M104" s="1">
        <f>Igazgatás!M130+Községgazd!P117+Vagyongazd!M104+Közút!M104+Sport!M106+Közművelődés!O141+Támogatás!T106</f>
        <v>0</v>
      </c>
      <c r="N104" s="1">
        <f>Igazgatás!N130+Községgazd!Q117+Vagyongazd!N104+Közút!N104+Sport!N106+Közművelődés!P141+Támogatás!U106</f>
        <v>0</v>
      </c>
      <c r="O104" s="1">
        <f>Igazgatás!O130+Községgazd!R117+Vagyongazd!O104+Közút!O104+Sport!O106+Közművelődés!Q141+Támogatás!V106</f>
        <v>0</v>
      </c>
      <c r="P104" s="81">
        <f>Igazgatás!P130+Községgazd!S117+Vagyongazd!P104+Közút!P104+Sport!P106+Közművelődés!R141+Támogatás!W106</f>
        <v>0</v>
      </c>
      <c r="Q104" s="1">
        <f>Igazgatás!Q130+Községgazd!T117+Vagyongazd!Q104+Közút!Q104+Sport!Q106+Közművelődés!S141+Támogatás!X106</f>
        <v>0</v>
      </c>
      <c r="R104" s="42">
        <f>Igazgatás!R130+Községgazd!U117+Vagyongazd!R104+Közút!R104+Sport!R106+Közművelődés!T141+Támogatás!Y106</f>
        <v>0</v>
      </c>
      <c r="S104" s="44">
        <f>Igazgatás!S130+Községgazd!V117+Vagyongazd!S104+Közút!S104+Sport!S106+Közművelődés!U141+Támogatás!Z106</f>
        <v>0</v>
      </c>
      <c r="T104" s="42">
        <f>Igazgatás!T130+Községgazd!W117+Vagyongazd!T104+Közút!T104+Sport!T106+Közművelődés!V141+Támogatás!AA106</f>
        <v>0</v>
      </c>
      <c r="U104" s="42">
        <f>Igazgatás!U130+Községgazd!X117+Vagyongazd!U104+Közút!U104+Sport!U106+Közművelődés!W141+Támogatás!AB106</f>
        <v>0</v>
      </c>
      <c r="V104" s="44">
        <f>Igazgatás!V130+Községgazd!Y117+Vagyongazd!V104+Közút!V104+Sport!V106+Közművelődés!X141+Támogatás!AC106</f>
        <v>0</v>
      </c>
    </row>
    <row r="105" spans="1:22" ht="25.5" hidden="1" customHeight="1" x14ac:dyDescent="0.25">
      <c r="B105" s="55"/>
      <c r="C105" s="2"/>
      <c r="D105" s="762" t="s">
        <v>528</v>
      </c>
      <c r="E105" s="762"/>
      <c r="F105" s="167">
        <f>[1]Igazgatás!F130+[1]Községgazd!F118+[1]Vagyongazd!F105+[1]Közút!F105+[1]Sport!F107+[1]Közművelődés!F140+[1]Támogatás!F107</f>
        <v>0</v>
      </c>
      <c r="G105" s="490"/>
      <c r="H105" s="261">
        <f>Igazgatás!H131+Községgazd!H118+Vagyongazd!H105+Közút!H105+Sport!H107+Közművelődés!H142+Támogatás!H107</f>
        <v>0</v>
      </c>
      <c r="I105" s="159">
        <f>Igazgatás!I131+Községgazd!I118+Vagyongazd!I105+Közút!I105+Sport!I107+Közművelődés!I142+Támogatás!I107</f>
        <v>0</v>
      </c>
      <c r="J105" s="167">
        <f>Igazgatás!J131+Községgazd!J118+Vagyongazd!J105+Közút!J105+Sport!J107+Közművelődés!J142+Támogatás!J107</f>
        <v>0</v>
      </c>
      <c r="K105" s="75">
        <f>Igazgatás!K131+Községgazd!N118+Vagyongazd!K105+Közút!K105+Sport!K107+Közművelődés!M142+Támogatás!R107</f>
        <v>0</v>
      </c>
      <c r="L105" s="1">
        <f>Igazgatás!L131+Községgazd!O118+Vagyongazd!L105+Közút!L105+Sport!L107+Közművelődés!N142+Támogatás!S107</f>
        <v>0</v>
      </c>
      <c r="M105" s="1">
        <f>Igazgatás!M131+Községgazd!P118+Vagyongazd!M105+Közút!M105+Sport!M107+Közművelődés!O142+Támogatás!T107</f>
        <v>0</v>
      </c>
      <c r="N105" s="1">
        <f>Igazgatás!N131+Községgazd!Q118+Vagyongazd!N105+Közút!N105+Sport!N107+Közművelődés!P142+Támogatás!U107</f>
        <v>0</v>
      </c>
      <c r="O105" s="1">
        <f>Igazgatás!O131+Községgazd!R118+Vagyongazd!O105+Közút!O105+Sport!O107+Közművelődés!Q142+Támogatás!V107</f>
        <v>0</v>
      </c>
      <c r="P105" s="81">
        <f>Igazgatás!P131+Községgazd!S118+Vagyongazd!P105+Közút!P105+Sport!P107+Közművelődés!R142+Támogatás!W107</f>
        <v>0</v>
      </c>
      <c r="Q105" s="1">
        <f>Igazgatás!Q131+Községgazd!T118+Vagyongazd!Q105+Közút!Q105+Sport!Q107+Közművelődés!S142+Támogatás!X107</f>
        <v>0</v>
      </c>
      <c r="R105" s="42">
        <f>Igazgatás!R131+Községgazd!U118+Vagyongazd!R105+Közút!R105+Sport!R107+Közművelődés!T142+Támogatás!Y107</f>
        <v>0</v>
      </c>
      <c r="S105" s="44">
        <f>Igazgatás!S131+Községgazd!V118+Vagyongazd!S105+Közút!S105+Sport!S107+Közművelődés!U142+Támogatás!Z107</f>
        <v>0</v>
      </c>
      <c r="T105" s="42">
        <f>Igazgatás!T131+Községgazd!W118+Vagyongazd!T105+Közút!T105+Sport!T107+Közművelődés!V142+Támogatás!AA107</f>
        <v>0</v>
      </c>
      <c r="U105" s="42">
        <f>Igazgatás!U131+Községgazd!X118+Vagyongazd!U105+Közút!U105+Sport!U107+Közművelődés!W142+Támogatás!AB107</f>
        <v>0</v>
      </c>
      <c r="V105" s="44">
        <f>Igazgatás!V131+Községgazd!Y118+Vagyongazd!V105+Közút!V105+Sport!V107+Közművelődés!X142+Támogatás!AC107</f>
        <v>0</v>
      </c>
    </row>
    <row r="106" spans="1:22" s="41" customFormat="1" x14ac:dyDescent="0.25">
      <c r="A106" s="126" t="s">
        <v>231</v>
      </c>
      <c r="B106" s="107" t="s">
        <v>664</v>
      </c>
      <c r="C106" s="792" t="s">
        <v>232</v>
      </c>
      <c r="D106" s="793"/>
      <c r="E106" s="793"/>
      <c r="F106" s="170">
        <f>[1]Igazgatás!F131+[1]Községgazd!F119+[1]Vagyongazd!F106+[1]Közút!F106+[1]Sport!F108+[1]Közművelődés!F141+[1]Támogatás!F108</f>
        <v>2326121</v>
      </c>
      <c r="G106" s="170">
        <f>G113+G114</f>
        <v>2302273</v>
      </c>
      <c r="H106" s="262">
        <f>Igazgatás!H132+Községgazd!H119+Vagyongazd!H106+Közút!H106+Sport!H108+Közművelődés!H143+Támogatás!H108</f>
        <v>2338273</v>
      </c>
      <c r="I106" s="160">
        <f>Igazgatás!I132+Községgazd!I119+Vagyongazd!I106+Közút!I106+Sport!I108+Közművelődés!I143+Támogatás!I108</f>
        <v>0</v>
      </c>
      <c r="J106" s="170">
        <f>Igazgatás!J132+Községgazd!J119+Vagyongazd!J106+Közút!J106+Sport!J108+Közművelődés!J143+Támogatás!J108</f>
        <v>2338273</v>
      </c>
      <c r="K106" s="109">
        <f>Igazgatás!K132+Községgazd!N119+Vagyongazd!K106+Közút!K106+Sport!K108+Közművelődés!M143+Támogatás!R108</f>
        <v>0</v>
      </c>
      <c r="L106" s="110">
        <f>Igazgatás!L132+Községgazd!O119+Vagyongazd!L106+Közút!L106+Sport!L108+Közművelődés!N143+Támogatás!S108</f>
        <v>0</v>
      </c>
      <c r="M106" s="110">
        <f>Igazgatás!M132+Községgazd!P119+Vagyongazd!M106+Közút!M106+Sport!M108+Közművelődés!O143+Támogatás!T108</f>
        <v>167120</v>
      </c>
      <c r="N106" s="110">
        <f>Igazgatás!N132+Községgazd!Q119+Vagyongazd!N106+Közút!N106+Sport!N108+Közművelődés!P143+Támogatás!U108</f>
        <v>684639</v>
      </c>
      <c r="O106" s="110">
        <f>Igazgatás!O132+Községgazd!R119+Vagyongazd!O106+Közút!O106+Sport!O108+Közművelődés!Q143+Támogatás!V108</f>
        <v>178121</v>
      </c>
      <c r="P106" s="113">
        <f>Igazgatás!P132+Községgazd!S119+Vagyongazd!P106+Közút!P106+Sport!P108+Közművelődés!R143+Támogatás!W108</f>
        <v>232298</v>
      </c>
      <c r="Q106" s="110">
        <f>Igazgatás!Q132+Községgazd!T119+Vagyongazd!Q106+Közút!Q106+Sport!Q108+Közművelődés!S143+Támogatás!X108</f>
        <v>221901</v>
      </c>
      <c r="R106" s="112">
        <f>Igazgatás!R132+Községgazd!U119+Vagyongazd!R106+Közút!R106+Sport!R108+Közművelődés!T143+Támogatás!Y108</f>
        <v>169641</v>
      </c>
      <c r="S106" s="114">
        <f>Igazgatás!S132+Községgazd!V119+Vagyongazd!S106+Közút!S106+Sport!S108+Közművelődés!U143+Támogatás!Z108</f>
        <v>169641</v>
      </c>
      <c r="T106" s="112">
        <f>Igazgatás!T132+Községgazd!W119+Vagyongazd!T106+Közút!T106+Sport!T108+Közművelődés!V143+Támogatás!AA108</f>
        <v>169641</v>
      </c>
      <c r="U106" s="112">
        <f>Igazgatás!U132+Községgazd!X119+Vagyongazd!U106+Közút!U106+Sport!U108+Közművelődés!W143+Támogatás!AB108</f>
        <v>169638</v>
      </c>
      <c r="V106" s="114">
        <f>Igazgatás!V132+Községgazd!Y119+Vagyongazd!V106+Közút!V106+Sport!V108+Közművelődés!X143+Támogatás!AC108</f>
        <v>169633</v>
      </c>
    </row>
    <row r="107" spans="1:22" hidden="1" x14ac:dyDescent="0.25">
      <c r="B107" s="55"/>
      <c r="C107" s="2"/>
      <c r="D107" s="761" t="s">
        <v>368</v>
      </c>
      <c r="E107" s="761"/>
      <c r="F107" s="167">
        <f>[1]Igazgatás!F132+[1]Községgazd!F120+[1]Vagyongazd!F107+[1]Közút!F107+[1]Sport!F109+[1]Közművelődés!F142+[1]Támogatás!F109</f>
        <v>0</v>
      </c>
      <c r="G107" s="490"/>
      <c r="H107" s="251">
        <f>Igazgatás!H133+Községgazd!H120+Vagyongazd!H107+Közút!H107+Sport!H109+Közművelődés!H144+Támogatás!H109</f>
        <v>0</v>
      </c>
      <c r="I107" s="149">
        <f>Igazgatás!I133+Községgazd!I120+Vagyongazd!I107+Közút!I107+Sport!I109+Közművelődés!I144+Támogatás!I109</f>
        <v>0</v>
      </c>
      <c r="J107" s="167">
        <f>Igazgatás!J133+Községgazd!J120+Vagyongazd!J107+Közút!J107+Sport!J109+Közművelődés!J144+Támogatás!J109</f>
        <v>0</v>
      </c>
      <c r="K107" s="75">
        <f>Igazgatás!K133+Községgazd!N120+Vagyongazd!K107+Közút!K107+Sport!K109+Közművelődés!M144+Támogatás!R109</f>
        <v>0</v>
      </c>
      <c r="L107" s="1">
        <f>Igazgatás!L133+Községgazd!O120+Vagyongazd!L107+Közút!L107+Sport!L109+Közművelődés!N144+Támogatás!S109</f>
        <v>0</v>
      </c>
      <c r="M107" s="1">
        <f>Igazgatás!M133+Községgazd!P120+Vagyongazd!M107+Közút!M107+Sport!M109+Közművelődés!O144+Támogatás!T109</f>
        <v>0</v>
      </c>
      <c r="N107" s="1">
        <f>Igazgatás!N133+Községgazd!Q120+Vagyongazd!N107+Közút!N107+Sport!N109+Közművelődés!P144+Támogatás!U109</f>
        <v>0</v>
      </c>
      <c r="O107" s="1">
        <f>Igazgatás!O133+Községgazd!R120+Vagyongazd!O107+Közút!O107+Sport!O109+Közművelődés!Q144+Támogatás!V109</f>
        <v>0</v>
      </c>
      <c r="P107" s="81">
        <f>Igazgatás!P133+Községgazd!S120+Vagyongazd!P107+Közút!P107+Sport!P109+Közművelődés!R144+Támogatás!W109</f>
        <v>0</v>
      </c>
      <c r="Q107" s="1">
        <f>Igazgatás!Q133+Községgazd!T120+Vagyongazd!Q107+Közút!Q107+Sport!Q109+Közművelődés!S144+Támogatás!X109</f>
        <v>0</v>
      </c>
      <c r="R107" s="42">
        <f>Igazgatás!R133+Községgazd!U120+Vagyongazd!R107+Közút!R107+Sport!R109+Közművelődés!T144+Támogatás!Y109</f>
        <v>0</v>
      </c>
      <c r="S107" s="44">
        <f>Igazgatás!S133+Községgazd!V120+Vagyongazd!S107+Közút!S107+Sport!S109+Közművelődés!U144+Támogatás!Z109</f>
        <v>0</v>
      </c>
      <c r="T107" s="42">
        <f>Igazgatás!T133+Községgazd!W120+Vagyongazd!T107+Közút!T107+Sport!T109+Közművelődés!V144+Támogatás!AA109</f>
        <v>0</v>
      </c>
      <c r="U107" s="42">
        <f>Igazgatás!U133+Községgazd!X120+Vagyongazd!U107+Közút!U107+Sport!U109+Közművelődés!W144+Támogatás!AB109</f>
        <v>0</v>
      </c>
      <c r="V107" s="44">
        <f>Igazgatás!V133+Községgazd!Y120+Vagyongazd!V107+Közút!V107+Sport!V109+Közművelődés!X144+Támogatás!AC109</f>
        <v>0</v>
      </c>
    </row>
    <row r="108" spans="1:22" hidden="1" x14ac:dyDescent="0.25">
      <c r="B108" s="55"/>
      <c r="C108" s="2"/>
      <c r="D108" s="761" t="s">
        <v>515</v>
      </c>
      <c r="E108" s="761"/>
      <c r="F108" s="167">
        <f>[1]Igazgatás!F133+[1]Községgazd!F121+[1]Vagyongazd!F108+[1]Közút!F108+[1]Sport!F110+[1]Közművelődés!F143+[1]Támogatás!F110</f>
        <v>0</v>
      </c>
      <c r="G108" s="490"/>
      <c r="H108" s="251">
        <f>Igazgatás!H134+Községgazd!H121+Vagyongazd!H108+Közút!H108+Sport!H110+Közművelődés!H145+Támogatás!H110</f>
        <v>0</v>
      </c>
      <c r="I108" s="149">
        <f>Igazgatás!I134+Községgazd!I121+Vagyongazd!I108+Közút!I108+Sport!I110+Közművelődés!I145+Támogatás!I110</f>
        <v>0</v>
      </c>
      <c r="J108" s="167">
        <f>Igazgatás!J134+Községgazd!J121+Vagyongazd!J108+Közút!J108+Sport!J110+Közművelődés!J145+Támogatás!J110</f>
        <v>0</v>
      </c>
      <c r="K108" s="75">
        <f>Igazgatás!K134+Községgazd!N121+Vagyongazd!K108+Közút!K108+Sport!K110+Közművelődés!M145+Támogatás!R110</f>
        <v>0</v>
      </c>
      <c r="L108" s="1">
        <f>Igazgatás!L134+Községgazd!O121+Vagyongazd!L108+Közút!L108+Sport!L110+Közművelődés!N145+Támogatás!S110</f>
        <v>0</v>
      </c>
      <c r="M108" s="1">
        <f>Igazgatás!M134+Községgazd!P121+Vagyongazd!M108+Közút!M108+Sport!M110+Közművelődés!O145+Támogatás!T110</f>
        <v>0</v>
      </c>
      <c r="N108" s="1">
        <f>Igazgatás!N134+Községgazd!Q121+Vagyongazd!N108+Közút!N108+Sport!N110+Közművelődés!P145+Támogatás!U110</f>
        <v>0</v>
      </c>
      <c r="O108" s="1">
        <f>Igazgatás!O134+Községgazd!R121+Vagyongazd!O108+Közút!O108+Sport!O110+Közművelődés!Q145+Támogatás!V110</f>
        <v>0</v>
      </c>
      <c r="P108" s="81">
        <f>Igazgatás!P134+Községgazd!S121+Vagyongazd!P108+Közút!P108+Sport!P110+Közművelődés!R145+Támogatás!W110</f>
        <v>0</v>
      </c>
      <c r="Q108" s="1">
        <f>Igazgatás!Q134+Községgazd!T121+Vagyongazd!Q108+Közút!Q108+Sport!Q110+Közművelődés!S145+Támogatás!X110</f>
        <v>0</v>
      </c>
      <c r="R108" s="42">
        <f>Igazgatás!R134+Községgazd!U121+Vagyongazd!R108+Közút!R108+Sport!R110+Közművelődés!T145+Támogatás!Y110</f>
        <v>0</v>
      </c>
      <c r="S108" s="44">
        <f>Igazgatás!S134+Községgazd!V121+Vagyongazd!S108+Közút!S108+Sport!S110+Közművelődés!U145+Támogatás!Z110</f>
        <v>0</v>
      </c>
      <c r="T108" s="42">
        <f>Igazgatás!T134+Községgazd!W121+Vagyongazd!T108+Közút!T108+Sport!T110+Közművelődés!V145+Támogatás!AA110</f>
        <v>0</v>
      </c>
      <c r="U108" s="42">
        <f>Igazgatás!U134+Községgazd!X121+Vagyongazd!U108+Közút!U108+Sport!U110+Közművelődés!W145+Támogatás!AB110</f>
        <v>0</v>
      </c>
      <c r="V108" s="44">
        <f>Igazgatás!V134+Községgazd!Y121+Vagyongazd!V108+Közút!V108+Sport!V110+Közművelődés!X145+Támogatás!AC110</f>
        <v>0</v>
      </c>
    </row>
    <row r="109" spans="1:22" hidden="1" x14ac:dyDescent="0.25">
      <c r="B109" s="55"/>
      <c r="C109" s="2"/>
      <c r="D109" s="761" t="s">
        <v>517</v>
      </c>
      <c r="E109" s="761"/>
      <c r="F109" s="167">
        <f>[1]Igazgatás!F134+[1]Községgazd!F122+[1]Vagyongazd!F109+[1]Közút!F109+[1]Sport!F111+[1]Közművelődés!F144+[1]Támogatás!F111</f>
        <v>0</v>
      </c>
      <c r="G109" s="490"/>
      <c r="H109" s="251">
        <f>Igazgatás!H135+Községgazd!H122+Vagyongazd!H109+Közút!H109+Sport!H111+Közművelődés!H146+Támogatás!H111</f>
        <v>0</v>
      </c>
      <c r="I109" s="149">
        <f>Igazgatás!I135+Községgazd!I122+Vagyongazd!I109+Közút!I109+Sport!I111+Közművelődés!I146+Támogatás!I111</f>
        <v>0</v>
      </c>
      <c r="J109" s="167">
        <f>Igazgatás!J135+Községgazd!J122+Vagyongazd!J109+Közút!J109+Sport!J111+Közművelődés!J146+Támogatás!J111</f>
        <v>0</v>
      </c>
      <c r="K109" s="75">
        <f>Igazgatás!K135+Községgazd!N122+Vagyongazd!K109+Közút!K109+Sport!K111+Közművelődés!M146+Támogatás!R111</f>
        <v>0</v>
      </c>
      <c r="L109" s="1">
        <f>Igazgatás!L135+Községgazd!O122+Vagyongazd!L109+Közút!L109+Sport!L111+Közművelődés!N146+Támogatás!S111</f>
        <v>0</v>
      </c>
      <c r="M109" s="1">
        <f>Igazgatás!M135+Községgazd!P122+Vagyongazd!M109+Közút!M109+Sport!M111+Közművelődés!O146+Támogatás!T111</f>
        <v>0</v>
      </c>
      <c r="N109" s="1">
        <f>Igazgatás!N135+Községgazd!Q122+Vagyongazd!N109+Közút!N109+Sport!N111+Közművelődés!P146+Támogatás!U111</f>
        <v>0</v>
      </c>
      <c r="O109" s="1">
        <f>Igazgatás!O135+Községgazd!R122+Vagyongazd!O109+Közút!O109+Sport!O111+Közművelődés!Q146+Támogatás!V111</f>
        <v>0</v>
      </c>
      <c r="P109" s="81">
        <f>Igazgatás!P135+Községgazd!S122+Vagyongazd!P109+Közút!P109+Sport!P111+Közművelődés!R146+Támogatás!W111</f>
        <v>0</v>
      </c>
      <c r="Q109" s="1">
        <f>Igazgatás!Q135+Községgazd!T122+Vagyongazd!Q109+Közút!Q109+Sport!Q111+Közművelődés!S146+Támogatás!X111</f>
        <v>0</v>
      </c>
      <c r="R109" s="42">
        <f>Igazgatás!R135+Községgazd!U122+Vagyongazd!R109+Közút!R109+Sport!R111+Közművelődés!T146+Támogatás!Y111</f>
        <v>0</v>
      </c>
      <c r="S109" s="44">
        <f>Igazgatás!S135+Községgazd!V122+Vagyongazd!S109+Közút!S109+Sport!S111+Közművelődés!U146+Támogatás!Z111</f>
        <v>0</v>
      </c>
      <c r="T109" s="42">
        <f>Igazgatás!T135+Községgazd!W122+Vagyongazd!T109+Közút!T109+Sport!T111+Közművelődés!V146+Támogatás!AA111</f>
        <v>0</v>
      </c>
      <c r="U109" s="42">
        <f>Igazgatás!U135+Községgazd!X122+Vagyongazd!U109+Közút!U109+Sport!U111+Közművelődés!W146+Támogatás!AB111</f>
        <v>0</v>
      </c>
      <c r="V109" s="44">
        <f>Igazgatás!V135+Községgazd!Y122+Vagyongazd!V109+Közút!V109+Sport!V111+Közművelődés!X146+Támogatás!AC111</f>
        <v>0</v>
      </c>
    </row>
    <row r="110" spans="1:22" hidden="1" x14ac:dyDescent="0.25">
      <c r="B110" s="55"/>
      <c r="C110" s="2"/>
      <c r="D110" s="761" t="s">
        <v>518</v>
      </c>
      <c r="E110" s="761"/>
      <c r="F110" s="167">
        <f>[1]Igazgatás!F135+[1]Községgazd!F123+[1]Vagyongazd!F110+[1]Közút!F110+[1]Sport!F112+[1]Közművelődés!F145+[1]Támogatás!F112</f>
        <v>0</v>
      </c>
      <c r="G110" s="490"/>
      <c r="H110" s="251">
        <f>Igazgatás!H136+Községgazd!H123+Vagyongazd!H110+Közút!H110+Sport!H112+Közművelődés!H147+Támogatás!H112</f>
        <v>0</v>
      </c>
      <c r="I110" s="149">
        <f>Igazgatás!I136+Községgazd!I123+Vagyongazd!I110+Közút!I110+Sport!I112+Közművelődés!I147+Támogatás!I112</f>
        <v>0</v>
      </c>
      <c r="J110" s="167">
        <f>Igazgatás!J136+Községgazd!J123+Vagyongazd!J110+Közút!J110+Sport!J112+Közművelődés!J147+Támogatás!J112</f>
        <v>0</v>
      </c>
      <c r="K110" s="75">
        <f>Igazgatás!K136+Községgazd!N123+Vagyongazd!K110+Közút!K110+Sport!K112+Közművelődés!M147+Támogatás!R112</f>
        <v>0</v>
      </c>
      <c r="L110" s="1">
        <f>Igazgatás!L136+Községgazd!O123+Vagyongazd!L110+Közút!L110+Sport!L112+Közművelődés!N147+Támogatás!S112</f>
        <v>0</v>
      </c>
      <c r="M110" s="1">
        <f>Igazgatás!M136+Községgazd!P123+Vagyongazd!M110+Közút!M110+Sport!M112+Közművelődés!O147+Támogatás!T112</f>
        <v>0</v>
      </c>
      <c r="N110" s="1">
        <f>Igazgatás!N136+Községgazd!Q123+Vagyongazd!N110+Közút!N110+Sport!N112+Közművelődés!P147+Támogatás!U112</f>
        <v>0</v>
      </c>
      <c r="O110" s="1">
        <f>Igazgatás!O136+Községgazd!R123+Vagyongazd!O110+Közút!O110+Sport!O112+Közművelődés!Q147+Támogatás!V112</f>
        <v>0</v>
      </c>
      <c r="P110" s="81">
        <f>Igazgatás!P136+Községgazd!S123+Vagyongazd!P110+Közút!P110+Sport!P112+Közművelődés!R147+Támogatás!W112</f>
        <v>0</v>
      </c>
      <c r="Q110" s="1">
        <f>Igazgatás!Q136+Községgazd!T123+Vagyongazd!Q110+Közút!Q110+Sport!Q112+Közművelődés!S147+Támogatás!X112</f>
        <v>0</v>
      </c>
      <c r="R110" s="42">
        <f>Igazgatás!R136+Községgazd!U123+Vagyongazd!R110+Közút!R110+Sport!R112+Közművelődés!T147+Támogatás!Y112</f>
        <v>0</v>
      </c>
      <c r="S110" s="44">
        <f>Igazgatás!S136+Községgazd!V123+Vagyongazd!S110+Közút!S110+Sport!S112+Közművelődés!U147+Támogatás!Z112</f>
        <v>0</v>
      </c>
      <c r="T110" s="42">
        <f>Igazgatás!T136+Községgazd!W123+Vagyongazd!T110+Közút!T110+Sport!T112+Közművelődés!V147+Támogatás!AA112</f>
        <v>0</v>
      </c>
      <c r="U110" s="42">
        <f>Igazgatás!U136+Községgazd!X123+Vagyongazd!U110+Közút!U110+Sport!U112+Közművelődés!W147+Támogatás!AB112</f>
        <v>0</v>
      </c>
      <c r="V110" s="44">
        <f>Igazgatás!V136+Községgazd!Y123+Vagyongazd!V110+Közút!V110+Sport!V112+Közművelődés!X147+Támogatás!AC112</f>
        <v>0</v>
      </c>
    </row>
    <row r="111" spans="1:22" hidden="1" x14ac:dyDescent="0.25">
      <c r="B111" s="55"/>
      <c r="C111" s="2"/>
      <c r="D111" s="761" t="s">
        <v>522</v>
      </c>
      <c r="E111" s="761"/>
      <c r="F111" s="167">
        <f>[1]Igazgatás!F136+[1]Községgazd!F124+[1]Vagyongazd!F111+[1]Közút!F111+[1]Sport!F113+[1]Közművelődés!F146+[1]Támogatás!F113</f>
        <v>0</v>
      </c>
      <c r="G111" s="490"/>
      <c r="H111" s="251">
        <f>Igazgatás!H137+Községgazd!H124+Vagyongazd!H111+Közút!H111+Sport!H113+Közművelődés!H148+Támogatás!H113</f>
        <v>0</v>
      </c>
      <c r="I111" s="149">
        <f>Igazgatás!I137+Községgazd!I124+Vagyongazd!I111+Közút!I111+Sport!I113+Közművelődés!I148+Támogatás!I113</f>
        <v>0</v>
      </c>
      <c r="J111" s="167">
        <f>Igazgatás!J137+Községgazd!J124+Vagyongazd!J111+Közút!J111+Sport!J113+Közművelődés!J148+Támogatás!J113</f>
        <v>0</v>
      </c>
      <c r="K111" s="75">
        <f>Igazgatás!K137+Községgazd!N124+Vagyongazd!K111+Közút!K111+Sport!K113+Közművelődés!M148+Támogatás!R113</f>
        <v>0</v>
      </c>
      <c r="L111" s="1">
        <f>Igazgatás!L137+Községgazd!O124+Vagyongazd!L111+Közút!L111+Sport!L113+Közművelődés!N148+Támogatás!S113</f>
        <v>0</v>
      </c>
      <c r="M111" s="1">
        <f>Igazgatás!M137+Községgazd!P124+Vagyongazd!M111+Közút!M111+Sport!M113+Közművelődés!O148+Támogatás!T113</f>
        <v>0</v>
      </c>
      <c r="N111" s="1">
        <f>Igazgatás!N137+Községgazd!Q124+Vagyongazd!N111+Közút!N111+Sport!N113+Közművelődés!P148+Támogatás!U113</f>
        <v>0</v>
      </c>
      <c r="O111" s="1">
        <f>Igazgatás!O137+Községgazd!R124+Vagyongazd!O111+Közút!O111+Sport!O113+Közművelődés!Q148+Támogatás!V113</f>
        <v>0</v>
      </c>
      <c r="P111" s="81">
        <f>Igazgatás!P137+Községgazd!S124+Vagyongazd!P111+Közút!P111+Sport!P113+Közművelődés!R148+Támogatás!W113</f>
        <v>0</v>
      </c>
      <c r="Q111" s="1">
        <f>Igazgatás!Q137+Községgazd!T124+Vagyongazd!Q111+Közút!Q111+Sport!Q113+Közművelődés!S148+Támogatás!X113</f>
        <v>0</v>
      </c>
      <c r="R111" s="42">
        <f>Igazgatás!R137+Községgazd!U124+Vagyongazd!R111+Közút!R111+Sport!R113+Közművelődés!T148+Támogatás!Y113</f>
        <v>0</v>
      </c>
      <c r="S111" s="44">
        <f>Igazgatás!S137+Községgazd!V124+Vagyongazd!S111+Közút!S111+Sport!S113+Közművelődés!U148+Támogatás!Z113</f>
        <v>0</v>
      </c>
      <c r="T111" s="42">
        <f>Igazgatás!T137+Községgazd!W124+Vagyongazd!T111+Közút!T111+Sport!T113+Közművelődés!V148+Támogatás!AA113</f>
        <v>0</v>
      </c>
      <c r="U111" s="42">
        <f>Igazgatás!U137+Községgazd!X124+Vagyongazd!U111+Közút!U111+Sport!U113+Közművelődés!W148+Támogatás!AB113</f>
        <v>0</v>
      </c>
      <c r="V111" s="44">
        <f>Igazgatás!V137+Községgazd!Y124+Vagyongazd!V111+Közút!V111+Sport!V113+Közművelődés!X148+Támogatás!AC113</f>
        <v>0</v>
      </c>
    </row>
    <row r="112" spans="1:22" hidden="1" x14ac:dyDescent="0.25">
      <c r="B112" s="55"/>
      <c r="C112" s="2"/>
      <c r="D112" s="761" t="s">
        <v>520</v>
      </c>
      <c r="E112" s="761"/>
      <c r="F112" s="167">
        <f>[1]Igazgatás!F137+[1]Községgazd!F125+[1]Vagyongazd!F112+[1]Közút!F112+[1]Sport!F114+[1]Közművelődés!F147+[1]Támogatás!F114</f>
        <v>0</v>
      </c>
      <c r="G112" s="490"/>
      <c r="H112" s="251">
        <f>Igazgatás!H138+Községgazd!H125+Vagyongazd!H112+Közút!H112+Sport!H114+Közművelődés!H149+Támogatás!H114</f>
        <v>0</v>
      </c>
      <c r="I112" s="149">
        <f>Igazgatás!I138+Községgazd!I125+Vagyongazd!I112+Közút!I112+Sport!I114+Közművelődés!I149+Támogatás!I114</f>
        <v>0</v>
      </c>
      <c r="J112" s="167">
        <f>Igazgatás!J138+Községgazd!J125+Vagyongazd!J112+Közút!J112+Sport!J114+Közművelődés!J149+Támogatás!J114</f>
        <v>0</v>
      </c>
      <c r="K112" s="75">
        <f>Igazgatás!K138+Községgazd!N125+Vagyongazd!K112+Közút!K112+Sport!K114+Közművelődés!M149+Támogatás!R114</f>
        <v>0</v>
      </c>
      <c r="L112" s="1">
        <f>Igazgatás!L138+Községgazd!O125+Vagyongazd!L112+Közút!L112+Sport!L114+Közművelődés!N149+Támogatás!S114</f>
        <v>0</v>
      </c>
      <c r="M112" s="1">
        <f>Igazgatás!M138+Községgazd!P125+Vagyongazd!M112+Közút!M112+Sport!M114+Közművelődés!O149+Támogatás!T114</f>
        <v>0</v>
      </c>
      <c r="N112" s="1">
        <f>Igazgatás!N138+Községgazd!Q125+Vagyongazd!N112+Közút!N112+Sport!N114+Közművelődés!P149+Támogatás!U114</f>
        <v>0</v>
      </c>
      <c r="O112" s="1">
        <f>Igazgatás!O138+Községgazd!R125+Vagyongazd!O112+Közút!O112+Sport!O114+Közművelődés!Q149+Támogatás!V114</f>
        <v>0</v>
      </c>
      <c r="P112" s="81">
        <f>Igazgatás!P138+Községgazd!S125+Vagyongazd!P112+Közút!P112+Sport!P114+Közművelődés!R149+Támogatás!W114</f>
        <v>0</v>
      </c>
      <c r="Q112" s="1">
        <f>Igazgatás!Q138+Községgazd!T125+Vagyongazd!Q112+Közút!Q112+Sport!Q114+Közművelődés!S149+Támogatás!X114</f>
        <v>0</v>
      </c>
      <c r="R112" s="42">
        <f>Igazgatás!R138+Községgazd!U125+Vagyongazd!R112+Közút!R112+Sport!R114+Közművelődés!T149+Támogatás!Y114</f>
        <v>0</v>
      </c>
      <c r="S112" s="44">
        <f>Igazgatás!S138+Községgazd!V125+Vagyongazd!S112+Közút!S112+Sport!S114+Közművelődés!U149+Támogatás!Z114</f>
        <v>0</v>
      </c>
      <c r="T112" s="42">
        <f>Igazgatás!T138+Községgazd!W125+Vagyongazd!T112+Közút!T112+Sport!T114+Közművelődés!V149+Támogatás!AA114</f>
        <v>0</v>
      </c>
      <c r="U112" s="42">
        <f>Igazgatás!U138+Községgazd!X125+Vagyongazd!U112+Közút!U112+Sport!U114+Közművelődés!W149+Támogatás!AB114</f>
        <v>0</v>
      </c>
      <c r="V112" s="44">
        <f>Igazgatás!V138+Községgazd!Y125+Vagyongazd!V112+Közút!V112+Sport!V114+Közművelődés!X149+Támogatás!AC114</f>
        <v>0</v>
      </c>
    </row>
    <row r="113" spans="1:22" ht="25.5" customHeight="1" x14ac:dyDescent="0.25">
      <c r="B113" s="55"/>
      <c r="C113" s="2"/>
      <c r="D113" s="762" t="s">
        <v>524</v>
      </c>
      <c r="E113" s="762"/>
      <c r="F113" s="167">
        <v>2098581</v>
      </c>
      <c r="G113" s="490">
        <v>2098338</v>
      </c>
      <c r="H113" s="261">
        <f>Igazgatás!H139+Községgazd!H126+Vagyongazd!H113+Közút!H113+Sport!H115+Közművelődés!H150+Támogatás!H115</f>
        <v>2128338</v>
      </c>
      <c r="I113" s="159">
        <f>Igazgatás!I139+Községgazd!I126+Vagyongazd!I113+Közút!I113+Sport!I115+Közművelődés!I150+Támogatás!I115</f>
        <v>0</v>
      </c>
      <c r="J113" s="167">
        <f>Igazgatás!J139+Községgazd!J126+Vagyongazd!J113+Közút!J113+Sport!J115+Közművelődés!J150+Támogatás!J115</f>
        <v>2128338</v>
      </c>
      <c r="K113" s="75">
        <f>Igazgatás!K139+Községgazd!N126+Vagyongazd!K113+Közút!K113+Sport!K115+Közművelődés!M150+Támogatás!R115</f>
        <v>0</v>
      </c>
      <c r="L113" s="1">
        <f>Igazgatás!L139+Községgazd!O126+Vagyongazd!L113+Közút!L113+Sport!L115+Közművelődés!N150+Támogatás!S115</f>
        <v>0</v>
      </c>
      <c r="M113" s="1">
        <f>Igazgatás!M139+Községgazd!P126+Vagyongazd!M113+Közút!M113+Sport!M115+Közművelődés!O150+Támogatás!T115</f>
        <v>0</v>
      </c>
      <c r="N113" s="1">
        <f>Igazgatás!N139+Községgazd!Q126+Vagyongazd!N113+Közút!N113+Sport!N115+Közművelődés!P150+Támogatás!U115</f>
        <v>678564</v>
      </c>
      <c r="O113" s="1">
        <f>Igazgatás!O139+Községgazd!R126+Vagyongazd!O113+Közút!O113+Sport!O115+Közművelődés!Q150+Támogatás!V115</f>
        <v>169641</v>
      </c>
      <c r="P113" s="81">
        <f>Igazgatás!P139+Községgazd!S126+Vagyongazd!P113+Közút!P113+Sport!P115+Közművelődés!R150+Támogatás!W115</f>
        <v>232298</v>
      </c>
      <c r="Q113" s="1">
        <f>Igazgatás!Q139+Községgazd!T126+Vagyongazd!Q113+Közút!Q113+Sport!Q115+Közművelődés!S150+Támogatás!X115</f>
        <v>199641</v>
      </c>
      <c r="R113" s="42">
        <f>Igazgatás!R139+Községgazd!U126+Vagyongazd!R113+Közút!R113+Sport!R115+Közművelődés!T150+Támogatás!Y115</f>
        <v>169641</v>
      </c>
      <c r="S113" s="44">
        <f>Igazgatás!S139+Községgazd!V126+Vagyongazd!S113+Közút!S113+Sport!S115+Közművelődés!U150+Támogatás!Z115</f>
        <v>169641</v>
      </c>
      <c r="T113" s="42">
        <f>Igazgatás!T139+Községgazd!W126+Vagyongazd!T113+Közút!T113+Sport!T115+Közművelődés!V150+Támogatás!AA115</f>
        <v>169641</v>
      </c>
      <c r="U113" s="42">
        <f>Igazgatás!U139+Községgazd!X126+Vagyongazd!U113+Közút!U113+Sport!U115+Közművelődés!W150+Támogatás!AB115</f>
        <v>169638</v>
      </c>
      <c r="V113" s="44">
        <f>Igazgatás!V139+Községgazd!Y126+Vagyongazd!V113+Közút!V113+Sport!V115+Közművelődés!X150+Támogatás!AC115</f>
        <v>169633</v>
      </c>
    </row>
    <row r="114" spans="1:22" x14ac:dyDescent="0.25">
      <c r="B114" s="55"/>
      <c r="C114" s="2"/>
      <c r="D114" s="761" t="s">
        <v>525</v>
      </c>
      <c r="E114" s="761"/>
      <c r="F114" s="167">
        <v>227540</v>
      </c>
      <c r="G114" s="490">
        <v>203935</v>
      </c>
      <c r="H114" s="251">
        <f>Igazgatás!H140+Községgazd!H127+Vagyongazd!H114+Közút!H114+Sport!H116+Közművelődés!H151+Támogatás!H120</f>
        <v>209935</v>
      </c>
      <c r="I114" s="149">
        <f>Igazgatás!I140+Községgazd!I127+Vagyongazd!I114+Közút!I114+Sport!I116+Közművelődés!I151+Támogatás!I120</f>
        <v>0</v>
      </c>
      <c r="J114" s="167">
        <f>Igazgatás!J140+Községgazd!J127+Vagyongazd!J114+Közút!J114+Sport!J116+Közművelődés!J151+Támogatás!J120</f>
        <v>209935</v>
      </c>
      <c r="K114" s="75">
        <f>Igazgatás!K140+Községgazd!N127+Vagyongazd!K114+Közút!K114+Sport!K116+Közművelődés!M151+Támogatás!R120</f>
        <v>0</v>
      </c>
      <c r="L114" s="1">
        <f>Igazgatás!L140+Községgazd!O127+Vagyongazd!L114+Közút!L114+Sport!L116+Közművelődés!N151+Támogatás!S120</f>
        <v>0</v>
      </c>
      <c r="M114" s="1">
        <f>Igazgatás!M140+Községgazd!P127+Vagyongazd!M114+Közút!M114+Sport!M116+Közművelődés!O151+Támogatás!T120</f>
        <v>167120</v>
      </c>
      <c r="N114" s="1">
        <f>Igazgatás!N140+Községgazd!Q127+Vagyongazd!N114+Közút!N114+Sport!N116+Közművelődés!P151+Támogatás!U120</f>
        <v>6075</v>
      </c>
      <c r="O114" s="1">
        <f>Igazgatás!O140+Községgazd!R127+Vagyongazd!O114+Közút!O114+Sport!O116+Közművelődés!Q151+Támogatás!V120</f>
        <v>8480</v>
      </c>
      <c r="P114" s="81">
        <f>Igazgatás!P140+Községgazd!S127+Vagyongazd!P114+Közút!P114+Sport!P116+Közművelődés!R151+Támogatás!W120</f>
        <v>0</v>
      </c>
      <c r="Q114" s="1">
        <f>Igazgatás!Q140+Községgazd!T127+Vagyongazd!Q114+Közút!Q114+Sport!Q116+Közművelődés!S151+Támogatás!X120</f>
        <v>22260</v>
      </c>
      <c r="R114" s="42">
        <f>Igazgatás!R140+Községgazd!U127+Vagyongazd!R114+Közút!R114+Sport!R116+Közművelődés!T151+Támogatás!Y120</f>
        <v>0</v>
      </c>
      <c r="S114" s="44">
        <f>Igazgatás!S140+Községgazd!V127+Vagyongazd!S114+Közút!S114+Sport!S116+Közművelődés!U151+Támogatás!Z120</f>
        <v>0</v>
      </c>
      <c r="T114" s="42">
        <f>Igazgatás!T140+Községgazd!W127+Vagyongazd!T114+Közút!T114+Sport!T116+Közművelődés!V151+Támogatás!AA120</f>
        <v>0</v>
      </c>
      <c r="U114" s="42">
        <f>Igazgatás!U140+Községgazd!X127+Vagyongazd!U114+Közút!U114+Sport!U116+Közművelődés!W151+Támogatás!AB120</f>
        <v>0</v>
      </c>
      <c r="V114" s="44">
        <f>Igazgatás!V140+Községgazd!Y127+Vagyongazd!V114+Közút!V114+Sport!V116+Közművelődés!X151+Támogatás!AC120</f>
        <v>0</v>
      </c>
    </row>
    <row r="115" spans="1:22" ht="25.5" hidden="1" customHeight="1" x14ac:dyDescent="0.25">
      <c r="B115" s="55"/>
      <c r="C115" s="2"/>
      <c r="D115" s="762" t="s">
        <v>527</v>
      </c>
      <c r="E115" s="762"/>
      <c r="F115" s="167">
        <f>[1]Igazgatás!F140+[1]Községgazd!F128+[1]Vagyongazd!F115+[1]Közút!F115+[1]Sport!F117+[1]Közművelődés!F150+[1]Támogatás!F124</f>
        <v>0</v>
      </c>
      <c r="G115" s="490"/>
      <c r="H115" s="261">
        <f>Igazgatás!H141+Községgazd!H128+Vagyongazd!H115+Közút!H115+Sport!H117+Közművelődés!H152+Támogatás!H126</f>
        <v>0</v>
      </c>
      <c r="I115" s="159">
        <f>Igazgatás!I141+Községgazd!I128+Vagyongazd!I115+Közút!I115+Sport!I117+Közművelődés!I152+Támogatás!I126</f>
        <v>0</v>
      </c>
      <c r="J115" s="167">
        <f>Igazgatás!J141+Községgazd!J128+Vagyongazd!J115+Közút!J115+Sport!J117+Közművelődés!J152+Támogatás!J126</f>
        <v>0</v>
      </c>
      <c r="K115" s="75">
        <f>Igazgatás!K141+Községgazd!N128+Vagyongazd!K115+Közút!K115+Sport!K117+Közművelődés!M152+Támogatás!R126</f>
        <v>0</v>
      </c>
      <c r="L115" s="1">
        <f>Igazgatás!L141+Községgazd!O128+Vagyongazd!L115+Közút!L115+Sport!L117+Közművelődés!N152+Támogatás!S126</f>
        <v>0</v>
      </c>
      <c r="M115" s="1">
        <f>Igazgatás!M141+Községgazd!P128+Vagyongazd!M115+Közút!M115+Sport!M117+Közművelődés!O152+Támogatás!T126</f>
        <v>0</v>
      </c>
      <c r="N115" s="1">
        <f>Igazgatás!N141+Községgazd!Q128+Vagyongazd!N115+Közút!N115+Sport!N117+Közművelődés!P152+Támogatás!U126</f>
        <v>0</v>
      </c>
      <c r="O115" s="1">
        <f>Igazgatás!O141+Községgazd!R128+Vagyongazd!O115+Közút!O115+Sport!O117+Közművelődés!Q152+Támogatás!V126</f>
        <v>0</v>
      </c>
      <c r="P115" s="81">
        <f>Igazgatás!P141+Községgazd!S128+Vagyongazd!P115+Közút!P115+Sport!P117+Közművelődés!R152+Támogatás!W126</f>
        <v>0</v>
      </c>
      <c r="Q115" s="1">
        <f>Igazgatás!Q141+Községgazd!T128+Vagyongazd!Q115+Közút!Q115+Sport!Q117+Közművelődés!S152+Támogatás!X126</f>
        <v>0</v>
      </c>
      <c r="R115" s="42">
        <f>Igazgatás!R141+Községgazd!U128+Vagyongazd!R115+Közút!R115+Sport!R117+Közművelődés!T152+Támogatás!Y126</f>
        <v>0</v>
      </c>
      <c r="S115" s="44">
        <f>Igazgatás!S141+Községgazd!V128+Vagyongazd!S115+Közút!S115+Sport!S117+Közművelődés!U152+Támogatás!Z126</f>
        <v>0</v>
      </c>
      <c r="T115" s="42">
        <f>Igazgatás!T141+Községgazd!W128+Vagyongazd!T115+Közút!T115+Sport!T117+Közművelődés!V152+Támogatás!AA126</f>
        <v>0</v>
      </c>
      <c r="U115" s="42">
        <f>Igazgatás!U141+Községgazd!X128+Vagyongazd!U115+Közút!U115+Sport!U117+Közművelődés!W152+Támogatás!AB126</f>
        <v>0</v>
      </c>
      <c r="V115" s="44">
        <f>Igazgatás!V141+Községgazd!Y128+Vagyongazd!V115+Közút!V115+Sport!V117+Közművelődés!X152+Támogatás!AC126</f>
        <v>0</v>
      </c>
    </row>
    <row r="116" spans="1:22" ht="25.5" hidden="1" customHeight="1" x14ac:dyDescent="0.25">
      <c r="B116" s="55"/>
      <c r="C116" s="2"/>
      <c r="D116" s="762" t="s">
        <v>529</v>
      </c>
      <c r="E116" s="762"/>
      <c r="F116" s="167">
        <f>[1]Igazgatás!F141+[1]Községgazd!F129+[1]Vagyongazd!F116+[1]Közút!F116+[1]Sport!F118+[1]Közművelődés!F151+[1]Támogatás!F125</f>
        <v>0</v>
      </c>
      <c r="G116" s="490"/>
      <c r="H116" s="261">
        <f>Igazgatás!H142+Községgazd!H129+Vagyongazd!H116+Közút!H116+Sport!H118+Közművelődés!H153+Támogatás!H127</f>
        <v>0</v>
      </c>
      <c r="I116" s="159">
        <f>Igazgatás!I142+Községgazd!I129+Vagyongazd!I116+Közút!I116+Sport!I118+Közművelődés!I153+Támogatás!I127</f>
        <v>0</v>
      </c>
      <c r="J116" s="167">
        <f>Igazgatás!J142+Községgazd!J129+Vagyongazd!J116+Közút!J116+Sport!J118+Közművelődés!J153+Támogatás!J127</f>
        <v>0</v>
      </c>
      <c r="K116" s="75">
        <f>Igazgatás!K142+Községgazd!N129+Vagyongazd!K116+Közút!K116+Sport!K118+Közművelődés!M153+Támogatás!R127</f>
        <v>0</v>
      </c>
      <c r="L116" s="1">
        <f>Igazgatás!L142+Községgazd!O129+Vagyongazd!L116+Közút!L116+Sport!L118+Közművelődés!N153+Támogatás!S127</f>
        <v>0</v>
      </c>
      <c r="M116" s="1">
        <f>Igazgatás!M142+Községgazd!P129+Vagyongazd!M116+Közút!M116+Sport!M118+Közművelődés!O153+Támogatás!T127</f>
        <v>0</v>
      </c>
      <c r="N116" s="1">
        <f>Igazgatás!N142+Községgazd!Q129+Vagyongazd!N116+Közút!N116+Sport!N118+Közművelődés!P153+Támogatás!U127</f>
        <v>0</v>
      </c>
      <c r="O116" s="1">
        <f>Igazgatás!O142+Községgazd!R129+Vagyongazd!O116+Közút!O116+Sport!O118+Közművelődés!Q153+Támogatás!V127</f>
        <v>0</v>
      </c>
      <c r="P116" s="81">
        <f>Igazgatás!P142+Községgazd!S129+Vagyongazd!P116+Közút!P116+Sport!P118+Közművelődés!R153+Támogatás!W127</f>
        <v>0</v>
      </c>
      <c r="Q116" s="1">
        <f>Igazgatás!Q142+Községgazd!T129+Vagyongazd!Q116+Közút!Q116+Sport!Q118+Közművelődés!S153+Támogatás!X127</f>
        <v>0</v>
      </c>
      <c r="R116" s="42">
        <f>Igazgatás!R142+Községgazd!U129+Vagyongazd!R116+Közút!R116+Sport!R118+Közművelődés!T153+Támogatás!Y127</f>
        <v>0</v>
      </c>
      <c r="S116" s="44">
        <f>Igazgatás!S142+Községgazd!V129+Vagyongazd!S116+Közút!S116+Sport!S118+Közművelődés!U153+Támogatás!Z127</f>
        <v>0</v>
      </c>
      <c r="T116" s="42">
        <f>Igazgatás!T142+Községgazd!W129+Vagyongazd!T116+Közút!T116+Sport!T118+Közművelődés!V153+Támogatás!AA127</f>
        <v>0</v>
      </c>
      <c r="U116" s="42">
        <f>Igazgatás!U142+Községgazd!X129+Vagyongazd!U116+Közút!U116+Sport!U118+Közművelődés!W153+Támogatás!AB127</f>
        <v>0</v>
      </c>
      <c r="V116" s="44">
        <f>Igazgatás!V142+Községgazd!Y129+Vagyongazd!V116+Közút!V116+Sport!V118+Közművelődés!X153+Támogatás!AC127</f>
        <v>0</v>
      </c>
    </row>
    <row r="117" spans="1:22" s="41" customFormat="1" ht="27.75" hidden="1" customHeight="1" x14ac:dyDescent="0.25">
      <c r="A117" s="126" t="s">
        <v>233</v>
      </c>
      <c r="B117" s="107" t="s">
        <v>665</v>
      </c>
      <c r="C117" s="831" t="s">
        <v>809</v>
      </c>
      <c r="D117" s="832"/>
      <c r="E117" s="832"/>
      <c r="F117" s="170">
        <f>[1]Igazgatás!F142+[1]Községgazd!F130+[1]Vagyongazd!F117+[1]Közút!F117+[1]Sport!F119+[1]Közművelődés!F152+[1]Támogatás!F126</f>
        <v>0</v>
      </c>
      <c r="G117" s="492"/>
      <c r="H117" s="260">
        <f>Igazgatás!H143+Községgazd!H130+Vagyongazd!H117+Közút!H117+Sport!H119+Közművelődés!H154+Támogatás!H128</f>
        <v>0</v>
      </c>
      <c r="I117" s="158">
        <f>Igazgatás!I143+Községgazd!I130+Vagyongazd!I117+Közút!I117+Sport!I119+Közművelődés!I154+Támogatás!I128</f>
        <v>0</v>
      </c>
      <c r="J117" s="170">
        <f>Igazgatás!J143+Községgazd!J130+Vagyongazd!J117+Közút!J117+Sport!J119+Közművelődés!J154+Támogatás!J128</f>
        <v>0</v>
      </c>
      <c r="K117" s="109">
        <f>Igazgatás!K143+Községgazd!N130+Vagyongazd!K117+Közút!K117+Sport!K119+Közművelődés!M154+Támogatás!R128</f>
        <v>0</v>
      </c>
      <c r="L117" s="110">
        <f>Igazgatás!L143+Községgazd!O130+Vagyongazd!L117+Közút!L117+Sport!L119+Közművelődés!N154+Támogatás!S128</f>
        <v>0</v>
      </c>
      <c r="M117" s="110">
        <f>Igazgatás!M143+Községgazd!P130+Vagyongazd!M117+Közút!M117+Sport!M119+Közművelődés!O154+Támogatás!T128</f>
        <v>0</v>
      </c>
      <c r="N117" s="110">
        <f>Igazgatás!N143+Községgazd!Q130+Vagyongazd!N117+Közút!N117+Sport!N119+Közművelődés!P154+Támogatás!U128</f>
        <v>0</v>
      </c>
      <c r="O117" s="110">
        <f>Igazgatás!O143+Községgazd!R130+Vagyongazd!O117+Közút!O117+Sport!O119+Közművelődés!Q154+Támogatás!V128</f>
        <v>0</v>
      </c>
      <c r="P117" s="113">
        <f>Igazgatás!P143+Községgazd!S130+Vagyongazd!P117+Közút!P117+Sport!P119+Közművelődés!R154+Támogatás!W128</f>
        <v>0</v>
      </c>
      <c r="Q117" s="110">
        <f>Igazgatás!Q143+Községgazd!T130+Vagyongazd!Q117+Közút!Q117+Sport!Q119+Közművelődés!S154+Támogatás!X128</f>
        <v>0</v>
      </c>
      <c r="R117" s="112">
        <f>Igazgatás!R143+Községgazd!U130+Vagyongazd!R117+Közút!R117+Sport!R119+Közművelődés!T154+Támogatás!Y128</f>
        <v>0</v>
      </c>
      <c r="S117" s="114">
        <f>Igazgatás!S143+Községgazd!V130+Vagyongazd!S117+Közút!S117+Sport!S119+Közművelődés!U154+Támogatás!Z128</f>
        <v>0</v>
      </c>
      <c r="T117" s="112">
        <f>Igazgatás!T143+Községgazd!W130+Vagyongazd!T117+Közút!T117+Sport!T119+Közművelődés!V154+Támogatás!AA128</f>
        <v>0</v>
      </c>
      <c r="U117" s="112">
        <f>Igazgatás!U143+Községgazd!X130+Vagyongazd!U117+Közút!U117+Sport!U119+Közművelődés!W154+Támogatás!AB128</f>
        <v>0</v>
      </c>
      <c r="V117" s="114">
        <f>Igazgatás!V143+Községgazd!Y130+Vagyongazd!V117+Közút!V117+Sport!V119+Közművelődés!X154+Támogatás!AC128</f>
        <v>0</v>
      </c>
    </row>
    <row r="118" spans="1:22" hidden="1" x14ac:dyDescent="0.25">
      <c r="B118" s="55"/>
      <c r="C118" s="2"/>
      <c r="D118" s="761" t="s">
        <v>531</v>
      </c>
      <c r="E118" s="761"/>
      <c r="F118" s="167">
        <f>[1]Igazgatás!F143+[1]Községgazd!F131+[1]Vagyongazd!F118+[1]Közút!F118+[1]Sport!F120+[1]Közművelődés!F153+[1]Támogatás!F127</f>
        <v>0</v>
      </c>
      <c r="G118" s="490"/>
      <c r="H118" s="251">
        <f>Igazgatás!H144+Községgazd!H131+Vagyongazd!H118+Közút!H118+Sport!H120+Közművelődés!H155+Támogatás!H129</f>
        <v>0</v>
      </c>
      <c r="I118" s="149">
        <f>Igazgatás!I144+Községgazd!I131+Vagyongazd!I118+Közút!I118+Sport!I120+Közművelődés!I155+Támogatás!I129</f>
        <v>0</v>
      </c>
      <c r="J118" s="167">
        <f>Igazgatás!J144+Községgazd!J131+Vagyongazd!J118+Közút!J118+Sport!J120+Közművelődés!J155+Támogatás!J129</f>
        <v>0</v>
      </c>
      <c r="K118" s="75">
        <f>Igazgatás!K144+Községgazd!N131+Vagyongazd!K118+Közút!K118+Sport!K120+Közművelődés!M155+Támogatás!R129</f>
        <v>0</v>
      </c>
      <c r="L118" s="1">
        <f>Igazgatás!L144+Községgazd!O131+Vagyongazd!L118+Közút!L118+Sport!L120+Közművelődés!N155+Támogatás!S129</f>
        <v>0</v>
      </c>
      <c r="M118" s="1">
        <f>Igazgatás!M144+Községgazd!P131+Vagyongazd!M118+Közút!M118+Sport!M120+Közművelődés!O155+Támogatás!T129</f>
        <v>0</v>
      </c>
      <c r="N118" s="1">
        <f>Igazgatás!N144+Községgazd!Q131+Vagyongazd!N118+Közút!N118+Sport!N120+Közművelődés!P155+Támogatás!U129</f>
        <v>0</v>
      </c>
      <c r="O118" s="1">
        <f>Igazgatás!O144+Községgazd!R131+Vagyongazd!O118+Közút!O118+Sport!O120+Közművelődés!Q155+Támogatás!V129</f>
        <v>0</v>
      </c>
      <c r="P118" s="81">
        <f>Igazgatás!P144+Községgazd!S131+Vagyongazd!P118+Közút!P118+Sport!P120+Közművelődés!R155+Támogatás!W129</f>
        <v>0</v>
      </c>
      <c r="Q118" s="1">
        <f>Igazgatás!Q144+Községgazd!T131+Vagyongazd!Q118+Közút!Q118+Sport!Q120+Közművelődés!S155+Támogatás!X129</f>
        <v>0</v>
      </c>
      <c r="R118" s="42">
        <f>Igazgatás!R144+Községgazd!U131+Vagyongazd!R118+Közút!R118+Sport!R120+Közművelődés!T155+Támogatás!Y129</f>
        <v>0</v>
      </c>
      <c r="S118" s="44">
        <f>Igazgatás!S144+Községgazd!V131+Vagyongazd!S118+Közút!S118+Sport!S120+Közművelődés!U155+Támogatás!Z129</f>
        <v>0</v>
      </c>
      <c r="T118" s="42">
        <f>Igazgatás!T144+Községgazd!W131+Vagyongazd!T118+Közút!T118+Sport!T120+Közművelődés!V155+Támogatás!AA129</f>
        <v>0</v>
      </c>
      <c r="U118" s="42">
        <f>Igazgatás!U144+Községgazd!X131+Vagyongazd!U118+Közút!U118+Sport!U120+Közművelődés!W155+Támogatás!AB129</f>
        <v>0</v>
      </c>
      <c r="V118" s="44">
        <f>Igazgatás!V144+Községgazd!Y131+Vagyongazd!V118+Közút!V118+Sport!V120+Közművelődés!X155+Támogatás!AC129</f>
        <v>0</v>
      </c>
    </row>
    <row r="119" spans="1:22" ht="25.5" hidden="1" customHeight="1" x14ac:dyDescent="0.25">
      <c r="B119" s="55"/>
      <c r="C119" s="2"/>
      <c r="D119" s="762" t="s">
        <v>530</v>
      </c>
      <c r="E119" s="762"/>
      <c r="F119" s="167">
        <f>[1]Igazgatás!F144+[1]Községgazd!F132+[1]Vagyongazd!F119+[1]Közút!F119+[1]Sport!F121+[1]Közművelődés!F154+[1]Támogatás!F128</f>
        <v>0</v>
      </c>
      <c r="G119" s="490"/>
      <c r="H119" s="261">
        <f>Igazgatás!H145+Községgazd!H132+Vagyongazd!H119+Közút!H119+Sport!H121+Közművelődés!H156+Támogatás!H130</f>
        <v>0</v>
      </c>
      <c r="I119" s="159">
        <f>Igazgatás!I145+Községgazd!I132+Vagyongazd!I119+Közút!I119+Sport!I121+Közművelődés!I156+Támogatás!I130</f>
        <v>0</v>
      </c>
      <c r="J119" s="167">
        <f>Igazgatás!J145+Községgazd!J132+Vagyongazd!J119+Közút!J119+Sport!J121+Közművelődés!J156+Támogatás!J130</f>
        <v>0</v>
      </c>
      <c r="K119" s="75">
        <f>Igazgatás!K145+Községgazd!N132+Vagyongazd!K119+Közút!K119+Sport!K121+Közművelődés!M156+Támogatás!R130</f>
        <v>0</v>
      </c>
      <c r="L119" s="1">
        <f>Igazgatás!L145+Községgazd!O132+Vagyongazd!L119+Közút!L119+Sport!L121+Közművelődés!N156+Támogatás!S130</f>
        <v>0</v>
      </c>
      <c r="M119" s="1">
        <f>Igazgatás!M145+Községgazd!P132+Vagyongazd!M119+Közút!M119+Sport!M121+Közművelődés!O156+Támogatás!T130</f>
        <v>0</v>
      </c>
      <c r="N119" s="1">
        <f>Igazgatás!N145+Községgazd!Q132+Vagyongazd!N119+Közút!N119+Sport!N121+Közművelődés!P156+Támogatás!U130</f>
        <v>0</v>
      </c>
      <c r="O119" s="1">
        <f>Igazgatás!O145+Községgazd!R132+Vagyongazd!O119+Közút!O119+Sport!O121+Közművelődés!Q156+Támogatás!V130</f>
        <v>0</v>
      </c>
      <c r="P119" s="81">
        <f>Igazgatás!P145+Községgazd!S132+Vagyongazd!P119+Közút!P119+Sport!P121+Közművelődés!R156+Támogatás!W130</f>
        <v>0</v>
      </c>
      <c r="Q119" s="1">
        <f>Igazgatás!Q145+Községgazd!T132+Vagyongazd!Q119+Közút!Q119+Sport!Q121+Közművelődés!S156+Támogatás!X130</f>
        <v>0</v>
      </c>
      <c r="R119" s="42">
        <f>Igazgatás!R145+Községgazd!U132+Vagyongazd!R119+Közút!R119+Sport!R121+Közművelődés!T156+Támogatás!Y130</f>
        <v>0</v>
      </c>
      <c r="S119" s="44">
        <f>Igazgatás!S145+Községgazd!V132+Vagyongazd!S119+Közút!S119+Sport!S121+Közművelődés!U156+Támogatás!Z130</f>
        <v>0</v>
      </c>
      <c r="T119" s="42">
        <f>Igazgatás!T145+Községgazd!W132+Vagyongazd!T119+Közút!T119+Sport!T121+Közművelődés!V156+Támogatás!AA130</f>
        <v>0</v>
      </c>
      <c r="U119" s="42">
        <f>Igazgatás!U145+Községgazd!X132+Vagyongazd!U119+Közút!U119+Sport!U121+Közművelődés!W156+Támogatás!AB130</f>
        <v>0</v>
      </c>
      <c r="V119" s="44">
        <f>Igazgatás!V145+Községgazd!Y132+Vagyongazd!V119+Közút!V119+Sport!V121+Közművelődés!X156+Támogatás!AC130</f>
        <v>0</v>
      </c>
    </row>
    <row r="120" spans="1:22" s="41" customFormat="1" hidden="1" x14ac:dyDescent="0.25">
      <c r="A120" s="126" t="s">
        <v>234</v>
      </c>
      <c r="B120" s="107" t="s">
        <v>667</v>
      </c>
      <c r="C120" s="831" t="s">
        <v>810</v>
      </c>
      <c r="D120" s="832"/>
      <c r="E120" s="832"/>
      <c r="F120" s="170">
        <f>[1]Igazgatás!F145+[1]Községgazd!F133+[1]Vagyongazd!F120+[1]Közút!F120+[1]Sport!F122+[1]Közművelődés!F155+[1]Támogatás!F129</f>
        <v>0</v>
      </c>
      <c r="G120" s="492"/>
      <c r="H120" s="260">
        <f>Igazgatás!H146+Községgazd!H133+Vagyongazd!H120+Közút!H120+Sport!H122+Közművelődés!H157+Támogatás!H131</f>
        <v>0</v>
      </c>
      <c r="I120" s="158">
        <f>Igazgatás!I146+Községgazd!I133+Vagyongazd!I120+Közút!I120+Sport!I122+Közművelődés!I157+Támogatás!I131</f>
        <v>0</v>
      </c>
      <c r="J120" s="170">
        <f>Igazgatás!J146+Községgazd!J133+Vagyongazd!J120+Közút!J120+Sport!J122+Közművelődés!J157+Támogatás!J131</f>
        <v>0</v>
      </c>
      <c r="K120" s="109">
        <f>Igazgatás!K146+Községgazd!N133+Vagyongazd!K120+Közút!K120+Sport!K122+Közművelődés!M157+Támogatás!R131</f>
        <v>0</v>
      </c>
      <c r="L120" s="110">
        <f>Igazgatás!L146+Községgazd!O133+Vagyongazd!L120+Közút!L120+Sport!L122+Közművelődés!N157+Támogatás!S131</f>
        <v>0</v>
      </c>
      <c r="M120" s="110">
        <f>Igazgatás!M146+Községgazd!P133+Vagyongazd!M120+Közút!M120+Sport!M122+Közművelődés!O157+Támogatás!T131</f>
        <v>0</v>
      </c>
      <c r="N120" s="110">
        <f>Igazgatás!N146+Községgazd!Q133+Vagyongazd!N120+Közút!N120+Sport!N122+Közművelődés!P157+Támogatás!U131</f>
        <v>0</v>
      </c>
      <c r="O120" s="110">
        <f>Igazgatás!O146+Községgazd!R133+Vagyongazd!O120+Közút!O120+Sport!O122+Közművelődés!Q157+Támogatás!V131</f>
        <v>0</v>
      </c>
      <c r="P120" s="113">
        <f>Igazgatás!P146+Községgazd!S133+Vagyongazd!P120+Közút!P120+Sport!P122+Közművelődés!R157+Támogatás!W131</f>
        <v>0</v>
      </c>
      <c r="Q120" s="110">
        <f>Igazgatás!Q146+Községgazd!T133+Vagyongazd!Q120+Közút!Q120+Sport!Q122+Közművelődés!S157+Támogatás!X131</f>
        <v>0</v>
      </c>
      <c r="R120" s="112">
        <f>Igazgatás!R146+Községgazd!U133+Vagyongazd!R120+Közút!R120+Sport!R122+Közművelődés!T157+Támogatás!Y131</f>
        <v>0</v>
      </c>
      <c r="S120" s="114">
        <f>Igazgatás!S146+Községgazd!V133+Vagyongazd!S120+Közút!S120+Sport!S122+Közművelődés!U157+Támogatás!Z131</f>
        <v>0</v>
      </c>
      <c r="T120" s="112">
        <f>Igazgatás!T146+Községgazd!W133+Vagyongazd!T120+Közút!T120+Sport!T122+Közművelődés!V157+Támogatás!AA131</f>
        <v>0</v>
      </c>
      <c r="U120" s="112">
        <f>Igazgatás!U146+Községgazd!X133+Vagyongazd!U120+Közút!U120+Sport!U122+Közművelődés!W157+Támogatás!AB131</f>
        <v>0</v>
      </c>
      <c r="V120" s="114">
        <f>Igazgatás!V146+Községgazd!Y133+Vagyongazd!V120+Közút!V120+Sport!V122+Közművelődés!X157+Támogatás!AC131</f>
        <v>0</v>
      </c>
    </row>
    <row r="121" spans="1:22" hidden="1" x14ac:dyDescent="0.25">
      <c r="B121" s="55"/>
      <c r="C121" s="2"/>
      <c r="D121" s="761" t="s">
        <v>354</v>
      </c>
      <c r="E121" s="761"/>
      <c r="F121" s="167">
        <f>[1]Igazgatás!F146+[1]Községgazd!F134+[1]Vagyongazd!F121+[1]Közút!F121+[1]Sport!F123+[1]Közművelődés!F156+[1]Támogatás!F130</f>
        <v>0</v>
      </c>
      <c r="G121" s="490"/>
      <c r="H121" s="251">
        <f>Igazgatás!H147+Községgazd!H134+Vagyongazd!H121+Közút!H121+Sport!H123+Közművelődés!H158+Támogatás!H132</f>
        <v>0</v>
      </c>
      <c r="I121" s="149">
        <f>Igazgatás!I147+Községgazd!I134+Vagyongazd!I121+Közút!I121+Sport!I123+Közművelődés!I158+Támogatás!I132</f>
        <v>0</v>
      </c>
      <c r="J121" s="167">
        <f>Igazgatás!J147+Községgazd!J134+Vagyongazd!J121+Közút!J121+Sport!J123+Közművelődés!J158+Támogatás!J132</f>
        <v>0</v>
      </c>
      <c r="K121" s="75">
        <f>Igazgatás!K147+Községgazd!N134+Vagyongazd!K121+Közút!K121+Sport!K123+Közművelődés!M158+Támogatás!R132</f>
        <v>0</v>
      </c>
      <c r="L121" s="1">
        <f>Igazgatás!L147+Községgazd!O134+Vagyongazd!L121+Közút!L121+Sport!L123+Közművelődés!N158+Támogatás!S132</f>
        <v>0</v>
      </c>
      <c r="M121" s="1">
        <f>Igazgatás!M147+Községgazd!P134+Vagyongazd!M121+Közút!M121+Sport!M123+Közművelődés!O158+Támogatás!T132</f>
        <v>0</v>
      </c>
      <c r="N121" s="1">
        <f>Igazgatás!N147+Községgazd!Q134+Vagyongazd!N121+Közút!N121+Sport!N123+Közművelődés!P158+Támogatás!U132</f>
        <v>0</v>
      </c>
      <c r="O121" s="1">
        <f>Igazgatás!O147+Községgazd!R134+Vagyongazd!O121+Közút!O121+Sport!O123+Közművelődés!Q158+Támogatás!V132</f>
        <v>0</v>
      </c>
      <c r="P121" s="81">
        <f>Igazgatás!P147+Községgazd!S134+Vagyongazd!P121+Közút!P121+Sport!P123+Közművelődés!R158+Támogatás!W132</f>
        <v>0</v>
      </c>
      <c r="Q121" s="1">
        <f>Igazgatás!Q147+Községgazd!T134+Vagyongazd!Q121+Közút!Q121+Sport!Q123+Közművelődés!S158+Támogatás!X132</f>
        <v>0</v>
      </c>
      <c r="R121" s="42">
        <f>Igazgatás!R147+Községgazd!U134+Vagyongazd!R121+Közút!R121+Sport!R123+Közművelődés!T158+Támogatás!Y132</f>
        <v>0</v>
      </c>
      <c r="S121" s="44">
        <f>Igazgatás!S147+Községgazd!V134+Vagyongazd!S121+Közút!S121+Sport!S123+Közművelődés!U158+Támogatás!Z132</f>
        <v>0</v>
      </c>
      <c r="T121" s="42">
        <f>Igazgatás!T147+Községgazd!W134+Vagyongazd!T121+Közút!T121+Sport!T123+Közművelődés!V158+Támogatás!AA132</f>
        <v>0</v>
      </c>
      <c r="U121" s="42">
        <f>Igazgatás!U147+Községgazd!X134+Vagyongazd!U121+Közút!U121+Sport!U123+Közművelődés!W158+Támogatás!AB132</f>
        <v>0</v>
      </c>
      <c r="V121" s="44">
        <f>Igazgatás!V147+Községgazd!Y134+Vagyongazd!V121+Közút!V121+Sport!V123+Közművelődés!X158+Támogatás!AC132</f>
        <v>0</v>
      </c>
    </row>
    <row r="122" spans="1:22" hidden="1" x14ac:dyDescent="0.25">
      <c r="B122" s="55"/>
      <c r="C122" s="2"/>
      <c r="D122" s="761" t="s">
        <v>357</v>
      </c>
      <c r="E122" s="761"/>
      <c r="F122" s="167">
        <f>[1]Igazgatás!F147+[1]Községgazd!F135+[1]Vagyongazd!F122+[1]Közút!F122+[1]Sport!F124+[1]Közművelődés!F157+[1]Támogatás!F131</f>
        <v>0</v>
      </c>
      <c r="G122" s="490"/>
      <c r="H122" s="251">
        <f>Igazgatás!H148+Községgazd!H135+Vagyongazd!H122+Közút!H122+Sport!H124+Közművelődés!H159+Támogatás!H133</f>
        <v>0</v>
      </c>
      <c r="I122" s="149">
        <f>Igazgatás!I148+Községgazd!I135+Vagyongazd!I122+Közút!I122+Sport!I124+Közművelődés!I159+Támogatás!I133</f>
        <v>0</v>
      </c>
      <c r="J122" s="167">
        <f>Igazgatás!J148+Községgazd!J135+Vagyongazd!J122+Közút!J122+Sport!J124+Közművelődés!J159+Támogatás!J133</f>
        <v>0</v>
      </c>
      <c r="K122" s="75">
        <f>Igazgatás!K148+Községgazd!N135+Vagyongazd!K122+Közút!K122+Sport!K124+Közművelődés!M159+Támogatás!R133</f>
        <v>0</v>
      </c>
      <c r="L122" s="1">
        <f>Igazgatás!L148+Községgazd!O135+Vagyongazd!L122+Közút!L122+Sport!L124+Közművelődés!N159+Támogatás!S133</f>
        <v>0</v>
      </c>
      <c r="M122" s="1">
        <f>Igazgatás!M148+Községgazd!P135+Vagyongazd!M122+Közút!M122+Sport!M124+Közművelődés!O159+Támogatás!T133</f>
        <v>0</v>
      </c>
      <c r="N122" s="1">
        <f>Igazgatás!N148+Községgazd!Q135+Vagyongazd!N122+Közút!N122+Sport!N124+Közművelődés!P159+Támogatás!U133</f>
        <v>0</v>
      </c>
      <c r="O122" s="1">
        <f>Igazgatás!O148+Községgazd!R135+Vagyongazd!O122+Közút!O122+Sport!O124+Közművelődés!Q159+Támogatás!V133</f>
        <v>0</v>
      </c>
      <c r="P122" s="81">
        <f>Igazgatás!P148+Községgazd!S135+Vagyongazd!P122+Közút!P122+Sport!P124+Közművelődés!R159+Támogatás!W133</f>
        <v>0</v>
      </c>
      <c r="Q122" s="1">
        <f>Igazgatás!Q148+Községgazd!T135+Vagyongazd!Q122+Közút!Q122+Sport!Q124+Közművelődés!S159+Támogatás!X133</f>
        <v>0</v>
      </c>
      <c r="R122" s="42">
        <f>Igazgatás!R148+Községgazd!U135+Vagyongazd!R122+Közút!R122+Sport!R124+Közművelődés!T159+Támogatás!Y133</f>
        <v>0</v>
      </c>
      <c r="S122" s="44">
        <f>Igazgatás!S148+Községgazd!V135+Vagyongazd!S122+Közút!S122+Sport!S124+Közművelődés!U159+Támogatás!Z133</f>
        <v>0</v>
      </c>
      <c r="T122" s="42">
        <f>Igazgatás!T148+Községgazd!W135+Vagyongazd!T122+Közút!T122+Sport!T124+Közművelődés!V159+Támogatás!AA133</f>
        <v>0</v>
      </c>
      <c r="U122" s="42">
        <f>Igazgatás!U148+Községgazd!X135+Vagyongazd!U122+Közút!U122+Sport!U124+Közművelődés!W159+Támogatás!AB133</f>
        <v>0</v>
      </c>
      <c r="V122" s="44">
        <f>Igazgatás!V148+Községgazd!Y135+Vagyongazd!V122+Közút!V122+Sport!V124+Közművelődés!X159+Támogatás!AC133</f>
        <v>0</v>
      </c>
    </row>
    <row r="123" spans="1:22" hidden="1" x14ac:dyDescent="0.25">
      <c r="B123" s="55"/>
      <c r="C123" s="2"/>
      <c r="D123" s="761" t="s">
        <v>358</v>
      </c>
      <c r="E123" s="761"/>
      <c r="F123" s="167">
        <f>[1]Igazgatás!F148+[1]Községgazd!F136+[1]Vagyongazd!F123+[1]Közút!F123+[1]Sport!F125+[1]Közművelődés!F158+[1]Támogatás!F132</f>
        <v>0</v>
      </c>
      <c r="G123" s="490"/>
      <c r="H123" s="251">
        <f>Igazgatás!H149+Községgazd!H136+Vagyongazd!H123+Közút!H123+Sport!H125+Közművelődés!H160+Támogatás!H134</f>
        <v>0</v>
      </c>
      <c r="I123" s="149">
        <f>Igazgatás!I149+Községgazd!I136+Vagyongazd!I123+Közút!I123+Sport!I125+Közművelődés!I160+Támogatás!I134</f>
        <v>0</v>
      </c>
      <c r="J123" s="167">
        <f>Igazgatás!J149+Községgazd!J136+Vagyongazd!J123+Közút!J123+Sport!J125+Közművelődés!J160+Támogatás!J134</f>
        <v>0</v>
      </c>
      <c r="K123" s="75">
        <f>Igazgatás!K149+Községgazd!N136+Vagyongazd!K123+Közút!K123+Sport!K125+Közművelődés!M160+Támogatás!R134</f>
        <v>0</v>
      </c>
      <c r="L123" s="1">
        <f>Igazgatás!L149+Községgazd!O136+Vagyongazd!L123+Közút!L123+Sport!L125+Közművelődés!N160+Támogatás!S134</f>
        <v>0</v>
      </c>
      <c r="M123" s="1">
        <f>Igazgatás!M149+Községgazd!P136+Vagyongazd!M123+Közút!M123+Sport!M125+Közművelődés!O160+Támogatás!T134</f>
        <v>0</v>
      </c>
      <c r="N123" s="1">
        <f>Igazgatás!N149+Községgazd!Q136+Vagyongazd!N123+Közút!N123+Sport!N125+Közművelődés!P160+Támogatás!U134</f>
        <v>0</v>
      </c>
      <c r="O123" s="1">
        <f>Igazgatás!O149+Községgazd!R136+Vagyongazd!O123+Közút!O123+Sport!O125+Közművelődés!Q160+Támogatás!V134</f>
        <v>0</v>
      </c>
      <c r="P123" s="81">
        <f>Igazgatás!P149+Községgazd!S136+Vagyongazd!P123+Közút!P123+Sport!P125+Közművelődés!R160+Támogatás!W134</f>
        <v>0</v>
      </c>
      <c r="Q123" s="1">
        <f>Igazgatás!Q149+Községgazd!T136+Vagyongazd!Q123+Közút!Q123+Sport!Q125+Közművelődés!S160+Támogatás!X134</f>
        <v>0</v>
      </c>
      <c r="R123" s="42">
        <f>Igazgatás!R149+Községgazd!U136+Vagyongazd!R123+Közút!R123+Sport!R125+Közművelődés!T160+Támogatás!Y134</f>
        <v>0</v>
      </c>
      <c r="S123" s="44">
        <f>Igazgatás!S149+Községgazd!V136+Vagyongazd!S123+Közút!S123+Sport!S125+Közművelődés!U160+Támogatás!Z134</f>
        <v>0</v>
      </c>
      <c r="T123" s="42">
        <f>Igazgatás!T149+Községgazd!W136+Vagyongazd!T123+Közút!T123+Sport!T125+Közművelődés!V160+Támogatás!AA134</f>
        <v>0</v>
      </c>
      <c r="U123" s="42">
        <f>Igazgatás!U149+Községgazd!X136+Vagyongazd!U123+Közút!U123+Sport!U125+Közművelődés!W160+Támogatás!AB134</f>
        <v>0</v>
      </c>
      <c r="V123" s="44">
        <f>Igazgatás!V149+Községgazd!Y136+Vagyongazd!V123+Közút!V123+Sport!V125+Közművelődés!X160+Támogatás!AC134</f>
        <v>0</v>
      </c>
    </row>
    <row r="124" spans="1:22" hidden="1" x14ac:dyDescent="0.25">
      <c r="B124" s="55"/>
      <c r="C124" s="2"/>
      <c r="D124" s="761" t="s">
        <v>355</v>
      </c>
      <c r="E124" s="761"/>
      <c r="F124" s="167">
        <f>[1]Igazgatás!F149+[1]Községgazd!F137+[1]Vagyongazd!F124+[1]Közút!F124+[1]Sport!F126+[1]Közművelődés!F159+[1]Támogatás!F133</f>
        <v>0</v>
      </c>
      <c r="G124" s="490"/>
      <c r="H124" s="251">
        <f>Igazgatás!H150+Községgazd!H137+Vagyongazd!H124+Közút!H124+Sport!H126+Közművelődés!H161+Támogatás!H135</f>
        <v>0</v>
      </c>
      <c r="I124" s="149">
        <f>Igazgatás!I150+Községgazd!I137+Vagyongazd!I124+Közút!I124+Sport!I126+Közművelődés!I161+Támogatás!I135</f>
        <v>0</v>
      </c>
      <c r="J124" s="167">
        <f>Igazgatás!J150+Községgazd!J137+Vagyongazd!J124+Közút!J124+Sport!J126+Közművelődés!J161+Támogatás!J135</f>
        <v>0</v>
      </c>
      <c r="K124" s="75">
        <f>Igazgatás!K150+Községgazd!N137+Vagyongazd!K124+Közút!K124+Sport!K126+Közművelődés!M161+Támogatás!R135</f>
        <v>0</v>
      </c>
      <c r="L124" s="1">
        <f>Igazgatás!L150+Községgazd!O137+Vagyongazd!L124+Közút!L124+Sport!L126+Közművelődés!N161+Támogatás!S135</f>
        <v>0</v>
      </c>
      <c r="M124" s="1">
        <f>Igazgatás!M150+Községgazd!P137+Vagyongazd!M124+Közút!M124+Sport!M126+Közművelődés!O161+Támogatás!T135</f>
        <v>0</v>
      </c>
      <c r="N124" s="1">
        <f>Igazgatás!N150+Községgazd!Q137+Vagyongazd!N124+Közút!N124+Sport!N126+Közművelődés!P161+Támogatás!U135</f>
        <v>0</v>
      </c>
      <c r="O124" s="1">
        <f>Igazgatás!O150+Községgazd!R137+Vagyongazd!O124+Közút!O124+Sport!O126+Közművelődés!Q161+Támogatás!V135</f>
        <v>0</v>
      </c>
      <c r="P124" s="81">
        <f>Igazgatás!P150+Községgazd!S137+Vagyongazd!P124+Közút!P124+Sport!P126+Közművelődés!R161+Támogatás!W135</f>
        <v>0</v>
      </c>
      <c r="Q124" s="1">
        <f>Igazgatás!Q150+Községgazd!T137+Vagyongazd!Q124+Közút!Q124+Sport!Q126+Közművelődés!S161+Támogatás!X135</f>
        <v>0</v>
      </c>
      <c r="R124" s="42">
        <f>Igazgatás!R150+Községgazd!U137+Vagyongazd!R124+Közút!R124+Sport!R126+Közművelődés!T161+Támogatás!Y135</f>
        <v>0</v>
      </c>
      <c r="S124" s="44">
        <f>Igazgatás!S150+Községgazd!V137+Vagyongazd!S124+Közút!S124+Sport!S126+Közművelődés!U161+Támogatás!Z135</f>
        <v>0</v>
      </c>
      <c r="T124" s="42">
        <f>Igazgatás!T150+Községgazd!W137+Vagyongazd!T124+Közút!T124+Sport!T126+Közművelődés!V161+Támogatás!AA135</f>
        <v>0</v>
      </c>
      <c r="U124" s="42">
        <f>Igazgatás!U150+Községgazd!X137+Vagyongazd!U124+Közút!U124+Sport!U126+Közművelődés!W161+Támogatás!AB135</f>
        <v>0</v>
      </c>
      <c r="V124" s="44">
        <f>Igazgatás!V150+Községgazd!Y137+Vagyongazd!V124+Közút!V124+Sport!V126+Közművelődés!X161+Támogatás!AC135</f>
        <v>0</v>
      </c>
    </row>
    <row r="125" spans="1:22" hidden="1" x14ac:dyDescent="0.25">
      <c r="B125" s="55"/>
      <c r="C125" s="2"/>
      <c r="D125" s="761" t="s">
        <v>811</v>
      </c>
      <c r="E125" s="761"/>
      <c r="F125" s="167">
        <f>[1]Igazgatás!F150+[1]Községgazd!F138+[1]Vagyongazd!F125+[1]Közút!F125+[1]Sport!F127+[1]Közművelődés!F160+[1]Támogatás!F134</f>
        <v>0</v>
      </c>
      <c r="G125" s="490"/>
      <c r="H125" s="251">
        <f>Igazgatás!H151+Községgazd!H138+Vagyongazd!H125+Közút!H125+Sport!H127+Közművelődés!H162+Támogatás!H136</f>
        <v>0</v>
      </c>
      <c r="I125" s="149">
        <f>Igazgatás!I151+Községgazd!I138+Vagyongazd!I125+Közút!I125+Sport!I127+Közművelődés!I162+Támogatás!I136</f>
        <v>0</v>
      </c>
      <c r="J125" s="167">
        <f>Igazgatás!J151+Községgazd!J138+Vagyongazd!J125+Közút!J125+Sport!J127+Közművelődés!J162+Támogatás!J136</f>
        <v>0</v>
      </c>
      <c r="K125" s="75">
        <f>Igazgatás!K151+Községgazd!N138+Vagyongazd!K125+Közút!K125+Sport!K127+Közművelődés!M162+Támogatás!R136</f>
        <v>0</v>
      </c>
      <c r="L125" s="1">
        <f>Igazgatás!L151+Községgazd!O138+Vagyongazd!L125+Közút!L125+Sport!L127+Közművelődés!N162+Támogatás!S136</f>
        <v>0</v>
      </c>
      <c r="M125" s="1">
        <f>Igazgatás!M151+Községgazd!P138+Vagyongazd!M125+Közút!M125+Sport!M127+Közművelődés!O162+Támogatás!T136</f>
        <v>0</v>
      </c>
      <c r="N125" s="1">
        <f>Igazgatás!N151+Községgazd!Q138+Vagyongazd!N125+Közút!N125+Sport!N127+Közművelődés!P162+Támogatás!U136</f>
        <v>0</v>
      </c>
      <c r="O125" s="1">
        <f>Igazgatás!O151+Községgazd!R138+Vagyongazd!O125+Közút!O125+Sport!O127+Közművelődés!Q162+Támogatás!V136</f>
        <v>0</v>
      </c>
      <c r="P125" s="81">
        <f>Igazgatás!P151+Községgazd!S138+Vagyongazd!P125+Közút!P125+Sport!P127+Közművelődés!R162+Támogatás!W136</f>
        <v>0</v>
      </c>
      <c r="Q125" s="1">
        <f>Igazgatás!Q151+Községgazd!T138+Vagyongazd!Q125+Közút!Q125+Sport!Q127+Közművelődés!S162+Támogatás!X136</f>
        <v>0</v>
      </c>
      <c r="R125" s="42">
        <f>Igazgatás!R151+Községgazd!U138+Vagyongazd!R125+Közút!R125+Sport!R127+Közművelődés!T162+Támogatás!Y136</f>
        <v>0</v>
      </c>
      <c r="S125" s="44">
        <f>Igazgatás!S151+Községgazd!V138+Vagyongazd!S125+Közút!S125+Sport!S127+Közművelődés!U162+Támogatás!Z136</f>
        <v>0</v>
      </c>
      <c r="T125" s="42">
        <f>Igazgatás!T151+Községgazd!W138+Vagyongazd!T125+Közút!T125+Sport!T127+Közművelődés!V162+Támogatás!AA136</f>
        <v>0</v>
      </c>
      <c r="U125" s="42">
        <f>Igazgatás!U151+Községgazd!X138+Vagyongazd!U125+Közút!U125+Sport!U127+Közművelődés!W162+Támogatás!AB136</f>
        <v>0</v>
      </c>
      <c r="V125" s="44">
        <f>Igazgatás!V151+Községgazd!Y138+Vagyongazd!V125+Közút!V125+Sport!V127+Közművelődés!X162+Támogatás!AC136</f>
        <v>0</v>
      </c>
    </row>
    <row r="126" spans="1:22" ht="25.5" hidden="1" customHeight="1" x14ac:dyDescent="0.25">
      <c r="B126" s="55"/>
      <c r="C126" s="2"/>
      <c r="D126" s="762" t="s">
        <v>532</v>
      </c>
      <c r="E126" s="762"/>
      <c r="F126" s="167">
        <f>[1]Igazgatás!F151+[1]Községgazd!F139+[1]Vagyongazd!F126+[1]Közút!F126+[1]Sport!F128+[1]Közművelődés!F161+[1]Támogatás!F135</f>
        <v>0</v>
      </c>
      <c r="G126" s="490"/>
      <c r="H126" s="261">
        <f>Igazgatás!H152+Községgazd!H139+Vagyongazd!H126+Közút!H126+Sport!H128+Közművelődés!H163+Támogatás!H137</f>
        <v>0</v>
      </c>
      <c r="I126" s="159">
        <f>Igazgatás!I152+Községgazd!I139+Vagyongazd!I126+Közút!I126+Sport!I128+Közművelődés!I163+Támogatás!I137</f>
        <v>0</v>
      </c>
      <c r="J126" s="167">
        <f>Igazgatás!J152+Községgazd!J139+Vagyongazd!J126+Közút!J126+Sport!J128+Közművelődés!J163+Támogatás!J137</f>
        <v>0</v>
      </c>
      <c r="K126" s="75">
        <f>Igazgatás!K152+Községgazd!N139+Vagyongazd!K126+Közút!K126+Sport!K128+Közművelődés!M163+Támogatás!R137</f>
        <v>0</v>
      </c>
      <c r="L126" s="1">
        <f>Igazgatás!L152+Községgazd!O139+Vagyongazd!L126+Közút!L126+Sport!L128+Közművelődés!N163+Támogatás!S137</f>
        <v>0</v>
      </c>
      <c r="M126" s="1">
        <f>Igazgatás!M152+Községgazd!P139+Vagyongazd!M126+Közút!M126+Sport!M128+Közművelődés!O163+Támogatás!T137</f>
        <v>0</v>
      </c>
      <c r="N126" s="1">
        <f>Igazgatás!N152+Községgazd!Q139+Vagyongazd!N126+Közút!N126+Sport!N128+Közművelődés!P163+Támogatás!U137</f>
        <v>0</v>
      </c>
      <c r="O126" s="1">
        <f>Igazgatás!O152+Községgazd!R139+Vagyongazd!O126+Közút!O126+Sport!O128+Közművelődés!Q163+Támogatás!V137</f>
        <v>0</v>
      </c>
      <c r="P126" s="81">
        <f>Igazgatás!P152+Községgazd!S139+Vagyongazd!P126+Közút!P126+Sport!P128+Közművelődés!R163+Támogatás!W137</f>
        <v>0</v>
      </c>
      <c r="Q126" s="1">
        <f>Igazgatás!Q152+Községgazd!T139+Vagyongazd!Q126+Közút!Q126+Sport!Q128+Közművelődés!S163+Támogatás!X137</f>
        <v>0</v>
      </c>
      <c r="R126" s="42">
        <f>Igazgatás!R152+Községgazd!U139+Vagyongazd!R126+Közút!R126+Sport!R128+Közművelődés!T163+Támogatás!Y137</f>
        <v>0</v>
      </c>
      <c r="S126" s="44">
        <f>Igazgatás!S152+Községgazd!V139+Vagyongazd!S126+Közút!S126+Sport!S128+Közművelődés!U163+Támogatás!Z137</f>
        <v>0</v>
      </c>
      <c r="T126" s="42">
        <f>Igazgatás!T152+Községgazd!W139+Vagyongazd!T126+Közút!T126+Sport!T128+Közművelődés!V163+Támogatás!AA137</f>
        <v>0</v>
      </c>
      <c r="U126" s="42">
        <f>Igazgatás!U152+Községgazd!X139+Vagyongazd!U126+Közút!U126+Sport!U128+Közművelődés!W163+Támogatás!AB137</f>
        <v>0</v>
      </c>
      <c r="V126" s="44">
        <f>Igazgatás!V152+Községgazd!Y139+Vagyongazd!V126+Közút!V126+Sport!V128+Közművelődés!X163+Támogatás!AC137</f>
        <v>0</v>
      </c>
    </row>
    <row r="127" spans="1:22" ht="25.5" hidden="1" customHeight="1" x14ac:dyDescent="0.25">
      <c r="B127" s="55"/>
      <c r="C127" s="2"/>
      <c r="D127" s="762" t="s">
        <v>533</v>
      </c>
      <c r="E127" s="762"/>
      <c r="F127" s="167">
        <f>[1]Igazgatás!F152+[1]Községgazd!F140+[1]Vagyongazd!F127+[1]Közút!F127+[1]Sport!F129+[1]Közművelődés!F162+[1]Támogatás!F136</f>
        <v>0</v>
      </c>
      <c r="G127" s="490"/>
      <c r="H127" s="261">
        <f>Igazgatás!H153+Községgazd!H140+Vagyongazd!H127+Közút!H127+Sport!H129+Közművelődés!H164+Támogatás!H138</f>
        <v>0</v>
      </c>
      <c r="I127" s="159">
        <f>Igazgatás!I153+Községgazd!I140+Vagyongazd!I127+Közút!I127+Sport!I129+Közművelődés!I164+Támogatás!I138</f>
        <v>0</v>
      </c>
      <c r="J127" s="167">
        <f>Igazgatás!J153+Községgazd!J140+Vagyongazd!J127+Közút!J127+Sport!J129+Közművelődés!J164+Támogatás!J138</f>
        <v>0</v>
      </c>
      <c r="K127" s="75">
        <f>Igazgatás!K153+Községgazd!N140+Vagyongazd!K127+Közút!K127+Sport!K129+Közművelődés!M164+Támogatás!R138</f>
        <v>0</v>
      </c>
      <c r="L127" s="1">
        <f>Igazgatás!L153+Községgazd!O140+Vagyongazd!L127+Közút!L127+Sport!L129+Közművelődés!N164+Támogatás!S138</f>
        <v>0</v>
      </c>
      <c r="M127" s="1">
        <f>Igazgatás!M153+Községgazd!P140+Vagyongazd!M127+Közút!M127+Sport!M129+Közművelődés!O164+Támogatás!T138</f>
        <v>0</v>
      </c>
      <c r="N127" s="1">
        <f>Igazgatás!N153+Községgazd!Q140+Vagyongazd!N127+Közút!N127+Sport!N129+Közművelődés!P164+Támogatás!U138</f>
        <v>0</v>
      </c>
      <c r="O127" s="1">
        <f>Igazgatás!O153+Községgazd!R140+Vagyongazd!O127+Közút!O127+Sport!O129+Közművelődés!Q164+Támogatás!V138</f>
        <v>0</v>
      </c>
      <c r="P127" s="81">
        <f>Igazgatás!P153+Községgazd!S140+Vagyongazd!P127+Közút!P127+Sport!P129+Közművelődés!R164+Támogatás!W138</f>
        <v>0</v>
      </c>
      <c r="Q127" s="1">
        <f>Igazgatás!Q153+Községgazd!T140+Vagyongazd!Q127+Közút!Q127+Sport!Q129+Közművelődés!S164+Támogatás!X138</f>
        <v>0</v>
      </c>
      <c r="R127" s="42">
        <f>Igazgatás!R153+Községgazd!U140+Vagyongazd!R127+Közút!R127+Sport!R129+Közművelődés!T164+Támogatás!Y138</f>
        <v>0</v>
      </c>
      <c r="S127" s="44">
        <f>Igazgatás!S153+Községgazd!V140+Vagyongazd!S127+Közút!S127+Sport!S129+Közművelődés!U164+Támogatás!Z138</f>
        <v>0</v>
      </c>
      <c r="T127" s="42">
        <f>Igazgatás!T153+Községgazd!W140+Vagyongazd!T127+Közút!T127+Sport!T129+Közművelődés!V164+Támogatás!AA138</f>
        <v>0</v>
      </c>
      <c r="U127" s="42">
        <f>Igazgatás!U153+Községgazd!X140+Vagyongazd!U127+Közút!U127+Sport!U129+Közművelődés!W164+Támogatás!AB138</f>
        <v>0</v>
      </c>
      <c r="V127" s="44">
        <f>Igazgatás!V153+Községgazd!Y140+Vagyongazd!V127+Közút!V127+Sport!V129+Közművelődés!X164+Támogatás!AC138</f>
        <v>0</v>
      </c>
    </row>
    <row r="128" spans="1:22" hidden="1" x14ac:dyDescent="0.25">
      <c r="B128" s="55"/>
      <c r="C128" s="2"/>
      <c r="D128" s="761" t="s">
        <v>364</v>
      </c>
      <c r="E128" s="761"/>
      <c r="F128" s="167">
        <f>[1]Igazgatás!F153+[1]Községgazd!F141+[1]Vagyongazd!F128+[1]Közút!F128+[1]Sport!F130+[1]Közművelődés!F163+[1]Támogatás!F137</f>
        <v>0</v>
      </c>
      <c r="G128" s="490"/>
      <c r="H128" s="251">
        <f>Igazgatás!H154+Községgazd!H141+Vagyongazd!H128+Közút!H128+Sport!H130+Közművelődés!H165+Támogatás!H139</f>
        <v>0</v>
      </c>
      <c r="I128" s="149">
        <f>Igazgatás!I154+Községgazd!I141+Vagyongazd!I128+Közút!I128+Sport!I130+Közművelődés!I165+Támogatás!I139</f>
        <v>0</v>
      </c>
      <c r="J128" s="167">
        <f>Igazgatás!J154+Községgazd!J141+Vagyongazd!J128+Közút!J128+Sport!J130+Közművelődés!J165+Támogatás!J139</f>
        <v>0</v>
      </c>
      <c r="K128" s="75">
        <f>Igazgatás!K154+Községgazd!N141+Vagyongazd!K128+Közút!K128+Sport!K130+Közművelődés!M165+Támogatás!R139</f>
        <v>0</v>
      </c>
      <c r="L128" s="1">
        <f>Igazgatás!L154+Községgazd!O141+Vagyongazd!L128+Közút!L128+Sport!L130+Közművelődés!N165+Támogatás!S139</f>
        <v>0</v>
      </c>
      <c r="M128" s="1">
        <f>Igazgatás!M154+Községgazd!P141+Vagyongazd!M128+Közút!M128+Sport!M130+Közművelődés!O165+Támogatás!T139</f>
        <v>0</v>
      </c>
      <c r="N128" s="1">
        <f>Igazgatás!N154+Községgazd!Q141+Vagyongazd!N128+Közút!N128+Sport!N130+Közművelődés!P165+Támogatás!U139</f>
        <v>0</v>
      </c>
      <c r="O128" s="1">
        <f>Igazgatás!O154+Községgazd!R141+Vagyongazd!O128+Közút!O128+Sport!O130+Közművelődés!Q165+Támogatás!V139</f>
        <v>0</v>
      </c>
      <c r="P128" s="81">
        <f>Igazgatás!P154+Községgazd!S141+Vagyongazd!P128+Közút!P128+Sport!P130+Közművelődés!R165+Támogatás!W139</f>
        <v>0</v>
      </c>
      <c r="Q128" s="1">
        <f>Igazgatás!Q154+Községgazd!T141+Vagyongazd!Q128+Közút!Q128+Sport!Q130+Közművelődés!S165+Támogatás!X139</f>
        <v>0</v>
      </c>
      <c r="R128" s="42">
        <f>Igazgatás!R154+Községgazd!U141+Vagyongazd!R128+Közút!R128+Sport!R130+Közművelődés!T165+Támogatás!Y139</f>
        <v>0</v>
      </c>
      <c r="S128" s="44">
        <f>Igazgatás!S154+Községgazd!V141+Vagyongazd!S128+Közút!S128+Sport!S130+Közművelődés!U165+Támogatás!Z139</f>
        <v>0</v>
      </c>
      <c r="T128" s="42">
        <f>Igazgatás!T154+Községgazd!W141+Vagyongazd!T128+Közút!T128+Sport!T130+Közművelődés!V165+Támogatás!AA139</f>
        <v>0</v>
      </c>
      <c r="U128" s="42">
        <f>Igazgatás!U154+Községgazd!X141+Vagyongazd!U128+Közút!U128+Sport!U130+Közművelődés!W165+Támogatás!AB139</f>
        <v>0</v>
      </c>
      <c r="V128" s="44">
        <f>Igazgatás!V154+Községgazd!Y141+Vagyongazd!V128+Közút!V128+Sport!V130+Közművelődés!X165+Támogatás!AC139</f>
        <v>0</v>
      </c>
    </row>
    <row r="129" spans="1:22" hidden="1" x14ac:dyDescent="0.25">
      <c r="B129" s="55"/>
      <c r="C129" s="2"/>
      <c r="D129" s="761" t="s">
        <v>356</v>
      </c>
      <c r="E129" s="761"/>
      <c r="F129" s="167">
        <f>[1]Igazgatás!F154+[1]Községgazd!F142+[1]Vagyongazd!F129+[1]Közút!F129+[1]Sport!F131+[1]Közművelődés!F164+[1]Támogatás!F138</f>
        <v>0</v>
      </c>
      <c r="G129" s="490"/>
      <c r="H129" s="251">
        <f>Igazgatás!H155+Községgazd!H142+Vagyongazd!H129+Közút!H129+Sport!H131+Közművelődés!H166+Támogatás!H140</f>
        <v>0</v>
      </c>
      <c r="I129" s="149">
        <f>Igazgatás!I155+Községgazd!I142+Vagyongazd!I129+Közút!I129+Sport!I131+Közművelődés!I166+Támogatás!I140</f>
        <v>0</v>
      </c>
      <c r="J129" s="167">
        <f>Igazgatás!J155+Községgazd!J142+Vagyongazd!J129+Közút!J129+Sport!J131+Közművelődés!J166+Támogatás!J140</f>
        <v>0</v>
      </c>
      <c r="K129" s="75">
        <f>Igazgatás!K155+Községgazd!N142+Vagyongazd!K129+Közút!K129+Sport!K131+Közművelődés!M166+Támogatás!R140</f>
        <v>0</v>
      </c>
      <c r="L129" s="1">
        <f>Igazgatás!L155+Községgazd!O142+Vagyongazd!L129+Közút!L129+Sport!L131+Közművelődés!N166+Támogatás!S140</f>
        <v>0</v>
      </c>
      <c r="M129" s="1">
        <f>Igazgatás!M155+Községgazd!P142+Vagyongazd!M129+Közút!M129+Sport!M131+Közművelődés!O166+Támogatás!T140</f>
        <v>0</v>
      </c>
      <c r="N129" s="1">
        <f>Igazgatás!N155+Községgazd!Q142+Vagyongazd!N129+Közút!N129+Sport!N131+Közművelődés!P166+Támogatás!U140</f>
        <v>0</v>
      </c>
      <c r="O129" s="1">
        <f>Igazgatás!O155+Községgazd!R142+Vagyongazd!O129+Közút!O129+Sport!O131+Közművelődés!Q166+Támogatás!V140</f>
        <v>0</v>
      </c>
      <c r="P129" s="81">
        <f>Igazgatás!P155+Községgazd!S142+Vagyongazd!P129+Közút!P129+Sport!P131+Közművelődés!R166+Támogatás!W140</f>
        <v>0</v>
      </c>
      <c r="Q129" s="1">
        <f>Igazgatás!Q155+Községgazd!T142+Vagyongazd!Q129+Közút!Q129+Sport!Q131+Közművelődés!S166+Támogatás!X140</f>
        <v>0</v>
      </c>
      <c r="R129" s="42">
        <f>Igazgatás!R155+Községgazd!U142+Vagyongazd!R129+Közút!R129+Sport!R131+Közművelődés!T166+Támogatás!Y140</f>
        <v>0</v>
      </c>
      <c r="S129" s="44">
        <f>Igazgatás!S155+Községgazd!V142+Vagyongazd!S129+Közút!S129+Sport!S131+Közművelődés!U166+Támogatás!Z140</f>
        <v>0</v>
      </c>
      <c r="T129" s="42">
        <f>Igazgatás!T155+Községgazd!W142+Vagyongazd!T129+Közút!T129+Sport!T131+Közművelődés!V166+Támogatás!AA140</f>
        <v>0</v>
      </c>
      <c r="U129" s="42">
        <f>Igazgatás!U155+Községgazd!X142+Vagyongazd!U129+Közút!U129+Sport!U131+Közművelődés!W166+Támogatás!AB140</f>
        <v>0</v>
      </c>
      <c r="V129" s="44">
        <f>Igazgatás!V155+Községgazd!Y142+Vagyongazd!V129+Közút!V129+Sport!V131+Közművelődés!X166+Támogatás!AC140</f>
        <v>0</v>
      </c>
    </row>
    <row r="130" spans="1:22" ht="25.5" hidden="1" customHeight="1" x14ac:dyDescent="0.25">
      <c r="B130" s="55"/>
      <c r="C130" s="2"/>
      <c r="D130" s="762" t="s">
        <v>534</v>
      </c>
      <c r="E130" s="762"/>
      <c r="F130" s="167">
        <f>[1]Igazgatás!F155+[1]Községgazd!F143+[1]Vagyongazd!F130+[1]Közút!F130+[1]Sport!F132+[1]Közművelődés!F165+[1]Támogatás!F139</f>
        <v>0</v>
      </c>
      <c r="G130" s="490"/>
      <c r="H130" s="261">
        <f>Igazgatás!H156+Községgazd!H143+Vagyongazd!H130+Közút!H130+Sport!H132+Közművelődés!H167+Támogatás!H141</f>
        <v>0</v>
      </c>
      <c r="I130" s="159">
        <f>Igazgatás!I156+Községgazd!I143+Vagyongazd!I130+Közút!I130+Sport!I132+Közművelődés!I167+Támogatás!I141</f>
        <v>0</v>
      </c>
      <c r="J130" s="167">
        <f>Igazgatás!J156+Községgazd!J143+Vagyongazd!J130+Közút!J130+Sport!J132+Közművelődés!J167+Támogatás!J141</f>
        <v>0</v>
      </c>
      <c r="K130" s="75">
        <f>Igazgatás!K156+Községgazd!N143+Vagyongazd!K130+Közút!K130+Sport!K132+Közművelődés!M167+Támogatás!R141</f>
        <v>0</v>
      </c>
      <c r="L130" s="1">
        <f>Igazgatás!L156+Községgazd!O143+Vagyongazd!L130+Közút!L130+Sport!L132+Közművelődés!N167+Támogatás!S141</f>
        <v>0</v>
      </c>
      <c r="M130" s="1">
        <f>Igazgatás!M156+Községgazd!P143+Vagyongazd!M130+Közút!M130+Sport!M132+Közművelődés!O167+Támogatás!T141</f>
        <v>0</v>
      </c>
      <c r="N130" s="1">
        <f>Igazgatás!N156+Községgazd!Q143+Vagyongazd!N130+Közút!N130+Sport!N132+Közművelődés!P167+Támogatás!U141</f>
        <v>0</v>
      </c>
      <c r="O130" s="1">
        <f>Igazgatás!O156+Községgazd!R143+Vagyongazd!O130+Közút!O130+Sport!O132+Közművelődés!Q167+Támogatás!V141</f>
        <v>0</v>
      </c>
      <c r="P130" s="81">
        <f>Igazgatás!P156+Községgazd!S143+Vagyongazd!P130+Közút!P130+Sport!P132+Közművelődés!R167+Támogatás!W141</f>
        <v>0</v>
      </c>
      <c r="Q130" s="1">
        <f>Igazgatás!Q156+Községgazd!T143+Vagyongazd!Q130+Közút!Q130+Sport!Q132+Közművelődés!S167+Támogatás!X141</f>
        <v>0</v>
      </c>
      <c r="R130" s="42">
        <f>Igazgatás!R156+Községgazd!U143+Vagyongazd!R130+Közút!R130+Sport!R132+Közművelődés!T167+Támogatás!Y141</f>
        <v>0</v>
      </c>
      <c r="S130" s="44">
        <f>Igazgatás!S156+Községgazd!V143+Vagyongazd!S130+Közút!S130+Sport!S132+Közművelődés!U167+Támogatás!Z141</f>
        <v>0</v>
      </c>
      <c r="T130" s="42">
        <f>Igazgatás!T156+Községgazd!W143+Vagyongazd!T130+Közút!T130+Sport!T132+Közművelődés!V167+Támogatás!AA141</f>
        <v>0</v>
      </c>
      <c r="U130" s="42">
        <f>Igazgatás!U156+Községgazd!X143+Vagyongazd!U130+Közút!U130+Sport!U132+Közművelődés!W167+Támogatás!AB141</f>
        <v>0</v>
      </c>
      <c r="V130" s="44">
        <f>Igazgatás!V156+Községgazd!Y143+Vagyongazd!V130+Közút!V130+Sport!V132+Közművelődés!X167+Támogatás!AC141</f>
        <v>0</v>
      </c>
    </row>
    <row r="131" spans="1:22" hidden="1" x14ac:dyDescent="0.25">
      <c r="B131" s="55"/>
      <c r="C131" s="2"/>
      <c r="D131" s="761" t="s">
        <v>535</v>
      </c>
      <c r="E131" s="761"/>
      <c r="F131" s="167">
        <f>[1]Igazgatás!F156+[1]Községgazd!F144+[1]Vagyongazd!F131+[1]Közút!F131+[1]Sport!F133+[1]Közművelődés!F166+[1]Támogatás!F140</f>
        <v>0</v>
      </c>
      <c r="G131" s="490"/>
      <c r="H131" s="251">
        <f>Igazgatás!H157+Községgazd!H144+Vagyongazd!H131+Közút!H131+Sport!H133+Közművelődés!H168+Támogatás!H142</f>
        <v>0</v>
      </c>
      <c r="I131" s="149">
        <f>Igazgatás!I157+Községgazd!I144+Vagyongazd!I131+Közút!I131+Sport!I133+Közművelődés!I168+Támogatás!I142</f>
        <v>0</v>
      </c>
      <c r="J131" s="167">
        <f>Igazgatás!J157+Községgazd!J144+Vagyongazd!J131+Közút!J131+Sport!J133+Közművelődés!J168+Támogatás!J142</f>
        <v>0</v>
      </c>
      <c r="K131" s="75">
        <f>Igazgatás!K157+Községgazd!N144+Vagyongazd!K131+Közút!K131+Sport!K133+Közművelődés!M168+Támogatás!R142</f>
        <v>0</v>
      </c>
      <c r="L131" s="1">
        <f>Igazgatás!L157+Községgazd!O144+Vagyongazd!L131+Közút!L131+Sport!L133+Közművelődés!N168+Támogatás!S142</f>
        <v>0</v>
      </c>
      <c r="M131" s="1">
        <f>Igazgatás!M157+Községgazd!P144+Vagyongazd!M131+Közút!M131+Sport!M133+Közművelődés!O168+Támogatás!T142</f>
        <v>0</v>
      </c>
      <c r="N131" s="1">
        <f>Igazgatás!N157+Községgazd!Q144+Vagyongazd!N131+Közút!N131+Sport!N133+Közművelődés!P168+Támogatás!U142</f>
        <v>0</v>
      </c>
      <c r="O131" s="1">
        <f>Igazgatás!O157+Községgazd!R144+Vagyongazd!O131+Közút!O131+Sport!O133+Közművelődés!Q168+Támogatás!V142</f>
        <v>0</v>
      </c>
      <c r="P131" s="81">
        <f>Igazgatás!P157+Községgazd!S144+Vagyongazd!P131+Közút!P131+Sport!P133+Közművelődés!R168+Támogatás!W142</f>
        <v>0</v>
      </c>
      <c r="Q131" s="1">
        <f>Igazgatás!Q157+Községgazd!T144+Vagyongazd!Q131+Közút!Q131+Sport!Q133+Közművelődés!S168+Támogatás!X142</f>
        <v>0</v>
      </c>
      <c r="R131" s="42">
        <f>Igazgatás!R157+Községgazd!U144+Vagyongazd!R131+Közút!R131+Sport!R133+Közművelődés!T168+Támogatás!Y142</f>
        <v>0</v>
      </c>
      <c r="S131" s="44">
        <f>Igazgatás!S157+Községgazd!V144+Vagyongazd!S131+Közút!S131+Sport!S133+Közművelődés!U168+Támogatás!Z142</f>
        <v>0</v>
      </c>
      <c r="T131" s="42">
        <f>Igazgatás!T157+Községgazd!W144+Vagyongazd!T131+Közút!T131+Sport!T133+Közművelődés!V168+Támogatás!AA142</f>
        <v>0</v>
      </c>
      <c r="U131" s="42">
        <f>Igazgatás!U157+Községgazd!X144+Vagyongazd!U131+Közút!U131+Sport!U133+Közművelődés!W168+Támogatás!AB142</f>
        <v>0</v>
      </c>
      <c r="V131" s="44">
        <f>Igazgatás!V157+Községgazd!Y144+Vagyongazd!V131+Közút!V131+Sport!V133+Közművelődés!X168+Támogatás!AC142</f>
        <v>0</v>
      </c>
    </row>
    <row r="132" spans="1:22" s="41" customFormat="1" hidden="1" x14ac:dyDescent="0.25">
      <c r="A132" s="126" t="s">
        <v>235</v>
      </c>
      <c r="B132" s="107" t="s">
        <v>666</v>
      </c>
      <c r="C132" s="792" t="s">
        <v>236</v>
      </c>
      <c r="D132" s="793"/>
      <c r="E132" s="793"/>
      <c r="F132" s="170">
        <f>[1]Igazgatás!F157+[1]Községgazd!F145+[1]Vagyongazd!F132+[1]Közút!F132+[1]Sport!F134+[1]Közművelődés!F167+[1]Támogatás!F141</f>
        <v>0</v>
      </c>
      <c r="G132" s="492"/>
      <c r="H132" s="262">
        <f>Igazgatás!H158+Községgazd!H145+Vagyongazd!H132+Közút!H132+Sport!H134+Közművelődés!H169+Támogatás!H143</f>
        <v>0</v>
      </c>
      <c r="I132" s="160">
        <f>Igazgatás!I158+Községgazd!I145+Vagyongazd!I132+Közút!I132+Sport!I134+Közművelődés!I169+Támogatás!I143</f>
        <v>0</v>
      </c>
      <c r="J132" s="170">
        <f>Igazgatás!J158+Községgazd!J145+Vagyongazd!J132+Közút!J132+Sport!J134+Közművelődés!J169+Támogatás!J143</f>
        <v>0</v>
      </c>
      <c r="K132" s="109">
        <f>Igazgatás!K158+Községgazd!N145+Vagyongazd!K132+Közút!K132+Sport!K134+Közművelődés!M169+Támogatás!R143</f>
        <v>0</v>
      </c>
      <c r="L132" s="110">
        <f>Igazgatás!L158+Községgazd!O145+Vagyongazd!L132+Közút!L132+Sport!L134+Közművelődés!N169+Támogatás!S143</f>
        <v>0</v>
      </c>
      <c r="M132" s="110">
        <f>Igazgatás!M158+Községgazd!P145+Vagyongazd!M132+Közút!M132+Sport!M134+Közművelődés!O169+Támogatás!T143</f>
        <v>0</v>
      </c>
      <c r="N132" s="110">
        <f>Igazgatás!N158+Községgazd!Q145+Vagyongazd!N132+Közút!N132+Sport!N134+Közművelődés!P169+Támogatás!U143</f>
        <v>0</v>
      </c>
      <c r="O132" s="110">
        <f>Igazgatás!O158+Községgazd!R145+Vagyongazd!O132+Közút!O132+Sport!O134+Közművelődés!Q169+Támogatás!V143</f>
        <v>0</v>
      </c>
      <c r="P132" s="113">
        <f>Igazgatás!P158+Községgazd!S145+Vagyongazd!P132+Közút!P132+Sport!P134+Közművelődés!R169+Támogatás!W143</f>
        <v>0</v>
      </c>
      <c r="Q132" s="110">
        <f>Igazgatás!Q158+Községgazd!T145+Vagyongazd!Q132+Közút!Q132+Sport!Q134+Közművelődés!S169+Támogatás!X143</f>
        <v>0</v>
      </c>
      <c r="R132" s="112">
        <f>Igazgatás!R158+Községgazd!U145+Vagyongazd!R132+Közút!R132+Sport!R134+Közművelődés!T169+Támogatás!Y143</f>
        <v>0</v>
      </c>
      <c r="S132" s="114">
        <f>Igazgatás!S158+Községgazd!V145+Vagyongazd!S132+Közút!S132+Sport!S134+Közművelődés!U169+Támogatás!Z143</f>
        <v>0</v>
      </c>
      <c r="T132" s="112">
        <f>Igazgatás!T158+Községgazd!W145+Vagyongazd!T132+Közút!T132+Sport!T134+Közművelődés!V169+Támogatás!AA143</f>
        <v>0</v>
      </c>
      <c r="U132" s="112">
        <f>Igazgatás!U158+Községgazd!X145+Vagyongazd!U132+Közút!U132+Sport!U134+Közművelődés!W169+Támogatás!AB143</f>
        <v>0</v>
      </c>
      <c r="V132" s="114">
        <f>Igazgatás!V158+Községgazd!Y145+Vagyongazd!V132+Közút!V132+Sport!V134+Közművelődés!X169+Támogatás!AC143</f>
        <v>0</v>
      </c>
    </row>
    <row r="133" spans="1:22" s="41" customFormat="1" hidden="1" x14ac:dyDescent="0.25">
      <c r="A133" s="126" t="s">
        <v>237</v>
      </c>
      <c r="B133" s="107" t="s">
        <v>668</v>
      </c>
      <c r="C133" s="792" t="s">
        <v>238</v>
      </c>
      <c r="D133" s="793"/>
      <c r="E133" s="793"/>
      <c r="F133" s="170">
        <f>[1]Igazgatás!F158+[1]Községgazd!F146+[1]Vagyongazd!F133+[1]Közút!F133+[1]Sport!F135+[1]Közművelődés!F168+[1]Támogatás!F142</f>
        <v>0</v>
      </c>
      <c r="G133" s="492"/>
      <c r="H133" s="262">
        <f>Igazgatás!H159+Községgazd!H146+Vagyongazd!H133+Közút!H133+Sport!H135+Közművelődés!H170+Támogatás!H144</f>
        <v>0</v>
      </c>
      <c r="I133" s="160">
        <f>Igazgatás!I159+Községgazd!I146+Vagyongazd!I133+Közút!I133+Sport!I135+Közművelődés!I170+Támogatás!I144</f>
        <v>0</v>
      </c>
      <c r="J133" s="170">
        <f>Igazgatás!J159+Községgazd!J146+Vagyongazd!J133+Közút!J133+Sport!J135+Közművelődés!J170+Támogatás!J144</f>
        <v>0</v>
      </c>
      <c r="K133" s="109">
        <f>Igazgatás!K159+Községgazd!N146+Vagyongazd!K133+Közút!K133+Sport!K135+Közművelődés!M170+Támogatás!R144</f>
        <v>0</v>
      </c>
      <c r="L133" s="110">
        <f>Igazgatás!L159+Községgazd!O146+Vagyongazd!L133+Közút!L133+Sport!L135+Közművelődés!N170+Támogatás!S144</f>
        <v>0</v>
      </c>
      <c r="M133" s="110">
        <f>Igazgatás!M159+Községgazd!P146+Vagyongazd!M133+Közút!M133+Sport!M135+Közművelődés!O170+Támogatás!T144</f>
        <v>0</v>
      </c>
      <c r="N133" s="110">
        <f>Igazgatás!N159+Községgazd!Q146+Vagyongazd!N133+Közút!N133+Sport!N135+Közművelődés!P170+Támogatás!U144</f>
        <v>0</v>
      </c>
      <c r="O133" s="110">
        <f>Igazgatás!O159+Községgazd!R146+Vagyongazd!O133+Közút!O133+Sport!O135+Közművelődés!Q170+Támogatás!V144</f>
        <v>0</v>
      </c>
      <c r="P133" s="113">
        <f>Igazgatás!P159+Községgazd!S146+Vagyongazd!P133+Közút!P133+Sport!P135+Közművelődés!R170+Támogatás!W144</f>
        <v>0</v>
      </c>
      <c r="Q133" s="110">
        <f>Igazgatás!Q159+Községgazd!T146+Vagyongazd!Q133+Közút!Q133+Sport!Q135+Közművelődés!S170+Támogatás!X144</f>
        <v>0</v>
      </c>
      <c r="R133" s="112">
        <f>Igazgatás!R159+Községgazd!U146+Vagyongazd!R133+Közút!R133+Sport!R135+Közművelődés!T170+Támogatás!Y144</f>
        <v>0</v>
      </c>
      <c r="S133" s="114">
        <f>Igazgatás!S159+Községgazd!V146+Vagyongazd!S133+Közút!S133+Sport!S135+Közművelődés!U170+Támogatás!Z144</f>
        <v>0</v>
      </c>
      <c r="T133" s="112">
        <f>Igazgatás!T159+Községgazd!W146+Vagyongazd!T133+Közút!T133+Sport!T135+Közművelődés!V170+Támogatás!AA144</f>
        <v>0</v>
      </c>
      <c r="U133" s="112">
        <f>Igazgatás!U159+Községgazd!X146+Vagyongazd!U133+Közút!U133+Sport!U135+Közművelődés!W170+Támogatás!AB144</f>
        <v>0</v>
      </c>
      <c r="V133" s="114">
        <f>Igazgatás!V159+Községgazd!Y146+Vagyongazd!V133+Közút!V133+Sport!V135+Közművelődés!X170+Támogatás!AC144</f>
        <v>0</v>
      </c>
    </row>
    <row r="134" spans="1:22" s="41" customFormat="1" hidden="1" x14ac:dyDescent="0.25">
      <c r="A134" s="126" t="s">
        <v>239</v>
      </c>
      <c r="B134" s="107" t="s">
        <v>669</v>
      </c>
      <c r="C134" s="792" t="s">
        <v>240</v>
      </c>
      <c r="D134" s="793"/>
      <c r="E134" s="793"/>
      <c r="F134" s="170">
        <f>[1]Igazgatás!F159+[1]Községgazd!F147+[1]Vagyongazd!F134+[1]Közút!F134+[1]Sport!F136+[1]Közművelődés!F169+[1]Támogatás!F143</f>
        <v>0</v>
      </c>
      <c r="G134" s="492"/>
      <c r="H134" s="262">
        <f>Igazgatás!H160+Községgazd!H147+Vagyongazd!H134+Közút!H134+Sport!H136+Közművelődés!H171+Támogatás!H145</f>
        <v>0</v>
      </c>
      <c r="I134" s="160">
        <f>Igazgatás!I160+Községgazd!I147+Vagyongazd!I134+Közút!I134+Sport!I136+Közművelődés!I171+Támogatás!I145</f>
        <v>0</v>
      </c>
      <c r="J134" s="170">
        <f>Igazgatás!J160+Községgazd!J147+Vagyongazd!J134+Közút!J134+Sport!J136+Közművelődés!J171+Támogatás!J145</f>
        <v>0</v>
      </c>
      <c r="K134" s="109">
        <f>Igazgatás!K160+Községgazd!N147+Vagyongazd!K134+Közút!K134+Sport!K136+Közművelődés!M171+Támogatás!R145</f>
        <v>0</v>
      </c>
      <c r="L134" s="110">
        <f>Igazgatás!L160+Községgazd!O147+Vagyongazd!L134+Közút!L134+Sport!L136+Közművelődés!N171+Támogatás!S145</f>
        <v>0</v>
      </c>
      <c r="M134" s="110">
        <f>Igazgatás!M160+Községgazd!P147+Vagyongazd!M134+Közút!M134+Sport!M136+Közművelődés!O171+Támogatás!T145</f>
        <v>0</v>
      </c>
      <c r="N134" s="110">
        <f>Igazgatás!N160+Községgazd!Q147+Vagyongazd!N134+Közút!N134+Sport!N136+Közművelődés!P171+Támogatás!U145</f>
        <v>0</v>
      </c>
      <c r="O134" s="110">
        <f>Igazgatás!O160+Községgazd!R147+Vagyongazd!O134+Közút!O134+Sport!O136+Közművelődés!Q171+Támogatás!V145</f>
        <v>0</v>
      </c>
      <c r="P134" s="113">
        <f>Igazgatás!P160+Községgazd!S147+Vagyongazd!P134+Közút!P134+Sport!P136+Közművelődés!R171+Támogatás!W145</f>
        <v>0</v>
      </c>
      <c r="Q134" s="110">
        <f>Igazgatás!Q160+Községgazd!T147+Vagyongazd!Q134+Közút!Q134+Sport!Q136+Közművelődés!S171+Támogatás!X145</f>
        <v>0</v>
      </c>
      <c r="R134" s="112">
        <f>Igazgatás!R160+Községgazd!U147+Vagyongazd!R134+Közút!R134+Sport!R136+Közművelődés!T171+Támogatás!Y145</f>
        <v>0</v>
      </c>
      <c r="S134" s="114">
        <f>Igazgatás!S160+Községgazd!V147+Vagyongazd!S134+Közút!S134+Sport!S136+Közművelődés!U171+Támogatás!Z145</f>
        <v>0</v>
      </c>
      <c r="T134" s="112">
        <f>Igazgatás!T160+Községgazd!W147+Vagyongazd!T134+Közút!T134+Sport!T136+Közművelődés!V171+Támogatás!AA145</f>
        <v>0</v>
      </c>
      <c r="U134" s="112">
        <f>Igazgatás!U160+Községgazd!X147+Vagyongazd!U134+Közút!U134+Sport!U136+Közművelődés!W171+Támogatás!AB145</f>
        <v>0</v>
      </c>
      <c r="V134" s="114">
        <f>Igazgatás!V160+Községgazd!Y147+Vagyongazd!V134+Közút!V134+Sport!V136+Közművelődés!X171+Támogatás!AC145</f>
        <v>0</v>
      </c>
    </row>
    <row r="135" spans="1:22" s="41" customFormat="1" x14ac:dyDescent="0.25">
      <c r="A135" s="126" t="s">
        <v>241</v>
      </c>
      <c r="B135" s="107" t="s">
        <v>670</v>
      </c>
      <c r="C135" s="792" t="s">
        <v>242</v>
      </c>
      <c r="D135" s="793"/>
      <c r="E135" s="793"/>
      <c r="F135" s="170">
        <f>[1]Igazgatás!F160+[1]Községgazd!F148+[1]Vagyongazd!F135+[1]Közút!F135+[1]Sport!F137+[1]Közművelődés!F170+[1]Támogatás!F144</f>
        <v>750000</v>
      </c>
      <c r="G135" s="492">
        <f>G138</f>
        <v>750000</v>
      </c>
      <c r="H135" s="262">
        <f>Igazgatás!H161+Községgazd!H148+Vagyongazd!H135+Közút!H135+Sport!H137+Közművelődés!H172+Támogatás!H146</f>
        <v>750000</v>
      </c>
      <c r="I135" s="160">
        <f>Igazgatás!I161+Községgazd!I148+Vagyongazd!I135+Közút!I135+Sport!I137+Közművelődés!I172+Támogatás!I146</f>
        <v>0</v>
      </c>
      <c r="J135" s="170">
        <f>Igazgatás!J161+Községgazd!J148+Vagyongazd!J135+Közút!J135+Sport!J137+Közművelődés!J172+Támogatás!J146</f>
        <v>750000</v>
      </c>
      <c r="K135" s="109">
        <f>Igazgatás!K161+Községgazd!N148+Vagyongazd!K135+Közút!K135+Sport!K137+Közművelődés!M172+Támogatás!R146</f>
        <v>0</v>
      </c>
      <c r="L135" s="110">
        <f>Igazgatás!L161+Községgazd!O148+Vagyongazd!L135+Közút!L135+Sport!L137+Közművelődés!N172+Támogatás!S146</f>
        <v>0</v>
      </c>
      <c r="M135" s="110">
        <f>Igazgatás!M161+Községgazd!P148+Vagyongazd!M135+Közút!M135+Sport!M137+Közművelődés!O172+Támogatás!T146</f>
        <v>0</v>
      </c>
      <c r="N135" s="110">
        <f>Igazgatás!N161+Községgazd!Q148+Vagyongazd!N135+Közút!N135+Sport!N137+Közművelődés!P172+Támogatás!U146</f>
        <v>0</v>
      </c>
      <c r="O135" s="110">
        <f>Igazgatás!O161+Községgazd!R148+Vagyongazd!O135+Közút!O135+Sport!O137+Közművelődés!Q172+Támogatás!V146</f>
        <v>150000</v>
      </c>
      <c r="P135" s="113">
        <f>Igazgatás!P161+Községgazd!S148+Vagyongazd!P135+Közút!P135+Sport!P137+Közművelődés!R172+Támogatás!W146</f>
        <v>350000</v>
      </c>
      <c r="Q135" s="110">
        <f>Igazgatás!Q161+Községgazd!T148+Vagyongazd!Q135+Közút!Q135+Sport!Q137+Közművelődés!S172+Támogatás!X146</f>
        <v>0</v>
      </c>
      <c r="R135" s="112">
        <f>Igazgatás!R161+Községgazd!U148+Vagyongazd!R135+Közút!R135+Sport!R137+Közművelődés!T172+Támogatás!Y146</f>
        <v>0</v>
      </c>
      <c r="S135" s="114">
        <f>Igazgatás!S161+Községgazd!V148+Vagyongazd!S135+Közút!S135+Sport!S137+Közművelődés!U172+Támogatás!Z146</f>
        <v>250000</v>
      </c>
      <c r="T135" s="112">
        <f>Igazgatás!T161+Községgazd!W148+Vagyongazd!T135+Közút!T135+Sport!T137+Közművelődés!V172+Támogatás!AA146</f>
        <v>0</v>
      </c>
      <c r="U135" s="112">
        <f>Igazgatás!U161+Községgazd!X148+Vagyongazd!U135+Közút!U135+Sport!U137+Közművelődés!W172+Támogatás!AB146</f>
        <v>0</v>
      </c>
      <c r="V135" s="114">
        <f>Igazgatás!V161+Községgazd!Y148+Vagyongazd!V135+Közút!V135+Sport!V137+Közművelődés!X172+Támogatás!AC146</f>
        <v>0</v>
      </c>
    </row>
    <row r="136" spans="1:22" hidden="1" x14ac:dyDescent="0.25">
      <c r="B136" s="55"/>
      <c r="C136" s="2"/>
      <c r="D136" s="761" t="s">
        <v>359</v>
      </c>
      <c r="E136" s="761"/>
      <c r="F136" s="167">
        <f>[1]Igazgatás!F161+[1]Községgazd!F149+[1]Vagyongazd!F136+[1]Közút!F136+[1]Sport!F138+[1]Közművelődés!F171+[1]Támogatás!F145</f>
        <v>0</v>
      </c>
      <c r="G136" s="490"/>
      <c r="H136" s="251">
        <f>Igazgatás!H162+Községgazd!H149+Vagyongazd!H136+Közút!H136+Sport!H138+Közművelődés!H173+Támogatás!H147</f>
        <v>0</v>
      </c>
      <c r="I136" s="149">
        <f>Igazgatás!I162+Községgazd!I149+Vagyongazd!I136+Közút!I136+Sport!I138+Közművelődés!I173+Támogatás!I147</f>
        <v>0</v>
      </c>
      <c r="J136" s="167">
        <f>Igazgatás!J162+Községgazd!J149+Vagyongazd!J136+Közút!J136+Sport!J138+Közművelődés!J173+Támogatás!J147</f>
        <v>0</v>
      </c>
      <c r="K136" s="75">
        <f>Igazgatás!K162+Községgazd!N149+Vagyongazd!K136+Közút!K136+Sport!K138+Közművelődés!M173+Támogatás!R147</f>
        <v>0</v>
      </c>
      <c r="L136" s="1">
        <f>Igazgatás!L162+Községgazd!O149+Vagyongazd!L136+Közút!L136+Sport!L138+Közművelődés!N173+Támogatás!S147</f>
        <v>0</v>
      </c>
      <c r="M136" s="1">
        <f>Igazgatás!M162+Községgazd!P149+Vagyongazd!M136+Közút!M136+Sport!M138+Közművelődés!O173+Támogatás!T147</f>
        <v>0</v>
      </c>
      <c r="N136" s="1">
        <f>Igazgatás!N162+Községgazd!Q149+Vagyongazd!N136+Közút!N136+Sport!N138+Közművelődés!P173+Támogatás!U147</f>
        <v>0</v>
      </c>
      <c r="O136" s="1">
        <f>Igazgatás!O162+Községgazd!R149+Vagyongazd!O136+Közút!O136+Sport!O138+Közművelődés!Q173+Támogatás!V147</f>
        <v>0</v>
      </c>
      <c r="P136" s="81">
        <f>Igazgatás!P162+Községgazd!S149+Vagyongazd!P136+Közút!P136+Sport!P138+Közművelődés!R173+Támogatás!W147</f>
        <v>0</v>
      </c>
      <c r="Q136" s="1">
        <f>Igazgatás!Q162+Községgazd!T149+Vagyongazd!Q136+Közút!Q136+Sport!Q138+Közművelődés!S173+Támogatás!X147</f>
        <v>0</v>
      </c>
      <c r="R136" s="42">
        <f>Igazgatás!R162+Községgazd!U149+Vagyongazd!R136+Közút!R136+Sport!R138+Közművelődés!T173+Támogatás!Y147</f>
        <v>0</v>
      </c>
      <c r="S136" s="44">
        <f>Igazgatás!S162+Községgazd!V149+Vagyongazd!S136+Közút!S136+Sport!S138+Közművelődés!U173+Támogatás!Z147</f>
        <v>0</v>
      </c>
      <c r="T136" s="42">
        <f>Igazgatás!T162+Községgazd!W149+Vagyongazd!T136+Közút!T136+Sport!T138+Közművelődés!V173+Támogatás!AA147</f>
        <v>0</v>
      </c>
      <c r="U136" s="42">
        <f>Igazgatás!U162+Községgazd!X149+Vagyongazd!U136+Közút!U136+Sport!U138+Közművelődés!W173+Támogatás!AB147</f>
        <v>0</v>
      </c>
      <c r="V136" s="44">
        <f>Igazgatás!V162+Községgazd!Y149+Vagyongazd!V136+Közút!V136+Sport!V138+Közművelődés!X173+Támogatás!AC147</f>
        <v>0</v>
      </c>
    </row>
    <row r="137" spans="1:22" hidden="1" x14ac:dyDescent="0.25">
      <c r="B137" s="55"/>
      <c r="C137" s="2"/>
      <c r="D137" s="761" t="s">
        <v>360</v>
      </c>
      <c r="E137" s="761"/>
      <c r="F137" s="167">
        <f>[1]Igazgatás!F162+[1]Községgazd!F150+[1]Vagyongazd!F137+[1]Közút!F137+[1]Sport!F139+[1]Közművelődés!F172+[1]Támogatás!F146</f>
        <v>0</v>
      </c>
      <c r="G137" s="490"/>
      <c r="H137" s="251">
        <f>Igazgatás!H163+Községgazd!H150+Vagyongazd!H137+Közút!H137+Sport!H139+Közművelődés!H174+Támogatás!H148</f>
        <v>0</v>
      </c>
      <c r="I137" s="149">
        <f>Igazgatás!I163+Községgazd!I150+Vagyongazd!I137+Közút!I137+Sport!I139+Közművelődés!I174+Támogatás!I148</f>
        <v>0</v>
      </c>
      <c r="J137" s="167">
        <f>Igazgatás!J163+Községgazd!J150+Vagyongazd!J137+Közút!J137+Sport!J139+Közművelődés!J174+Támogatás!J148</f>
        <v>0</v>
      </c>
      <c r="K137" s="75">
        <f>Igazgatás!K163+Községgazd!N150+Vagyongazd!K137+Közút!K137+Sport!K139+Közművelődés!M174+Támogatás!R148</f>
        <v>0</v>
      </c>
      <c r="L137" s="1">
        <f>Igazgatás!L163+Községgazd!O150+Vagyongazd!L137+Közút!L137+Sport!L139+Közművelődés!N174+Támogatás!S148</f>
        <v>0</v>
      </c>
      <c r="M137" s="1">
        <f>Igazgatás!M163+Községgazd!P150+Vagyongazd!M137+Közút!M137+Sport!M139+Közművelődés!O174+Támogatás!T148</f>
        <v>0</v>
      </c>
      <c r="N137" s="1">
        <f>Igazgatás!N163+Községgazd!Q150+Vagyongazd!N137+Közút!N137+Sport!N139+Közművelődés!P174+Támogatás!U148</f>
        <v>0</v>
      </c>
      <c r="O137" s="1">
        <f>Igazgatás!O163+Községgazd!R150+Vagyongazd!O137+Közút!O137+Sport!O139+Közművelődés!Q174+Támogatás!V148</f>
        <v>0</v>
      </c>
      <c r="P137" s="81">
        <f>Igazgatás!P163+Községgazd!S150+Vagyongazd!P137+Közút!P137+Sport!P139+Közművelődés!R174+Támogatás!W148</f>
        <v>0</v>
      </c>
      <c r="Q137" s="1">
        <f>Igazgatás!Q163+Községgazd!T150+Vagyongazd!Q137+Közút!Q137+Sport!Q139+Közművelődés!S174+Támogatás!X148</f>
        <v>0</v>
      </c>
      <c r="R137" s="42">
        <f>Igazgatás!R163+Községgazd!U150+Vagyongazd!R137+Közút!R137+Sport!R139+Közművelődés!T174+Támogatás!Y148</f>
        <v>0</v>
      </c>
      <c r="S137" s="44">
        <f>Igazgatás!S163+Községgazd!V150+Vagyongazd!S137+Közút!S137+Sport!S139+Közművelődés!U174+Támogatás!Z148</f>
        <v>0</v>
      </c>
      <c r="T137" s="42">
        <f>Igazgatás!T163+Községgazd!W150+Vagyongazd!T137+Közút!T137+Sport!T139+Közművelődés!V174+Támogatás!AA148</f>
        <v>0</v>
      </c>
      <c r="U137" s="42">
        <f>Igazgatás!U163+Községgazd!X150+Vagyongazd!U137+Közút!U137+Sport!U139+Közművelődés!W174+Támogatás!AB148</f>
        <v>0</v>
      </c>
      <c r="V137" s="44">
        <f>Igazgatás!V163+Községgazd!Y150+Vagyongazd!V137+Közút!V137+Sport!V139+Közművelődés!X174+Támogatás!AC148</f>
        <v>0</v>
      </c>
    </row>
    <row r="138" spans="1:22" x14ac:dyDescent="0.25">
      <c r="B138" s="55"/>
      <c r="C138" s="2"/>
      <c r="D138" s="761" t="s">
        <v>361</v>
      </c>
      <c r="E138" s="761"/>
      <c r="F138" s="167">
        <v>750000</v>
      </c>
      <c r="G138" s="490">
        <v>750000</v>
      </c>
      <c r="H138" s="251">
        <f>Igazgatás!H164+Községgazd!H151+Vagyongazd!H138+Közút!H138+Sport!H140+Közművelődés!H175+Támogatás!H149</f>
        <v>750000</v>
      </c>
      <c r="I138" s="149">
        <f>Igazgatás!I164+Községgazd!I151+Vagyongazd!I138+Közút!I138+Sport!I140+Közművelődés!I175+Támogatás!I149</f>
        <v>0</v>
      </c>
      <c r="J138" s="167">
        <f>Igazgatás!J164+Községgazd!J151+Vagyongazd!J138+Közút!J138+Sport!J140+Közművelődés!J175+Támogatás!J149</f>
        <v>750000</v>
      </c>
      <c r="K138" s="75">
        <f>Igazgatás!K164+Községgazd!N151+Vagyongazd!K138+Közút!K138+Sport!K140+Közművelődés!M175+Támogatás!R149</f>
        <v>0</v>
      </c>
      <c r="L138" s="1">
        <f>Igazgatás!L164+Községgazd!O151+Vagyongazd!L138+Közút!L138+Sport!L140+Közművelődés!N175+Támogatás!S149</f>
        <v>0</v>
      </c>
      <c r="M138" s="1">
        <f>Igazgatás!M164+Községgazd!P151+Vagyongazd!M138+Közút!M138+Sport!M140+Közművelődés!O175+Támogatás!T149</f>
        <v>0</v>
      </c>
      <c r="N138" s="1">
        <f>Igazgatás!N164+Községgazd!Q151+Vagyongazd!N138+Közút!N138+Sport!N140+Közművelődés!P175+Támogatás!U149</f>
        <v>0</v>
      </c>
      <c r="O138" s="1">
        <f>Igazgatás!O164+Községgazd!R151+Vagyongazd!O138+Közút!O138+Sport!O140+Közművelődés!Q175+Támogatás!V149</f>
        <v>150000</v>
      </c>
      <c r="P138" s="81">
        <f>Igazgatás!P164+Községgazd!S151+Vagyongazd!P138+Közút!P138+Sport!P140+Közművelődés!R175+Támogatás!W149</f>
        <v>350000</v>
      </c>
      <c r="Q138" s="1">
        <f>Igazgatás!Q164+Községgazd!T151+Vagyongazd!Q138+Közút!Q138+Sport!Q140+Közművelődés!S175+Támogatás!X149</f>
        <v>0</v>
      </c>
      <c r="R138" s="42">
        <f>Igazgatás!R164+Községgazd!U151+Vagyongazd!R138+Közút!R138+Sport!R140+Közművelődés!T175+Támogatás!Y149</f>
        <v>0</v>
      </c>
      <c r="S138" s="44">
        <f>Igazgatás!S164+Községgazd!V151+Vagyongazd!S138+Közút!S138+Sport!S140+Közművelődés!U175+Támogatás!Z149</f>
        <v>250000</v>
      </c>
      <c r="T138" s="42">
        <f>Igazgatás!T164+Községgazd!W151+Vagyongazd!T138+Közút!T138+Sport!T140+Közművelődés!V175+Támogatás!AA149</f>
        <v>0</v>
      </c>
      <c r="U138" s="42">
        <f>Igazgatás!U164+Községgazd!X151+Vagyongazd!U138+Közút!U138+Sport!U140+Közművelődés!W175+Támogatás!AB149</f>
        <v>0</v>
      </c>
      <c r="V138" s="44">
        <f>Igazgatás!V164+Községgazd!Y151+Vagyongazd!V138+Közút!V138+Sport!V140+Közművelődés!X175+Támogatás!AC149</f>
        <v>0</v>
      </c>
    </row>
    <row r="139" spans="1:22" hidden="1" x14ac:dyDescent="0.25">
      <c r="B139" s="55"/>
      <c r="C139" s="2"/>
      <c r="D139" s="761" t="s">
        <v>362</v>
      </c>
      <c r="E139" s="761"/>
      <c r="F139" s="167">
        <f>[1]Igazgatás!F164+[1]Községgazd!F152+[1]Vagyongazd!F139+[1]Közút!F139+[1]Sport!F141+[1]Közművelődés!F174+[1]Támogatás!F151</f>
        <v>0</v>
      </c>
      <c r="G139" s="490"/>
      <c r="H139" s="251">
        <f>Igazgatás!H165+Községgazd!H152+Vagyongazd!H139+Közút!H139+Sport!H141+Közművelődés!H176+Támogatás!H153</f>
        <v>0</v>
      </c>
      <c r="I139" s="149">
        <f>Igazgatás!I165+Községgazd!I152+Vagyongazd!I139+Közút!I139+Sport!I141+Közművelődés!I176+Támogatás!I153</f>
        <v>0</v>
      </c>
      <c r="J139" s="167">
        <f>Igazgatás!J165+Községgazd!J152+Vagyongazd!J139+Közút!J139+Sport!J141+Közművelődés!J176+Támogatás!J153</f>
        <v>0</v>
      </c>
      <c r="K139" s="75">
        <f>Igazgatás!K165+Községgazd!N152+Vagyongazd!K139+Közút!K139+Sport!K141+Közművelődés!M176+Támogatás!R153</f>
        <v>0</v>
      </c>
      <c r="L139" s="1">
        <f>Igazgatás!L165+Községgazd!O152+Vagyongazd!L139+Közút!L139+Sport!L141+Közművelődés!N176+Támogatás!S153</f>
        <v>0</v>
      </c>
      <c r="M139" s="1">
        <f>Igazgatás!M165+Községgazd!P152+Vagyongazd!M139+Közút!M139+Sport!M141+Közművelődés!O176+Támogatás!T153</f>
        <v>0</v>
      </c>
      <c r="N139" s="1">
        <f>Igazgatás!N165+Községgazd!Q152+Vagyongazd!N139+Közút!N139+Sport!N141+Közművelődés!P176+Támogatás!U153</f>
        <v>0</v>
      </c>
      <c r="O139" s="1">
        <f>Igazgatás!O165+Községgazd!R152+Vagyongazd!O139+Közút!O139+Sport!O141+Közművelődés!Q176+Támogatás!V153</f>
        <v>0</v>
      </c>
      <c r="P139" s="81">
        <f>Igazgatás!P165+Községgazd!S152+Vagyongazd!P139+Közút!P139+Sport!P141+Közművelődés!R176+Támogatás!W153</f>
        <v>0</v>
      </c>
      <c r="Q139" s="1">
        <f>Igazgatás!Q165+Községgazd!T152+Vagyongazd!Q139+Közút!Q139+Sport!Q141+Közművelődés!S176+Támogatás!X153</f>
        <v>0</v>
      </c>
      <c r="R139" s="42">
        <f>Igazgatás!R165+Községgazd!U152+Vagyongazd!R139+Közút!R139+Sport!R141+Közművelődés!T176+Támogatás!Y153</f>
        <v>0</v>
      </c>
      <c r="S139" s="44">
        <f>Igazgatás!S165+Községgazd!V152+Vagyongazd!S139+Közút!S139+Sport!S141+Közművelődés!U176+Támogatás!Z153</f>
        <v>0</v>
      </c>
      <c r="T139" s="42">
        <f>Igazgatás!T165+Községgazd!W152+Vagyongazd!T139+Közút!T139+Sport!T141+Közművelődés!V176+Támogatás!AA153</f>
        <v>0</v>
      </c>
      <c r="U139" s="42">
        <f>Igazgatás!U165+Községgazd!X152+Vagyongazd!U139+Közút!U139+Sport!U141+Közművelődés!W176+Támogatás!AB153</f>
        <v>0</v>
      </c>
      <c r="V139" s="44">
        <f>Igazgatás!V165+Községgazd!Y152+Vagyongazd!V139+Közút!V139+Sport!V141+Közművelődés!X176+Támogatás!AC153</f>
        <v>0</v>
      </c>
    </row>
    <row r="140" spans="1:22" hidden="1" x14ac:dyDescent="0.25">
      <c r="B140" s="55"/>
      <c r="C140" s="2"/>
      <c r="D140" s="761" t="s">
        <v>363</v>
      </c>
      <c r="E140" s="761"/>
      <c r="F140" s="167">
        <f>[1]Igazgatás!F165+[1]Községgazd!F153+[1]Vagyongazd!F140+[1]Közút!F140+[1]Sport!F142+[1]Közművelődés!F175+[1]Támogatás!F152</f>
        <v>0</v>
      </c>
      <c r="G140" s="490"/>
      <c r="H140" s="251">
        <f>Igazgatás!H166+Községgazd!H153+Vagyongazd!H140+Közút!H140+Sport!H142+Közművelődés!H177+Támogatás!H154</f>
        <v>0</v>
      </c>
      <c r="I140" s="149">
        <f>Igazgatás!I166+Községgazd!I153+Vagyongazd!I140+Közút!I140+Sport!I142+Közművelődés!I177+Támogatás!I154</f>
        <v>0</v>
      </c>
      <c r="J140" s="167">
        <f>Igazgatás!J166+Községgazd!J153+Vagyongazd!J140+Közút!J140+Sport!J142+Közművelődés!J177+Támogatás!J154</f>
        <v>0</v>
      </c>
      <c r="K140" s="75">
        <f>Igazgatás!K166+Községgazd!N153+Vagyongazd!K140+Közút!K140+Sport!K142+Közművelődés!M177+Támogatás!R154</f>
        <v>0</v>
      </c>
      <c r="L140" s="1">
        <f>Igazgatás!L166+Községgazd!O153+Vagyongazd!L140+Közút!L140+Sport!L142+Közművelődés!N177+Támogatás!S154</f>
        <v>0</v>
      </c>
      <c r="M140" s="1">
        <f>Igazgatás!M166+Községgazd!P153+Vagyongazd!M140+Közút!M140+Sport!M142+Közművelődés!O177+Támogatás!T154</f>
        <v>0</v>
      </c>
      <c r="N140" s="1">
        <f>Igazgatás!N166+Községgazd!Q153+Vagyongazd!N140+Közút!N140+Sport!N142+Közművelődés!P177+Támogatás!U154</f>
        <v>0</v>
      </c>
      <c r="O140" s="1">
        <f>Igazgatás!O166+Községgazd!R153+Vagyongazd!O140+Közút!O140+Sport!O142+Közművelődés!Q177+Támogatás!V154</f>
        <v>0</v>
      </c>
      <c r="P140" s="81">
        <f>Igazgatás!P166+Községgazd!S153+Vagyongazd!P140+Közút!P140+Sport!P142+Közművelődés!R177+Támogatás!W154</f>
        <v>0</v>
      </c>
      <c r="Q140" s="1">
        <f>Igazgatás!Q166+Községgazd!T153+Vagyongazd!Q140+Közút!Q140+Sport!Q142+Közművelődés!S177+Támogatás!X154</f>
        <v>0</v>
      </c>
      <c r="R140" s="42">
        <f>Igazgatás!R166+Községgazd!U153+Vagyongazd!R140+Közút!R140+Sport!R142+Közművelődés!T177+Támogatás!Y154</f>
        <v>0</v>
      </c>
      <c r="S140" s="44">
        <f>Igazgatás!S166+Községgazd!V153+Vagyongazd!S140+Közút!S140+Sport!S142+Közművelődés!U177+Támogatás!Z154</f>
        <v>0</v>
      </c>
      <c r="T140" s="42">
        <f>Igazgatás!T166+Községgazd!W153+Vagyongazd!T140+Közút!T140+Sport!T142+Közművelődés!V177+Támogatás!AA154</f>
        <v>0</v>
      </c>
      <c r="U140" s="42">
        <f>Igazgatás!U166+Községgazd!X153+Vagyongazd!U140+Közút!U140+Sport!U142+Közművelődés!W177+Támogatás!AB154</f>
        <v>0</v>
      </c>
      <c r="V140" s="44">
        <f>Igazgatás!V166+Községgazd!Y153+Vagyongazd!V140+Közút!V140+Sport!V142+Közművelődés!X177+Támogatás!AC154</f>
        <v>0</v>
      </c>
    </row>
    <row r="141" spans="1:22" ht="25.5" hidden="1" customHeight="1" x14ac:dyDescent="0.25">
      <c r="B141" s="55"/>
      <c r="C141" s="2"/>
      <c r="D141" s="762" t="s">
        <v>536</v>
      </c>
      <c r="E141" s="762"/>
      <c r="F141" s="167">
        <f>[1]Igazgatás!F166+[1]Községgazd!F154+[1]Vagyongazd!F141+[1]Közút!F141+[1]Sport!F143+[1]Közművelődés!F176+[1]Támogatás!F153</f>
        <v>0</v>
      </c>
      <c r="G141" s="490"/>
      <c r="H141" s="261">
        <f>Igazgatás!H167+Községgazd!H154+Vagyongazd!H141+Közút!H141+Sport!H143+Közművelődés!H178+Támogatás!H155</f>
        <v>0</v>
      </c>
      <c r="I141" s="159">
        <f>Igazgatás!I167+Községgazd!I154+Vagyongazd!I141+Közút!I141+Sport!I143+Közművelődés!I178+Támogatás!I155</f>
        <v>0</v>
      </c>
      <c r="J141" s="167">
        <f>Igazgatás!J167+Községgazd!J154+Vagyongazd!J141+Közút!J141+Sport!J143+Közművelődés!J178+Támogatás!J155</f>
        <v>0</v>
      </c>
      <c r="K141" s="75">
        <f>Igazgatás!K167+Községgazd!N154+Vagyongazd!K141+Közút!K141+Sport!K143+Közművelődés!M178+Támogatás!R155</f>
        <v>0</v>
      </c>
      <c r="L141" s="1">
        <f>Igazgatás!L167+Községgazd!O154+Vagyongazd!L141+Közút!L141+Sport!L143+Közművelődés!N178+Támogatás!S155</f>
        <v>0</v>
      </c>
      <c r="M141" s="1">
        <f>Igazgatás!M167+Községgazd!P154+Vagyongazd!M141+Közút!M141+Sport!M143+Közművelődés!O178+Támogatás!T155</f>
        <v>0</v>
      </c>
      <c r="N141" s="1">
        <f>Igazgatás!N167+Községgazd!Q154+Vagyongazd!N141+Közút!N141+Sport!N143+Közművelődés!P178+Támogatás!U155</f>
        <v>0</v>
      </c>
      <c r="O141" s="1">
        <f>Igazgatás!O167+Községgazd!R154+Vagyongazd!O141+Közút!O141+Sport!O143+Közművelődés!Q178+Támogatás!V155</f>
        <v>0</v>
      </c>
      <c r="P141" s="81">
        <f>Igazgatás!P167+Községgazd!S154+Vagyongazd!P141+Közút!P141+Sport!P143+Közművelődés!R178+Támogatás!W155</f>
        <v>0</v>
      </c>
      <c r="Q141" s="1">
        <f>Igazgatás!Q167+Községgazd!T154+Vagyongazd!Q141+Közút!Q141+Sport!Q143+Közművelődés!S178+Támogatás!X155</f>
        <v>0</v>
      </c>
      <c r="R141" s="42">
        <f>Igazgatás!R167+Községgazd!U154+Vagyongazd!R141+Közút!R141+Sport!R143+Közművelődés!T178+Támogatás!Y155</f>
        <v>0</v>
      </c>
      <c r="S141" s="44">
        <f>Igazgatás!S167+Községgazd!V154+Vagyongazd!S141+Közút!S141+Sport!S143+Közművelődés!U178+Támogatás!Z155</f>
        <v>0</v>
      </c>
      <c r="T141" s="42">
        <f>Igazgatás!T167+Községgazd!W154+Vagyongazd!T141+Közút!T141+Sport!T143+Közművelődés!V178+Támogatás!AA155</f>
        <v>0</v>
      </c>
      <c r="U141" s="42">
        <f>Igazgatás!U167+Községgazd!X154+Vagyongazd!U141+Közút!U141+Sport!U143+Közművelődés!W178+Támogatás!AB155</f>
        <v>0</v>
      </c>
      <c r="V141" s="44">
        <f>Igazgatás!V167+Községgazd!Y154+Vagyongazd!V141+Közút!V141+Sport!V143+Közművelődés!X178+Támogatás!AC155</f>
        <v>0</v>
      </c>
    </row>
    <row r="142" spans="1:22" ht="25.5" hidden="1" customHeight="1" x14ac:dyDescent="0.25">
      <c r="B142" s="55"/>
      <c r="C142" s="2"/>
      <c r="D142" s="762" t="s">
        <v>539</v>
      </c>
      <c r="E142" s="762"/>
      <c r="F142" s="167">
        <f>[1]Igazgatás!F167+[1]Községgazd!F155+[1]Vagyongazd!F142+[1]Közút!F142+[1]Sport!F144+[1]Közművelődés!F177+[1]Támogatás!F154</f>
        <v>0</v>
      </c>
      <c r="G142" s="490"/>
      <c r="H142" s="261">
        <f>Igazgatás!H168+Községgazd!H155+Vagyongazd!H142+Közút!H142+Sport!H144+Közművelődés!H179+Támogatás!H156</f>
        <v>0</v>
      </c>
      <c r="I142" s="159">
        <f>Igazgatás!I168+Községgazd!I155+Vagyongazd!I142+Közút!I142+Sport!I144+Közművelődés!I179+Támogatás!I156</f>
        <v>0</v>
      </c>
      <c r="J142" s="167">
        <f>Igazgatás!J168+Községgazd!J155+Vagyongazd!J142+Közút!J142+Sport!J144+Közművelődés!J179+Támogatás!J156</f>
        <v>0</v>
      </c>
      <c r="K142" s="75">
        <f>Igazgatás!K168+Községgazd!N155+Vagyongazd!K142+Közút!K142+Sport!K144+Közművelődés!M179+Támogatás!R156</f>
        <v>0</v>
      </c>
      <c r="L142" s="1">
        <f>Igazgatás!L168+Községgazd!O155+Vagyongazd!L142+Közút!L142+Sport!L144+Közművelődés!N179+Támogatás!S156</f>
        <v>0</v>
      </c>
      <c r="M142" s="1">
        <f>Igazgatás!M168+Községgazd!P155+Vagyongazd!M142+Közút!M142+Sport!M144+Közművelődés!O179+Támogatás!T156</f>
        <v>0</v>
      </c>
      <c r="N142" s="1">
        <f>Igazgatás!N168+Községgazd!Q155+Vagyongazd!N142+Közút!N142+Sport!N144+Közművelődés!P179+Támogatás!U156</f>
        <v>0</v>
      </c>
      <c r="O142" s="1">
        <f>Igazgatás!O168+Községgazd!R155+Vagyongazd!O142+Közút!O142+Sport!O144+Közművelődés!Q179+Támogatás!V156</f>
        <v>0</v>
      </c>
      <c r="P142" s="81">
        <f>Igazgatás!P168+Községgazd!S155+Vagyongazd!P142+Közút!P142+Sport!P144+Közművelődés!R179+Támogatás!W156</f>
        <v>0</v>
      </c>
      <c r="Q142" s="1">
        <f>Igazgatás!Q168+Községgazd!T155+Vagyongazd!Q142+Közút!Q142+Sport!Q144+Közművelődés!S179+Támogatás!X156</f>
        <v>0</v>
      </c>
      <c r="R142" s="42">
        <f>Igazgatás!R168+Községgazd!U155+Vagyongazd!R142+Közút!R142+Sport!R144+Közművelődés!T179+Támogatás!Y156</f>
        <v>0</v>
      </c>
      <c r="S142" s="44">
        <f>Igazgatás!S168+Községgazd!V155+Vagyongazd!S142+Közút!S142+Sport!S144+Közművelődés!U179+Támogatás!Z156</f>
        <v>0</v>
      </c>
      <c r="T142" s="42">
        <f>Igazgatás!T168+Községgazd!W155+Vagyongazd!T142+Közút!T142+Sport!T144+Közművelődés!V179+Támogatás!AA156</f>
        <v>0</v>
      </c>
      <c r="U142" s="42">
        <f>Igazgatás!U168+Községgazd!X155+Vagyongazd!U142+Közút!U142+Sport!U144+Közművelődés!W179+Támogatás!AB156</f>
        <v>0</v>
      </c>
      <c r="V142" s="44">
        <f>Igazgatás!V168+Községgazd!Y155+Vagyongazd!V142+Közút!V142+Sport!V144+Közművelődés!X179+Támogatás!AC156</f>
        <v>0</v>
      </c>
    </row>
    <row r="143" spans="1:22" hidden="1" x14ac:dyDescent="0.25">
      <c r="B143" s="55"/>
      <c r="C143" s="2"/>
      <c r="D143" s="761" t="s">
        <v>365</v>
      </c>
      <c r="E143" s="761"/>
      <c r="F143" s="167">
        <f>[1]Igazgatás!F168+[1]Községgazd!F156+[1]Vagyongazd!F143+[1]Közút!F143+[1]Sport!F145+[1]Közművelődés!F178+[1]Támogatás!F155</f>
        <v>0</v>
      </c>
      <c r="G143" s="490"/>
      <c r="H143" s="251">
        <f>Igazgatás!H169+Községgazd!H156+Vagyongazd!H143+Közút!H143+Sport!H145+Közművelődés!H180+Támogatás!H157</f>
        <v>0</v>
      </c>
      <c r="I143" s="149">
        <f>Igazgatás!I169+Községgazd!I156+Vagyongazd!I143+Közút!I143+Sport!I145+Közművelődés!I180+Támogatás!I157</f>
        <v>0</v>
      </c>
      <c r="J143" s="167">
        <f>Igazgatás!J169+Községgazd!J156+Vagyongazd!J143+Közút!J143+Sport!J145+Közművelődés!J180+Támogatás!J157</f>
        <v>0</v>
      </c>
      <c r="K143" s="75">
        <f>Igazgatás!K169+Községgazd!N156+Vagyongazd!K143+Közút!K143+Sport!K145+Közművelődés!M180+Támogatás!R157</f>
        <v>0</v>
      </c>
      <c r="L143" s="1">
        <f>Igazgatás!L169+Községgazd!O156+Vagyongazd!L143+Közút!L143+Sport!L145+Közművelődés!N180+Támogatás!S157</f>
        <v>0</v>
      </c>
      <c r="M143" s="1">
        <f>Igazgatás!M169+Községgazd!P156+Vagyongazd!M143+Közút!M143+Sport!M145+Közművelődés!O180+Támogatás!T157</f>
        <v>0</v>
      </c>
      <c r="N143" s="1">
        <f>Igazgatás!N169+Községgazd!Q156+Vagyongazd!N143+Közút!N143+Sport!N145+Közművelődés!P180+Támogatás!U157</f>
        <v>0</v>
      </c>
      <c r="O143" s="1">
        <f>Igazgatás!O169+Községgazd!R156+Vagyongazd!O143+Közút!O143+Sport!O145+Közművelődés!Q180+Támogatás!V157</f>
        <v>0</v>
      </c>
      <c r="P143" s="81">
        <f>Igazgatás!P169+Községgazd!S156+Vagyongazd!P143+Közút!P143+Sport!P145+Közművelődés!R180+Támogatás!W157</f>
        <v>0</v>
      </c>
      <c r="Q143" s="1">
        <f>Igazgatás!Q169+Községgazd!T156+Vagyongazd!Q143+Közút!Q143+Sport!Q145+Közművelődés!S180+Támogatás!X157</f>
        <v>0</v>
      </c>
      <c r="R143" s="42">
        <f>Igazgatás!R169+Községgazd!U156+Vagyongazd!R143+Közút!R143+Sport!R145+Közművelődés!T180+Támogatás!Y157</f>
        <v>0</v>
      </c>
      <c r="S143" s="44">
        <f>Igazgatás!S169+Községgazd!V156+Vagyongazd!S143+Közút!S143+Sport!S145+Közművelődés!U180+Támogatás!Z157</f>
        <v>0</v>
      </c>
      <c r="T143" s="42">
        <f>Igazgatás!T169+Községgazd!W156+Vagyongazd!T143+Közút!T143+Sport!T145+Közművelődés!V180+Támogatás!AA157</f>
        <v>0</v>
      </c>
      <c r="U143" s="42">
        <f>Igazgatás!U169+Községgazd!X156+Vagyongazd!U143+Közút!U143+Sport!U145+Közművelődés!W180+Támogatás!AB157</f>
        <v>0</v>
      </c>
      <c r="V143" s="44">
        <f>Igazgatás!V169+Községgazd!Y156+Vagyongazd!V143+Közút!V143+Sport!V145+Közművelődés!X180+Támogatás!AC157</f>
        <v>0</v>
      </c>
    </row>
    <row r="144" spans="1:22" ht="25.5" hidden="1" customHeight="1" x14ac:dyDescent="0.25">
      <c r="B144" s="55"/>
      <c r="C144" s="2"/>
      <c r="D144" s="762" t="s">
        <v>542</v>
      </c>
      <c r="E144" s="762"/>
      <c r="F144" s="167">
        <f>[1]Igazgatás!F169+[1]Községgazd!F157+[1]Vagyongazd!F144+[1]Közút!F144+[1]Sport!F146+[1]Közművelődés!F179+[1]Támogatás!F156</f>
        <v>0</v>
      </c>
      <c r="G144" s="490"/>
      <c r="H144" s="261">
        <f>Igazgatás!H170+Községgazd!H157+Vagyongazd!H144+Közút!H144+Sport!H146+Közművelődés!H181+Támogatás!H158</f>
        <v>0</v>
      </c>
      <c r="I144" s="159">
        <f>Igazgatás!I170+Községgazd!I157+Vagyongazd!I144+Közút!I144+Sport!I146+Közművelődés!I181+Támogatás!I158</f>
        <v>0</v>
      </c>
      <c r="J144" s="167">
        <f>Igazgatás!J170+Községgazd!J157+Vagyongazd!J144+Közút!J144+Sport!J146+Közművelődés!J181+Támogatás!J158</f>
        <v>0</v>
      </c>
      <c r="K144" s="75">
        <f>Igazgatás!K170+Községgazd!N157+Vagyongazd!K144+Közút!K144+Sport!K146+Közművelődés!M181+Támogatás!R158</f>
        <v>0</v>
      </c>
      <c r="L144" s="1">
        <f>Igazgatás!L170+Községgazd!O157+Vagyongazd!L144+Közút!L144+Sport!L146+Közművelődés!N181+Támogatás!S158</f>
        <v>0</v>
      </c>
      <c r="M144" s="1">
        <f>Igazgatás!M170+Községgazd!P157+Vagyongazd!M144+Közút!M144+Sport!M146+Közművelődés!O181+Támogatás!T158</f>
        <v>0</v>
      </c>
      <c r="N144" s="1">
        <f>Igazgatás!N170+Községgazd!Q157+Vagyongazd!N144+Közút!N144+Sport!N146+Közművelődés!P181+Támogatás!U158</f>
        <v>0</v>
      </c>
      <c r="O144" s="1">
        <f>Igazgatás!O170+Községgazd!R157+Vagyongazd!O144+Közút!O144+Sport!O146+Közművelődés!Q181+Támogatás!V158</f>
        <v>0</v>
      </c>
      <c r="P144" s="81">
        <f>Igazgatás!P170+Községgazd!S157+Vagyongazd!P144+Közút!P144+Sport!P146+Közművelődés!R181+Támogatás!W158</f>
        <v>0</v>
      </c>
      <c r="Q144" s="1">
        <f>Igazgatás!Q170+Községgazd!T157+Vagyongazd!Q144+Közút!Q144+Sport!Q146+Közművelődés!S181+Támogatás!X158</f>
        <v>0</v>
      </c>
      <c r="R144" s="42">
        <f>Igazgatás!R170+Községgazd!U157+Vagyongazd!R144+Közút!R144+Sport!R146+Közművelődés!T181+Támogatás!Y158</f>
        <v>0</v>
      </c>
      <c r="S144" s="44">
        <f>Igazgatás!S170+Községgazd!V157+Vagyongazd!S144+Közút!S144+Sport!S146+Közművelődés!U181+Támogatás!Z158</f>
        <v>0</v>
      </c>
      <c r="T144" s="42">
        <f>Igazgatás!T170+Községgazd!W157+Vagyongazd!T144+Közút!T144+Sport!T146+Közművelődés!V181+Támogatás!AA158</f>
        <v>0</v>
      </c>
      <c r="U144" s="42">
        <f>Igazgatás!U170+Községgazd!X157+Vagyongazd!U144+Közút!U144+Sport!U146+Közművelődés!W181+Támogatás!AB158</f>
        <v>0</v>
      </c>
      <c r="V144" s="44">
        <f>Igazgatás!V170+Községgazd!Y157+Vagyongazd!V144+Közút!V144+Sport!V146+Közművelődés!X181+Támogatás!AC158</f>
        <v>0</v>
      </c>
    </row>
    <row r="145" spans="1:22" hidden="1" x14ac:dyDescent="0.25">
      <c r="B145" s="55"/>
      <c r="C145" s="2"/>
      <c r="D145" s="761" t="s">
        <v>543</v>
      </c>
      <c r="E145" s="761"/>
      <c r="F145" s="167">
        <f>[1]Igazgatás!F170+[1]Községgazd!F158+[1]Vagyongazd!F145+[1]Közút!F145+[1]Sport!F147+[1]Közművelődés!F180+[1]Támogatás!F157</f>
        <v>0</v>
      </c>
      <c r="G145" s="490"/>
      <c r="H145" s="251">
        <f>Igazgatás!H171+Községgazd!H158+Vagyongazd!H145+Közút!H145+Sport!H147+Közművelődés!H182+Támogatás!H159</f>
        <v>0</v>
      </c>
      <c r="I145" s="149">
        <f>Igazgatás!I171+Községgazd!I158+Vagyongazd!I145+Közút!I145+Sport!I147+Közművelődés!I182+Támogatás!I159</f>
        <v>0</v>
      </c>
      <c r="J145" s="167">
        <f>Igazgatás!J171+Községgazd!J158+Vagyongazd!J145+Közút!J145+Sport!J147+Közművelődés!J182+Támogatás!J159</f>
        <v>0</v>
      </c>
      <c r="K145" s="75">
        <f>Igazgatás!K171+Községgazd!N158+Vagyongazd!K145+Közút!K145+Sport!K147+Közművelődés!M182+Támogatás!R159</f>
        <v>0</v>
      </c>
      <c r="L145" s="1">
        <f>Igazgatás!L171+Községgazd!O158+Vagyongazd!L145+Közút!L145+Sport!L147+Közművelődés!N182+Támogatás!S159</f>
        <v>0</v>
      </c>
      <c r="M145" s="1">
        <f>Igazgatás!M171+Községgazd!P158+Vagyongazd!M145+Közút!M145+Sport!M147+Közművelődés!O182+Támogatás!T159</f>
        <v>0</v>
      </c>
      <c r="N145" s="1">
        <f>Igazgatás!N171+Községgazd!Q158+Vagyongazd!N145+Közút!N145+Sport!N147+Közművelődés!P182+Támogatás!U159</f>
        <v>0</v>
      </c>
      <c r="O145" s="1">
        <f>Igazgatás!O171+Községgazd!R158+Vagyongazd!O145+Közút!O145+Sport!O147+Közművelődés!Q182+Támogatás!V159</f>
        <v>0</v>
      </c>
      <c r="P145" s="81">
        <f>Igazgatás!P171+Községgazd!S158+Vagyongazd!P145+Közút!P145+Sport!P147+Közművelődés!R182+Támogatás!W159</f>
        <v>0</v>
      </c>
      <c r="Q145" s="1">
        <f>Igazgatás!Q171+Községgazd!T158+Vagyongazd!Q145+Közút!Q145+Sport!Q147+Közművelődés!S182+Támogatás!X159</f>
        <v>0</v>
      </c>
      <c r="R145" s="42">
        <f>Igazgatás!R171+Községgazd!U158+Vagyongazd!R145+Közút!R145+Sport!R147+Közművelődés!T182+Támogatás!Y159</f>
        <v>0</v>
      </c>
      <c r="S145" s="44">
        <f>Igazgatás!S171+Községgazd!V158+Vagyongazd!S145+Közút!S145+Sport!S147+Közművelődés!U182+Támogatás!Z159</f>
        <v>0</v>
      </c>
      <c r="T145" s="42">
        <f>Igazgatás!T171+Községgazd!W158+Vagyongazd!T145+Közút!T145+Sport!T147+Közművelődés!V182+Támogatás!AA159</f>
        <v>0</v>
      </c>
      <c r="U145" s="42">
        <f>Igazgatás!U171+Községgazd!X158+Vagyongazd!U145+Közút!U145+Sport!U147+Közművelődés!W182+Támogatás!AB159</f>
        <v>0</v>
      </c>
      <c r="V145" s="44">
        <f>Igazgatás!V171+Községgazd!Y158+Vagyongazd!V145+Közút!V145+Sport!V147+Közművelődés!X182+Támogatás!AC159</f>
        <v>0</v>
      </c>
    </row>
    <row r="146" spans="1:22" s="41" customFormat="1" ht="15.75" thickBot="1" x14ac:dyDescent="0.3">
      <c r="A146" s="126" t="s">
        <v>243</v>
      </c>
      <c r="B146" s="135" t="s">
        <v>671</v>
      </c>
      <c r="C146" s="829" t="s">
        <v>244</v>
      </c>
      <c r="D146" s="830"/>
      <c r="E146" s="830"/>
      <c r="F146" s="170">
        <v>10093693</v>
      </c>
      <c r="G146" s="613">
        <v>11344348</v>
      </c>
      <c r="H146" s="263">
        <f>Igazgatás!H172+Községgazd!H159+Vagyongazd!H146+Közút!H146+Sport!H148+Közművelődés!H183+Támogatás!H160</f>
        <v>7542536</v>
      </c>
      <c r="I146" s="161">
        <f>Igazgatás!I172+Községgazd!I159+Vagyongazd!I146+Közút!I146+Sport!I148+Közművelődés!I183+Támogatás!I160</f>
        <v>0</v>
      </c>
      <c r="J146" s="170">
        <f>Igazgatás!J172+Községgazd!J159+Vagyongazd!J146+Közút!J146+Sport!J148+Közművelődés!J183+Támogatás!J160</f>
        <v>7542536</v>
      </c>
      <c r="K146" s="109">
        <f>Igazgatás!K172+Községgazd!N159+Vagyongazd!K146+Közút!K146+Sport!K148+Közművelődés!M183+Támogatás!R160</f>
        <v>-196121</v>
      </c>
      <c r="L146" s="110">
        <f>Igazgatás!L172+Községgazd!O159+Vagyongazd!L146+Közút!L146+Sport!L148+Közművelődés!N183+Támogatás!S160</f>
        <v>0</v>
      </c>
      <c r="M146" s="110">
        <f>Igazgatás!M172+Községgazd!P159+Vagyongazd!M146+Közút!M146+Sport!M148+Közművelődés!O183+Támogatás!T160</f>
        <v>0</v>
      </c>
      <c r="N146" s="110">
        <f>Igazgatás!N172+Községgazd!Q159+Vagyongazd!N146+Közút!N146+Sport!N148+Közművelődés!P183+Támogatás!U160</f>
        <v>0</v>
      </c>
      <c r="O146" s="110">
        <f>Igazgatás!O172+Községgazd!R159+Vagyongazd!O146+Közút!O146+Sport!O148+Közművelődés!Q183+Támogatás!V160</f>
        <v>64848</v>
      </c>
      <c r="P146" s="113">
        <f>Igazgatás!P172+Községgazd!S159+Vagyongazd!P146+Közút!P146+Sport!P148+Közművelődés!R183+Támogatás!W160</f>
        <v>586943</v>
      </c>
      <c r="Q146" s="110">
        <f>Igazgatás!Q172+Községgazd!T159+Vagyongazd!Q146+Közút!Q146+Sport!Q148+Közművelődés!S183+Támogatás!X160</f>
        <v>-37342</v>
      </c>
      <c r="R146" s="112">
        <f>Igazgatás!R172+Községgazd!U159+Vagyongazd!R146+Közút!R146+Sport!R148+Közművelődés!T183+Támogatás!Y160</f>
        <v>109679</v>
      </c>
      <c r="S146" s="114">
        <f>Igazgatás!S172+Községgazd!V159+Vagyongazd!S146+Közút!S146+Sport!S148+Közművelődés!U183+Támogatás!Z160</f>
        <v>-851477</v>
      </c>
      <c r="T146" s="112">
        <f>Igazgatás!T172+Községgazd!W159+Vagyongazd!T146+Közút!T146+Sport!T148+Közművelődés!V183+Támogatás!AA160</f>
        <v>368125</v>
      </c>
      <c r="U146" s="112">
        <f>Igazgatás!U172+Községgazd!X159+Vagyongazd!U146+Közút!U146+Sport!U148+Közművelődés!W183+Támogatás!AB160</f>
        <v>53547</v>
      </c>
      <c r="V146" s="114">
        <f>Igazgatás!V172+Községgazd!Y159+Vagyongazd!V146+Közút!V146+Sport!V148+Közművelődés!X183+Támogatás!AC160</f>
        <v>7862662</v>
      </c>
    </row>
    <row r="147" spans="1:22" ht="15.75" thickBot="1" x14ac:dyDescent="0.3">
      <c r="B147" s="100" t="s">
        <v>245</v>
      </c>
      <c r="C147" s="788" t="s">
        <v>246</v>
      </c>
      <c r="D147" s="789"/>
      <c r="E147" s="789"/>
      <c r="F147" s="164">
        <f>[1]Igazgatás!F175+[1]Községgazd!F160+[1]Vagyongazd!F147+[1]Közút!F147+[1]Sport!F149+[1]Közművelődés!F182+[1]Támogatás!F159</f>
        <v>550000</v>
      </c>
      <c r="G147" s="485">
        <f>G153+G156</f>
        <v>733186</v>
      </c>
      <c r="H147" s="254">
        <f>Igazgatás!H176+Községgazd!H160+Vagyongazd!H147+Közút!H147+Sport!H149+Közművelődés!H184+Támogatás!H161</f>
        <v>744830</v>
      </c>
      <c r="I147" s="152">
        <f>Igazgatás!I176+Községgazd!I160+Vagyongazd!I147+Közút!I147+Sport!I149+Közművelődés!I184+Támogatás!I161</f>
        <v>0</v>
      </c>
      <c r="J147" s="164">
        <f>Igazgatás!J176+Községgazd!J160+Vagyongazd!J147+Közút!J147+Sport!J149+Közművelődés!J184+Támogatás!J161</f>
        <v>744830</v>
      </c>
      <c r="K147" s="86">
        <f>Igazgatás!K176+Községgazd!N160+Vagyongazd!K147+Közút!K147+Sport!K149+Közművelődés!M184+Támogatás!R161</f>
        <v>47390</v>
      </c>
      <c r="L147" s="87">
        <f>Igazgatás!L176+Községgazd!O160+Vagyongazd!L147+Közút!L147+Sport!L149+Közművelődés!N184+Támogatás!S161</f>
        <v>28325</v>
      </c>
      <c r="M147" s="87">
        <f>Igazgatás!M176+Községgazd!P160+Vagyongazd!M147+Közút!M147+Sport!M149+Közművelődés!O184+Támogatás!T161</f>
        <v>166363</v>
      </c>
      <c r="N147" s="87">
        <f>Igazgatás!N176+Községgazd!Q160+Vagyongazd!N147+Közút!N147+Sport!N149+Közművelődés!P184+Támogatás!U161</f>
        <v>435</v>
      </c>
      <c r="O147" s="87">
        <f>Igazgatás!O176+Községgazd!R160+Vagyongazd!O147+Közút!O147+Sport!O149+Közművelődés!Q184+Támogatás!V161</f>
        <v>322462</v>
      </c>
      <c r="P147" s="90">
        <f>Igazgatás!P176+Községgazd!S160+Vagyongazd!P147+Közút!P147+Sport!P149+Közművelődés!R184+Támogatás!W161</f>
        <v>159990</v>
      </c>
      <c r="Q147" s="87">
        <f>Igazgatás!Q176+Községgazd!T160+Vagyongazd!Q147+Közút!Q147+Sport!Q149+Közművelődés!S184+Támogatás!X161</f>
        <v>5330</v>
      </c>
      <c r="R147" s="89">
        <f>Igazgatás!R176+Községgazd!U160+Vagyongazd!R147+Közút!R147+Sport!R149+Közművelődés!T184+Támogatás!Y161</f>
        <v>10645</v>
      </c>
      <c r="S147" s="91">
        <f>Igazgatás!S176+Községgazd!V160+Vagyongazd!S147+Közút!S147+Sport!S149+Közművelődés!U184+Támogatás!Z161</f>
        <v>999</v>
      </c>
      <c r="T147" s="89">
        <f>Igazgatás!T176+Községgazd!W160+Vagyongazd!T147+Közút!T147+Sport!T149+Közművelődés!V184+Támogatás!AA161</f>
        <v>0</v>
      </c>
      <c r="U147" s="89">
        <f>Igazgatás!U176+Községgazd!X160+Vagyongazd!U147+Közút!U147+Sport!U149+Közművelődés!W184+Támogatás!AB161</f>
        <v>0</v>
      </c>
      <c r="V147" s="91">
        <f>Igazgatás!V176+Községgazd!Y160+Vagyongazd!V147+Közút!V147+Sport!V149+Közművelődés!X184+Támogatás!AC161</f>
        <v>0</v>
      </c>
    </row>
    <row r="148" spans="1:22" s="18" customFormat="1" hidden="1" x14ac:dyDescent="0.25">
      <c r="A148" s="126" t="s">
        <v>247</v>
      </c>
      <c r="B148" s="115" t="s">
        <v>672</v>
      </c>
      <c r="C148" s="812" t="s">
        <v>248</v>
      </c>
      <c r="D148" s="813"/>
      <c r="E148" s="813"/>
      <c r="F148" s="166">
        <f>[1]Igazgatás!F176+[1]Községgazd!F161+[1]Vagyongazd!F148+[1]Közút!F148+[1]Sport!F150+[1]Közművelődés!F183+[1]Támogatás!F160</f>
        <v>0</v>
      </c>
      <c r="G148" s="486"/>
      <c r="H148" s="250">
        <f>Igazgatás!H177+Községgazd!H161+Vagyongazd!H148+Közút!H148+Sport!H150+Közművelődés!H185+Támogatás!H162</f>
        <v>0</v>
      </c>
      <c r="I148" s="148">
        <f>Igazgatás!I177+Községgazd!I161+Vagyongazd!I148+Közút!I148+Sport!I150+Közművelődés!I185+Támogatás!I162</f>
        <v>0</v>
      </c>
      <c r="J148" s="166">
        <f>Igazgatás!J177+Községgazd!J161+Vagyongazd!J148+Közút!J148+Sport!J150+Közművelődés!J185+Támogatás!J162</f>
        <v>0</v>
      </c>
      <c r="K148" s="94">
        <f>Igazgatás!K177+Községgazd!N161+Vagyongazd!K148+Közút!K148+Sport!K150+Közművelődés!M185+Támogatás!R162</f>
        <v>0</v>
      </c>
      <c r="L148" s="95">
        <f>Igazgatás!L177+Községgazd!O161+Vagyongazd!L148+Közút!L148+Sport!L150+Közművelődés!N185+Támogatás!S162</f>
        <v>0</v>
      </c>
      <c r="M148" s="95">
        <f>Igazgatás!M177+Községgazd!P161+Vagyongazd!M148+Közút!M148+Sport!M150+Közművelődés!O185+Támogatás!T162</f>
        <v>0</v>
      </c>
      <c r="N148" s="95">
        <f>Igazgatás!N177+Községgazd!Q161+Vagyongazd!N148+Közút!N148+Sport!N150+Közművelődés!P185+Támogatás!U162</f>
        <v>0</v>
      </c>
      <c r="O148" s="95">
        <f>Igazgatás!O177+Községgazd!R161+Vagyongazd!O148+Közút!O148+Sport!O150+Közművelődés!Q185+Támogatás!V162</f>
        <v>0</v>
      </c>
      <c r="P148" s="98">
        <f>Igazgatás!P177+Községgazd!S161+Vagyongazd!P148+Közút!P148+Sport!P150+Közművelődés!R185+Támogatás!W162</f>
        <v>0</v>
      </c>
      <c r="Q148" s="95">
        <f>Igazgatás!Q177+Községgazd!T161+Vagyongazd!Q148+Közút!Q148+Sport!Q150+Közművelődés!S185+Támogatás!X162</f>
        <v>0</v>
      </c>
      <c r="R148" s="97">
        <f>Igazgatás!R177+Községgazd!U161+Vagyongazd!R148+Közút!R148+Sport!R150+Közművelődés!T185+Támogatás!Y162</f>
        <v>0</v>
      </c>
      <c r="S148" s="99">
        <f>Igazgatás!S177+Községgazd!V161+Vagyongazd!S148+Közút!S148+Sport!S150+Közművelődés!U185+Támogatás!Z162</f>
        <v>0</v>
      </c>
      <c r="T148" s="97">
        <f>Igazgatás!T177+Községgazd!W161+Vagyongazd!T148+Közút!T148+Sport!T150+Közművelődés!V185+Támogatás!AA162</f>
        <v>0</v>
      </c>
      <c r="U148" s="97">
        <f>Igazgatás!U177+Községgazd!X161+Vagyongazd!U148+Közút!U148+Sport!U150+Közművelődés!W185+Támogatás!AB162</f>
        <v>0</v>
      </c>
      <c r="V148" s="99">
        <f>Igazgatás!V177+Községgazd!Y161+Vagyongazd!V148+Közút!V148+Sport!V150+Közművelődés!X185+Támogatás!AC162</f>
        <v>0</v>
      </c>
    </row>
    <row r="149" spans="1:22" s="18" customFormat="1" hidden="1" x14ac:dyDescent="0.25">
      <c r="A149" s="126" t="s">
        <v>249</v>
      </c>
      <c r="B149" s="92" t="s">
        <v>673</v>
      </c>
      <c r="C149" s="784" t="s">
        <v>250</v>
      </c>
      <c r="D149" s="785"/>
      <c r="E149" s="785"/>
      <c r="F149" s="166">
        <f>[1]Igazgatás!F177+[1]Községgazd!F162+[1]Vagyongazd!F149+[1]Közút!F149+[1]Sport!F151+[1]Közművelődés!F184+[1]Támogatás!F161</f>
        <v>0</v>
      </c>
      <c r="G149" s="488"/>
      <c r="H149" s="252">
        <f>Igazgatás!H178+Községgazd!H162+Vagyongazd!H149+Közút!H149+Sport!H151+Közművelődés!H186+Támogatás!H163</f>
        <v>0</v>
      </c>
      <c r="I149" s="150">
        <f>Igazgatás!I178+Községgazd!I162+Vagyongazd!I149+Közút!I149+Sport!I151+Közművelődés!I186+Támogatás!I163</f>
        <v>0</v>
      </c>
      <c r="J149" s="166">
        <f>Igazgatás!J178+Községgazd!J162+Vagyongazd!J149+Közút!J149+Sport!J151+Közművelődés!J186+Támogatás!J163</f>
        <v>0</v>
      </c>
      <c r="K149" s="94">
        <f>Igazgatás!K178+Községgazd!N162+Vagyongazd!K149+Közút!K149+Sport!K151+Közművelődés!M186+Támogatás!R163</f>
        <v>0</v>
      </c>
      <c r="L149" s="95">
        <f>Igazgatás!L178+Községgazd!O162+Vagyongazd!L149+Közút!L149+Sport!L151+Közművelődés!N186+Támogatás!S163</f>
        <v>0</v>
      </c>
      <c r="M149" s="95">
        <f>Igazgatás!M178+Községgazd!P162+Vagyongazd!M149+Közút!M149+Sport!M151+Közművelődés!O186+Támogatás!T163</f>
        <v>0</v>
      </c>
      <c r="N149" s="95">
        <f>Igazgatás!N178+Községgazd!Q162+Vagyongazd!N149+Közút!N149+Sport!N151+Közművelődés!P186+Támogatás!U163</f>
        <v>0</v>
      </c>
      <c r="O149" s="95">
        <f>Igazgatás!O178+Községgazd!R162+Vagyongazd!O149+Közút!O149+Sport!O151+Közművelődés!Q186+Támogatás!V163</f>
        <v>0</v>
      </c>
      <c r="P149" s="98">
        <f>Igazgatás!P178+Községgazd!S162+Vagyongazd!P149+Közút!P149+Sport!P151+Közművelődés!R186+Támogatás!W163</f>
        <v>0</v>
      </c>
      <c r="Q149" s="95">
        <f>Igazgatás!Q178+Községgazd!T162+Vagyongazd!Q149+Közút!Q149+Sport!Q151+Közművelődés!S186+Támogatás!X163</f>
        <v>0</v>
      </c>
      <c r="R149" s="97">
        <f>Igazgatás!R178+Községgazd!U162+Vagyongazd!R149+Közút!R149+Sport!R151+Közművelődés!T186+Támogatás!Y163</f>
        <v>0</v>
      </c>
      <c r="S149" s="99">
        <f>Igazgatás!S178+Községgazd!V162+Vagyongazd!S149+Közút!S149+Sport!S151+Közművelődés!U186+Támogatás!Z163</f>
        <v>0</v>
      </c>
      <c r="T149" s="97">
        <f>Igazgatás!T178+Községgazd!W162+Vagyongazd!T149+Közút!T149+Sport!T151+Közművelődés!V186+Támogatás!AA163</f>
        <v>0</v>
      </c>
      <c r="U149" s="97">
        <f>Igazgatás!U178+Községgazd!X162+Vagyongazd!U149+Közút!U149+Sport!U151+Közművelődés!W186+Támogatás!AB163</f>
        <v>0</v>
      </c>
      <c r="V149" s="99">
        <f>Igazgatás!V178+Községgazd!Y162+Vagyongazd!V149+Közút!V149+Sport!V151+Közművelődés!X186+Támogatás!AC163</f>
        <v>0</v>
      </c>
    </row>
    <row r="150" spans="1:22" hidden="1" x14ac:dyDescent="0.25">
      <c r="B150" s="55"/>
      <c r="C150" s="2"/>
      <c r="D150" s="761" t="s">
        <v>250</v>
      </c>
      <c r="E150" s="761"/>
      <c r="F150" s="167">
        <f>[1]Igazgatás!F178+[1]Községgazd!F163+[1]Vagyongazd!F150+[1]Közút!F150+[1]Sport!F152+[1]Közművelődés!F185+[1]Támogatás!F162</f>
        <v>0</v>
      </c>
      <c r="G150" s="490"/>
      <c r="H150" s="251">
        <f>Igazgatás!H179+Községgazd!H163+Vagyongazd!H150+Közút!H150+Sport!H152+Közművelődés!H187+Támogatás!H164</f>
        <v>0</v>
      </c>
      <c r="I150" s="149">
        <f>Igazgatás!I179+Községgazd!I163+Vagyongazd!I150+Közút!I150+Sport!I152+Közművelődés!I187+Támogatás!I164</f>
        <v>0</v>
      </c>
      <c r="J150" s="167">
        <f>Igazgatás!J179+Községgazd!J163+Vagyongazd!J150+Közút!J150+Sport!J152+Közművelődés!J187+Támogatás!J164</f>
        <v>0</v>
      </c>
      <c r="K150" s="75">
        <f>Igazgatás!K179+Községgazd!N163+Vagyongazd!K150+Közút!K150+Sport!K152+Közművelődés!M187+Támogatás!R164</f>
        <v>0</v>
      </c>
      <c r="L150" s="1">
        <f>Igazgatás!L179+Községgazd!O163+Vagyongazd!L150+Közút!L150+Sport!L152+Közművelődés!N187+Támogatás!S164</f>
        <v>0</v>
      </c>
      <c r="M150" s="1">
        <f>Igazgatás!M179+Községgazd!P163+Vagyongazd!M150+Közút!M150+Sport!M152+Közművelődés!O187+Támogatás!T164</f>
        <v>0</v>
      </c>
      <c r="N150" s="1">
        <f>Igazgatás!N179+Községgazd!Q163+Vagyongazd!N150+Közút!N150+Sport!N152+Közművelődés!P187+Támogatás!U164</f>
        <v>0</v>
      </c>
      <c r="O150" s="1">
        <f>Igazgatás!O179+Községgazd!R163+Vagyongazd!O150+Közút!O150+Sport!O152+Közművelődés!Q187+Támogatás!V164</f>
        <v>0</v>
      </c>
      <c r="P150" s="81">
        <f>Igazgatás!P179+Községgazd!S163+Vagyongazd!P150+Közút!P150+Sport!P152+Közművelődés!R187+Támogatás!W164</f>
        <v>0</v>
      </c>
      <c r="Q150" s="1">
        <f>Igazgatás!Q179+Községgazd!T163+Vagyongazd!Q150+Közút!Q150+Sport!Q152+Közművelődés!S187+Támogatás!X164</f>
        <v>0</v>
      </c>
      <c r="R150" s="42">
        <f>Igazgatás!R179+Községgazd!U163+Vagyongazd!R150+Közút!R150+Sport!R152+Közművelődés!T187+Támogatás!Y164</f>
        <v>0</v>
      </c>
      <c r="S150" s="44">
        <f>Igazgatás!S179+Községgazd!V163+Vagyongazd!S150+Közút!S150+Sport!S152+Közművelődés!U187+Támogatás!Z164</f>
        <v>0</v>
      </c>
      <c r="T150" s="42">
        <f>Igazgatás!T179+Községgazd!W163+Vagyongazd!T150+Közút!T150+Sport!T152+Közművelődés!V187+Támogatás!AA164</f>
        <v>0</v>
      </c>
      <c r="U150" s="42">
        <f>Igazgatás!U179+Községgazd!X163+Vagyongazd!U150+Közút!U150+Sport!U152+Közművelődés!W187+Támogatás!AB164</f>
        <v>0</v>
      </c>
      <c r="V150" s="44">
        <f>Igazgatás!V179+Községgazd!Y163+Vagyongazd!V150+Közút!V150+Sport!V152+Közművelődés!X187+Támogatás!AC164</f>
        <v>0</v>
      </c>
    </row>
    <row r="151" spans="1:22" hidden="1" x14ac:dyDescent="0.25">
      <c r="B151" s="55"/>
      <c r="C151" s="2"/>
      <c r="D151" s="761" t="s">
        <v>349</v>
      </c>
      <c r="E151" s="761"/>
      <c r="F151" s="167">
        <f>[1]Igazgatás!F179+[1]Községgazd!F164+[1]Vagyongazd!F151+[1]Közút!F151+[1]Sport!F153+[1]Közművelődés!F186+[1]Támogatás!F163</f>
        <v>0</v>
      </c>
      <c r="G151" s="490"/>
      <c r="H151" s="251">
        <f>Igazgatás!H180+Községgazd!H164+Vagyongazd!H151+Közút!H151+Sport!H153+Közművelődés!H188+Támogatás!H165</f>
        <v>0</v>
      </c>
      <c r="I151" s="149">
        <f>Igazgatás!I180+Községgazd!I164+Vagyongazd!I151+Közút!I151+Sport!I153+Közművelődés!I188+Támogatás!I165</f>
        <v>0</v>
      </c>
      <c r="J151" s="167">
        <f>Igazgatás!J180+Községgazd!J164+Vagyongazd!J151+Közút!J151+Sport!J153+Közművelődés!J188+Támogatás!J165</f>
        <v>0</v>
      </c>
      <c r="K151" s="75">
        <f>Igazgatás!K180+Községgazd!N164+Vagyongazd!K151+Közút!K151+Sport!K153+Közművelődés!M188+Támogatás!R165</f>
        <v>0</v>
      </c>
      <c r="L151" s="1">
        <f>Igazgatás!L180+Községgazd!O164+Vagyongazd!L151+Közút!L151+Sport!L153+Közművelődés!N188+Támogatás!S165</f>
        <v>0</v>
      </c>
      <c r="M151" s="1">
        <f>Igazgatás!M180+Községgazd!P164+Vagyongazd!M151+Közút!M151+Sport!M153+Közművelődés!O188+Támogatás!T165</f>
        <v>0</v>
      </c>
      <c r="N151" s="1">
        <f>Igazgatás!N180+Községgazd!Q164+Vagyongazd!N151+Közút!N151+Sport!N153+Közművelődés!P188+Támogatás!U165</f>
        <v>0</v>
      </c>
      <c r="O151" s="1">
        <f>Igazgatás!O180+Községgazd!R164+Vagyongazd!O151+Közút!O151+Sport!O153+Közművelődés!Q188+Támogatás!V165</f>
        <v>0</v>
      </c>
      <c r="P151" s="81">
        <f>Igazgatás!P180+Községgazd!S164+Vagyongazd!P151+Közút!P151+Sport!P153+Közművelődés!R188+Támogatás!W165</f>
        <v>0</v>
      </c>
      <c r="Q151" s="1">
        <f>Igazgatás!Q180+Községgazd!T164+Vagyongazd!Q151+Közút!Q151+Sport!Q153+Közművelődés!S188+Támogatás!X165</f>
        <v>0</v>
      </c>
      <c r="R151" s="42">
        <f>Igazgatás!R180+Községgazd!U164+Vagyongazd!R151+Közút!R151+Sport!R153+Közművelődés!T188+Támogatás!Y165</f>
        <v>0</v>
      </c>
      <c r="S151" s="44">
        <f>Igazgatás!S180+Községgazd!V164+Vagyongazd!S151+Közút!S151+Sport!S153+Közművelődés!U188+Támogatás!Z165</f>
        <v>0</v>
      </c>
      <c r="T151" s="42">
        <f>Igazgatás!T180+Községgazd!W164+Vagyongazd!T151+Közút!T151+Sport!T153+Közművelődés!V188+Támogatás!AA165</f>
        <v>0</v>
      </c>
      <c r="U151" s="42">
        <f>Igazgatás!U180+Községgazd!X164+Vagyongazd!U151+Közút!U151+Sport!U153+Közművelődés!W188+Támogatás!AB165</f>
        <v>0</v>
      </c>
      <c r="V151" s="44">
        <f>Igazgatás!V180+Községgazd!Y164+Vagyongazd!V151+Közút!V151+Sport!V153+Közművelődés!X188+Támogatás!AC165</f>
        <v>0</v>
      </c>
    </row>
    <row r="152" spans="1:22" s="18" customFormat="1" hidden="1" x14ac:dyDescent="0.25">
      <c r="A152" s="126" t="s">
        <v>251</v>
      </c>
      <c r="B152" s="92" t="s">
        <v>674</v>
      </c>
      <c r="C152" s="784" t="s">
        <v>252</v>
      </c>
      <c r="D152" s="785"/>
      <c r="E152" s="785"/>
      <c r="F152" s="166">
        <f>[1]Igazgatás!F180+[1]Községgazd!F165+[1]Vagyongazd!F152+[1]Közút!F152+[1]Sport!F154+[1]Közművelődés!F187+[1]Támogatás!F164</f>
        <v>0</v>
      </c>
      <c r="G152" s="488"/>
      <c r="H152" s="252">
        <f>Igazgatás!H181+Községgazd!H165+Vagyongazd!H152+Közút!H152+Sport!H154+Közművelődés!H189+Támogatás!H166</f>
        <v>0</v>
      </c>
      <c r="I152" s="150">
        <f>Igazgatás!I181+Községgazd!I165+Vagyongazd!I152+Közút!I152+Sport!I154+Közművelődés!I189+Támogatás!I166</f>
        <v>0</v>
      </c>
      <c r="J152" s="166">
        <f>Igazgatás!J181+Községgazd!J165+Vagyongazd!J152+Közút!J152+Sport!J154+Közművelődés!J189+Támogatás!J166</f>
        <v>0</v>
      </c>
      <c r="K152" s="94">
        <f>Igazgatás!K181+Községgazd!N165+Vagyongazd!K152+Közút!K152+Sport!K154+Közművelődés!M189+Támogatás!R166</f>
        <v>0</v>
      </c>
      <c r="L152" s="95">
        <f>Igazgatás!L181+Községgazd!O165+Vagyongazd!L152+Közút!L152+Sport!L154+Közművelődés!N189+Támogatás!S166</f>
        <v>0</v>
      </c>
      <c r="M152" s="95">
        <f>Igazgatás!M181+Községgazd!P165+Vagyongazd!M152+Közút!M152+Sport!M154+Közművelődés!O189+Támogatás!T166</f>
        <v>0</v>
      </c>
      <c r="N152" s="95">
        <f>Igazgatás!N181+Községgazd!Q165+Vagyongazd!N152+Közút!N152+Sport!N154+Közművelődés!P189+Támogatás!U166</f>
        <v>0</v>
      </c>
      <c r="O152" s="95">
        <f>Igazgatás!O181+Községgazd!R165+Vagyongazd!O152+Közút!O152+Sport!O154+Közművelődés!Q189+Támogatás!V166</f>
        <v>0</v>
      </c>
      <c r="P152" s="98">
        <f>Igazgatás!P181+Községgazd!S165+Vagyongazd!P152+Közút!P152+Sport!P154+Közművelődés!R189+Támogatás!W166</f>
        <v>0</v>
      </c>
      <c r="Q152" s="95">
        <f>Igazgatás!Q181+Községgazd!T165+Vagyongazd!Q152+Közút!Q152+Sport!Q154+Közművelődés!S189+Támogatás!X166</f>
        <v>0</v>
      </c>
      <c r="R152" s="97">
        <f>Igazgatás!R181+Községgazd!U165+Vagyongazd!R152+Közút!R152+Sport!R154+Közművelődés!T189+Támogatás!Y166</f>
        <v>0</v>
      </c>
      <c r="S152" s="99">
        <f>Igazgatás!S181+Községgazd!V165+Vagyongazd!S152+Közút!S152+Sport!S154+Közművelődés!U189+Támogatás!Z166</f>
        <v>0</v>
      </c>
      <c r="T152" s="97">
        <f>Igazgatás!T181+Községgazd!W165+Vagyongazd!T152+Közút!T152+Sport!T154+Közművelődés!V189+Támogatás!AA166</f>
        <v>0</v>
      </c>
      <c r="U152" s="97">
        <f>Igazgatás!U181+Községgazd!X165+Vagyongazd!U152+Közút!U152+Sport!U154+Közművelődés!W189+Támogatás!AB166</f>
        <v>0</v>
      </c>
      <c r="V152" s="99">
        <f>Igazgatás!V181+Községgazd!Y165+Vagyongazd!V152+Közút!V152+Sport!V154+Közművelődés!X189+Támogatás!AC166</f>
        <v>0</v>
      </c>
    </row>
    <row r="153" spans="1:22" s="18" customFormat="1" x14ac:dyDescent="0.25">
      <c r="A153" s="126" t="s">
        <v>253</v>
      </c>
      <c r="B153" s="92" t="s">
        <v>675</v>
      </c>
      <c r="C153" s="784" t="s">
        <v>254</v>
      </c>
      <c r="D153" s="785"/>
      <c r="E153" s="785"/>
      <c r="F153" s="166">
        <v>433070</v>
      </c>
      <c r="G153" s="488">
        <v>602823</v>
      </c>
      <c r="H153" s="252">
        <f>Igazgatás!H182+Községgazd!H166+Vagyongazd!H153+Közút!H153+Sport!H155+Közművelődés!H190+Támogatás!H167</f>
        <v>611992</v>
      </c>
      <c r="I153" s="150">
        <f>Igazgatás!I182+Községgazd!I166+Vagyongazd!I153+Közút!I153+Sport!I155+Közművelődés!I190+Támogatás!I167</f>
        <v>0</v>
      </c>
      <c r="J153" s="166">
        <f>Igazgatás!J182+Községgazd!J166+Vagyongazd!J153+Közút!J153+Sport!J155+Közművelődés!J190+Támogatás!J167</f>
        <v>611992</v>
      </c>
      <c r="K153" s="94">
        <f>Igazgatás!K182+Községgazd!N166+Vagyongazd!K153+Közút!K153+Sport!K155+Közművelődés!M190+Támogatás!R167</f>
        <v>37315</v>
      </c>
      <c r="L153" s="95">
        <f>Igazgatás!L182+Községgazd!O166+Vagyongazd!L153+Közút!L153+Sport!L155+Közművelődés!N190+Támogatás!S167</f>
        <v>22303</v>
      </c>
      <c r="M153" s="95">
        <f>Igazgatás!M182+Községgazd!P166+Vagyongazd!M153+Közút!M153+Sport!M155+Közművelődés!O190+Támogatás!T167</f>
        <v>156506</v>
      </c>
      <c r="N153" s="95">
        <f>Igazgatás!N182+Községgazd!Q166+Vagyongazd!N153+Közút!N153+Sport!N155+Közművelődés!P190+Támogatás!U167</f>
        <v>343</v>
      </c>
      <c r="O153" s="95">
        <f>Igazgatás!O182+Községgazd!R166+Vagyongazd!O153+Közút!O153+Sport!O155+Közművelődés!Q190+Támogatás!V167</f>
        <v>256183</v>
      </c>
      <c r="P153" s="98">
        <f>Igazgatás!P182+Községgazd!S166+Vagyongazd!P153+Közút!P153+Sport!P155+Közművelődés!R190+Támogatás!W167</f>
        <v>125976</v>
      </c>
      <c r="Q153" s="95">
        <f>Igazgatás!Q182+Községgazd!T166+Vagyongazd!Q153+Közút!Q153+Sport!Q155+Közművelődés!S190+Támogatás!X167</f>
        <v>4197</v>
      </c>
      <c r="R153" s="97">
        <f>Igazgatás!R182+Községgazd!U166+Vagyongazd!R153+Közút!R153+Sport!R155+Közművelődés!T190+Támogatás!Y167</f>
        <v>8382</v>
      </c>
      <c r="S153" s="99">
        <f>Igazgatás!S182+Községgazd!V166+Vagyongazd!S153+Közút!S153+Sport!S155+Közművelődés!U190+Támogatás!Z167</f>
        <v>787</v>
      </c>
      <c r="T153" s="97">
        <f>Igazgatás!T182+Községgazd!W166+Vagyongazd!T153+Közút!T153+Sport!T155+Közművelődés!V190+Támogatás!AA167</f>
        <v>0</v>
      </c>
      <c r="U153" s="97">
        <f>Igazgatás!U182+Községgazd!X166+Vagyongazd!U153+Közút!U153+Sport!U155+Közművelődés!W190+Támogatás!AB167</f>
        <v>0</v>
      </c>
      <c r="V153" s="99">
        <f>Igazgatás!V182+Községgazd!Y166+Vagyongazd!V153+Közút!V153+Sport!V155+Közművelődés!X190+Támogatás!AC167</f>
        <v>0</v>
      </c>
    </row>
    <row r="154" spans="1:22" s="18" customFormat="1" hidden="1" x14ac:dyDescent="0.25">
      <c r="A154" s="126" t="s">
        <v>255</v>
      </c>
      <c r="B154" s="92" t="s">
        <v>676</v>
      </c>
      <c r="C154" s="784" t="s">
        <v>256</v>
      </c>
      <c r="D154" s="785"/>
      <c r="E154" s="785"/>
      <c r="F154" s="166">
        <f>[1]Igazgatás!F182+[1]Községgazd!F167+[1]Vagyongazd!F154+[1]Közút!F154+[1]Sport!F156+[1]Közművelődés!F189+[1]Támogatás!F166</f>
        <v>0</v>
      </c>
      <c r="G154" s="488"/>
      <c r="H154" s="252">
        <f>Igazgatás!H183+Községgazd!H167+Vagyongazd!H154+Közút!H154+Sport!H156+Közművelődés!H193+Támogatás!H168</f>
        <v>0</v>
      </c>
      <c r="I154" s="150">
        <f>Igazgatás!I183+Községgazd!I167+Vagyongazd!I154+Közút!I154+Sport!I156+Közművelődés!I193+Támogatás!I168</f>
        <v>0</v>
      </c>
      <c r="J154" s="166">
        <f>Igazgatás!J183+Községgazd!J167+Vagyongazd!J154+Közút!J154+Sport!J156+Közművelődés!J193+Támogatás!J168</f>
        <v>0</v>
      </c>
      <c r="K154" s="94">
        <f>Igazgatás!K183+Községgazd!N167+Vagyongazd!K154+Közút!K154+Sport!K156+Közművelődés!M193+Támogatás!R168</f>
        <v>0</v>
      </c>
      <c r="L154" s="95">
        <f>Igazgatás!L183+Községgazd!O167+Vagyongazd!L154+Közút!L154+Sport!L156+Közművelődés!N193+Támogatás!S168</f>
        <v>0</v>
      </c>
      <c r="M154" s="95">
        <f>Igazgatás!M183+Községgazd!P167+Vagyongazd!M154+Közút!M154+Sport!M156+Közművelődés!O193+Támogatás!T168</f>
        <v>0</v>
      </c>
      <c r="N154" s="95">
        <f>Igazgatás!N183+Községgazd!Q167+Vagyongazd!N154+Közút!N154+Sport!N156+Közművelődés!P193+Támogatás!U168</f>
        <v>0</v>
      </c>
      <c r="O154" s="95">
        <f>Igazgatás!O183+Községgazd!R167+Vagyongazd!O154+Közút!O154+Sport!O156+Közművelődés!Q193+Támogatás!V168</f>
        <v>0</v>
      </c>
      <c r="P154" s="98">
        <f>Igazgatás!P183+Községgazd!S167+Vagyongazd!P154+Közút!P154+Sport!P156+Közművelődés!R193+Támogatás!W168</f>
        <v>0</v>
      </c>
      <c r="Q154" s="95">
        <f>Igazgatás!Q183+Községgazd!T167+Vagyongazd!Q154+Közút!Q154+Sport!Q156+Közművelődés!S193+Támogatás!X168</f>
        <v>0</v>
      </c>
      <c r="R154" s="97">
        <f>Igazgatás!R183+Községgazd!U167+Vagyongazd!R154+Közút!R154+Sport!R156+Közművelődés!T193+Támogatás!Y168</f>
        <v>0</v>
      </c>
      <c r="S154" s="99">
        <f>Igazgatás!S183+Községgazd!V167+Vagyongazd!S154+Közút!S154+Sport!S156+Közművelődés!U193+Támogatás!Z168</f>
        <v>0</v>
      </c>
      <c r="T154" s="97">
        <f>Igazgatás!T183+Községgazd!W167+Vagyongazd!T154+Közút!T154+Sport!T156+Közművelődés!V193+Támogatás!AA168</f>
        <v>0</v>
      </c>
      <c r="U154" s="97">
        <f>Igazgatás!U183+Községgazd!X167+Vagyongazd!U154+Közút!U154+Sport!U156+Közművelődés!W193+Támogatás!AB168</f>
        <v>0</v>
      </c>
      <c r="V154" s="99">
        <f>Igazgatás!V183+Községgazd!Y167+Vagyongazd!V154+Közút!V154+Sport!V156+Közművelődés!X193+Támogatás!AC168</f>
        <v>0</v>
      </c>
    </row>
    <row r="155" spans="1:22" s="18" customFormat="1" hidden="1" x14ac:dyDescent="0.25">
      <c r="A155" s="126" t="s">
        <v>257</v>
      </c>
      <c r="B155" s="92" t="s">
        <v>677</v>
      </c>
      <c r="C155" s="784" t="s">
        <v>258</v>
      </c>
      <c r="D155" s="785"/>
      <c r="E155" s="785"/>
      <c r="F155" s="166">
        <f>[1]Igazgatás!F183+[1]Községgazd!F168+[1]Vagyongazd!F155+[1]Közút!F155+[1]Sport!F157+[1]Közművelődés!F190+[1]Támogatás!F167</f>
        <v>0</v>
      </c>
      <c r="G155" s="488"/>
      <c r="H155" s="252">
        <f>Igazgatás!H184+Községgazd!H168+Vagyongazd!H155+Közút!H155+Sport!H157+Közművelődés!H194+Támogatás!H169</f>
        <v>0</v>
      </c>
      <c r="I155" s="150">
        <f>Igazgatás!I184+Községgazd!I168+Vagyongazd!I155+Közút!I155+Sport!I157+Közművelődés!I194+Támogatás!I169</f>
        <v>0</v>
      </c>
      <c r="J155" s="166">
        <f>Igazgatás!J184+Községgazd!J168+Vagyongazd!J155+Közút!J155+Sport!J157+Közművelődés!J194+Támogatás!J169</f>
        <v>0</v>
      </c>
      <c r="K155" s="94">
        <f>Igazgatás!K184+Községgazd!N168+Vagyongazd!K155+Közút!K155+Sport!K157+Közművelődés!M194+Támogatás!R169</f>
        <v>0</v>
      </c>
      <c r="L155" s="95">
        <f>Igazgatás!L184+Községgazd!O168+Vagyongazd!L155+Közút!L155+Sport!L157+Közművelődés!N194+Támogatás!S169</f>
        <v>0</v>
      </c>
      <c r="M155" s="95">
        <f>Igazgatás!M184+Községgazd!P168+Vagyongazd!M155+Közút!M155+Sport!M157+Közművelődés!O194+Támogatás!T169</f>
        <v>0</v>
      </c>
      <c r="N155" s="95">
        <f>Igazgatás!N184+Községgazd!Q168+Vagyongazd!N155+Közút!N155+Sport!N157+Közművelődés!P194+Támogatás!U169</f>
        <v>0</v>
      </c>
      <c r="O155" s="95">
        <f>Igazgatás!O184+Községgazd!R168+Vagyongazd!O155+Közút!O155+Sport!O157+Közművelődés!Q194+Támogatás!V169</f>
        <v>0</v>
      </c>
      <c r="P155" s="98">
        <f>Igazgatás!P184+Községgazd!S168+Vagyongazd!P155+Közút!P155+Sport!P157+Közművelődés!R194+Támogatás!W169</f>
        <v>0</v>
      </c>
      <c r="Q155" s="95">
        <f>Igazgatás!Q184+Községgazd!T168+Vagyongazd!Q155+Közút!Q155+Sport!Q157+Közművelődés!S194+Támogatás!X169</f>
        <v>0</v>
      </c>
      <c r="R155" s="97">
        <f>Igazgatás!R184+Községgazd!U168+Vagyongazd!R155+Közút!R155+Sport!R157+Közművelődés!T194+Támogatás!Y169</f>
        <v>0</v>
      </c>
      <c r="S155" s="99">
        <f>Igazgatás!S184+Községgazd!V168+Vagyongazd!S155+Közút!S155+Sport!S157+Közművelődés!U194+Támogatás!Z169</f>
        <v>0</v>
      </c>
      <c r="T155" s="97">
        <f>Igazgatás!T184+Községgazd!W168+Vagyongazd!T155+Közút!T155+Sport!T157+Közművelődés!V194+Támogatás!AA169</f>
        <v>0</v>
      </c>
      <c r="U155" s="97">
        <f>Igazgatás!U184+Községgazd!X168+Vagyongazd!U155+Közút!U155+Sport!U157+Közművelődés!W194+Támogatás!AB169</f>
        <v>0</v>
      </c>
      <c r="V155" s="99">
        <f>Igazgatás!V184+Községgazd!Y168+Vagyongazd!V155+Közút!V155+Sport!V157+Közművelődés!X194+Támogatás!AC169</f>
        <v>0</v>
      </c>
    </row>
    <row r="156" spans="1:22" s="18" customFormat="1" ht="15.75" thickBot="1" x14ac:dyDescent="0.3">
      <c r="A156" s="126" t="s">
        <v>259</v>
      </c>
      <c r="B156" s="125" t="s">
        <v>678</v>
      </c>
      <c r="C156" s="825" t="s">
        <v>260</v>
      </c>
      <c r="D156" s="826"/>
      <c r="E156" s="826"/>
      <c r="F156" s="166">
        <v>116930</v>
      </c>
      <c r="G156" s="614">
        <v>130363</v>
      </c>
      <c r="H156" s="264">
        <f>Igazgatás!H185+Községgazd!H169+Vagyongazd!H156+Közút!H156+Sport!H158+Közművelődés!H195+Támogatás!H170</f>
        <v>132838</v>
      </c>
      <c r="I156" s="162">
        <f>Igazgatás!I185+Községgazd!I169+Vagyongazd!I156+Közút!I156+Sport!I158+Közművelődés!I195+Támogatás!I170</f>
        <v>0</v>
      </c>
      <c r="J156" s="166">
        <f>Igazgatás!J185+Községgazd!J169+Vagyongazd!J156+Közút!J156+Sport!J158+Közművelődés!J195+Támogatás!J170</f>
        <v>132838</v>
      </c>
      <c r="K156" s="94">
        <f>Igazgatás!K185+Községgazd!N169+Vagyongazd!K156+Közút!K156+Sport!K158+Közművelődés!M195+Támogatás!R170</f>
        <v>10075</v>
      </c>
      <c r="L156" s="95">
        <f>Igazgatás!L185+Községgazd!O169+Vagyongazd!L156+Közút!L156+Sport!L158+Közművelődés!N195+Támogatás!S170</f>
        <v>6022</v>
      </c>
      <c r="M156" s="95">
        <f>Igazgatás!M185+Községgazd!P169+Vagyongazd!M156+Közút!M156+Sport!M158+Közművelődés!O195+Támogatás!T170</f>
        <v>9857</v>
      </c>
      <c r="N156" s="95">
        <f>Igazgatás!N185+Községgazd!Q169+Vagyongazd!N156+Közút!N156+Sport!N158+Közművelődés!P195+Támogatás!U170</f>
        <v>92</v>
      </c>
      <c r="O156" s="95">
        <f>Igazgatás!O185+Községgazd!R169+Vagyongazd!O156+Közút!O156+Sport!O158+Közművelődés!Q195+Támogatás!V170</f>
        <v>66279</v>
      </c>
      <c r="P156" s="98">
        <f>Igazgatás!P185+Községgazd!S169+Vagyongazd!P156+Közút!P156+Sport!P158+Közművelődés!R195+Támogatás!W170</f>
        <v>34014</v>
      </c>
      <c r="Q156" s="95">
        <f>Igazgatás!Q185+Községgazd!T169+Vagyongazd!Q156+Közút!Q156+Sport!Q158+Közművelődés!S195+Támogatás!X170</f>
        <v>1133</v>
      </c>
      <c r="R156" s="97">
        <f>Igazgatás!R185+Községgazd!U169+Vagyongazd!R156+Közút!R156+Sport!R158+Közművelődés!T195+Támogatás!Y170</f>
        <v>2263</v>
      </c>
      <c r="S156" s="99">
        <f>Igazgatás!S185+Községgazd!V169+Vagyongazd!S156+Közút!S156+Sport!S158+Közművelődés!U195+Támogatás!Z170</f>
        <v>212</v>
      </c>
      <c r="T156" s="97">
        <f>Igazgatás!T185+Községgazd!W169+Vagyongazd!T156+Közút!T156+Sport!T158+Közművelődés!V195+Támogatás!AA170</f>
        <v>0</v>
      </c>
      <c r="U156" s="97">
        <f>Igazgatás!U185+Községgazd!X169+Vagyongazd!U156+Közút!U156+Sport!U158+Közművelődés!W195+Támogatás!AB170</f>
        <v>0</v>
      </c>
      <c r="V156" s="99">
        <f>Igazgatás!V185+Községgazd!Y169+Vagyongazd!V156+Közút!V156+Sport!V158+Közművelődés!X195+Támogatás!AC170</f>
        <v>0</v>
      </c>
    </row>
    <row r="157" spans="1:22" ht="15.75" thickBot="1" x14ac:dyDescent="0.3">
      <c r="B157" s="100" t="s">
        <v>261</v>
      </c>
      <c r="C157" s="788" t="s">
        <v>262</v>
      </c>
      <c r="D157" s="789"/>
      <c r="E157" s="789"/>
      <c r="F157" s="164">
        <f>[1]Igazgatás!F185+[1]Községgazd!F170+[1]Vagyongazd!F157+[1]Közút!F157+[1]Sport!F159+[1]Közművelődés!F192+[1]Támogatás!F169</f>
        <v>0</v>
      </c>
      <c r="G157" s="485"/>
      <c r="H157" s="254">
        <f>Igazgatás!H186+Községgazd!H170+Vagyongazd!H157+Közút!H157+Sport!H159+Közművelődés!H198+Támogatás!H171</f>
        <v>5114025</v>
      </c>
      <c r="I157" s="152">
        <f>Igazgatás!I186+Községgazd!I170+Vagyongazd!I157+Közút!I157+Sport!I159+Közművelődés!I198+Támogatás!I171</f>
        <v>0</v>
      </c>
      <c r="J157" s="164">
        <f>Igazgatás!J186+Községgazd!J170+Vagyongazd!J157+Közút!J157+Sport!J159+Közművelődés!J198+Támogatás!J171</f>
        <v>5114025</v>
      </c>
      <c r="K157" s="86">
        <f>Igazgatás!K186+Községgazd!N170+Vagyongazd!K157+Közút!K157+Sport!K159+Közművelődés!M198+Támogatás!R171</f>
        <v>0</v>
      </c>
      <c r="L157" s="87">
        <f>Igazgatás!L186+Községgazd!O170+Vagyongazd!L157+Közút!L157+Sport!L159+Közművelődés!N198+Támogatás!S171</f>
        <v>0</v>
      </c>
      <c r="M157" s="87">
        <f>Igazgatás!M186+Községgazd!P170+Vagyongazd!M157+Közút!M157+Sport!M159+Közművelődés!O198+Támogatás!T171</f>
        <v>0</v>
      </c>
      <c r="N157" s="87">
        <f>Igazgatás!N186+Községgazd!Q170+Vagyongazd!N157+Közút!N157+Sport!N159+Közművelődés!P198+Támogatás!U171</f>
        <v>0</v>
      </c>
      <c r="O157" s="87">
        <f>Igazgatás!O186+Községgazd!R170+Vagyongazd!O157+Közút!O157+Sport!O159+Közművelődés!Q198+Támogatás!V171</f>
        <v>0</v>
      </c>
      <c r="P157" s="90">
        <f>Igazgatás!P186+Községgazd!S170+Vagyongazd!P157+Közút!P157+Sport!P159+Közművelődés!R198+Támogatás!W171</f>
        <v>0</v>
      </c>
      <c r="Q157" s="87">
        <f>Igazgatás!Q186+Községgazd!T170+Vagyongazd!Q157+Közút!Q157+Sport!Q159+Közművelődés!S198+Támogatás!X171</f>
        <v>0</v>
      </c>
      <c r="R157" s="89">
        <f>Igazgatás!R186+Községgazd!U170+Vagyongazd!R157+Közút!R157+Sport!R159+Közművelődés!T198+Támogatás!Y171</f>
        <v>301625</v>
      </c>
      <c r="S157" s="91">
        <f>Igazgatás!S186+Községgazd!V170+Vagyongazd!S157+Közút!S157+Sport!S159+Közművelődés!U198+Támogatás!Z171</f>
        <v>160000</v>
      </c>
      <c r="T157" s="89">
        <f>Igazgatás!T186+Községgazd!W170+Vagyongazd!T157+Közút!T157+Sport!T159+Közművelődés!V198+Támogatás!AA171</f>
        <v>625000</v>
      </c>
      <c r="U157" s="89">
        <f>Igazgatás!U186+Községgazd!X170+Vagyongazd!U157+Közút!U157+Sport!U159+Közművelődés!W198+Támogatás!AB171</f>
        <v>427400</v>
      </c>
      <c r="V157" s="91">
        <f>Igazgatás!V186+Községgazd!Y170+Vagyongazd!V157+Közút!V157+Sport!V159+Közművelődés!X198+Támogatás!AC171</f>
        <v>3600000</v>
      </c>
    </row>
    <row r="158" spans="1:22" s="18" customFormat="1" hidden="1" x14ac:dyDescent="0.25">
      <c r="A158" s="126" t="s">
        <v>263</v>
      </c>
      <c r="B158" s="273" t="s">
        <v>679</v>
      </c>
      <c r="C158" s="827" t="s">
        <v>264</v>
      </c>
      <c r="D158" s="828"/>
      <c r="E158" s="828"/>
      <c r="F158" s="276">
        <f>[1]Igazgatás!F186+[1]Községgazd!F171+[1]Vagyongazd!F158+[1]Közút!F158+[1]Sport!F160+[1]Közművelődés!F193+[1]Támogatás!F170</f>
        <v>0</v>
      </c>
      <c r="G158" s="615"/>
      <c r="H158" s="274">
        <f>Igazgatás!H187+Községgazd!H171+Vagyongazd!H158+Közút!H158+Sport!H160+Közművelődés!H199+Támogatás!H172</f>
        <v>5016437</v>
      </c>
      <c r="I158" s="275">
        <f>Igazgatás!I187+Községgazd!I171+Vagyongazd!I158+Közút!I158+Sport!I160+Közművelődés!I199+Támogatás!I172</f>
        <v>0</v>
      </c>
      <c r="J158" s="276">
        <f>Igazgatás!J187+Községgazd!J171+Vagyongazd!J158+Közút!J158+Sport!J160+Közművelődés!J199+Támogatás!J172</f>
        <v>5016437</v>
      </c>
      <c r="K158" s="277">
        <f>Igazgatás!K187+Községgazd!N171+Vagyongazd!K158+Közút!K158+Sport!K160+Közművelődés!M199+Támogatás!R172</f>
        <v>0</v>
      </c>
      <c r="L158" s="278">
        <f>Igazgatás!L187+Községgazd!O171+Vagyongazd!L158+Közút!L158+Sport!L160+Közművelődés!N199+Támogatás!S172</f>
        <v>0</v>
      </c>
      <c r="M158" s="278">
        <f>Igazgatás!M187+Községgazd!P171+Vagyongazd!M158+Közút!M158+Sport!M160+Közművelődés!O199+Támogatás!T172</f>
        <v>0</v>
      </c>
      <c r="N158" s="278">
        <f>Igazgatás!N187+Községgazd!Q171+Vagyongazd!N158+Közút!N158+Sport!N160+Közművelődés!P199+Támogatás!U172</f>
        <v>0</v>
      </c>
      <c r="O158" s="278">
        <f>Igazgatás!O187+Községgazd!R171+Vagyongazd!O158+Közút!O158+Sport!O160+Közművelődés!Q199+Támogatás!V172</f>
        <v>0</v>
      </c>
      <c r="P158" s="279">
        <f>Igazgatás!P187+Községgazd!S171+Vagyongazd!P158+Közút!P158+Sport!P160+Közművelődés!R199+Támogatás!W172</f>
        <v>0</v>
      </c>
      <c r="Q158" s="278">
        <f>Igazgatás!Q187+Községgazd!T171+Vagyongazd!Q158+Közút!Q158+Sport!Q160+Közművelődés!S199+Támogatás!X172</f>
        <v>0</v>
      </c>
      <c r="R158" s="280">
        <f>Igazgatás!R187+Községgazd!U171+Vagyongazd!R158+Közút!R158+Sport!R160+Közművelődés!T199+Támogatás!Y172</f>
        <v>237500</v>
      </c>
      <c r="S158" s="281">
        <f>Igazgatás!S187+Községgazd!V171+Vagyongazd!S158+Közút!S158+Sport!S160+Közművelődés!U199+Támogatás!Z172</f>
        <v>158937</v>
      </c>
      <c r="T158" s="280">
        <f>Igazgatás!T187+Községgazd!W171+Vagyongazd!T158+Közút!T158+Sport!T160+Közművelődés!V199+Támogatás!AA172</f>
        <v>625000</v>
      </c>
      <c r="U158" s="280">
        <f>Igazgatás!U187+Községgazd!X171+Vagyongazd!U158+Közút!U158+Sport!U160+Közművelődés!W199+Támogatás!AB172</f>
        <v>395000</v>
      </c>
      <c r="V158" s="281">
        <f>Igazgatás!V187+Községgazd!Y171+Vagyongazd!V158+Közút!V158+Sport!V160+Közművelődés!X199+Támogatás!AC172</f>
        <v>3600000</v>
      </c>
    </row>
    <row r="159" spans="1:22" s="18" customFormat="1" hidden="1" x14ac:dyDescent="0.25">
      <c r="A159" s="126" t="s">
        <v>265</v>
      </c>
      <c r="B159" s="282" t="s">
        <v>680</v>
      </c>
      <c r="C159" s="821" t="s">
        <v>886</v>
      </c>
      <c r="D159" s="822"/>
      <c r="E159" s="822"/>
      <c r="F159" s="276">
        <f>[1]Igazgatás!F187+[1]Községgazd!F172+[1]Vagyongazd!F159+[1]Közút!F159+[1]Sport!F161+[1]Közművelődés!F194+[1]Támogatás!F171</f>
        <v>0</v>
      </c>
      <c r="G159" s="493"/>
      <c r="H159" s="283">
        <f>Igazgatás!H188+Községgazd!H172+Vagyongazd!H159+Közút!H159+Sport!H161+Közművelődés!H202+Támogatás!H173</f>
        <v>0</v>
      </c>
      <c r="I159" s="284">
        <f>Igazgatás!I188+Községgazd!I172+Vagyongazd!I159+Közút!I159+Sport!I161+Közművelődés!I202+Támogatás!I173</f>
        <v>0</v>
      </c>
      <c r="J159" s="276">
        <f>Igazgatás!J188+Községgazd!J172+Vagyongazd!J159+Közút!J159+Sport!J161+Közművelődés!J202+Támogatás!J173</f>
        <v>0</v>
      </c>
      <c r="K159" s="277">
        <f>Igazgatás!K188+Községgazd!N172+Vagyongazd!K159+Közút!K159+Sport!K161+Közművelődés!M202+Támogatás!R173</f>
        <v>0</v>
      </c>
      <c r="L159" s="278">
        <f>Igazgatás!L188+Községgazd!O172+Vagyongazd!L159+Közút!L159+Sport!L161+Közművelődés!N202+Támogatás!S173</f>
        <v>0</v>
      </c>
      <c r="M159" s="278">
        <f>Igazgatás!M188+Községgazd!P172+Vagyongazd!M159+Közút!M159+Sport!M161+Közművelődés!O202+Támogatás!T173</f>
        <v>0</v>
      </c>
      <c r="N159" s="278">
        <f>Igazgatás!N188+Községgazd!Q172+Vagyongazd!N159+Közút!N159+Sport!N161+Közművelődés!P202+Támogatás!U173</f>
        <v>0</v>
      </c>
      <c r="O159" s="278">
        <f>Igazgatás!O188+Községgazd!R172+Vagyongazd!O159+Közút!O159+Sport!O161+Közművelődés!Q202+Támogatás!V173</f>
        <v>0</v>
      </c>
      <c r="P159" s="279">
        <f>Igazgatás!P188+Községgazd!S172+Vagyongazd!P159+Közút!P159+Sport!P161+Közművelődés!R202+Támogatás!W173</f>
        <v>0</v>
      </c>
      <c r="Q159" s="278">
        <f>Igazgatás!Q188+Községgazd!T172+Vagyongazd!Q159+Közút!Q159+Sport!Q161+Közművelődés!S202+Támogatás!X173</f>
        <v>0</v>
      </c>
      <c r="R159" s="280">
        <f>Igazgatás!R188+Községgazd!U172+Vagyongazd!R159+Közút!R159+Sport!R161+Közművelődés!T202+Támogatás!Y173</f>
        <v>0</v>
      </c>
      <c r="S159" s="281">
        <f>Igazgatás!S188+Községgazd!V172+Vagyongazd!S159+Közút!S159+Sport!S161+Közművelődés!U202+Támogatás!Z173</f>
        <v>0</v>
      </c>
      <c r="T159" s="280">
        <f>Igazgatás!T188+Községgazd!W172+Vagyongazd!T159+Közút!T159+Sport!T161+Közművelődés!V202+Támogatás!AA173</f>
        <v>0</v>
      </c>
      <c r="U159" s="280">
        <f>Igazgatás!U188+Községgazd!X172+Vagyongazd!U159+Közút!U159+Sport!U161+Közművelődés!W202+Támogatás!AB173</f>
        <v>0</v>
      </c>
      <c r="V159" s="281">
        <f>Igazgatás!V188+Községgazd!Y172+Vagyongazd!V159+Közút!V159+Sport!V161+Közművelődés!X202+Támogatás!AC173</f>
        <v>0</v>
      </c>
    </row>
    <row r="160" spans="1:22" s="18" customFormat="1" hidden="1" x14ac:dyDescent="0.25">
      <c r="A160" s="126" t="s">
        <v>266</v>
      </c>
      <c r="B160" s="282" t="s">
        <v>681</v>
      </c>
      <c r="C160" s="821" t="s">
        <v>267</v>
      </c>
      <c r="D160" s="822"/>
      <c r="E160" s="822"/>
      <c r="F160" s="276">
        <f>[1]Igazgatás!F188+[1]Községgazd!F173+[1]Vagyongazd!F160+[1]Közút!F160+[1]Sport!F162+[1]Közművelődés!F195+[1]Támogatás!F172</f>
        <v>0</v>
      </c>
      <c r="G160" s="493"/>
      <c r="H160" s="283">
        <f>Igazgatás!H189+Községgazd!H173+Vagyongazd!H160+Közút!H160+Sport!H162+Közművelődés!H203+Támogatás!H174</f>
        <v>0</v>
      </c>
      <c r="I160" s="284">
        <f>Igazgatás!I189+Községgazd!I173+Vagyongazd!I160+Közút!I160+Sport!I162+Közművelődés!I203+Támogatás!I174</f>
        <v>0</v>
      </c>
      <c r="J160" s="276">
        <f>Igazgatás!J189+Községgazd!J173+Vagyongazd!J160+Közút!J160+Sport!J162+Közművelődés!J203+Támogatás!J174</f>
        <v>0</v>
      </c>
      <c r="K160" s="277">
        <f>Igazgatás!K189+Községgazd!N173+Vagyongazd!K160+Közút!K160+Sport!K162+Közművelődés!M203+Támogatás!R174</f>
        <v>0</v>
      </c>
      <c r="L160" s="278">
        <f>Igazgatás!L189+Községgazd!O173+Vagyongazd!L160+Közút!L160+Sport!L162+Közművelődés!N203+Támogatás!S174</f>
        <v>0</v>
      </c>
      <c r="M160" s="278">
        <f>Igazgatás!M189+Községgazd!P173+Vagyongazd!M160+Közút!M160+Sport!M162+Közművelődés!O203+Támogatás!T174</f>
        <v>0</v>
      </c>
      <c r="N160" s="278">
        <f>Igazgatás!N189+Községgazd!Q173+Vagyongazd!N160+Közút!N160+Sport!N162+Közművelődés!P203+Támogatás!U174</f>
        <v>0</v>
      </c>
      <c r="O160" s="278">
        <f>Igazgatás!O189+Községgazd!R173+Vagyongazd!O160+Közút!O160+Sport!O162+Közművelődés!Q203+Támogatás!V174</f>
        <v>0</v>
      </c>
      <c r="P160" s="279">
        <f>Igazgatás!P189+Községgazd!S173+Vagyongazd!P160+Közút!P160+Sport!P162+Közművelődés!R203+Támogatás!W174</f>
        <v>0</v>
      </c>
      <c r="Q160" s="278">
        <f>Igazgatás!Q189+Községgazd!T173+Vagyongazd!Q160+Közút!Q160+Sport!Q162+Közművelődés!S203+Támogatás!X174</f>
        <v>0</v>
      </c>
      <c r="R160" s="280">
        <f>Igazgatás!R189+Községgazd!U173+Vagyongazd!R160+Közút!R160+Sport!R162+Közművelődés!T203+Támogatás!Y174</f>
        <v>0</v>
      </c>
      <c r="S160" s="281">
        <f>Igazgatás!S189+Községgazd!V173+Vagyongazd!S160+Közút!S160+Sport!S162+Közművelődés!U203+Támogatás!Z174</f>
        <v>0</v>
      </c>
      <c r="T160" s="280">
        <f>Igazgatás!T189+Községgazd!W173+Vagyongazd!T160+Közút!T160+Sport!T162+Közművelődés!V203+Támogatás!AA174</f>
        <v>0</v>
      </c>
      <c r="U160" s="280">
        <f>Igazgatás!U189+Községgazd!X173+Vagyongazd!U160+Közút!U160+Sport!U162+Közművelődés!W203+Támogatás!AB174</f>
        <v>0</v>
      </c>
      <c r="V160" s="281">
        <f>Igazgatás!V189+Községgazd!Y173+Vagyongazd!V160+Közút!V160+Sport!V162+Közművelődés!X203+Támogatás!AC174</f>
        <v>0</v>
      </c>
    </row>
    <row r="161" spans="1:22" s="18" customFormat="1" ht="15.75" hidden="1" thickBot="1" x14ac:dyDescent="0.3">
      <c r="A161" s="126" t="s">
        <v>268</v>
      </c>
      <c r="B161" s="285" t="s">
        <v>682</v>
      </c>
      <c r="C161" s="823" t="s">
        <v>366</v>
      </c>
      <c r="D161" s="824"/>
      <c r="E161" s="824"/>
      <c r="F161" s="276">
        <f>[1]Igazgatás!F189+[1]Községgazd!F174+[1]Vagyongazd!F161+[1]Közút!F161+[1]Sport!F163+[1]Közművelődés!F196+[1]Támogatás!F173</f>
        <v>0</v>
      </c>
      <c r="G161" s="616"/>
      <c r="H161" s="286">
        <f>Igazgatás!H190+Községgazd!H174+Vagyongazd!H161+Közút!H161+Sport!H163+Közművelődés!H204+Támogatás!H175</f>
        <v>97588</v>
      </c>
      <c r="I161" s="287">
        <f>Igazgatás!I190+Községgazd!I174+Vagyongazd!I161+Közút!I161+Sport!I163+Közművelődés!I204+Támogatás!I175</f>
        <v>0</v>
      </c>
      <c r="J161" s="276">
        <f>Igazgatás!J190+Községgazd!J174+Vagyongazd!J161+Közút!J161+Sport!J163+Közművelődés!J204+Támogatás!J175</f>
        <v>97588</v>
      </c>
      <c r="K161" s="277">
        <f>Igazgatás!K190+Községgazd!N174+Vagyongazd!K161+Közút!K161+Sport!K163+Közművelődés!M204+Támogatás!R175</f>
        <v>0</v>
      </c>
      <c r="L161" s="278">
        <f>Igazgatás!L190+Községgazd!O174+Vagyongazd!L161+Közút!L161+Sport!L163+Közművelődés!N204+Támogatás!S175</f>
        <v>0</v>
      </c>
      <c r="M161" s="278">
        <f>Igazgatás!M190+Községgazd!P174+Vagyongazd!M161+Közút!M161+Sport!M163+Közművelődés!O204+Támogatás!T175</f>
        <v>0</v>
      </c>
      <c r="N161" s="278">
        <f>Igazgatás!N190+Községgazd!Q174+Vagyongazd!N161+Közút!N161+Sport!N163+Közművelődés!P204+Támogatás!U175</f>
        <v>0</v>
      </c>
      <c r="O161" s="278">
        <f>Igazgatás!O190+Községgazd!R174+Vagyongazd!O161+Közút!O161+Sport!O163+Közművelődés!Q204+Támogatás!V175</f>
        <v>0</v>
      </c>
      <c r="P161" s="279">
        <f>Igazgatás!P190+Községgazd!S174+Vagyongazd!P161+Közút!P161+Sport!P163+Közművelődés!R204+Támogatás!W175</f>
        <v>0</v>
      </c>
      <c r="Q161" s="278">
        <f>Igazgatás!Q190+Községgazd!T174+Vagyongazd!Q161+Közút!Q161+Sport!Q163+Közművelődés!S204+Támogatás!X175</f>
        <v>0</v>
      </c>
      <c r="R161" s="280">
        <f>Igazgatás!R190+Községgazd!U174+Vagyongazd!R161+Közút!R161+Sport!R163+Közművelődés!T204+Támogatás!Y175</f>
        <v>64125</v>
      </c>
      <c r="S161" s="281">
        <f>Igazgatás!S190+Községgazd!V174+Vagyongazd!S161+Közút!S161+Sport!S163+Közművelődés!U204+Támogatás!Z175</f>
        <v>1063</v>
      </c>
      <c r="T161" s="280">
        <f>Igazgatás!T190+Községgazd!W174+Vagyongazd!T161+Közút!T161+Sport!T163+Közművelődés!V204+Támogatás!AA175</f>
        <v>0</v>
      </c>
      <c r="U161" s="280">
        <f>Igazgatás!U190+Községgazd!X174+Vagyongazd!U161+Közút!U161+Sport!U163+Közművelődés!W204+Támogatás!AB175</f>
        <v>32400</v>
      </c>
      <c r="V161" s="281">
        <f>Igazgatás!V190+Községgazd!Y174+Vagyongazd!V161+Közút!V161+Sport!V163+Közművelődés!X204+Támogatás!AC175</f>
        <v>0</v>
      </c>
    </row>
    <row r="162" spans="1:22" ht="15.75" thickBot="1" x14ac:dyDescent="0.3">
      <c r="B162" s="100" t="s">
        <v>269</v>
      </c>
      <c r="C162" s="788" t="s">
        <v>270</v>
      </c>
      <c r="D162" s="789"/>
      <c r="E162" s="789"/>
      <c r="F162" s="164">
        <f>[1]Igazgatás!F190+[1]Községgazd!F175+[1]Vagyongazd!F162+[1]Közút!F162+[1]Sport!F164+[1]Közművelődés!F197+[1]Támogatás!F174</f>
        <v>0</v>
      </c>
      <c r="G162" s="485"/>
      <c r="H162" s="254">
        <f>Igazgatás!H191+Községgazd!H175+Vagyongazd!H162+Közút!H162+Sport!H164+Közművelődés!H207+Támogatás!H176</f>
        <v>50000</v>
      </c>
      <c r="I162" s="152">
        <f>Igazgatás!I191+Községgazd!I175+Vagyongazd!I162+Közút!I162+Sport!I164+Közművelődés!I207+Támogatás!I176</f>
        <v>0</v>
      </c>
      <c r="J162" s="164">
        <f>Igazgatás!J191+Községgazd!J175+Vagyongazd!J162+Közút!J162+Sport!J164+Közművelődés!J207+Támogatás!J176</f>
        <v>50000</v>
      </c>
      <c r="K162" s="86">
        <f>Igazgatás!K191+Községgazd!N175+Vagyongazd!K162+Közút!K162+Sport!K164+Közművelődés!M207+Támogatás!R176</f>
        <v>0</v>
      </c>
      <c r="L162" s="87">
        <f>Igazgatás!L191+Községgazd!O175+Vagyongazd!L162+Közút!L162+Sport!L164+Közművelődés!N207+Támogatás!S176</f>
        <v>0</v>
      </c>
      <c r="M162" s="87">
        <f>Igazgatás!M191+Községgazd!P175+Vagyongazd!M162+Közút!M162+Sport!M164+Közművelődés!O207+Támogatás!T176</f>
        <v>0</v>
      </c>
      <c r="N162" s="87">
        <f>Igazgatás!N191+Községgazd!Q175+Vagyongazd!N162+Közút!N162+Sport!N164+Közművelődés!P207+Támogatás!U176</f>
        <v>0</v>
      </c>
      <c r="O162" s="87">
        <f>Igazgatás!O191+Községgazd!R175+Vagyongazd!O162+Közút!O162+Sport!O164+Közművelődés!Q207+Támogatás!V176</f>
        <v>0</v>
      </c>
      <c r="P162" s="90">
        <f>Igazgatás!P191+Községgazd!S175+Vagyongazd!P162+Közút!P162+Sport!P164+Közművelődés!R207+Támogatás!W176</f>
        <v>0</v>
      </c>
      <c r="Q162" s="87">
        <f>Igazgatás!Q191+Községgazd!T175+Vagyongazd!Q162+Közút!Q162+Sport!Q164+Közművelődés!S207+Támogatás!X176</f>
        <v>0</v>
      </c>
      <c r="R162" s="89">
        <f>Igazgatás!R191+Községgazd!U175+Vagyongazd!R162+Közút!R162+Sport!R164+Közművelődés!T207+Támogatás!Y176</f>
        <v>0</v>
      </c>
      <c r="S162" s="91">
        <f>Igazgatás!S191+Községgazd!V175+Vagyongazd!S162+Közút!S162+Sport!S164+Közművelődés!U207+Támogatás!Z176</f>
        <v>0</v>
      </c>
      <c r="T162" s="89">
        <f>Igazgatás!T191+Községgazd!W175+Vagyongazd!T162+Közút!T162+Sport!T164+Közművelődés!V207+Támogatás!AA176</f>
        <v>50000</v>
      </c>
      <c r="U162" s="89">
        <f>Igazgatás!U191+Községgazd!X175+Vagyongazd!U162+Közút!U162+Sport!U164+Közművelődés!W207+Támogatás!AB176</f>
        <v>0</v>
      </c>
      <c r="V162" s="91">
        <f>Igazgatás!V191+Községgazd!Y175+Vagyongazd!V162+Közút!V162+Sport!V164+Közművelődés!X207+Támogatás!AC176</f>
        <v>0</v>
      </c>
    </row>
    <row r="163" spans="1:22" s="18" customFormat="1" ht="25.5" hidden="1" customHeight="1" x14ac:dyDescent="0.25">
      <c r="A163" s="126" t="s">
        <v>271</v>
      </c>
      <c r="B163" s="92" t="s">
        <v>683</v>
      </c>
      <c r="C163" s="759" t="s">
        <v>367</v>
      </c>
      <c r="D163" s="760"/>
      <c r="E163" s="760"/>
      <c r="F163" s="166">
        <f>[1]Igazgatás!F191+[1]Községgazd!F176+[1]Vagyongazd!F163+[1]Közút!F163+[1]Sport!F165+[1]Közművelődés!F198+[1]Támogatás!F175</f>
        <v>0</v>
      </c>
      <c r="G163" s="488"/>
      <c r="H163" s="265">
        <f>Igazgatás!H192+Községgazd!H176+Vagyongazd!H163+Közút!H163+Sport!H165+Közművelődés!H208+Támogatás!H177</f>
        <v>0</v>
      </c>
      <c r="I163" s="163">
        <f>Igazgatás!I192+Községgazd!I176+Vagyongazd!I163+Közút!I163+Sport!I165+Közművelődés!I208+Támogatás!I177</f>
        <v>0</v>
      </c>
      <c r="J163" s="166">
        <f>Igazgatás!J192+Községgazd!J176+Vagyongazd!J163+Közút!J163+Sport!J165+Közművelődés!J208+Támogatás!J177</f>
        <v>0</v>
      </c>
      <c r="K163" s="94">
        <f>Igazgatás!K192+Községgazd!N176+Vagyongazd!K163+Közút!K163+Sport!K165+Közművelődés!M208+Támogatás!R177</f>
        <v>0</v>
      </c>
      <c r="L163" s="95">
        <f>Igazgatás!L192+Községgazd!O176+Vagyongazd!L163+Közút!L163+Sport!L165+Közművelődés!N208+Támogatás!S177</f>
        <v>0</v>
      </c>
      <c r="M163" s="95">
        <f>Igazgatás!M192+Községgazd!P176+Vagyongazd!M163+Közút!M163+Sport!M165+Közművelődés!O208+Támogatás!T177</f>
        <v>0</v>
      </c>
      <c r="N163" s="95">
        <f>Igazgatás!N192+Községgazd!Q176+Vagyongazd!N163+Közút!N163+Sport!N165+Közművelődés!P208+Támogatás!U177</f>
        <v>0</v>
      </c>
      <c r="O163" s="95">
        <f>Igazgatás!O192+Községgazd!R176+Vagyongazd!O163+Közút!O163+Sport!O165+Közművelődés!Q208+Támogatás!V177</f>
        <v>0</v>
      </c>
      <c r="P163" s="98">
        <f>Igazgatás!P192+Községgazd!S176+Vagyongazd!P163+Közút!P163+Sport!P165+Közművelődés!R208+Támogatás!W177</f>
        <v>0</v>
      </c>
      <c r="Q163" s="95">
        <f>Igazgatás!Q192+Községgazd!T176+Vagyongazd!Q163+Közút!Q163+Sport!Q165+Közművelődés!S208+Támogatás!X177</f>
        <v>0</v>
      </c>
      <c r="R163" s="97">
        <f>Igazgatás!R192+Községgazd!U176+Vagyongazd!R163+Közút!R163+Sport!R165+Közművelődés!T208+Támogatás!Y177</f>
        <v>0</v>
      </c>
      <c r="S163" s="99">
        <f>Igazgatás!S192+Községgazd!V176+Vagyongazd!S163+Közút!S163+Sport!S165+Közművelődés!U208+Támogatás!Z177</f>
        <v>0</v>
      </c>
      <c r="T163" s="97">
        <f>Igazgatás!T192+Községgazd!W176+Vagyongazd!T163+Közút!T163+Sport!T165+Közművelődés!V208+Támogatás!AA177</f>
        <v>0</v>
      </c>
      <c r="U163" s="97">
        <f>Igazgatás!U192+Községgazd!X176+Vagyongazd!U163+Közút!U163+Sport!U165+Közművelődés!W208+Támogatás!AB177</f>
        <v>0</v>
      </c>
      <c r="V163" s="99">
        <f>Igazgatás!V192+Községgazd!Y176+Vagyongazd!V163+Közút!V163+Sport!V165+Közművelődés!X208+Támogatás!AC177</f>
        <v>0</v>
      </c>
    </row>
    <row r="164" spans="1:22" s="18" customFormat="1" ht="16.350000000000001" hidden="1" customHeight="1" x14ac:dyDescent="0.25">
      <c r="A164" s="126" t="s">
        <v>272</v>
      </c>
      <c r="B164" s="92" t="s">
        <v>684</v>
      </c>
      <c r="C164" s="819" t="s">
        <v>812</v>
      </c>
      <c r="D164" s="820"/>
      <c r="E164" s="820"/>
      <c r="F164" s="166">
        <f>[1]Igazgatás!F192+[1]Községgazd!F177+[1]Vagyongazd!F164+[1]Közút!F164+[1]Sport!F166+[1]Közművelődés!F199+[1]Támogatás!F176</f>
        <v>0</v>
      </c>
      <c r="G164" s="488"/>
      <c r="H164" s="265">
        <f>Igazgatás!H193+Községgazd!H177+Vagyongazd!H164+Közút!H164+Sport!H166+Közművelődés!H209+Támogatás!H178</f>
        <v>0</v>
      </c>
      <c r="I164" s="163">
        <f>Igazgatás!I193+Községgazd!I177+Vagyongazd!I164+Közút!I164+Sport!I166+Közművelődés!I209+Támogatás!I178</f>
        <v>0</v>
      </c>
      <c r="J164" s="166">
        <f>Igazgatás!J193+Községgazd!J177+Vagyongazd!J164+Közút!J164+Sport!J166+Közművelődés!J209+Támogatás!J178</f>
        <v>0</v>
      </c>
      <c r="K164" s="94">
        <f>Igazgatás!K193+Községgazd!N177+Vagyongazd!K164+Közút!K164+Sport!K166+Közművelődés!M209+Támogatás!R178</f>
        <v>0</v>
      </c>
      <c r="L164" s="95">
        <f>Igazgatás!L193+Községgazd!O177+Vagyongazd!L164+Közút!L164+Sport!L166+Közművelődés!N209+Támogatás!S178</f>
        <v>0</v>
      </c>
      <c r="M164" s="95">
        <f>Igazgatás!M193+Községgazd!P177+Vagyongazd!M164+Közút!M164+Sport!M166+Közművelődés!O209+Támogatás!T178</f>
        <v>0</v>
      </c>
      <c r="N164" s="95">
        <f>Igazgatás!N193+Községgazd!Q177+Vagyongazd!N164+Közút!N164+Sport!N166+Közművelődés!P209+Támogatás!U178</f>
        <v>0</v>
      </c>
      <c r="O164" s="95">
        <f>Igazgatás!O193+Községgazd!R177+Vagyongazd!O164+Közút!O164+Sport!O166+Közművelődés!Q209+Támogatás!V178</f>
        <v>0</v>
      </c>
      <c r="P164" s="98">
        <f>Igazgatás!P193+Községgazd!S177+Vagyongazd!P164+Közút!P164+Sport!P166+Közművelődés!R209+Támogatás!W178</f>
        <v>0</v>
      </c>
      <c r="Q164" s="95">
        <f>Igazgatás!Q193+Községgazd!T177+Vagyongazd!Q164+Közút!Q164+Sport!Q166+Közművelődés!S209+Támogatás!X178</f>
        <v>0</v>
      </c>
      <c r="R164" s="97">
        <f>Igazgatás!R193+Községgazd!U177+Vagyongazd!R164+Közút!R164+Sport!R166+Közművelődés!T209+Támogatás!Y178</f>
        <v>0</v>
      </c>
      <c r="S164" s="99">
        <f>Igazgatás!S193+Községgazd!V177+Vagyongazd!S164+Közút!S164+Sport!S166+Közművelődés!U209+Támogatás!Z178</f>
        <v>0</v>
      </c>
      <c r="T164" s="97">
        <f>Igazgatás!T193+Községgazd!W177+Vagyongazd!T164+Közút!T164+Sport!T166+Közművelődés!V209+Támogatás!AA178</f>
        <v>0</v>
      </c>
      <c r="U164" s="97">
        <f>Igazgatás!U193+Községgazd!X177+Vagyongazd!U164+Közút!U164+Sport!U166+Közművelődés!W209+Támogatás!AB178</f>
        <v>0</v>
      </c>
      <c r="V164" s="99">
        <f>Igazgatás!V193+Községgazd!Y177+Vagyongazd!V164+Közút!V164+Sport!V166+Közművelődés!X209+Támogatás!AC178</f>
        <v>0</v>
      </c>
    </row>
    <row r="165" spans="1:22" hidden="1" x14ac:dyDescent="0.25">
      <c r="B165" s="55"/>
      <c r="C165" s="2"/>
      <c r="D165" s="761" t="s">
        <v>813</v>
      </c>
      <c r="E165" s="761"/>
      <c r="F165" s="167">
        <f>[1]Igazgatás!F193+[1]Községgazd!F178+[1]Vagyongazd!F165+[1]Közút!F165+[1]Sport!F167+[1]Közművelődés!F200+[1]Támogatás!F177</f>
        <v>0</v>
      </c>
      <c r="G165" s="490"/>
      <c r="H165" s="251">
        <f>Igazgatás!H194+Községgazd!H178+Vagyongazd!H165+Közút!H165+Sport!H167+Közművelődés!H210+Támogatás!H179</f>
        <v>0</v>
      </c>
      <c r="I165" s="149">
        <f>Igazgatás!I194+Községgazd!I178+Vagyongazd!I165+Közút!I165+Sport!I167+Közművelődés!I210+Támogatás!I179</f>
        <v>0</v>
      </c>
      <c r="J165" s="167">
        <f>Igazgatás!J194+Községgazd!J178+Vagyongazd!J165+Közút!J165+Sport!J167+Közművelődés!J210+Támogatás!J179</f>
        <v>0</v>
      </c>
      <c r="K165" s="75">
        <f>Igazgatás!K194+Községgazd!N178+Vagyongazd!K165+Közút!K165+Sport!K167+Közművelődés!M210+Támogatás!R179</f>
        <v>0</v>
      </c>
      <c r="L165" s="1">
        <f>Igazgatás!L194+Községgazd!O178+Vagyongazd!L165+Közút!L165+Sport!L167+Közművelődés!N210+Támogatás!S179</f>
        <v>0</v>
      </c>
      <c r="M165" s="1">
        <f>Igazgatás!M194+Községgazd!P178+Vagyongazd!M165+Közút!M165+Sport!M167+Közművelődés!O210+Támogatás!T179</f>
        <v>0</v>
      </c>
      <c r="N165" s="1">
        <f>Igazgatás!N194+Községgazd!Q178+Vagyongazd!N165+Közút!N165+Sport!N167+Közművelődés!P210+Támogatás!U179</f>
        <v>0</v>
      </c>
      <c r="O165" s="1">
        <f>Igazgatás!O194+Községgazd!R178+Vagyongazd!O165+Közút!O165+Sport!O167+Közművelődés!Q210+Támogatás!V179</f>
        <v>0</v>
      </c>
      <c r="P165" s="81">
        <f>Igazgatás!P194+Községgazd!S178+Vagyongazd!P165+Közút!P165+Sport!P167+Közművelődés!R210+Támogatás!W179</f>
        <v>0</v>
      </c>
      <c r="Q165" s="1">
        <f>Igazgatás!Q194+Községgazd!T178+Vagyongazd!Q165+Közút!Q165+Sport!Q167+Közművelődés!S210+Támogatás!X179</f>
        <v>0</v>
      </c>
      <c r="R165" s="42">
        <f>Igazgatás!R194+Községgazd!U178+Vagyongazd!R165+Közút!R165+Sport!R167+Közművelődés!T210+Támogatás!Y179</f>
        <v>0</v>
      </c>
      <c r="S165" s="44">
        <f>Igazgatás!S194+Községgazd!V178+Vagyongazd!S165+Közút!S165+Sport!S167+Közművelődés!U210+Támogatás!Z179</f>
        <v>0</v>
      </c>
      <c r="T165" s="42">
        <f>Igazgatás!T194+Községgazd!W178+Vagyongazd!T165+Közút!T165+Sport!T167+Közművelődés!V210+Támogatás!AA179</f>
        <v>0</v>
      </c>
      <c r="U165" s="42">
        <f>Igazgatás!U194+Községgazd!X178+Vagyongazd!U165+Közút!U165+Sport!U167+Közművelődés!W210+Támogatás!AB179</f>
        <v>0</v>
      </c>
      <c r="V165" s="44">
        <f>Igazgatás!V194+Községgazd!Y178+Vagyongazd!V165+Közút!V165+Sport!V167+Közművelődés!X210+Támogatás!AC179</f>
        <v>0</v>
      </c>
    </row>
    <row r="166" spans="1:22" hidden="1" x14ac:dyDescent="0.25">
      <c r="B166" s="55"/>
      <c r="C166" s="2"/>
      <c r="D166" s="761" t="s">
        <v>814</v>
      </c>
      <c r="E166" s="761"/>
      <c r="F166" s="167">
        <f>[1]Igazgatás!F194+[1]Községgazd!F179+[1]Vagyongazd!F166+[1]Közút!F166+[1]Sport!F168+[1]Közművelődés!F201+[1]Támogatás!F178</f>
        <v>0</v>
      </c>
      <c r="G166" s="490"/>
      <c r="H166" s="251">
        <f>Igazgatás!H195+Községgazd!H179+Vagyongazd!H166+Közút!H166+Sport!H168+Közművelődés!H211+Támogatás!H180</f>
        <v>0</v>
      </c>
      <c r="I166" s="149">
        <f>Igazgatás!I195+Községgazd!I179+Vagyongazd!I166+Közút!I166+Sport!I168+Közművelődés!I211+Támogatás!I180</f>
        <v>0</v>
      </c>
      <c r="J166" s="167">
        <f>Igazgatás!J195+Községgazd!J179+Vagyongazd!J166+Közút!J166+Sport!J168+Közművelődés!J211+Támogatás!J180</f>
        <v>0</v>
      </c>
      <c r="K166" s="75">
        <f>Igazgatás!K195+Községgazd!N179+Vagyongazd!K166+Közút!K166+Sport!K168+Közművelődés!M211+Támogatás!R180</f>
        <v>0</v>
      </c>
      <c r="L166" s="1">
        <f>Igazgatás!L195+Községgazd!O179+Vagyongazd!L166+Közút!L166+Sport!L168+Közművelődés!N211+Támogatás!S180</f>
        <v>0</v>
      </c>
      <c r="M166" s="1">
        <f>Igazgatás!M195+Községgazd!P179+Vagyongazd!M166+Közút!M166+Sport!M168+Közművelődés!O211+Támogatás!T180</f>
        <v>0</v>
      </c>
      <c r="N166" s="1">
        <f>Igazgatás!N195+Községgazd!Q179+Vagyongazd!N166+Közút!N166+Sport!N168+Közművelődés!P211+Támogatás!U180</f>
        <v>0</v>
      </c>
      <c r="O166" s="1">
        <f>Igazgatás!O195+Községgazd!R179+Vagyongazd!O166+Közút!O166+Sport!O168+Közművelődés!Q211+Támogatás!V180</f>
        <v>0</v>
      </c>
      <c r="P166" s="81">
        <f>Igazgatás!P195+Községgazd!S179+Vagyongazd!P166+Közút!P166+Sport!P168+Közművelődés!R211+Támogatás!W180</f>
        <v>0</v>
      </c>
      <c r="Q166" s="1">
        <f>Igazgatás!Q195+Községgazd!T179+Vagyongazd!Q166+Közút!Q166+Sport!Q168+Közművelődés!S211+Támogatás!X180</f>
        <v>0</v>
      </c>
      <c r="R166" s="42">
        <f>Igazgatás!R195+Községgazd!U179+Vagyongazd!R166+Közút!R166+Sport!R168+Közművelődés!T211+Támogatás!Y180</f>
        <v>0</v>
      </c>
      <c r="S166" s="44">
        <f>Igazgatás!S195+Községgazd!V179+Vagyongazd!S166+Közút!S166+Sport!S168+Közművelődés!U211+Támogatás!Z180</f>
        <v>0</v>
      </c>
      <c r="T166" s="42">
        <f>Igazgatás!T195+Községgazd!W179+Vagyongazd!T166+Közút!T166+Sport!T168+Közművelődés!V211+Támogatás!AA180</f>
        <v>0</v>
      </c>
      <c r="U166" s="42">
        <f>Igazgatás!U195+Községgazd!X179+Vagyongazd!U166+Közút!U166+Sport!U168+Közművelődés!W211+Támogatás!AB180</f>
        <v>0</v>
      </c>
      <c r="V166" s="44">
        <f>Igazgatás!V195+Községgazd!Y179+Vagyongazd!V166+Közút!V166+Sport!V168+Közművelődés!X211+Támogatás!AC180</f>
        <v>0</v>
      </c>
    </row>
    <row r="167" spans="1:22" hidden="1" x14ac:dyDescent="0.25">
      <c r="B167" s="55"/>
      <c r="C167" s="2"/>
      <c r="D167" s="761" t="s">
        <v>545</v>
      </c>
      <c r="E167" s="761"/>
      <c r="F167" s="167">
        <f>[1]Igazgatás!F195+[1]Községgazd!F180+[1]Vagyongazd!F167+[1]Közút!F167+[1]Sport!F169+[1]Közművelődés!F202+[1]Támogatás!F179</f>
        <v>0</v>
      </c>
      <c r="G167" s="490"/>
      <c r="H167" s="251">
        <f>Igazgatás!H196+Községgazd!H180+Vagyongazd!H167+Közút!H167+Sport!H169+Közművelődés!H212+Támogatás!H181</f>
        <v>0</v>
      </c>
      <c r="I167" s="149">
        <f>Igazgatás!I196+Községgazd!I180+Vagyongazd!I167+Közút!I167+Sport!I169+Közművelődés!I212+Támogatás!I181</f>
        <v>0</v>
      </c>
      <c r="J167" s="167">
        <f>Igazgatás!J196+Községgazd!J180+Vagyongazd!J167+Közút!J167+Sport!J169+Közművelődés!J212+Támogatás!J181</f>
        <v>0</v>
      </c>
      <c r="K167" s="75">
        <f>Igazgatás!K196+Községgazd!N180+Vagyongazd!K167+Közút!K167+Sport!K169+Közművelődés!M212+Támogatás!R181</f>
        <v>0</v>
      </c>
      <c r="L167" s="1">
        <f>Igazgatás!L196+Községgazd!O180+Vagyongazd!L167+Közút!L167+Sport!L169+Közművelődés!N212+Támogatás!S181</f>
        <v>0</v>
      </c>
      <c r="M167" s="1">
        <f>Igazgatás!M196+Községgazd!P180+Vagyongazd!M167+Közút!M167+Sport!M169+Közművelődés!O212+Támogatás!T181</f>
        <v>0</v>
      </c>
      <c r="N167" s="1">
        <f>Igazgatás!N196+Községgazd!Q180+Vagyongazd!N167+Közút!N167+Sport!N169+Közművelődés!P212+Támogatás!U181</f>
        <v>0</v>
      </c>
      <c r="O167" s="1">
        <f>Igazgatás!O196+Községgazd!R180+Vagyongazd!O167+Közút!O167+Sport!O169+Közművelődés!Q212+Támogatás!V181</f>
        <v>0</v>
      </c>
      <c r="P167" s="81">
        <f>Igazgatás!P196+Községgazd!S180+Vagyongazd!P167+Közút!P167+Sport!P169+Közművelődés!R212+Támogatás!W181</f>
        <v>0</v>
      </c>
      <c r="Q167" s="1">
        <f>Igazgatás!Q196+Községgazd!T180+Vagyongazd!Q167+Közút!Q167+Sport!Q169+Közművelődés!S212+Támogatás!X181</f>
        <v>0</v>
      </c>
      <c r="R167" s="42">
        <f>Igazgatás!R196+Községgazd!U180+Vagyongazd!R167+Közút!R167+Sport!R169+Közművelődés!T212+Támogatás!Y181</f>
        <v>0</v>
      </c>
      <c r="S167" s="44">
        <f>Igazgatás!S196+Községgazd!V180+Vagyongazd!S167+Közút!S167+Sport!S169+Közművelődés!U212+Támogatás!Z181</f>
        <v>0</v>
      </c>
      <c r="T167" s="42">
        <f>Igazgatás!T196+Községgazd!W180+Vagyongazd!T167+Közút!T167+Sport!T169+Közművelődés!V212+Támogatás!AA181</f>
        <v>0</v>
      </c>
      <c r="U167" s="42">
        <f>Igazgatás!U196+Községgazd!X180+Vagyongazd!U167+Közút!U167+Sport!U169+Közművelődés!W212+Támogatás!AB181</f>
        <v>0</v>
      </c>
      <c r="V167" s="44">
        <f>Igazgatás!V196+Községgazd!Y180+Vagyongazd!V167+Közút!V167+Sport!V169+Közművelődés!X212+Támogatás!AC181</f>
        <v>0</v>
      </c>
    </row>
    <row r="168" spans="1:22" ht="25.5" hidden="1" customHeight="1" x14ac:dyDescent="0.25">
      <c r="B168" s="55"/>
      <c r="C168" s="2"/>
      <c r="D168" s="762" t="s">
        <v>548</v>
      </c>
      <c r="E168" s="762"/>
      <c r="F168" s="167">
        <f>[1]Igazgatás!F196+[1]Községgazd!F181+[1]Vagyongazd!F168+[1]Közút!F168+[1]Sport!F170+[1]Közművelődés!F203+[1]Támogatás!F180</f>
        <v>0</v>
      </c>
      <c r="G168" s="490"/>
      <c r="H168" s="261">
        <f>Igazgatás!H197+Községgazd!H181+Vagyongazd!H168+Közút!H168+Sport!H170+Közművelődés!H213+Támogatás!H182</f>
        <v>0</v>
      </c>
      <c r="I168" s="159">
        <f>Igazgatás!I197+Községgazd!I181+Vagyongazd!I168+Közút!I168+Sport!I170+Közművelődés!I213+Támogatás!I182</f>
        <v>0</v>
      </c>
      <c r="J168" s="167">
        <f>Igazgatás!J197+Községgazd!J181+Vagyongazd!J168+Közút!J168+Sport!J170+Közművelődés!J213+Támogatás!J182</f>
        <v>0</v>
      </c>
      <c r="K168" s="75">
        <f>Igazgatás!K197+Községgazd!N181+Vagyongazd!K168+Közút!K168+Sport!K170+Közművelődés!M213+Támogatás!R182</f>
        <v>0</v>
      </c>
      <c r="L168" s="1">
        <f>Igazgatás!L197+Községgazd!O181+Vagyongazd!L168+Közút!L168+Sport!L170+Közművelődés!N213+Támogatás!S182</f>
        <v>0</v>
      </c>
      <c r="M168" s="1">
        <f>Igazgatás!M197+Községgazd!P181+Vagyongazd!M168+Közút!M168+Sport!M170+Közművelődés!O213+Támogatás!T182</f>
        <v>0</v>
      </c>
      <c r="N168" s="1">
        <f>Igazgatás!N197+Községgazd!Q181+Vagyongazd!N168+Közút!N168+Sport!N170+Közművelődés!P213+Támogatás!U182</f>
        <v>0</v>
      </c>
      <c r="O168" s="1">
        <f>Igazgatás!O197+Községgazd!R181+Vagyongazd!O168+Közút!O168+Sport!O170+Közművelődés!Q213+Támogatás!V182</f>
        <v>0</v>
      </c>
      <c r="P168" s="81">
        <f>Igazgatás!P197+Községgazd!S181+Vagyongazd!P168+Közút!P168+Sport!P170+Közművelődés!R213+Támogatás!W182</f>
        <v>0</v>
      </c>
      <c r="Q168" s="1">
        <f>Igazgatás!Q197+Községgazd!T181+Vagyongazd!Q168+Közút!Q168+Sport!Q170+Közművelődés!S213+Támogatás!X182</f>
        <v>0</v>
      </c>
      <c r="R168" s="42">
        <f>Igazgatás!R197+Községgazd!U181+Vagyongazd!R168+Közút!R168+Sport!R170+Közművelődés!T213+Támogatás!Y182</f>
        <v>0</v>
      </c>
      <c r="S168" s="44">
        <f>Igazgatás!S197+Községgazd!V181+Vagyongazd!S168+Közút!S168+Sport!S170+Közművelődés!U213+Támogatás!Z182</f>
        <v>0</v>
      </c>
      <c r="T168" s="42">
        <f>Igazgatás!T197+Községgazd!W181+Vagyongazd!T168+Közút!T168+Sport!T170+Közművelődés!V213+Támogatás!AA182</f>
        <v>0</v>
      </c>
      <c r="U168" s="42">
        <f>Igazgatás!U197+Községgazd!X181+Vagyongazd!U168+Közút!U168+Sport!U170+Közművelődés!W213+Támogatás!AB182</f>
        <v>0</v>
      </c>
      <c r="V168" s="44">
        <f>Igazgatás!V197+Községgazd!Y181+Vagyongazd!V168+Közút!V168+Sport!V170+Közművelődés!X213+Támogatás!AC182</f>
        <v>0</v>
      </c>
    </row>
    <row r="169" spans="1:22" hidden="1" x14ac:dyDescent="0.25">
      <c r="B169" s="55"/>
      <c r="C169" s="2"/>
      <c r="D169" s="761" t="s">
        <v>550</v>
      </c>
      <c r="E169" s="761"/>
      <c r="F169" s="167">
        <f>[1]Igazgatás!F197+[1]Községgazd!F182+[1]Vagyongazd!F169+[1]Közút!F169+[1]Sport!F171+[1]Közművelődés!F204+[1]Támogatás!F181</f>
        <v>0</v>
      </c>
      <c r="G169" s="490"/>
      <c r="H169" s="251">
        <f>Igazgatás!H198+Községgazd!H182+Vagyongazd!H169+Közút!H169+Sport!H171+Közművelődés!H214+Támogatás!H183</f>
        <v>0</v>
      </c>
      <c r="I169" s="149">
        <f>Igazgatás!I198+Községgazd!I182+Vagyongazd!I169+Közút!I169+Sport!I171+Közművelődés!I214+Támogatás!I183</f>
        <v>0</v>
      </c>
      <c r="J169" s="167">
        <f>Igazgatás!J198+Községgazd!J182+Vagyongazd!J169+Közút!J169+Sport!J171+Közművelődés!J214+Támogatás!J183</f>
        <v>0</v>
      </c>
      <c r="K169" s="75">
        <f>Igazgatás!K198+Községgazd!N182+Vagyongazd!K169+Közút!K169+Sport!K171+Közművelődés!M214+Támogatás!R183</f>
        <v>0</v>
      </c>
      <c r="L169" s="1">
        <f>Igazgatás!L198+Községgazd!O182+Vagyongazd!L169+Közút!L169+Sport!L171+Közművelődés!N214+Támogatás!S183</f>
        <v>0</v>
      </c>
      <c r="M169" s="1">
        <f>Igazgatás!M198+Községgazd!P182+Vagyongazd!M169+Közút!M169+Sport!M171+Közművelődés!O214+Támogatás!T183</f>
        <v>0</v>
      </c>
      <c r="N169" s="1">
        <f>Igazgatás!N198+Községgazd!Q182+Vagyongazd!N169+Közút!N169+Sport!N171+Közművelődés!P214+Támogatás!U183</f>
        <v>0</v>
      </c>
      <c r="O169" s="1">
        <f>Igazgatás!O198+Községgazd!R182+Vagyongazd!O169+Közút!O169+Sport!O171+Közművelődés!Q214+Támogatás!V183</f>
        <v>0</v>
      </c>
      <c r="P169" s="81">
        <f>Igazgatás!P198+Községgazd!S182+Vagyongazd!P169+Közút!P169+Sport!P171+Közművelődés!R214+Támogatás!W183</f>
        <v>0</v>
      </c>
      <c r="Q169" s="1">
        <f>Igazgatás!Q198+Községgazd!T182+Vagyongazd!Q169+Közút!Q169+Sport!Q171+Közművelődés!S214+Támogatás!X183</f>
        <v>0</v>
      </c>
      <c r="R169" s="42">
        <f>Igazgatás!R198+Községgazd!U182+Vagyongazd!R169+Közút!R169+Sport!R171+Közművelődés!T214+Támogatás!Y183</f>
        <v>0</v>
      </c>
      <c r="S169" s="44">
        <f>Igazgatás!S198+Községgazd!V182+Vagyongazd!S169+Közút!S169+Sport!S171+Közművelődés!U214+Támogatás!Z183</f>
        <v>0</v>
      </c>
      <c r="T169" s="42">
        <f>Igazgatás!T198+Községgazd!W182+Vagyongazd!T169+Közút!T169+Sport!T171+Közművelődés!V214+Támogatás!AA183</f>
        <v>0</v>
      </c>
      <c r="U169" s="42">
        <f>Igazgatás!U198+Községgazd!X182+Vagyongazd!U169+Közút!U169+Sport!U171+Közművelődés!W214+Támogatás!AB183</f>
        <v>0</v>
      </c>
      <c r="V169" s="44">
        <f>Igazgatás!V198+Községgazd!Y182+Vagyongazd!V169+Közút!V169+Sport!V171+Közművelődés!X214+Támogatás!AC183</f>
        <v>0</v>
      </c>
    </row>
    <row r="170" spans="1:22" hidden="1" x14ac:dyDescent="0.25">
      <c r="B170" s="55"/>
      <c r="C170" s="2"/>
      <c r="D170" s="761" t="s">
        <v>551</v>
      </c>
      <c r="E170" s="761"/>
      <c r="F170" s="167">
        <f>[1]Igazgatás!F198+[1]Községgazd!F183+[1]Vagyongazd!F170+[1]Közút!F170+[1]Sport!F172+[1]Közművelődés!F205+[1]Támogatás!F182</f>
        <v>0</v>
      </c>
      <c r="G170" s="490"/>
      <c r="H170" s="251">
        <f>Igazgatás!H199+Községgazd!H183+Vagyongazd!H170+Közút!H170+Sport!H172+Közművelődés!H215+Támogatás!H184</f>
        <v>0</v>
      </c>
      <c r="I170" s="149">
        <f>Igazgatás!I199+Községgazd!I183+Vagyongazd!I170+Közút!I170+Sport!I172+Közművelődés!I215+Támogatás!I184</f>
        <v>0</v>
      </c>
      <c r="J170" s="167">
        <f>Igazgatás!J199+Községgazd!J183+Vagyongazd!J170+Közút!J170+Sport!J172+Közművelődés!J215+Támogatás!J184</f>
        <v>0</v>
      </c>
      <c r="K170" s="75">
        <f>Igazgatás!K199+Községgazd!N183+Vagyongazd!K170+Közút!K170+Sport!K172+Közművelődés!M215+Támogatás!R184</f>
        <v>0</v>
      </c>
      <c r="L170" s="1">
        <f>Igazgatás!L199+Községgazd!O183+Vagyongazd!L170+Közút!L170+Sport!L172+Közművelődés!N215+Támogatás!S184</f>
        <v>0</v>
      </c>
      <c r="M170" s="1">
        <f>Igazgatás!M199+Községgazd!P183+Vagyongazd!M170+Közút!M170+Sport!M172+Közművelődés!O215+Támogatás!T184</f>
        <v>0</v>
      </c>
      <c r="N170" s="1">
        <f>Igazgatás!N199+Községgazd!Q183+Vagyongazd!N170+Közút!N170+Sport!N172+Közművelődés!P215+Támogatás!U184</f>
        <v>0</v>
      </c>
      <c r="O170" s="1">
        <f>Igazgatás!O199+Községgazd!R183+Vagyongazd!O170+Közút!O170+Sport!O172+Közművelődés!Q215+Támogatás!V184</f>
        <v>0</v>
      </c>
      <c r="P170" s="81">
        <f>Igazgatás!P199+Községgazd!S183+Vagyongazd!P170+Közút!P170+Sport!P172+Közművelődés!R215+Támogatás!W184</f>
        <v>0</v>
      </c>
      <c r="Q170" s="1">
        <f>Igazgatás!Q199+Községgazd!T183+Vagyongazd!Q170+Közút!Q170+Sport!Q172+Közművelődés!S215+Támogatás!X184</f>
        <v>0</v>
      </c>
      <c r="R170" s="42">
        <f>Igazgatás!R199+Községgazd!U183+Vagyongazd!R170+Közút!R170+Sport!R172+Közművelődés!T215+Támogatás!Y184</f>
        <v>0</v>
      </c>
      <c r="S170" s="44">
        <f>Igazgatás!S199+Községgazd!V183+Vagyongazd!S170+Közút!S170+Sport!S172+Közművelődés!U215+Támogatás!Z184</f>
        <v>0</v>
      </c>
      <c r="T170" s="42">
        <f>Igazgatás!T199+Községgazd!W183+Vagyongazd!T170+Közút!T170+Sport!T172+Közművelődés!V215+Támogatás!AA184</f>
        <v>0</v>
      </c>
      <c r="U170" s="42">
        <f>Igazgatás!U199+Községgazd!X183+Vagyongazd!U170+Közút!U170+Sport!U172+Közművelődés!W215+Támogatás!AB184</f>
        <v>0</v>
      </c>
      <c r="V170" s="44">
        <f>Igazgatás!V199+Községgazd!Y183+Vagyongazd!V170+Közút!V170+Sport!V172+Közművelődés!X215+Támogatás!AC184</f>
        <v>0</v>
      </c>
    </row>
    <row r="171" spans="1:22" ht="25.5" hidden="1" customHeight="1" x14ac:dyDescent="0.25">
      <c r="B171" s="55"/>
      <c r="C171" s="2"/>
      <c r="D171" s="762" t="s">
        <v>555</v>
      </c>
      <c r="E171" s="762"/>
      <c r="F171" s="167">
        <f>[1]Igazgatás!F199+[1]Községgazd!F184+[1]Vagyongazd!F171+[1]Közút!F171+[1]Sport!F173+[1]Közművelődés!F206+[1]Támogatás!F183</f>
        <v>0</v>
      </c>
      <c r="G171" s="490"/>
      <c r="H171" s="261">
        <f>Igazgatás!H200+Községgazd!H184+Vagyongazd!H171+Közút!H171+Sport!H173+Közművelődés!H216+Támogatás!H185</f>
        <v>0</v>
      </c>
      <c r="I171" s="159">
        <f>Igazgatás!I200+Községgazd!I184+Vagyongazd!I171+Közút!I171+Sport!I173+Közművelődés!I216+Támogatás!I185</f>
        <v>0</v>
      </c>
      <c r="J171" s="167">
        <f>Igazgatás!J200+Községgazd!J184+Vagyongazd!J171+Közút!J171+Sport!J173+Közművelődés!J216+Támogatás!J185</f>
        <v>0</v>
      </c>
      <c r="K171" s="75">
        <f>Igazgatás!K200+Községgazd!N184+Vagyongazd!K171+Közút!K171+Sport!K173+Közművelődés!M216+Támogatás!R185</f>
        <v>0</v>
      </c>
      <c r="L171" s="1">
        <f>Igazgatás!L200+Községgazd!O184+Vagyongazd!L171+Közút!L171+Sport!L173+Közművelődés!N216+Támogatás!S185</f>
        <v>0</v>
      </c>
      <c r="M171" s="1">
        <f>Igazgatás!M200+Községgazd!P184+Vagyongazd!M171+Közút!M171+Sport!M173+Közművelődés!O216+Támogatás!T185</f>
        <v>0</v>
      </c>
      <c r="N171" s="1">
        <f>Igazgatás!N200+Községgazd!Q184+Vagyongazd!N171+Közút!N171+Sport!N173+Közművelődés!P216+Támogatás!U185</f>
        <v>0</v>
      </c>
      <c r="O171" s="1">
        <f>Igazgatás!O200+Községgazd!R184+Vagyongazd!O171+Közút!O171+Sport!O173+Közművelődés!Q216+Támogatás!V185</f>
        <v>0</v>
      </c>
      <c r="P171" s="81">
        <f>Igazgatás!P200+Községgazd!S184+Vagyongazd!P171+Közút!P171+Sport!P173+Közművelődés!R216+Támogatás!W185</f>
        <v>0</v>
      </c>
      <c r="Q171" s="1">
        <f>Igazgatás!Q200+Községgazd!T184+Vagyongazd!Q171+Közút!Q171+Sport!Q173+Közművelődés!S216+Támogatás!X185</f>
        <v>0</v>
      </c>
      <c r="R171" s="42">
        <f>Igazgatás!R200+Községgazd!U184+Vagyongazd!R171+Közút!R171+Sport!R173+Közművelődés!T216+Támogatás!Y185</f>
        <v>0</v>
      </c>
      <c r="S171" s="44">
        <f>Igazgatás!S200+Községgazd!V184+Vagyongazd!S171+Közút!S171+Sport!S173+Közművelődés!U216+Támogatás!Z185</f>
        <v>0</v>
      </c>
      <c r="T171" s="42">
        <f>Igazgatás!T200+Községgazd!W184+Vagyongazd!T171+Közút!T171+Sport!T173+Közművelődés!V216+Támogatás!AA185</f>
        <v>0</v>
      </c>
      <c r="U171" s="42">
        <f>Igazgatás!U200+Községgazd!X184+Vagyongazd!U171+Közút!U171+Sport!U173+Közművelődés!W216+Támogatás!AB185</f>
        <v>0</v>
      </c>
      <c r="V171" s="44">
        <f>Igazgatás!V200+Községgazd!Y184+Vagyongazd!V171+Közút!V171+Sport!V173+Közművelődés!X216+Támogatás!AC185</f>
        <v>0</v>
      </c>
    </row>
    <row r="172" spans="1:22" ht="25.5" hidden="1" customHeight="1" x14ac:dyDescent="0.25">
      <c r="B172" s="55"/>
      <c r="C172" s="2"/>
      <c r="D172" s="762" t="s">
        <v>558</v>
      </c>
      <c r="E172" s="762"/>
      <c r="F172" s="167">
        <f>[1]Igazgatás!F200+[1]Községgazd!F185+[1]Vagyongazd!F172+[1]Közút!F172+[1]Sport!F174+[1]Közművelődés!F207+[1]Támogatás!F184</f>
        <v>0</v>
      </c>
      <c r="G172" s="490"/>
      <c r="H172" s="261">
        <f>Igazgatás!H201+Községgazd!H185+Vagyongazd!H172+Közút!H172+Sport!H174+Közművelődés!H217+Támogatás!H186</f>
        <v>0</v>
      </c>
      <c r="I172" s="159">
        <f>Igazgatás!I201+Községgazd!I185+Vagyongazd!I172+Közút!I172+Sport!I174+Közművelődés!I217+Támogatás!I186</f>
        <v>0</v>
      </c>
      <c r="J172" s="167">
        <f>Igazgatás!J201+Községgazd!J185+Vagyongazd!J172+Közút!J172+Sport!J174+Közművelődés!J217+Támogatás!J186</f>
        <v>0</v>
      </c>
      <c r="K172" s="75">
        <f>Igazgatás!K201+Községgazd!N185+Vagyongazd!K172+Közút!K172+Sport!K174+Közművelődés!M217+Támogatás!R186</f>
        <v>0</v>
      </c>
      <c r="L172" s="1">
        <f>Igazgatás!L201+Községgazd!O185+Vagyongazd!L172+Közút!L172+Sport!L174+Közművelődés!N217+Támogatás!S186</f>
        <v>0</v>
      </c>
      <c r="M172" s="1">
        <f>Igazgatás!M201+Községgazd!P185+Vagyongazd!M172+Közút!M172+Sport!M174+Közművelődés!O217+Támogatás!T186</f>
        <v>0</v>
      </c>
      <c r="N172" s="1">
        <f>Igazgatás!N201+Községgazd!Q185+Vagyongazd!N172+Közút!N172+Sport!N174+Közművelődés!P217+Támogatás!U186</f>
        <v>0</v>
      </c>
      <c r="O172" s="1">
        <f>Igazgatás!O201+Községgazd!R185+Vagyongazd!O172+Közút!O172+Sport!O174+Közművelődés!Q217+Támogatás!V186</f>
        <v>0</v>
      </c>
      <c r="P172" s="81">
        <f>Igazgatás!P201+Községgazd!S185+Vagyongazd!P172+Közút!P172+Sport!P174+Közművelődés!R217+Támogatás!W186</f>
        <v>0</v>
      </c>
      <c r="Q172" s="1">
        <f>Igazgatás!Q201+Községgazd!T185+Vagyongazd!Q172+Közút!Q172+Sport!Q174+Közművelődés!S217+Támogatás!X186</f>
        <v>0</v>
      </c>
      <c r="R172" s="42">
        <f>Igazgatás!R201+Községgazd!U185+Vagyongazd!R172+Közút!R172+Sport!R174+Közművelődés!T217+Támogatás!Y186</f>
        <v>0</v>
      </c>
      <c r="S172" s="44">
        <f>Igazgatás!S201+Községgazd!V185+Vagyongazd!S172+Közút!S172+Sport!S174+Közművelődés!U217+Támogatás!Z186</f>
        <v>0</v>
      </c>
      <c r="T172" s="42">
        <f>Igazgatás!T201+Községgazd!W185+Vagyongazd!T172+Közút!T172+Sport!T174+Közművelődés!V217+Támogatás!AA186</f>
        <v>0</v>
      </c>
      <c r="U172" s="42">
        <f>Igazgatás!U201+Községgazd!X185+Vagyongazd!U172+Közút!U172+Sport!U174+Közművelődés!W217+Támogatás!AB186</f>
        <v>0</v>
      </c>
      <c r="V172" s="44">
        <f>Igazgatás!V201+Községgazd!Y185+Vagyongazd!V172+Közút!V172+Sport!V174+Közművelődés!X217+Támogatás!AC186</f>
        <v>0</v>
      </c>
    </row>
    <row r="173" spans="1:22" ht="25.5" hidden="1" customHeight="1" x14ac:dyDescent="0.25">
      <c r="B173" s="55"/>
      <c r="C173" s="2"/>
      <c r="D173" s="762" t="s">
        <v>560</v>
      </c>
      <c r="E173" s="762"/>
      <c r="F173" s="167">
        <f>[1]Igazgatás!F201+[1]Községgazd!F186+[1]Vagyongazd!F173+[1]Közút!F173+[1]Sport!F175+[1]Közművelődés!F208+[1]Támogatás!F185</f>
        <v>0</v>
      </c>
      <c r="G173" s="490"/>
      <c r="H173" s="261">
        <f>Igazgatás!H202+Községgazd!H186+Vagyongazd!H173+Közút!H173+Sport!H175+Közművelődés!H218+Támogatás!H187</f>
        <v>0</v>
      </c>
      <c r="I173" s="159">
        <f>Igazgatás!I202+Községgazd!I186+Vagyongazd!I173+Közút!I173+Sport!I175+Közművelődés!I218+Támogatás!I187</f>
        <v>0</v>
      </c>
      <c r="J173" s="167">
        <f>Igazgatás!J202+Községgazd!J186+Vagyongazd!J173+Közút!J173+Sport!J175+Közművelődés!J218+Támogatás!J187</f>
        <v>0</v>
      </c>
      <c r="K173" s="75">
        <f>Igazgatás!K202+Községgazd!N186+Vagyongazd!K173+Közút!K173+Sport!K175+Közművelődés!M218+Támogatás!R187</f>
        <v>0</v>
      </c>
      <c r="L173" s="1">
        <f>Igazgatás!L202+Községgazd!O186+Vagyongazd!L173+Közút!L173+Sport!L175+Közművelődés!N218+Támogatás!S187</f>
        <v>0</v>
      </c>
      <c r="M173" s="1">
        <f>Igazgatás!M202+Községgazd!P186+Vagyongazd!M173+Közút!M173+Sport!M175+Közművelődés!O218+Támogatás!T187</f>
        <v>0</v>
      </c>
      <c r="N173" s="1">
        <f>Igazgatás!N202+Községgazd!Q186+Vagyongazd!N173+Közút!N173+Sport!N175+Közművelődés!P218+Támogatás!U187</f>
        <v>0</v>
      </c>
      <c r="O173" s="1">
        <f>Igazgatás!O202+Községgazd!R186+Vagyongazd!O173+Közút!O173+Sport!O175+Közművelődés!Q218+Támogatás!V187</f>
        <v>0</v>
      </c>
      <c r="P173" s="81">
        <f>Igazgatás!P202+Községgazd!S186+Vagyongazd!P173+Közút!P173+Sport!P175+Közművelődés!R218+Támogatás!W187</f>
        <v>0</v>
      </c>
      <c r="Q173" s="1">
        <f>Igazgatás!Q202+Községgazd!T186+Vagyongazd!Q173+Közút!Q173+Sport!Q175+Közművelődés!S218+Támogatás!X187</f>
        <v>0</v>
      </c>
      <c r="R173" s="42">
        <f>Igazgatás!R202+Községgazd!U186+Vagyongazd!R173+Közút!R173+Sport!R175+Közművelődés!T218+Támogatás!Y187</f>
        <v>0</v>
      </c>
      <c r="S173" s="44">
        <f>Igazgatás!S202+Községgazd!V186+Vagyongazd!S173+Közút!S173+Sport!S175+Közművelődés!U218+Támogatás!Z187</f>
        <v>0</v>
      </c>
      <c r="T173" s="42">
        <f>Igazgatás!T202+Községgazd!W186+Vagyongazd!T173+Közút!T173+Sport!T175+Közművelődés!V218+Támogatás!AA187</f>
        <v>0</v>
      </c>
      <c r="U173" s="42">
        <f>Igazgatás!U202+Községgazd!X186+Vagyongazd!U173+Közút!U173+Sport!U175+Közművelődés!W218+Támogatás!AB187</f>
        <v>0</v>
      </c>
      <c r="V173" s="44">
        <f>Igazgatás!V202+Községgazd!Y186+Vagyongazd!V173+Közút!V173+Sport!V175+Közművelődés!X218+Támogatás!AC187</f>
        <v>0</v>
      </c>
    </row>
    <row r="174" spans="1:22" ht="25.5" hidden="1" customHeight="1" x14ac:dyDescent="0.25">
      <c r="B174" s="55"/>
      <c r="C174" s="2"/>
      <c r="D174" s="762" t="s">
        <v>563</v>
      </c>
      <c r="E174" s="762"/>
      <c r="F174" s="167">
        <f>[1]Igazgatás!F202+[1]Községgazd!F187+[1]Vagyongazd!F174+[1]Közút!F174+[1]Sport!F176+[1]Közművelődés!F209+[1]Támogatás!F186</f>
        <v>0</v>
      </c>
      <c r="G174" s="490"/>
      <c r="H174" s="261">
        <f>Igazgatás!H203+Községgazd!H187+Vagyongazd!H174+Közút!H174+Sport!H176+Közművelődés!H219+Támogatás!H188</f>
        <v>0</v>
      </c>
      <c r="I174" s="159">
        <f>Igazgatás!I203+Községgazd!I187+Vagyongazd!I174+Közút!I174+Sport!I176+Közművelődés!I219+Támogatás!I188</f>
        <v>0</v>
      </c>
      <c r="J174" s="167">
        <f>Igazgatás!J203+Községgazd!J187+Vagyongazd!J174+Közút!J174+Sport!J176+Közművelődés!J219+Támogatás!J188</f>
        <v>0</v>
      </c>
      <c r="K174" s="75">
        <f>Igazgatás!K203+Községgazd!N187+Vagyongazd!K174+Közút!K174+Sport!K176+Közművelődés!M219+Támogatás!R188</f>
        <v>0</v>
      </c>
      <c r="L174" s="1">
        <f>Igazgatás!L203+Községgazd!O187+Vagyongazd!L174+Közút!L174+Sport!L176+Közművelődés!N219+Támogatás!S188</f>
        <v>0</v>
      </c>
      <c r="M174" s="1">
        <f>Igazgatás!M203+Községgazd!P187+Vagyongazd!M174+Közút!M174+Sport!M176+Közművelődés!O219+Támogatás!T188</f>
        <v>0</v>
      </c>
      <c r="N174" s="1">
        <f>Igazgatás!N203+Községgazd!Q187+Vagyongazd!N174+Közút!N174+Sport!N176+Közművelődés!P219+Támogatás!U188</f>
        <v>0</v>
      </c>
      <c r="O174" s="1">
        <f>Igazgatás!O203+Községgazd!R187+Vagyongazd!O174+Közút!O174+Sport!O176+Közművelődés!Q219+Támogatás!V188</f>
        <v>0</v>
      </c>
      <c r="P174" s="81">
        <f>Igazgatás!P203+Községgazd!S187+Vagyongazd!P174+Közút!P174+Sport!P176+Közművelődés!R219+Támogatás!W188</f>
        <v>0</v>
      </c>
      <c r="Q174" s="1">
        <f>Igazgatás!Q203+Községgazd!T187+Vagyongazd!Q174+Közút!Q174+Sport!Q176+Közművelődés!S219+Támogatás!X188</f>
        <v>0</v>
      </c>
      <c r="R174" s="42">
        <f>Igazgatás!R203+Községgazd!U187+Vagyongazd!R174+Közút!R174+Sport!R176+Közművelődés!T219+Támogatás!Y188</f>
        <v>0</v>
      </c>
      <c r="S174" s="44">
        <f>Igazgatás!S203+Községgazd!V187+Vagyongazd!S174+Közút!S174+Sport!S176+Közművelődés!U219+Támogatás!Z188</f>
        <v>0</v>
      </c>
      <c r="T174" s="42">
        <f>Igazgatás!T203+Községgazd!W187+Vagyongazd!T174+Közút!T174+Sport!T176+Közművelődés!V219+Támogatás!AA188</f>
        <v>0</v>
      </c>
      <c r="U174" s="42">
        <f>Igazgatás!U203+Községgazd!X187+Vagyongazd!U174+Közút!U174+Sport!U176+Közművelődés!W219+Támogatás!AB188</f>
        <v>0</v>
      </c>
      <c r="V174" s="44">
        <f>Igazgatás!V203+Községgazd!Y187+Vagyongazd!V174+Közút!V174+Sport!V176+Közművelődés!X219+Támogatás!AC188</f>
        <v>0</v>
      </c>
    </row>
    <row r="175" spans="1:22" s="18" customFormat="1" ht="25.5" hidden="1" customHeight="1" x14ac:dyDescent="0.25">
      <c r="A175" s="129" t="s">
        <v>273</v>
      </c>
      <c r="B175" s="92" t="s">
        <v>685</v>
      </c>
      <c r="C175" s="819" t="s">
        <v>606</v>
      </c>
      <c r="D175" s="820"/>
      <c r="E175" s="820"/>
      <c r="F175" s="166">
        <f>[1]Igazgatás!F203+[1]Községgazd!F188+[1]Vagyongazd!F175+[1]Közút!F175+[1]Sport!F177+[1]Közművelődés!F210+[1]Támogatás!F187</f>
        <v>0</v>
      </c>
      <c r="G175" s="488"/>
      <c r="H175" s="265">
        <f>Igazgatás!H204+Községgazd!H188+Vagyongazd!H175+Közút!H175+Sport!H177+Közművelődés!H220+Támogatás!H189</f>
        <v>0</v>
      </c>
      <c r="I175" s="163">
        <f>Igazgatás!I204+Községgazd!I188+Vagyongazd!I175+Közút!I175+Sport!I177+Közművelődés!I220+Támogatás!I189</f>
        <v>0</v>
      </c>
      <c r="J175" s="166">
        <f>Igazgatás!J204+Községgazd!J188+Vagyongazd!J175+Közút!J175+Sport!J177+Közművelődés!J220+Támogatás!J189</f>
        <v>0</v>
      </c>
      <c r="K175" s="94">
        <f>Igazgatás!K204+Községgazd!N188+Vagyongazd!K175+Közút!K175+Sport!K177+Közművelődés!M220+Támogatás!R189</f>
        <v>0</v>
      </c>
      <c r="L175" s="95">
        <f>Igazgatás!L204+Községgazd!O188+Vagyongazd!L175+Közút!L175+Sport!L177+Közművelődés!N220+Támogatás!S189</f>
        <v>0</v>
      </c>
      <c r="M175" s="95">
        <f>Igazgatás!M204+Községgazd!P188+Vagyongazd!M175+Közút!M175+Sport!M177+Közművelődés!O220+Támogatás!T189</f>
        <v>0</v>
      </c>
      <c r="N175" s="95">
        <f>Igazgatás!N204+Községgazd!Q188+Vagyongazd!N175+Közút!N175+Sport!N177+Közművelődés!P220+Támogatás!U189</f>
        <v>0</v>
      </c>
      <c r="O175" s="95">
        <f>Igazgatás!O204+Községgazd!R188+Vagyongazd!O175+Közút!O175+Sport!O177+Közművelődés!Q220+Támogatás!V189</f>
        <v>0</v>
      </c>
      <c r="P175" s="98">
        <f>Igazgatás!P204+Községgazd!S188+Vagyongazd!P175+Közút!P175+Sport!P177+Közművelődés!R220+Támogatás!W189</f>
        <v>0</v>
      </c>
      <c r="Q175" s="95">
        <f>Igazgatás!Q204+Községgazd!T188+Vagyongazd!Q175+Közút!Q175+Sport!Q177+Közművelődés!S220+Támogatás!X189</f>
        <v>0</v>
      </c>
      <c r="R175" s="97">
        <f>Igazgatás!R204+Községgazd!U188+Vagyongazd!R175+Közút!R175+Sport!R177+Közművelődés!T220+Támogatás!Y189</f>
        <v>0</v>
      </c>
      <c r="S175" s="99">
        <f>Igazgatás!S204+Községgazd!V188+Vagyongazd!S175+Közút!S175+Sport!S177+Közművelődés!U220+Támogatás!Z189</f>
        <v>0</v>
      </c>
      <c r="T175" s="97">
        <f>Igazgatás!T204+Községgazd!W188+Vagyongazd!T175+Közút!T175+Sport!T177+Közművelődés!V220+Támogatás!AA189</f>
        <v>0</v>
      </c>
      <c r="U175" s="97">
        <f>Igazgatás!U204+Községgazd!X188+Vagyongazd!U175+Közút!U175+Sport!U177+Közművelődés!W220+Támogatás!AB189</f>
        <v>0</v>
      </c>
      <c r="V175" s="99">
        <f>Igazgatás!V204+Községgazd!Y188+Vagyongazd!V175+Közút!V175+Sport!V177+Közművelődés!X220+Támogatás!AC189</f>
        <v>0</v>
      </c>
    </row>
    <row r="176" spans="1:22" hidden="1" x14ac:dyDescent="0.25">
      <c r="B176" s="55"/>
      <c r="C176" s="2"/>
      <c r="D176" s="761" t="s">
        <v>815</v>
      </c>
      <c r="E176" s="761"/>
      <c r="F176" s="167">
        <f>[1]Igazgatás!F204+[1]Községgazd!F189+[1]Vagyongazd!F176+[1]Közút!F176+[1]Sport!F178+[1]Közművelődés!F211+[1]Támogatás!F188</f>
        <v>0</v>
      </c>
      <c r="G176" s="490"/>
      <c r="H176" s="251">
        <f>Igazgatás!H205+Községgazd!H189+Vagyongazd!H176+Közút!H176+Sport!H178+Közművelődés!H221+Támogatás!H190</f>
        <v>0</v>
      </c>
      <c r="I176" s="149">
        <f>Igazgatás!I205+Községgazd!I189+Vagyongazd!I176+Közút!I176+Sport!I178+Közművelődés!I221+Támogatás!I190</f>
        <v>0</v>
      </c>
      <c r="J176" s="167">
        <f>Igazgatás!J205+Községgazd!J189+Vagyongazd!J176+Közút!J176+Sport!J178+Közművelődés!J221+Támogatás!J190</f>
        <v>0</v>
      </c>
      <c r="K176" s="75">
        <f>Igazgatás!K205+Községgazd!N189+Vagyongazd!K176+Közút!K176+Sport!K178+Közművelődés!M221+Támogatás!R190</f>
        <v>0</v>
      </c>
      <c r="L176" s="1">
        <f>Igazgatás!L205+Községgazd!O189+Vagyongazd!L176+Közút!L176+Sport!L178+Közművelődés!N221+Támogatás!S190</f>
        <v>0</v>
      </c>
      <c r="M176" s="1">
        <f>Igazgatás!M205+Községgazd!P189+Vagyongazd!M176+Közút!M176+Sport!M178+Közművelődés!O221+Támogatás!T190</f>
        <v>0</v>
      </c>
      <c r="N176" s="1">
        <f>Igazgatás!N205+Községgazd!Q189+Vagyongazd!N176+Közút!N176+Sport!N178+Közművelődés!P221+Támogatás!U190</f>
        <v>0</v>
      </c>
      <c r="O176" s="1">
        <f>Igazgatás!O205+Községgazd!R189+Vagyongazd!O176+Közút!O176+Sport!O178+Közművelődés!Q221+Támogatás!V190</f>
        <v>0</v>
      </c>
      <c r="P176" s="81">
        <f>Igazgatás!P205+Községgazd!S189+Vagyongazd!P176+Közút!P176+Sport!P178+Közművelődés!R221+Támogatás!W190</f>
        <v>0</v>
      </c>
      <c r="Q176" s="1">
        <f>Igazgatás!Q205+Községgazd!T189+Vagyongazd!Q176+Közút!Q176+Sport!Q178+Közművelődés!S221+Támogatás!X190</f>
        <v>0</v>
      </c>
      <c r="R176" s="42">
        <f>Igazgatás!R205+Községgazd!U189+Vagyongazd!R176+Közút!R176+Sport!R178+Közművelődés!T221+Támogatás!Y190</f>
        <v>0</v>
      </c>
      <c r="S176" s="44">
        <f>Igazgatás!S205+Községgazd!V189+Vagyongazd!S176+Közút!S176+Sport!S178+Közművelődés!U221+Támogatás!Z190</f>
        <v>0</v>
      </c>
      <c r="T176" s="42">
        <f>Igazgatás!T205+Községgazd!W189+Vagyongazd!T176+Közút!T176+Sport!T178+Közművelődés!V221+Támogatás!AA190</f>
        <v>0</v>
      </c>
      <c r="U176" s="42">
        <f>Igazgatás!U205+Községgazd!X189+Vagyongazd!U176+Közút!U176+Sport!U178+Közművelődés!W221+Támogatás!AB190</f>
        <v>0</v>
      </c>
      <c r="V176" s="44">
        <f>Igazgatás!V205+Községgazd!Y189+Vagyongazd!V176+Közút!V176+Sport!V178+Közművelődés!X221+Támogatás!AC190</f>
        <v>0</v>
      </c>
    </row>
    <row r="177" spans="1:22" hidden="1" x14ac:dyDescent="0.25">
      <c r="B177" s="55"/>
      <c r="C177" s="2"/>
      <c r="D177" s="761" t="s">
        <v>816</v>
      </c>
      <c r="E177" s="761"/>
      <c r="F177" s="167">
        <f>[1]Igazgatás!F205+[1]Községgazd!F190+[1]Vagyongazd!F177+[1]Közút!F177+[1]Sport!F179+[1]Közművelődés!F212+[1]Támogatás!F189</f>
        <v>0</v>
      </c>
      <c r="G177" s="490"/>
      <c r="H177" s="251">
        <f>Igazgatás!H206+Községgazd!H190+Vagyongazd!H177+Közút!H177+Sport!H179+Közművelődés!H222+Támogatás!H191</f>
        <v>0</v>
      </c>
      <c r="I177" s="149">
        <f>Igazgatás!I206+Községgazd!I190+Vagyongazd!I177+Közút!I177+Sport!I179+Közművelődés!I222+Támogatás!I191</f>
        <v>0</v>
      </c>
      <c r="J177" s="167">
        <f>Igazgatás!J206+Községgazd!J190+Vagyongazd!J177+Közút!J177+Sport!J179+Közművelődés!J222+Támogatás!J191</f>
        <v>0</v>
      </c>
      <c r="K177" s="75">
        <f>Igazgatás!K206+Községgazd!N190+Vagyongazd!K177+Közút!K177+Sport!K179+Közművelődés!M222+Támogatás!R191</f>
        <v>0</v>
      </c>
      <c r="L177" s="1">
        <f>Igazgatás!L206+Községgazd!O190+Vagyongazd!L177+Közút!L177+Sport!L179+Közművelődés!N222+Támogatás!S191</f>
        <v>0</v>
      </c>
      <c r="M177" s="1">
        <f>Igazgatás!M206+Községgazd!P190+Vagyongazd!M177+Közút!M177+Sport!M179+Közművelődés!O222+Támogatás!T191</f>
        <v>0</v>
      </c>
      <c r="N177" s="1">
        <f>Igazgatás!N206+Községgazd!Q190+Vagyongazd!N177+Közút!N177+Sport!N179+Közművelődés!P222+Támogatás!U191</f>
        <v>0</v>
      </c>
      <c r="O177" s="1">
        <f>Igazgatás!O206+Községgazd!R190+Vagyongazd!O177+Közút!O177+Sport!O179+Közművelődés!Q222+Támogatás!V191</f>
        <v>0</v>
      </c>
      <c r="P177" s="81">
        <f>Igazgatás!P206+Községgazd!S190+Vagyongazd!P177+Közút!P177+Sport!P179+Közművelődés!R222+Támogatás!W191</f>
        <v>0</v>
      </c>
      <c r="Q177" s="1">
        <f>Igazgatás!Q206+Községgazd!T190+Vagyongazd!Q177+Közút!Q177+Sport!Q179+Közművelődés!S222+Támogatás!X191</f>
        <v>0</v>
      </c>
      <c r="R177" s="42">
        <f>Igazgatás!R206+Községgazd!U190+Vagyongazd!R177+Közút!R177+Sport!R179+Közművelődés!T222+Támogatás!Y191</f>
        <v>0</v>
      </c>
      <c r="S177" s="44">
        <f>Igazgatás!S206+Községgazd!V190+Vagyongazd!S177+Közút!S177+Sport!S179+Közművelődés!U222+Támogatás!Z191</f>
        <v>0</v>
      </c>
      <c r="T177" s="42">
        <f>Igazgatás!T206+Községgazd!W190+Vagyongazd!T177+Közút!T177+Sport!T179+Közművelődés!V222+Támogatás!AA191</f>
        <v>0</v>
      </c>
      <c r="U177" s="42">
        <f>Igazgatás!U206+Községgazd!X190+Vagyongazd!U177+Közút!U177+Sport!U179+Közművelődés!W222+Támogatás!AB191</f>
        <v>0</v>
      </c>
      <c r="V177" s="44">
        <f>Igazgatás!V206+Községgazd!Y190+Vagyongazd!V177+Közút!V177+Sport!V179+Közművelődés!X222+Támogatás!AC191</f>
        <v>0</v>
      </c>
    </row>
    <row r="178" spans="1:22" hidden="1" x14ac:dyDescent="0.25">
      <c r="B178" s="55"/>
      <c r="C178" s="2"/>
      <c r="D178" s="761" t="s">
        <v>546</v>
      </c>
      <c r="E178" s="761"/>
      <c r="F178" s="167">
        <f>[1]Igazgatás!F206+[1]Községgazd!F191+[1]Vagyongazd!F178+[1]Közút!F178+[1]Sport!F180+[1]Közművelődés!F213+[1]Támogatás!F190</f>
        <v>0</v>
      </c>
      <c r="G178" s="490"/>
      <c r="H178" s="251">
        <f>Igazgatás!H207+Községgazd!H191+Vagyongazd!H178+Közút!H178+Sport!H180+Közművelődés!H223+Támogatás!H192</f>
        <v>0</v>
      </c>
      <c r="I178" s="149">
        <f>Igazgatás!I207+Községgazd!I191+Vagyongazd!I178+Közút!I178+Sport!I180+Közművelődés!I223+Támogatás!I192</f>
        <v>0</v>
      </c>
      <c r="J178" s="167">
        <f>Igazgatás!J207+Községgazd!J191+Vagyongazd!J178+Közút!J178+Sport!J180+Közművelődés!J223+Támogatás!J192</f>
        <v>0</v>
      </c>
      <c r="K178" s="75">
        <f>Igazgatás!K207+Községgazd!N191+Vagyongazd!K178+Közút!K178+Sport!K180+Közművelődés!M223+Támogatás!R192</f>
        <v>0</v>
      </c>
      <c r="L178" s="1">
        <f>Igazgatás!L207+Községgazd!O191+Vagyongazd!L178+Közút!L178+Sport!L180+Közművelődés!N223+Támogatás!S192</f>
        <v>0</v>
      </c>
      <c r="M178" s="1">
        <f>Igazgatás!M207+Községgazd!P191+Vagyongazd!M178+Közút!M178+Sport!M180+Közművelődés!O223+Támogatás!T192</f>
        <v>0</v>
      </c>
      <c r="N178" s="1">
        <f>Igazgatás!N207+Községgazd!Q191+Vagyongazd!N178+Közút!N178+Sport!N180+Közművelődés!P223+Támogatás!U192</f>
        <v>0</v>
      </c>
      <c r="O178" s="1">
        <f>Igazgatás!O207+Községgazd!R191+Vagyongazd!O178+Közút!O178+Sport!O180+Közművelődés!Q223+Támogatás!V192</f>
        <v>0</v>
      </c>
      <c r="P178" s="81">
        <f>Igazgatás!P207+Községgazd!S191+Vagyongazd!P178+Közút!P178+Sport!P180+Közművelődés!R223+Támogatás!W192</f>
        <v>0</v>
      </c>
      <c r="Q178" s="1">
        <f>Igazgatás!Q207+Községgazd!T191+Vagyongazd!Q178+Közút!Q178+Sport!Q180+Közművelődés!S223+Támogatás!X192</f>
        <v>0</v>
      </c>
      <c r="R178" s="42">
        <f>Igazgatás!R207+Községgazd!U191+Vagyongazd!R178+Közút!R178+Sport!R180+Közművelődés!T223+Támogatás!Y192</f>
        <v>0</v>
      </c>
      <c r="S178" s="44">
        <f>Igazgatás!S207+Községgazd!V191+Vagyongazd!S178+Közút!S178+Sport!S180+Közművelődés!U223+Támogatás!Z192</f>
        <v>0</v>
      </c>
      <c r="T178" s="42">
        <f>Igazgatás!T207+Községgazd!W191+Vagyongazd!T178+Közút!T178+Sport!T180+Közművelődés!V223+Támogatás!AA192</f>
        <v>0</v>
      </c>
      <c r="U178" s="42">
        <f>Igazgatás!U207+Községgazd!X191+Vagyongazd!U178+Közút!U178+Sport!U180+Közművelődés!W223+Támogatás!AB192</f>
        <v>0</v>
      </c>
      <c r="V178" s="44">
        <f>Igazgatás!V207+Községgazd!Y191+Vagyongazd!V178+Közút!V178+Sport!V180+Közművelődés!X223+Támogatás!AC192</f>
        <v>0</v>
      </c>
    </row>
    <row r="179" spans="1:22" ht="25.5" hidden="1" customHeight="1" x14ac:dyDescent="0.25">
      <c r="B179" s="55"/>
      <c r="C179" s="2"/>
      <c r="D179" s="762" t="s">
        <v>549</v>
      </c>
      <c r="E179" s="762"/>
      <c r="F179" s="167">
        <f>[1]Igazgatás!F207+[1]Községgazd!F192+[1]Vagyongazd!F179+[1]Közút!F179+[1]Sport!F181+[1]Közművelődés!F214+[1]Támogatás!F191</f>
        <v>0</v>
      </c>
      <c r="G179" s="490"/>
      <c r="H179" s="261">
        <f>Igazgatás!H208+Községgazd!H192+Vagyongazd!H179+Közút!H179+Sport!H181+Közművelődés!H224+Támogatás!H193</f>
        <v>0</v>
      </c>
      <c r="I179" s="159">
        <f>Igazgatás!I208+Községgazd!I192+Vagyongazd!I179+Közút!I179+Sport!I181+Közművelődés!I224+Támogatás!I193</f>
        <v>0</v>
      </c>
      <c r="J179" s="167">
        <f>Igazgatás!J208+Községgazd!J192+Vagyongazd!J179+Közút!J179+Sport!J181+Közművelődés!J224+Támogatás!J193</f>
        <v>0</v>
      </c>
      <c r="K179" s="75">
        <f>Igazgatás!K208+Községgazd!N192+Vagyongazd!K179+Közút!K179+Sport!K181+Közművelődés!M224+Támogatás!R193</f>
        <v>0</v>
      </c>
      <c r="L179" s="1">
        <f>Igazgatás!L208+Községgazd!O192+Vagyongazd!L179+Közút!L179+Sport!L181+Közművelődés!N224+Támogatás!S193</f>
        <v>0</v>
      </c>
      <c r="M179" s="1">
        <f>Igazgatás!M208+Községgazd!P192+Vagyongazd!M179+Közút!M179+Sport!M181+Közművelődés!O224+Támogatás!T193</f>
        <v>0</v>
      </c>
      <c r="N179" s="1">
        <f>Igazgatás!N208+Községgazd!Q192+Vagyongazd!N179+Közút!N179+Sport!N181+Közművelődés!P224+Támogatás!U193</f>
        <v>0</v>
      </c>
      <c r="O179" s="1">
        <f>Igazgatás!O208+Községgazd!R192+Vagyongazd!O179+Közút!O179+Sport!O181+Közművelődés!Q224+Támogatás!V193</f>
        <v>0</v>
      </c>
      <c r="P179" s="81">
        <f>Igazgatás!P208+Községgazd!S192+Vagyongazd!P179+Közút!P179+Sport!P181+Közművelődés!R224+Támogatás!W193</f>
        <v>0</v>
      </c>
      <c r="Q179" s="1">
        <f>Igazgatás!Q208+Községgazd!T192+Vagyongazd!Q179+Közút!Q179+Sport!Q181+Közművelődés!S224+Támogatás!X193</f>
        <v>0</v>
      </c>
      <c r="R179" s="42">
        <f>Igazgatás!R208+Községgazd!U192+Vagyongazd!R179+Közút!R179+Sport!R181+Közművelődés!T224+Támogatás!Y193</f>
        <v>0</v>
      </c>
      <c r="S179" s="44">
        <f>Igazgatás!S208+Községgazd!V192+Vagyongazd!S179+Közút!S179+Sport!S181+Közművelődés!U224+Támogatás!Z193</f>
        <v>0</v>
      </c>
      <c r="T179" s="42">
        <f>Igazgatás!T208+Községgazd!W192+Vagyongazd!T179+Közút!T179+Sport!T181+Közművelődés!V224+Támogatás!AA193</f>
        <v>0</v>
      </c>
      <c r="U179" s="42">
        <f>Igazgatás!U208+Községgazd!X192+Vagyongazd!U179+Közút!U179+Sport!U181+Közművelődés!W224+Támogatás!AB193</f>
        <v>0</v>
      </c>
      <c r="V179" s="44">
        <f>Igazgatás!V208+Községgazd!Y192+Vagyongazd!V179+Közút!V179+Sport!V181+Közművelődés!X224+Támogatás!AC193</f>
        <v>0</v>
      </c>
    </row>
    <row r="180" spans="1:22" hidden="1" x14ac:dyDescent="0.25">
      <c r="B180" s="55"/>
      <c r="C180" s="2"/>
      <c r="D180" s="761" t="s">
        <v>552</v>
      </c>
      <c r="E180" s="761"/>
      <c r="F180" s="167">
        <f>[1]Igazgatás!F208+[1]Községgazd!F193+[1]Vagyongazd!F180+[1]Közút!F180+[1]Sport!F182+[1]Közművelődés!F215+[1]Támogatás!F192</f>
        <v>0</v>
      </c>
      <c r="G180" s="490"/>
      <c r="H180" s="251">
        <f>Igazgatás!H209+Községgazd!H193+Vagyongazd!H180+Közút!H180+Sport!H182+Közművelődés!H225+Támogatás!H194</f>
        <v>0</v>
      </c>
      <c r="I180" s="149">
        <f>Igazgatás!I209+Községgazd!I193+Vagyongazd!I180+Közút!I180+Sport!I182+Közművelődés!I225+Támogatás!I194</f>
        <v>0</v>
      </c>
      <c r="J180" s="167">
        <f>Igazgatás!J209+Községgazd!J193+Vagyongazd!J180+Közút!J180+Sport!J182+Közművelődés!J225+Támogatás!J194</f>
        <v>0</v>
      </c>
      <c r="K180" s="75">
        <f>Igazgatás!K209+Községgazd!N193+Vagyongazd!K180+Közút!K180+Sport!K182+Közművelődés!M225+Támogatás!R194</f>
        <v>0</v>
      </c>
      <c r="L180" s="1">
        <f>Igazgatás!L209+Községgazd!O193+Vagyongazd!L180+Közút!L180+Sport!L182+Közművelődés!N225+Támogatás!S194</f>
        <v>0</v>
      </c>
      <c r="M180" s="1">
        <f>Igazgatás!M209+Községgazd!P193+Vagyongazd!M180+Közút!M180+Sport!M182+Közművelődés!O225+Támogatás!T194</f>
        <v>0</v>
      </c>
      <c r="N180" s="1">
        <f>Igazgatás!N209+Községgazd!Q193+Vagyongazd!N180+Közút!N180+Sport!N182+Közművelődés!P225+Támogatás!U194</f>
        <v>0</v>
      </c>
      <c r="O180" s="1">
        <f>Igazgatás!O209+Községgazd!R193+Vagyongazd!O180+Közút!O180+Sport!O182+Közművelődés!Q225+Támogatás!V194</f>
        <v>0</v>
      </c>
      <c r="P180" s="81">
        <f>Igazgatás!P209+Községgazd!S193+Vagyongazd!P180+Közút!P180+Sport!P182+Közművelődés!R225+Támogatás!W194</f>
        <v>0</v>
      </c>
      <c r="Q180" s="1">
        <f>Igazgatás!Q209+Községgazd!T193+Vagyongazd!Q180+Közút!Q180+Sport!Q182+Közművelődés!S225+Támogatás!X194</f>
        <v>0</v>
      </c>
      <c r="R180" s="42">
        <f>Igazgatás!R209+Községgazd!U193+Vagyongazd!R180+Közút!R180+Sport!R182+Közművelődés!T225+Támogatás!Y194</f>
        <v>0</v>
      </c>
      <c r="S180" s="44">
        <f>Igazgatás!S209+Községgazd!V193+Vagyongazd!S180+Közút!S180+Sport!S182+Közművelődés!U225+Támogatás!Z194</f>
        <v>0</v>
      </c>
      <c r="T180" s="42">
        <f>Igazgatás!T209+Községgazd!W193+Vagyongazd!T180+Közút!T180+Sport!T182+Közművelődés!V225+Támogatás!AA194</f>
        <v>0</v>
      </c>
      <c r="U180" s="42">
        <f>Igazgatás!U209+Községgazd!X193+Vagyongazd!U180+Közút!U180+Sport!U182+Közművelődés!W225+Támogatás!AB194</f>
        <v>0</v>
      </c>
      <c r="V180" s="44">
        <f>Igazgatás!V209+Községgazd!Y193+Vagyongazd!V180+Közút!V180+Sport!V182+Közművelődés!X225+Támogatás!AC194</f>
        <v>0</v>
      </c>
    </row>
    <row r="181" spans="1:22" hidden="1" x14ac:dyDescent="0.25">
      <c r="B181" s="55"/>
      <c r="C181" s="2"/>
      <c r="D181" s="761" t="s">
        <v>817</v>
      </c>
      <c r="E181" s="761"/>
      <c r="F181" s="167">
        <f>[1]Igazgatás!F209+[1]Községgazd!F194+[1]Vagyongazd!F181+[1]Közút!F181+[1]Sport!F183+[1]Közművelődés!F216+[1]Támogatás!F193</f>
        <v>0</v>
      </c>
      <c r="G181" s="490"/>
      <c r="H181" s="251">
        <f>Igazgatás!H210+Községgazd!H194+Vagyongazd!H181+Közút!H181+Sport!H183+Közművelődés!H226+Támogatás!H195</f>
        <v>0</v>
      </c>
      <c r="I181" s="149">
        <f>Igazgatás!I210+Községgazd!I194+Vagyongazd!I181+Közút!I181+Sport!I183+Közművelődés!I226+Támogatás!I195</f>
        <v>0</v>
      </c>
      <c r="J181" s="167">
        <f>Igazgatás!J210+Községgazd!J194+Vagyongazd!J181+Közút!J181+Sport!J183+Közművelődés!J226+Támogatás!J195</f>
        <v>0</v>
      </c>
      <c r="K181" s="75">
        <f>Igazgatás!K210+Községgazd!N194+Vagyongazd!K181+Közút!K181+Sport!K183+Közművelődés!M226+Támogatás!R195</f>
        <v>0</v>
      </c>
      <c r="L181" s="1">
        <f>Igazgatás!L210+Községgazd!O194+Vagyongazd!L181+Közút!L181+Sport!L183+Közművelődés!N226+Támogatás!S195</f>
        <v>0</v>
      </c>
      <c r="M181" s="1">
        <f>Igazgatás!M210+Községgazd!P194+Vagyongazd!M181+Közút!M181+Sport!M183+Közművelődés!O226+Támogatás!T195</f>
        <v>0</v>
      </c>
      <c r="N181" s="1">
        <f>Igazgatás!N210+Községgazd!Q194+Vagyongazd!N181+Közút!N181+Sport!N183+Közművelődés!P226+Támogatás!U195</f>
        <v>0</v>
      </c>
      <c r="O181" s="1">
        <f>Igazgatás!O210+Községgazd!R194+Vagyongazd!O181+Közút!O181+Sport!O183+Közművelődés!Q226+Támogatás!V195</f>
        <v>0</v>
      </c>
      <c r="P181" s="81">
        <f>Igazgatás!P210+Községgazd!S194+Vagyongazd!P181+Közút!P181+Sport!P183+Közművelődés!R226+Támogatás!W195</f>
        <v>0</v>
      </c>
      <c r="Q181" s="1">
        <f>Igazgatás!Q210+Községgazd!T194+Vagyongazd!Q181+Közút!Q181+Sport!Q183+Közművelődés!S226+Támogatás!X195</f>
        <v>0</v>
      </c>
      <c r="R181" s="42">
        <f>Igazgatás!R210+Községgazd!U194+Vagyongazd!R181+Közút!R181+Sport!R183+Közművelődés!T226+Támogatás!Y195</f>
        <v>0</v>
      </c>
      <c r="S181" s="44">
        <f>Igazgatás!S210+Községgazd!V194+Vagyongazd!S181+Közút!S181+Sport!S183+Közművelődés!U226+Támogatás!Z195</f>
        <v>0</v>
      </c>
      <c r="T181" s="42">
        <f>Igazgatás!T210+Községgazd!W194+Vagyongazd!T181+Közút!T181+Sport!T183+Közművelődés!V226+Támogatás!AA195</f>
        <v>0</v>
      </c>
      <c r="U181" s="42">
        <f>Igazgatás!U210+Községgazd!X194+Vagyongazd!U181+Közút!U181+Sport!U183+Közművelődés!W226+Támogatás!AB195</f>
        <v>0</v>
      </c>
      <c r="V181" s="44">
        <f>Igazgatás!V210+Községgazd!Y194+Vagyongazd!V181+Közút!V181+Sport!V183+Közművelődés!X226+Támogatás!AC195</f>
        <v>0</v>
      </c>
    </row>
    <row r="182" spans="1:22" ht="25.5" hidden="1" customHeight="1" x14ac:dyDescent="0.25">
      <c r="B182" s="55"/>
      <c r="C182" s="2"/>
      <c r="D182" s="762" t="s">
        <v>556</v>
      </c>
      <c r="E182" s="762"/>
      <c r="F182" s="167">
        <f>[1]Igazgatás!F210+[1]Községgazd!F195+[1]Vagyongazd!F182+[1]Közút!F182+[1]Sport!F184+[1]Közművelődés!F217+[1]Támogatás!F194</f>
        <v>0</v>
      </c>
      <c r="G182" s="490"/>
      <c r="H182" s="261">
        <f>Igazgatás!H211+Községgazd!H195+Vagyongazd!H182+Közút!H182+Sport!H184+Közművelődés!H227+Támogatás!H196</f>
        <v>0</v>
      </c>
      <c r="I182" s="159">
        <f>Igazgatás!I211+Községgazd!I195+Vagyongazd!I182+Közút!I182+Sport!I184+Közművelődés!I227+Támogatás!I196</f>
        <v>0</v>
      </c>
      <c r="J182" s="167">
        <f>Igazgatás!J211+Községgazd!J195+Vagyongazd!J182+Közút!J182+Sport!J184+Közművelődés!J227+Támogatás!J196</f>
        <v>0</v>
      </c>
      <c r="K182" s="75">
        <f>Igazgatás!K211+Községgazd!N195+Vagyongazd!K182+Közút!K182+Sport!K184+Közművelődés!M227+Támogatás!R196</f>
        <v>0</v>
      </c>
      <c r="L182" s="1">
        <f>Igazgatás!L211+Községgazd!O195+Vagyongazd!L182+Közút!L182+Sport!L184+Közművelődés!N227+Támogatás!S196</f>
        <v>0</v>
      </c>
      <c r="M182" s="1">
        <f>Igazgatás!M211+Községgazd!P195+Vagyongazd!M182+Közút!M182+Sport!M184+Közművelődés!O227+Támogatás!T196</f>
        <v>0</v>
      </c>
      <c r="N182" s="1">
        <f>Igazgatás!N211+Községgazd!Q195+Vagyongazd!N182+Közút!N182+Sport!N184+Közművelődés!P227+Támogatás!U196</f>
        <v>0</v>
      </c>
      <c r="O182" s="1">
        <f>Igazgatás!O211+Községgazd!R195+Vagyongazd!O182+Közút!O182+Sport!O184+Közművelődés!Q227+Támogatás!V196</f>
        <v>0</v>
      </c>
      <c r="P182" s="81">
        <f>Igazgatás!P211+Községgazd!S195+Vagyongazd!P182+Közút!P182+Sport!P184+Közművelődés!R227+Támogatás!W196</f>
        <v>0</v>
      </c>
      <c r="Q182" s="1">
        <f>Igazgatás!Q211+Községgazd!T195+Vagyongazd!Q182+Közút!Q182+Sport!Q184+Közművelődés!S227+Támogatás!X196</f>
        <v>0</v>
      </c>
      <c r="R182" s="42">
        <f>Igazgatás!R211+Községgazd!U195+Vagyongazd!R182+Közút!R182+Sport!R184+Közművelődés!T227+Támogatás!Y196</f>
        <v>0</v>
      </c>
      <c r="S182" s="44">
        <f>Igazgatás!S211+Községgazd!V195+Vagyongazd!S182+Közút!S182+Sport!S184+Közművelődés!U227+Támogatás!Z196</f>
        <v>0</v>
      </c>
      <c r="T182" s="42">
        <f>Igazgatás!T211+Községgazd!W195+Vagyongazd!T182+Közút!T182+Sport!T184+Közművelődés!V227+Támogatás!AA196</f>
        <v>0</v>
      </c>
      <c r="U182" s="42">
        <f>Igazgatás!U211+Községgazd!X195+Vagyongazd!U182+Közút!U182+Sport!U184+Közművelődés!W227+Támogatás!AB196</f>
        <v>0</v>
      </c>
      <c r="V182" s="44">
        <f>Igazgatás!V211+Községgazd!Y195+Vagyongazd!V182+Közút!V182+Sport!V184+Közművelődés!X227+Támogatás!AC196</f>
        <v>0</v>
      </c>
    </row>
    <row r="183" spans="1:22" ht="25.5" hidden="1" customHeight="1" x14ac:dyDescent="0.25">
      <c r="B183" s="55"/>
      <c r="C183" s="2"/>
      <c r="D183" s="762" t="s">
        <v>559</v>
      </c>
      <c r="E183" s="762"/>
      <c r="F183" s="167">
        <f>[1]Igazgatás!F211+[1]Községgazd!F196+[1]Vagyongazd!F183+[1]Közút!F183+[1]Sport!F185+[1]Közművelődés!F218+[1]Támogatás!F195</f>
        <v>0</v>
      </c>
      <c r="G183" s="490"/>
      <c r="H183" s="261">
        <f>Igazgatás!H212+Községgazd!H196+Vagyongazd!H183+Közút!H183+Sport!H185+Közművelődés!H228+Támogatás!H197</f>
        <v>0</v>
      </c>
      <c r="I183" s="159">
        <f>Igazgatás!I212+Községgazd!I196+Vagyongazd!I183+Közút!I183+Sport!I185+Közművelődés!I228+Támogatás!I197</f>
        <v>0</v>
      </c>
      <c r="J183" s="167">
        <f>Igazgatás!J212+Községgazd!J196+Vagyongazd!J183+Közút!J183+Sport!J185+Közművelődés!J228+Támogatás!J197</f>
        <v>0</v>
      </c>
      <c r="K183" s="75">
        <f>Igazgatás!K212+Községgazd!N196+Vagyongazd!K183+Közút!K183+Sport!K185+Közművelődés!M228+Támogatás!R197</f>
        <v>0</v>
      </c>
      <c r="L183" s="1">
        <f>Igazgatás!L212+Községgazd!O196+Vagyongazd!L183+Közút!L183+Sport!L185+Közművelődés!N228+Támogatás!S197</f>
        <v>0</v>
      </c>
      <c r="M183" s="1">
        <f>Igazgatás!M212+Községgazd!P196+Vagyongazd!M183+Közút!M183+Sport!M185+Közművelődés!O228+Támogatás!T197</f>
        <v>0</v>
      </c>
      <c r="N183" s="1">
        <f>Igazgatás!N212+Községgazd!Q196+Vagyongazd!N183+Közút!N183+Sport!N185+Közművelődés!P228+Támogatás!U197</f>
        <v>0</v>
      </c>
      <c r="O183" s="1">
        <f>Igazgatás!O212+Községgazd!R196+Vagyongazd!O183+Közút!O183+Sport!O185+Közművelődés!Q228+Támogatás!V197</f>
        <v>0</v>
      </c>
      <c r="P183" s="81">
        <f>Igazgatás!P212+Községgazd!S196+Vagyongazd!P183+Közút!P183+Sport!P185+Közművelődés!R228+Támogatás!W197</f>
        <v>0</v>
      </c>
      <c r="Q183" s="1">
        <f>Igazgatás!Q212+Községgazd!T196+Vagyongazd!Q183+Közút!Q183+Sport!Q185+Közművelődés!S228+Támogatás!X197</f>
        <v>0</v>
      </c>
      <c r="R183" s="42">
        <f>Igazgatás!R212+Községgazd!U196+Vagyongazd!R183+Közút!R183+Sport!R185+Közművelődés!T228+Támogatás!Y197</f>
        <v>0</v>
      </c>
      <c r="S183" s="44">
        <f>Igazgatás!S212+Községgazd!V196+Vagyongazd!S183+Közút!S183+Sport!S185+Közművelődés!U228+Támogatás!Z197</f>
        <v>0</v>
      </c>
      <c r="T183" s="42">
        <f>Igazgatás!T212+Községgazd!W196+Vagyongazd!T183+Közút!T183+Sport!T185+Közművelődés!V228+Támogatás!AA197</f>
        <v>0</v>
      </c>
      <c r="U183" s="42">
        <f>Igazgatás!U212+Községgazd!X196+Vagyongazd!U183+Közút!U183+Sport!U185+Közművelődés!W228+Támogatás!AB197</f>
        <v>0</v>
      </c>
      <c r="V183" s="44">
        <f>Igazgatás!V212+Községgazd!Y196+Vagyongazd!V183+Közút!V183+Sport!V185+Közművelődés!X228+Támogatás!AC197</f>
        <v>0</v>
      </c>
    </row>
    <row r="184" spans="1:22" ht="25.5" hidden="1" customHeight="1" x14ac:dyDescent="0.25">
      <c r="B184" s="55"/>
      <c r="C184" s="2"/>
      <c r="D184" s="762" t="s">
        <v>561</v>
      </c>
      <c r="E184" s="762"/>
      <c r="F184" s="167">
        <f>[1]Igazgatás!F212+[1]Községgazd!F197+[1]Vagyongazd!F184+[1]Közút!F184+[1]Sport!F186+[1]Közművelődés!F219+[1]Támogatás!F196</f>
        <v>0</v>
      </c>
      <c r="G184" s="490"/>
      <c r="H184" s="261">
        <f>Igazgatás!H213+Községgazd!H197+Vagyongazd!H184+Közút!H184+Sport!H186+Közművelődés!H229+Támogatás!H198</f>
        <v>0</v>
      </c>
      <c r="I184" s="159">
        <f>Igazgatás!I213+Községgazd!I197+Vagyongazd!I184+Közút!I184+Sport!I186+Közművelődés!I229+Támogatás!I198</f>
        <v>0</v>
      </c>
      <c r="J184" s="167">
        <f>Igazgatás!J213+Községgazd!J197+Vagyongazd!J184+Közút!J184+Sport!J186+Közművelődés!J229+Támogatás!J198</f>
        <v>0</v>
      </c>
      <c r="K184" s="75">
        <f>Igazgatás!K213+Községgazd!N197+Vagyongazd!K184+Közút!K184+Sport!K186+Közművelődés!M229+Támogatás!R198</f>
        <v>0</v>
      </c>
      <c r="L184" s="1">
        <f>Igazgatás!L213+Községgazd!O197+Vagyongazd!L184+Közút!L184+Sport!L186+Közművelődés!N229+Támogatás!S198</f>
        <v>0</v>
      </c>
      <c r="M184" s="1">
        <f>Igazgatás!M213+Községgazd!P197+Vagyongazd!M184+Közút!M184+Sport!M186+Közművelődés!O229+Támogatás!T198</f>
        <v>0</v>
      </c>
      <c r="N184" s="1">
        <f>Igazgatás!N213+Községgazd!Q197+Vagyongazd!N184+Közút!N184+Sport!N186+Közművelődés!P229+Támogatás!U198</f>
        <v>0</v>
      </c>
      <c r="O184" s="1">
        <f>Igazgatás!O213+Községgazd!R197+Vagyongazd!O184+Közút!O184+Sport!O186+Közművelődés!Q229+Támogatás!V198</f>
        <v>0</v>
      </c>
      <c r="P184" s="81">
        <f>Igazgatás!P213+Községgazd!S197+Vagyongazd!P184+Közút!P184+Sport!P186+Közművelődés!R229+Támogatás!W198</f>
        <v>0</v>
      </c>
      <c r="Q184" s="1">
        <f>Igazgatás!Q213+Községgazd!T197+Vagyongazd!Q184+Közút!Q184+Sport!Q186+Közművelődés!S229+Támogatás!X198</f>
        <v>0</v>
      </c>
      <c r="R184" s="42">
        <f>Igazgatás!R213+Községgazd!U197+Vagyongazd!R184+Közút!R184+Sport!R186+Közművelődés!T229+Támogatás!Y198</f>
        <v>0</v>
      </c>
      <c r="S184" s="44">
        <f>Igazgatás!S213+Községgazd!V197+Vagyongazd!S184+Közút!S184+Sport!S186+Közművelődés!U229+Támogatás!Z198</f>
        <v>0</v>
      </c>
      <c r="T184" s="42">
        <f>Igazgatás!T213+Községgazd!W197+Vagyongazd!T184+Közút!T184+Sport!T186+Közművelődés!V229+Támogatás!AA198</f>
        <v>0</v>
      </c>
      <c r="U184" s="42">
        <f>Igazgatás!U213+Községgazd!X197+Vagyongazd!U184+Közút!U184+Sport!U186+Közművelődés!W229+Támogatás!AB198</f>
        <v>0</v>
      </c>
      <c r="V184" s="44">
        <f>Igazgatás!V213+Községgazd!Y197+Vagyongazd!V184+Közút!V184+Sport!V186+Közművelődés!X229+Támogatás!AC198</f>
        <v>0</v>
      </c>
    </row>
    <row r="185" spans="1:22" ht="25.5" hidden="1" customHeight="1" x14ac:dyDescent="0.25">
      <c r="B185" s="55"/>
      <c r="C185" s="2"/>
      <c r="D185" s="762" t="s">
        <v>564</v>
      </c>
      <c r="E185" s="762"/>
      <c r="F185" s="167">
        <f>[1]Igazgatás!F213+[1]Községgazd!F198+[1]Vagyongazd!F185+[1]Közút!F185+[1]Sport!F187+[1]Közművelődés!F220+[1]Támogatás!F197</f>
        <v>0</v>
      </c>
      <c r="G185" s="490"/>
      <c r="H185" s="261">
        <f>Igazgatás!H214+Községgazd!H198+Vagyongazd!H185+Közút!H185+Sport!H187+Közművelődés!H230+Támogatás!H199</f>
        <v>0</v>
      </c>
      <c r="I185" s="159">
        <f>Igazgatás!I214+Községgazd!I198+Vagyongazd!I185+Közút!I185+Sport!I187+Közművelődés!I230+Támogatás!I199</f>
        <v>0</v>
      </c>
      <c r="J185" s="167">
        <f>Igazgatás!J214+Községgazd!J198+Vagyongazd!J185+Közút!J185+Sport!J187+Közművelődés!J230+Támogatás!J199</f>
        <v>0</v>
      </c>
      <c r="K185" s="75">
        <f>Igazgatás!K214+Községgazd!N198+Vagyongazd!K185+Közút!K185+Sport!K187+Közművelődés!M230+Támogatás!R199</f>
        <v>0</v>
      </c>
      <c r="L185" s="1">
        <f>Igazgatás!L214+Községgazd!O198+Vagyongazd!L185+Közút!L185+Sport!L187+Közművelődés!N230+Támogatás!S199</f>
        <v>0</v>
      </c>
      <c r="M185" s="1">
        <f>Igazgatás!M214+Községgazd!P198+Vagyongazd!M185+Közút!M185+Sport!M187+Közművelődés!O230+Támogatás!T199</f>
        <v>0</v>
      </c>
      <c r="N185" s="1">
        <f>Igazgatás!N214+Községgazd!Q198+Vagyongazd!N185+Közút!N185+Sport!N187+Közművelődés!P230+Támogatás!U199</f>
        <v>0</v>
      </c>
      <c r="O185" s="1">
        <f>Igazgatás!O214+Községgazd!R198+Vagyongazd!O185+Közút!O185+Sport!O187+Közművelődés!Q230+Támogatás!V199</f>
        <v>0</v>
      </c>
      <c r="P185" s="81">
        <f>Igazgatás!P214+Községgazd!S198+Vagyongazd!P185+Közút!P185+Sport!P187+Közművelődés!R230+Támogatás!W199</f>
        <v>0</v>
      </c>
      <c r="Q185" s="1">
        <f>Igazgatás!Q214+Községgazd!T198+Vagyongazd!Q185+Közút!Q185+Sport!Q187+Közművelődés!S230+Támogatás!X199</f>
        <v>0</v>
      </c>
      <c r="R185" s="42">
        <f>Igazgatás!R214+Községgazd!U198+Vagyongazd!R185+Közút!R185+Sport!R187+Közművelődés!T230+Támogatás!Y199</f>
        <v>0</v>
      </c>
      <c r="S185" s="44">
        <f>Igazgatás!S214+Községgazd!V198+Vagyongazd!S185+Közút!S185+Sport!S187+Közművelődés!U230+Támogatás!Z199</f>
        <v>0</v>
      </c>
      <c r="T185" s="42">
        <f>Igazgatás!T214+Községgazd!W198+Vagyongazd!T185+Közút!T185+Sport!T187+Közművelődés!V230+Támogatás!AA199</f>
        <v>0</v>
      </c>
      <c r="U185" s="42">
        <f>Igazgatás!U214+Községgazd!X198+Vagyongazd!U185+Közút!U185+Sport!U187+Közművelődés!W230+Támogatás!AB199</f>
        <v>0</v>
      </c>
      <c r="V185" s="44">
        <f>Igazgatás!V214+Községgazd!Y198+Vagyongazd!V185+Közút!V185+Sport!V187+Közművelődés!X230+Támogatás!AC199</f>
        <v>0</v>
      </c>
    </row>
    <row r="186" spans="1:22" s="18" customFormat="1" hidden="1" x14ac:dyDescent="0.25">
      <c r="A186" s="126" t="s">
        <v>274</v>
      </c>
      <c r="B186" s="92" t="s">
        <v>686</v>
      </c>
      <c r="C186" s="784" t="s">
        <v>275</v>
      </c>
      <c r="D186" s="785"/>
      <c r="E186" s="785"/>
      <c r="F186" s="166">
        <f>[1]Igazgatás!F214+[1]Községgazd!F199+[1]Vagyongazd!F186+[1]Közút!F186+[1]Sport!F188+[1]Közművelődés!F221+[1]Támogatás!F198</f>
        <v>0</v>
      </c>
      <c r="G186" s="488"/>
      <c r="H186" s="252">
        <f>Igazgatás!H215+Községgazd!H199+Vagyongazd!H186+Közút!H186+Sport!H188+Közművelődés!H231+Támogatás!H200</f>
        <v>0</v>
      </c>
      <c r="I186" s="150">
        <f>Igazgatás!I215+Községgazd!I199+Vagyongazd!I186+Közút!I186+Sport!I188+Közművelődés!I231+Támogatás!I200</f>
        <v>0</v>
      </c>
      <c r="J186" s="166">
        <f>Igazgatás!J215+Községgazd!J199+Vagyongazd!J186+Közút!J186+Sport!J188+Közművelődés!J231+Támogatás!J200</f>
        <v>0</v>
      </c>
      <c r="K186" s="94">
        <f>Igazgatás!K215+Községgazd!N199+Vagyongazd!K186+Közút!K186+Sport!K188+Közművelődés!M231+Támogatás!R200</f>
        <v>0</v>
      </c>
      <c r="L186" s="95">
        <f>Igazgatás!L215+Községgazd!O199+Vagyongazd!L186+Közút!L186+Sport!L188+Közművelődés!N231+Támogatás!S200</f>
        <v>0</v>
      </c>
      <c r="M186" s="95">
        <f>Igazgatás!M215+Községgazd!P199+Vagyongazd!M186+Közút!M186+Sport!M188+Közművelődés!O231+Támogatás!T200</f>
        <v>0</v>
      </c>
      <c r="N186" s="95">
        <f>Igazgatás!N215+Községgazd!Q199+Vagyongazd!N186+Közút!N186+Sport!N188+Közművelődés!P231+Támogatás!U200</f>
        <v>0</v>
      </c>
      <c r="O186" s="95">
        <f>Igazgatás!O215+Községgazd!R199+Vagyongazd!O186+Közút!O186+Sport!O188+Közművelődés!Q231+Támogatás!V200</f>
        <v>0</v>
      </c>
      <c r="P186" s="98">
        <f>Igazgatás!P215+Községgazd!S199+Vagyongazd!P186+Közút!P186+Sport!P188+Közművelődés!R231+Támogatás!W200</f>
        <v>0</v>
      </c>
      <c r="Q186" s="95">
        <f>Igazgatás!Q215+Községgazd!T199+Vagyongazd!Q186+Közút!Q186+Sport!Q188+Közművelődés!S231+Támogatás!X200</f>
        <v>0</v>
      </c>
      <c r="R186" s="97">
        <f>Igazgatás!R215+Községgazd!U199+Vagyongazd!R186+Közút!R186+Sport!R188+Közművelődés!T231+Támogatás!Y200</f>
        <v>0</v>
      </c>
      <c r="S186" s="99">
        <f>Igazgatás!S215+Községgazd!V199+Vagyongazd!S186+Közút!S186+Sport!S188+Közművelődés!U231+Támogatás!Z200</f>
        <v>0</v>
      </c>
      <c r="T186" s="97">
        <f>Igazgatás!T215+Községgazd!W199+Vagyongazd!T186+Közút!T186+Sport!T188+Közművelődés!V231+Támogatás!AA200</f>
        <v>0</v>
      </c>
      <c r="U186" s="97">
        <f>Igazgatás!U215+Községgazd!X199+Vagyongazd!U186+Közút!U186+Sport!U188+Közművelődés!W231+Támogatás!AB200</f>
        <v>0</v>
      </c>
      <c r="V186" s="99">
        <f>Igazgatás!V215+Községgazd!Y199+Vagyongazd!V186+Közút!V186+Sport!V188+Közművelődés!X231+Támogatás!AC200</f>
        <v>0</v>
      </c>
    </row>
    <row r="187" spans="1:22" hidden="1" x14ac:dyDescent="0.25">
      <c r="B187" s="55"/>
      <c r="C187" s="2"/>
      <c r="D187" s="761" t="s">
        <v>371</v>
      </c>
      <c r="E187" s="761"/>
      <c r="F187" s="167">
        <f>[1]Igazgatás!F215+[1]Községgazd!F200+[1]Vagyongazd!F187+[1]Közút!F187+[1]Sport!F189+[1]Közművelődés!F222+[1]Támogatás!F199</f>
        <v>0</v>
      </c>
      <c r="G187" s="490"/>
      <c r="H187" s="251">
        <f>Igazgatás!H216+Községgazd!H200+Vagyongazd!H187+Közút!H187+Sport!H189+Közművelődés!H232+Támogatás!H201</f>
        <v>0</v>
      </c>
      <c r="I187" s="149">
        <f>Igazgatás!I216+Községgazd!I200+Vagyongazd!I187+Közút!I187+Sport!I189+Közművelődés!I232+Támogatás!I201</f>
        <v>0</v>
      </c>
      <c r="J187" s="167">
        <f>Igazgatás!J216+Községgazd!J200+Vagyongazd!J187+Közút!J187+Sport!J189+Közművelődés!J232+Támogatás!J201</f>
        <v>0</v>
      </c>
      <c r="K187" s="75">
        <f>Igazgatás!K216+Községgazd!N200+Vagyongazd!K187+Közút!K187+Sport!K189+Közművelődés!M232+Támogatás!R201</f>
        <v>0</v>
      </c>
      <c r="L187" s="1">
        <f>Igazgatás!L216+Községgazd!O200+Vagyongazd!L187+Közút!L187+Sport!L189+Közművelődés!N232+Támogatás!S201</f>
        <v>0</v>
      </c>
      <c r="M187" s="1">
        <f>Igazgatás!M216+Községgazd!P200+Vagyongazd!M187+Közút!M187+Sport!M189+Közművelődés!O232+Támogatás!T201</f>
        <v>0</v>
      </c>
      <c r="N187" s="1">
        <f>Igazgatás!N216+Községgazd!Q200+Vagyongazd!N187+Közút!N187+Sport!N189+Közművelődés!P232+Támogatás!U201</f>
        <v>0</v>
      </c>
      <c r="O187" s="1">
        <f>Igazgatás!O216+Községgazd!R200+Vagyongazd!O187+Közút!O187+Sport!O189+Közművelődés!Q232+Támogatás!V201</f>
        <v>0</v>
      </c>
      <c r="P187" s="81">
        <f>Igazgatás!P216+Községgazd!S200+Vagyongazd!P187+Közút!P187+Sport!P189+Közművelődés!R232+Támogatás!W201</f>
        <v>0</v>
      </c>
      <c r="Q187" s="1">
        <f>Igazgatás!Q216+Községgazd!T200+Vagyongazd!Q187+Közút!Q187+Sport!Q189+Közművelődés!S232+Támogatás!X201</f>
        <v>0</v>
      </c>
      <c r="R187" s="42">
        <f>Igazgatás!R216+Községgazd!U200+Vagyongazd!R187+Közút!R187+Sport!R189+Közművelődés!T232+Támogatás!Y201</f>
        <v>0</v>
      </c>
      <c r="S187" s="44">
        <f>Igazgatás!S216+Községgazd!V200+Vagyongazd!S187+Közút!S187+Sport!S189+Közművelődés!U232+Támogatás!Z201</f>
        <v>0</v>
      </c>
      <c r="T187" s="42">
        <f>Igazgatás!T216+Községgazd!W200+Vagyongazd!T187+Közút!T187+Sport!T189+Közművelődés!V232+Támogatás!AA201</f>
        <v>0</v>
      </c>
      <c r="U187" s="42">
        <f>Igazgatás!U216+Községgazd!X200+Vagyongazd!U187+Közút!U187+Sport!U189+Közművelődés!W232+Támogatás!AB201</f>
        <v>0</v>
      </c>
      <c r="V187" s="44">
        <f>Igazgatás!V216+Községgazd!Y200+Vagyongazd!V187+Közút!V187+Sport!V189+Közművelődés!X232+Támogatás!AC201</f>
        <v>0</v>
      </c>
    </row>
    <row r="188" spans="1:22" hidden="1" x14ac:dyDescent="0.25">
      <c r="B188" s="55"/>
      <c r="C188" s="2"/>
      <c r="D188" s="761" t="s">
        <v>544</v>
      </c>
      <c r="E188" s="761"/>
      <c r="F188" s="167">
        <f>[1]Igazgatás!F216+[1]Községgazd!F201+[1]Vagyongazd!F188+[1]Közút!F188+[1]Sport!F190+[1]Közművelődés!F223+[1]Támogatás!F200</f>
        <v>0</v>
      </c>
      <c r="G188" s="490"/>
      <c r="H188" s="251">
        <f>Igazgatás!H217+Községgazd!H201+Vagyongazd!H188+Közút!H188+Sport!H190+Közművelődés!H233+Támogatás!H202</f>
        <v>0</v>
      </c>
      <c r="I188" s="149">
        <f>Igazgatás!I217+Községgazd!I201+Vagyongazd!I188+Közút!I188+Sport!I190+Közművelődés!I233+Támogatás!I202</f>
        <v>0</v>
      </c>
      <c r="J188" s="167">
        <f>Igazgatás!J217+Községgazd!J201+Vagyongazd!J188+Közút!J188+Sport!J190+Közművelődés!J233+Támogatás!J202</f>
        <v>0</v>
      </c>
      <c r="K188" s="75">
        <f>Igazgatás!K217+Községgazd!N201+Vagyongazd!K188+Közút!K188+Sport!K190+Közművelődés!M233+Támogatás!R202</f>
        <v>0</v>
      </c>
      <c r="L188" s="1">
        <f>Igazgatás!L217+Községgazd!O201+Vagyongazd!L188+Közút!L188+Sport!L190+Közművelődés!N233+Támogatás!S202</f>
        <v>0</v>
      </c>
      <c r="M188" s="1">
        <f>Igazgatás!M217+Községgazd!P201+Vagyongazd!M188+Közút!M188+Sport!M190+Közművelődés!O233+Támogatás!T202</f>
        <v>0</v>
      </c>
      <c r="N188" s="1">
        <f>Igazgatás!N217+Községgazd!Q201+Vagyongazd!N188+Közút!N188+Sport!N190+Közművelődés!P233+Támogatás!U202</f>
        <v>0</v>
      </c>
      <c r="O188" s="1">
        <f>Igazgatás!O217+Községgazd!R201+Vagyongazd!O188+Közút!O188+Sport!O190+Közművelődés!Q233+Támogatás!V202</f>
        <v>0</v>
      </c>
      <c r="P188" s="81">
        <f>Igazgatás!P217+Községgazd!S201+Vagyongazd!P188+Közút!P188+Sport!P190+Közművelődés!R233+Támogatás!W202</f>
        <v>0</v>
      </c>
      <c r="Q188" s="1">
        <f>Igazgatás!Q217+Községgazd!T201+Vagyongazd!Q188+Közút!Q188+Sport!Q190+Közművelődés!S233+Támogatás!X202</f>
        <v>0</v>
      </c>
      <c r="R188" s="42">
        <f>Igazgatás!R217+Községgazd!U201+Vagyongazd!R188+Közút!R188+Sport!R190+Közművelődés!T233+Támogatás!Y202</f>
        <v>0</v>
      </c>
      <c r="S188" s="44">
        <f>Igazgatás!S217+Községgazd!V201+Vagyongazd!S188+Közút!S188+Sport!S190+Közművelődés!U233+Támogatás!Z202</f>
        <v>0</v>
      </c>
      <c r="T188" s="42">
        <f>Igazgatás!T217+Községgazd!W201+Vagyongazd!T188+Közút!T188+Sport!T190+Közművelődés!V233+Támogatás!AA202</f>
        <v>0</v>
      </c>
      <c r="U188" s="42">
        <f>Igazgatás!U217+Községgazd!X201+Vagyongazd!U188+Közút!U188+Sport!U190+Közművelődés!W233+Támogatás!AB202</f>
        <v>0</v>
      </c>
      <c r="V188" s="44">
        <f>Igazgatás!V217+Községgazd!Y201+Vagyongazd!V188+Közút!V188+Sport!V190+Közművelődés!X233+Támogatás!AC202</f>
        <v>0</v>
      </c>
    </row>
    <row r="189" spans="1:22" hidden="1" x14ac:dyDescent="0.25">
      <c r="B189" s="55"/>
      <c r="C189" s="2"/>
      <c r="D189" s="761" t="s">
        <v>547</v>
      </c>
      <c r="E189" s="761"/>
      <c r="F189" s="167">
        <f>[1]Igazgatás!F217+[1]Községgazd!F202+[1]Vagyongazd!F189+[1]Közút!F189+[1]Sport!F191+[1]Közművelődés!F224+[1]Támogatás!F201</f>
        <v>0</v>
      </c>
      <c r="G189" s="490"/>
      <c r="H189" s="251">
        <f>Igazgatás!H218+Községgazd!H202+Vagyongazd!H189+Közút!H189+Sport!H191+Közművelődés!H234+Támogatás!H203</f>
        <v>0</v>
      </c>
      <c r="I189" s="149">
        <f>Igazgatás!I218+Községgazd!I202+Vagyongazd!I189+Közút!I189+Sport!I191+Közművelődés!I234+Támogatás!I203</f>
        <v>0</v>
      </c>
      <c r="J189" s="167">
        <f>Igazgatás!J218+Községgazd!J202+Vagyongazd!J189+Közút!J189+Sport!J191+Közművelődés!J234+Támogatás!J203</f>
        <v>0</v>
      </c>
      <c r="K189" s="75">
        <f>Igazgatás!K218+Községgazd!N202+Vagyongazd!K189+Közút!K189+Sport!K191+Közművelődés!M234+Támogatás!R203</f>
        <v>0</v>
      </c>
      <c r="L189" s="1">
        <f>Igazgatás!L218+Községgazd!O202+Vagyongazd!L189+Közút!L189+Sport!L191+Közművelődés!N234+Támogatás!S203</f>
        <v>0</v>
      </c>
      <c r="M189" s="1">
        <f>Igazgatás!M218+Községgazd!P202+Vagyongazd!M189+Közút!M189+Sport!M191+Közművelődés!O234+Támogatás!T203</f>
        <v>0</v>
      </c>
      <c r="N189" s="1">
        <f>Igazgatás!N218+Községgazd!Q202+Vagyongazd!N189+Közút!N189+Sport!N191+Közművelődés!P234+Támogatás!U203</f>
        <v>0</v>
      </c>
      <c r="O189" s="1">
        <f>Igazgatás!O218+Községgazd!R202+Vagyongazd!O189+Közút!O189+Sport!O191+Közművelődés!Q234+Támogatás!V203</f>
        <v>0</v>
      </c>
      <c r="P189" s="81">
        <f>Igazgatás!P218+Községgazd!S202+Vagyongazd!P189+Közút!P189+Sport!P191+Közművelődés!R234+Támogatás!W203</f>
        <v>0</v>
      </c>
      <c r="Q189" s="1">
        <f>Igazgatás!Q218+Községgazd!T202+Vagyongazd!Q189+Közút!Q189+Sport!Q191+Közművelődés!S234+Támogatás!X203</f>
        <v>0</v>
      </c>
      <c r="R189" s="42">
        <f>Igazgatás!R218+Községgazd!U202+Vagyongazd!R189+Közút!R189+Sport!R191+Közművelődés!T234+Támogatás!Y203</f>
        <v>0</v>
      </c>
      <c r="S189" s="44">
        <f>Igazgatás!S218+Községgazd!V202+Vagyongazd!S189+Közút!S189+Sport!S191+Közművelődés!U234+Támogatás!Z203</f>
        <v>0</v>
      </c>
      <c r="T189" s="42">
        <f>Igazgatás!T218+Községgazd!W202+Vagyongazd!T189+Közút!T189+Sport!T191+Közművelődés!V234+Támogatás!AA203</f>
        <v>0</v>
      </c>
      <c r="U189" s="42">
        <f>Igazgatás!U218+Községgazd!X202+Vagyongazd!U189+Közút!U189+Sport!U191+Közművelődés!W234+Támogatás!AB203</f>
        <v>0</v>
      </c>
      <c r="V189" s="44">
        <f>Igazgatás!V218+Községgazd!Y202+Vagyongazd!V189+Közút!V189+Sport!V191+Közművelődés!X234+Támogatás!AC203</f>
        <v>0</v>
      </c>
    </row>
    <row r="190" spans="1:22" hidden="1" x14ac:dyDescent="0.25">
      <c r="B190" s="55"/>
      <c r="C190" s="2"/>
      <c r="D190" s="762" t="s">
        <v>818</v>
      </c>
      <c r="E190" s="762"/>
      <c r="F190" s="167">
        <f>[1]Igazgatás!F218+[1]Községgazd!F203+[1]Vagyongazd!F190+[1]Közút!F190+[1]Sport!F192+[1]Közművelődés!F225+[1]Támogatás!F202</f>
        <v>0</v>
      </c>
      <c r="G190" s="490"/>
      <c r="H190" s="261">
        <f>Igazgatás!H219+Községgazd!H203+Vagyongazd!H190+Közút!H190+Sport!H192+Közművelődés!H235+Támogatás!H204</f>
        <v>0</v>
      </c>
      <c r="I190" s="159">
        <f>Igazgatás!I219+Községgazd!I203+Vagyongazd!I190+Közút!I190+Sport!I192+Közművelődés!I235+Támogatás!I204</f>
        <v>0</v>
      </c>
      <c r="J190" s="167">
        <f>Igazgatás!J219+Községgazd!J203+Vagyongazd!J190+Közút!J190+Sport!J192+Közművelődés!J235+Támogatás!J204</f>
        <v>0</v>
      </c>
      <c r="K190" s="75">
        <f>Igazgatás!K219+Községgazd!N203+Vagyongazd!K190+Közút!K190+Sport!K192+Közművelődés!M235+Támogatás!R204</f>
        <v>0</v>
      </c>
      <c r="L190" s="1">
        <f>Igazgatás!L219+Községgazd!O203+Vagyongazd!L190+Közút!L190+Sport!L192+Közművelődés!N235+Támogatás!S204</f>
        <v>0</v>
      </c>
      <c r="M190" s="1">
        <f>Igazgatás!M219+Községgazd!P203+Vagyongazd!M190+Közút!M190+Sport!M192+Közművelődés!O235+Támogatás!T204</f>
        <v>0</v>
      </c>
      <c r="N190" s="1">
        <f>Igazgatás!N219+Községgazd!Q203+Vagyongazd!N190+Közút!N190+Sport!N192+Közművelődés!P235+Támogatás!U204</f>
        <v>0</v>
      </c>
      <c r="O190" s="1">
        <f>Igazgatás!O219+Községgazd!R203+Vagyongazd!O190+Közút!O190+Sport!O192+Közművelődés!Q235+Támogatás!V204</f>
        <v>0</v>
      </c>
      <c r="P190" s="81">
        <f>Igazgatás!P219+Községgazd!S203+Vagyongazd!P190+Közút!P190+Sport!P192+Közművelődés!R235+Támogatás!W204</f>
        <v>0</v>
      </c>
      <c r="Q190" s="1">
        <f>Igazgatás!Q219+Községgazd!T203+Vagyongazd!Q190+Közút!Q190+Sport!Q192+Közművelődés!S235+Támogatás!X204</f>
        <v>0</v>
      </c>
      <c r="R190" s="42">
        <f>Igazgatás!R219+Községgazd!U203+Vagyongazd!R190+Közút!R190+Sport!R192+Közművelődés!T235+Támogatás!Y204</f>
        <v>0</v>
      </c>
      <c r="S190" s="44">
        <f>Igazgatás!S219+Községgazd!V203+Vagyongazd!S190+Közút!S190+Sport!S192+Közművelődés!U235+Támogatás!Z204</f>
        <v>0</v>
      </c>
      <c r="T190" s="42">
        <f>Igazgatás!T219+Községgazd!W203+Vagyongazd!T190+Közút!T190+Sport!T192+Közművelődés!V235+Támogatás!AA204</f>
        <v>0</v>
      </c>
      <c r="U190" s="42">
        <f>Igazgatás!U219+Községgazd!X203+Vagyongazd!U190+Közút!U190+Sport!U192+Közművelődés!W235+Támogatás!AB204</f>
        <v>0</v>
      </c>
      <c r="V190" s="44">
        <f>Igazgatás!V219+Községgazd!Y203+Vagyongazd!V190+Közút!V190+Sport!V192+Közművelődés!X235+Támogatás!AC204</f>
        <v>0</v>
      </c>
    </row>
    <row r="191" spans="1:22" hidden="1" x14ac:dyDescent="0.25">
      <c r="B191" s="55"/>
      <c r="C191" s="2"/>
      <c r="D191" s="761" t="s">
        <v>554</v>
      </c>
      <c r="E191" s="761"/>
      <c r="F191" s="167">
        <f>[1]Igazgatás!F219+[1]Községgazd!F204+[1]Vagyongazd!F191+[1]Közút!F191+[1]Sport!F193+[1]Közművelődés!F226+[1]Támogatás!F203</f>
        <v>0</v>
      </c>
      <c r="G191" s="490"/>
      <c r="H191" s="251">
        <f>Igazgatás!H220+Községgazd!H204+Vagyongazd!H191+Közút!H191+Sport!H193+Közművelődés!H236+Támogatás!H205</f>
        <v>0</v>
      </c>
      <c r="I191" s="149">
        <f>Igazgatás!I220+Községgazd!I204+Vagyongazd!I191+Közút!I191+Sport!I193+Közművelődés!I236+Támogatás!I205</f>
        <v>0</v>
      </c>
      <c r="J191" s="167">
        <f>Igazgatás!J220+Községgazd!J204+Vagyongazd!J191+Közút!J191+Sport!J193+Közművelődés!J236+Támogatás!J205</f>
        <v>0</v>
      </c>
      <c r="K191" s="75">
        <f>Igazgatás!K220+Községgazd!N204+Vagyongazd!K191+Közút!K191+Sport!K193+Közművelődés!M236+Támogatás!R205</f>
        <v>0</v>
      </c>
      <c r="L191" s="1">
        <f>Igazgatás!L220+Községgazd!O204+Vagyongazd!L191+Közút!L191+Sport!L193+Közművelődés!N236+Támogatás!S205</f>
        <v>0</v>
      </c>
      <c r="M191" s="1">
        <f>Igazgatás!M220+Községgazd!P204+Vagyongazd!M191+Közút!M191+Sport!M193+Közművelődés!O236+Támogatás!T205</f>
        <v>0</v>
      </c>
      <c r="N191" s="1">
        <f>Igazgatás!N220+Községgazd!Q204+Vagyongazd!N191+Közút!N191+Sport!N193+Közművelődés!P236+Támogatás!U205</f>
        <v>0</v>
      </c>
      <c r="O191" s="1">
        <f>Igazgatás!O220+Községgazd!R204+Vagyongazd!O191+Közút!O191+Sport!O193+Közművelődés!Q236+Támogatás!V205</f>
        <v>0</v>
      </c>
      <c r="P191" s="81">
        <f>Igazgatás!P220+Községgazd!S204+Vagyongazd!P191+Közút!P191+Sport!P193+Közművelődés!R236+Támogatás!W205</f>
        <v>0</v>
      </c>
      <c r="Q191" s="1">
        <f>Igazgatás!Q220+Községgazd!T204+Vagyongazd!Q191+Közút!Q191+Sport!Q193+Közművelődés!S236+Támogatás!X205</f>
        <v>0</v>
      </c>
      <c r="R191" s="42">
        <f>Igazgatás!R220+Községgazd!U204+Vagyongazd!R191+Közút!R191+Sport!R193+Közművelődés!T236+Támogatás!Y205</f>
        <v>0</v>
      </c>
      <c r="S191" s="44">
        <f>Igazgatás!S220+Községgazd!V204+Vagyongazd!S191+Közút!S191+Sport!S193+Közművelődés!U236+Támogatás!Z205</f>
        <v>0</v>
      </c>
      <c r="T191" s="42">
        <f>Igazgatás!T220+Községgazd!W204+Vagyongazd!T191+Közút!T191+Sport!T193+Közművelődés!V236+Támogatás!AA205</f>
        <v>0</v>
      </c>
      <c r="U191" s="42">
        <f>Igazgatás!U220+Községgazd!X204+Vagyongazd!U191+Közút!U191+Sport!U193+Közművelődés!W236+Támogatás!AB205</f>
        <v>0</v>
      </c>
      <c r="V191" s="44">
        <f>Igazgatás!V220+Községgazd!Y204+Vagyongazd!V191+Közút!V191+Sport!V193+Közművelődés!X236+Támogatás!AC205</f>
        <v>0</v>
      </c>
    </row>
    <row r="192" spans="1:22" hidden="1" x14ac:dyDescent="0.25">
      <c r="B192" s="55"/>
      <c r="C192" s="2"/>
      <c r="D192" s="761" t="s">
        <v>553</v>
      </c>
      <c r="E192" s="761"/>
      <c r="F192" s="167">
        <f>[1]Igazgatás!F220+[1]Községgazd!F205+[1]Vagyongazd!F192+[1]Közút!F192+[1]Sport!F194+[1]Közművelődés!F227+[1]Támogatás!F204</f>
        <v>0</v>
      </c>
      <c r="G192" s="490"/>
      <c r="H192" s="251">
        <f>Igazgatás!H221+Községgazd!H205+Vagyongazd!H192+Közút!H192+Sport!H194+Közművelődés!H237+Támogatás!H206</f>
        <v>0</v>
      </c>
      <c r="I192" s="149">
        <f>Igazgatás!I221+Községgazd!I205+Vagyongazd!I192+Közút!I192+Sport!I194+Közművelődés!I237+Támogatás!I206</f>
        <v>0</v>
      </c>
      <c r="J192" s="167">
        <f>Igazgatás!J221+Községgazd!J205+Vagyongazd!J192+Közút!J192+Sport!J194+Közművelődés!J237+Támogatás!J206</f>
        <v>0</v>
      </c>
      <c r="K192" s="75">
        <f>Igazgatás!K221+Községgazd!N205+Vagyongazd!K192+Közút!K192+Sport!K194+Közművelődés!M237+Támogatás!R206</f>
        <v>0</v>
      </c>
      <c r="L192" s="1">
        <f>Igazgatás!L221+Községgazd!O205+Vagyongazd!L192+Közút!L192+Sport!L194+Közművelődés!N237+Támogatás!S206</f>
        <v>0</v>
      </c>
      <c r="M192" s="1">
        <f>Igazgatás!M221+Községgazd!P205+Vagyongazd!M192+Közút!M192+Sport!M194+Közművelődés!O237+Támogatás!T206</f>
        <v>0</v>
      </c>
      <c r="N192" s="1">
        <f>Igazgatás!N221+Községgazd!Q205+Vagyongazd!N192+Közút!N192+Sport!N194+Közművelődés!P237+Támogatás!U206</f>
        <v>0</v>
      </c>
      <c r="O192" s="1">
        <f>Igazgatás!O221+Községgazd!R205+Vagyongazd!O192+Közút!O192+Sport!O194+Közművelődés!Q237+Támogatás!V206</f>
        <v>0</v>
      </c>
      <c r="P192" s="81">
        <f>Igazgatás!P221+Községgazd!S205+Vagyongazd!P192+Közút!P192+Sport!P194+Közművelődés!R237+Támogatás!W206</f>
        <v>0</v>
      </c>
      <c r="Q192" s="1">
        <f>Igazgatás!Q221+Községgazd!T205+Vagyongazd!Q192+Közút!Q192+Sport!Q194+Közművelődés!S237+Támogatás!X206</f>
        <v>0</v>
      </c>
      <c r="R192" s="42">
        <f>Igazgatás!R221+Községgazd!U205+Vagyongazd!R192+Közút!R192+Sport!R194+Közművelődés!T237+Támogatás!Y206</f>
        <v>0</v>
      </c>
      <c r="S192" s="44">
        <f>Igazgatás!S221+Községgazd!V205+Vagyongazd!S192+Közút!S192+Sport!S194+Közművelődés!U237+Támogatás!Z206</f>
        <v>0</v>
      </c>
      <c r="T192" s="42">
        <f>Igazgatás!T221+Községgazd!W205+Vagyongazd!T192+Közút!T192+Sport!T194+Közművelődés!V237+Támogatás!AA206</f>
        <v>0</v>
      </c>
      <c r="U192" s="42">
        <f>Igazgatás!U221+Községgazd!X205+Vagyongazd!U192+Közút!U192+Sport!U194+Közművelődés!W237+Támogatás!AB206</f>
        <v>0</v>
      </c>
      <c r="V192" s="44">
        <f>Igazgatás!V221+Községgazd!Y205+Vagyongazd!V192+Közút!V192+Sport!V194+Közművelődés!X237+Támogatás!AC206</f>
        <v>0</v>
      </c>
    </row>
    <row r="193" spans="1:22" ht="25.5" hidden="1" customHeight="1" x14ac:dyDescent="0.25">
      <c r="B193" s="55"/>
      <c r="C193" s="2"/>
      <c r="D193" s="762" t="s">
        <v>557</v>
      </c>
      <c r="E193" s="762"/>
      <c r="F193" s="167">
        <f>[1]Igazgatás!F221+[1]Községgazd!F206+[1]Vagyongazd!F193+[1]Közút!F193+[1]Sport!F195+[1]Közművelődés!F228+[1]Támogatás!F205</f>
        <v>0</v>
      </c>
      <c r="G193" s="490"/>
      <c r="H193" s="261">
        <f>Igazgatás!H222+Községgazd!H206+Vagyongazd!H193+Közút!H193+Sport!H195+Közművelődés!H238+Támogatás!H207</f>
        <v>0</v>
      </c>
      <c r="I193" s="159">
        <f>Igazgatás!I222+Községgazd!I206+Vagyongazd!I193+Közút!I193+Sport!I195+Közművelődés!I238+Támogatás!I207</f>
        <v>0</v>
      </c>
      <c r="J193" s="167">
        <f>Igazgatás!J222+Községgazd!J206+Vagyongazd!J193+Közút!J193+Sport!J195+Közművelődés!J238+Támogatás!J207</f>
        <v>0</v>
      </c>
      <c r="K193" s="75">
        <f>Igazgatás!K222+Községgazd!N206+Vagyongazd!K193+Közút!K193+Sport!K195+Közművelődés!M238+Támogatás!R207</f>
        <v>0</v>
      </c>
      <c r="L193" s="1">
        <f>Igazgatás!L222+Községgazd!O206+Vagyongazd!L193+Közút!L193+Sport!L195+Közművelődés!N238+Támogatás!S207</f>
        <v>0</v>
      </c>
      <c r="M193" s="1">
        <f>Igazgatás!M222+Községgazd!P206+Vagyongazd!M193+Közút!M193+Sport!M195+Közművelődés!O238+Támogatás!T207</f>
        <v>0</v>
      </c>
      <c r="N193" s="1">
        <f>Igazgatás!N222+Községgazd!Q206+Vagyongazd!N193+Közút!N193+Sport!N195+Közművelődés!P238+Támogatás!U207</f>
        <v>0</v>
      </c>
      <c r="O193" s="1">
        <f>Igazgatás!O222+Községgazd!R206+Vagyongazd!O193+Közút!O193+Sport!O195+Közművelődés!Q238+Támogatás!V207</f>
        <v>0</v>
      </c>
      <c r="P193" s="81">
        <f>Igazgatás!P222+Községgazd!S206+Vagyongazd!P193+Közút!P193+Sport!P195+Közművelődés!R238+Támogatás!W207</f>
        <v>0</v>
      </c>
      <c r="Q193" s="1">
        <f>Igazgatás!Q222+Községgazd!T206+Vagyongazd!Q193+Közút!Q193+Sport!Q195+Közművelődés!S238+Támogatás!X207</f>
        <v>0</v>
      </c>
      <c r="R193" s="42">
        <f>Igazgatás!R222+Községgazd!U206+Vagyongazd!R193+Közút!R193+Sport!R195+Közművelődés!T238+Támogatás!Y207</f>
        <v>0</v>
      </c>
      <c r="S193" s="44">
        <f>Igazgatás!S222+Községgazd!V206+Vagyongazd!S193+Közút!S193+Sport!S195+Közművelődés!U238+Támogatás!Z207</f>
        <v>0</v>
      </c>
      <c r="T193" s="42">
        <f>Igazgatás!T222+Községgazd!W206+Vagyongazd!T193+Közút!T193+Sport!T195+Közművelődés!V238+Támogatás!AA207</f>
        <v>0</v>
      </c>
      <c r="U193" s="42">
        <f>Igazgatás!U222+Községgazd!X206+Vagyongazd!U193+Közút!U193+Sport!U195+Közművelődés!W238+Támogatás!AB207</f>
        <v>0</v>
      </c>
      <c r="V193" s="44">
        <f>Igazgatás!V222+Községgazd!Y206+Vagyongazd!V193+Közút!V193+Sport!V195+Közművelődés!X238+Támogatás!AC207</f>
        <v>0</v>
      </c>
    </row>
    <row r="194" spans="1:22" hidden="1" x14ac:dyDescent="0.25">
      <c r="B194" s="55"/>
      <c r="C194" s="2"/>
      <c r="D194" s="761" t="s">
        <v>819</v>
      </c>
      <c r="E194" s="761"/>
      <c r="F194" s="167">
        <f>[1]Igazgatás!F222+[1]Községgazd!F207+[1]Vagyongazd!F194+[1]Közút!F194+[1]Sport!F196+[1]Közművelődés!F229+[1]Támogatás!F206</f>
        <v>0</v>
      </c>
      <c r="G194" s="490"/>
      <c r="H194" s="251">
        <f>Igazgatás!H223+Községgazd!H207+Vagyongazd!H194+Közút!H194+Sport!H196+Közművelődés!H239+Támogatás!H208</f>
        <v>0</v>
      </c>
      <c r="I194" s="149">
        <f>Igazgatás!I223+Községgazd!I207+Vagyongazd!I194+Közút!I194+Sport!I196+Közművelődés!I239+Támogatás!I208</f>
        <v>0</v>
      </c>
      <c r="J194" s="167">
        <f>Igazgatás!J223+Községgazd!J207+Vagyongazd!J194+Közút!J194+Sport!J196+Közművelődés!J239+Támogatás!J208</f>
        <v>0</v>
      </c>
      <c r="K194" s="75">
        <f>Igazgatás!K223+Községgazd!N207+Vagyongazd!K194+Közút!K194+Sport!K196+Közművelődés!M239+Támogatás!R208</f>
        <v>0</v>
      </c>
      <c r="L194" s="1">
        <f>Igazgatás!L223+Községgazd!O207+Vagyongazd!L194+Közút!L194+Sport!L196+Közművelődés!N239+Támogatás!S208</f>
        <v>0</v>
      </c>
      <c r="M194" s="1">
        <f>Igazgatás!M223+Községgazd!P207+Vagyongazd!M194+Közút!M194+Sport!M196+Közművelődés!O239+Támogatás!T208</f>
        <v>0</v>
      </c>
      <c r="N194" s="1">
        <f>Igazgatás!N223+Községgazd!Q207+Vagyongazd!N194+Közút!N194+Sport!N196+Közművelődés!P239+Támogatás!U208</f>
        <v>0</v>
      </c>
      <c r="O194" s="1">
        <f>Igazgatás!O223+Községgazd!R207+Vagyongazd!O194+Közút!O194+Sport!O196+Közművelődés!Q239+Támogatás!V208</f>
        <v>0</v>
      </c>
      <c r="P194" s="81">
        <f>Igazgatás!P223+Községgazd!S207+Vagyongazd!P194+Közút!P194+Sport!P196+Közművelődés!R239+Támogatás!W208</f>
        <v>0</v>
      </c>
      <c r="Q194" s="1">
        <f>Igazgatás!Q223+Községgazd!T207+Vagyongazd!Q194+Közút!Q194+Sport!Q196+Közművelődés!S239+Támogatás!X208</f>
        <v>0</v>
      </c>
      <c r="R194" s="42">
        <f>Igazgatás!R223+Községgazd!U207+Vagyongazd!R194+Közút!R194+Sport!R196+Közművelődés!T239+Támogatás!Y208</f>
        <v>0</v>
      </c>
      <c r="S194" s="44">
        <f>Igazgatás!S223+Községgazd!V207+Vagyongazd!S194+Közút!S194+Sport!S196+Közművelődés!U239+Támogatás!Z208</f>
        <v>0</v>
      </c>
      <c r="T194" s="42">
        <f>Igazgatás!T223+Községgazd!W207+Vagyongazd!T194+Közút!T194+Sport!T196+Közművelődés!V239+Támogatás!AA208</f>
        <v>0</v>
      </c>
      <c r="U194" s="42">
        <f>Igazgatás!U223+Községgazd!X207+Vagyongazd!U194+Közút!U194+Sport!U196+Közművelődés!W239+Támogatás!AB208</f>
        <v>0</v>
      </c>
      <c r="V194" s="44">
        <f>Igazgatás!V223+Községgazd!Y207+Vagyongazd!V194+Közút!V194+Sport!V196+Közművelődés!X239+Támogatás!AC208</f>
        <v>0</v>
      </c>
    </row>
    <row r="195" spans="1:22" ht="25.5" hidden="1" customHeight="1" x14ac:dyDescent="0.25">
      <c r="B195" s="55"/>
      <c r="C195" s="2"/>
      <c r="D195" s="762" t="s">
        <v>562</v>
      </c>
      <c r="E195" s="762"/>
      <c r="F195" s="167">
        <f>[1]Igazgatás!F223+[1]Községgazd!F208+[1]Vagyongazd!F195+[1]Közút!F195+[1]Sport!F197+[1]Közművelődés!F230+[1]Támogatás!F207</f>
        <v>0</v>
      </c>
      <c r="G195" s="490"/>
      <c r="H195" s="261">
        <f>Igazgatás!H224+Községgazd!H208+Vagyongazd!H195+Közút!H195+Sport!H197+Közművelődés!H240+Támogatás!H209</f>
        <v>0</v>
      </c>
      <c r="I195" s="159">
        <f>Igazgatás!I224+Községgazd!I208+Vagyongazd!I195+Közút!I195+Sport!I197+Közművelődés!I240+Támogatás!I209</f>
        <v>0</v>
      </c>
      <c r="J195" s="167">
        <f>Igazgatás!J224+Községgazd!J208+Vagyongazd!J195+Közút!J195+Sport!J197+Közművelődés!J240+Támogatás!J209</f>
        <v>0</v>
      </c>
      <c r="K195" s="75">
        <f>Igazgatás!K224+Községgazd!N208+Vagyongazd!K195+Közút!K195+Sport!K197+Közművelődés!M240+Támogatás!R209</f>
        <v>0</v>
      </c>
      <c r="L195" s="1">
        <f>Igazgatás!L224+Községgazd!O208+Vagyongazd!L195+Közút!L195+Sport!L197+Közművelődés!N240+Támogatás!S209</f>
        <v>0</v>
      </c>
      <c r="M195" s="1">
        <f>Igazgatás!M224+Községgazd!P208+Vagyongazd!M195+Közút!M195+Sport!M197+Közművelődés!O240+Támogatás!T209</f>
        <v>0</v>
      </c>
      <c r="N195" s="1">
        <f>Igazgatás!N224+Községgazd!Q208+Vagyongazd!N195+Közút!N195+Sport!N197+Közművelődés!P240+Támogatás!U209</f>
        <v>0</v>
      </c>
      <c r="O195" s="1">
        <f>Igazgatás!O224+Községgazd!R208+Vagyongazd!O195+Közút!O195+Sport!O197+Közművelődés!Q240+Támogatás!V209</f>
        <v>0</v>
      </c>
      <c r="P195" s="81">
        <f>Igazgatás!P224+Községgazd!S208+Vagyongazd!P195+Közút!P195+Sport!P197+Közművelődés!R240+Támogatás!W209</f>
        <v>0</v>
      </c>
      <c r="Q195" s="1">
        <f>Igazgatás!Q224+Községgazd!T208+Vagyongazd!Q195+Közút!Q195+Sport!Q197+Közművelődés!S240+Támogatás!X209</f>
        <v>0</v>
      </c>
      <c r="R195" s="42">
        <f>Igazgatás!R224+Községgazd!U208+Vagyongazd!R195+Közút!R195+Sport!R197+Közművelődés!T240+Támogatás!Y209</f>
        <v>0</v>
      </c>
      <c r="S195" s="44">
        <f>Igazgatás!S224+Községgazd!V208+Vagyongazd!S195+Közút!S195+Sport!S197+Közművelődés!U240+Támogatás!Z209</f>
        <v>0</v>
      </c>
      <c r="T195" s="42">
        <f>Igazgatás!T224+Községgazd!W208+Vagyongazd!T195+Közút!T195+Sport!T197+Közművelődés!V240+Támogatás!AA209</f>
        <v>0</v>
      </c>
      <c r="U195" s="42">
        <f>Igazgatás!U224+Községgazd!X208+Vagyongazd!U195+Közút!U195+Sport!U197+Közművelődés!W240+Támogatás!AB209</f>
        <v>0</v>
      </c>
      <c r="V195" s="44">
        <f>Igazgatás!V224+Községgazd!Y208+Vagyongazd!V195+Közút!V195+Sport!V197+Közművelődés!X240+Támogatás!AC209</f>
        <v>0</v>
      </c>
    </row>
    <row r="196" spans="1:22" ht="25.5" hidden="1" customHeight="1" x14ac:dyDescent="0.25">
      <c r="B196" s="55"/>
      <c r="C196" s="2"/>
      <c r="D196" s="762" t="s">
        <v>565</v>
      </c>
      <c r="E196" s="762"/>
      <c r="F196" s="167">
        <f>[1]Igazgatás!F224+[1]Községgazd!F209+[1]Vagyongazd!F196+[1]Közút!F196+[1]Sport!F198+[1]Közművelődés!F231+[1]Támogatás!F208</f>
        <v>0</v>
      </c>
      <c r="G196" s="490"/>
      <c r="H196" s="261">
        <f>Igazgatás!H225+Községgazd!H209+Vagyongazd!H196+Közút!H196+Sport!H198+Közművelődés!H241+Támogatás!H210</f>
        <v>0</v>
      </c>
      <c r="I196" s="159">
        <f>Igazgatás!I225+Községgazd!I209+Vagyongazd!I196+Közút!I196+Sport!I198+Közművelődés!I241+Támogatás!I210</f>
        <v>0</v>
      </c>
      <c r="J196" s="167">
        <f>Igazgatás!J225+Községgazd!J209+Vagyongazd!J196+Közút!J196+Sport!J198+Közművelődés!J241+Támogatás!J210</f>
        <v>0</v>
      </c>
      <c r="K196" s="75">
        <f>Igazgatás!K225+Községgazd!N209+Vagyongazd!K196+Közút!K196+Sport!K198+Közművelődés!M241+Támogatás!R210</f>
        <v>0</v>
      </c>
      <c r="L196" s="1">
        <f>Igazgatás!L225+Községgazd!O209+Vagyongazd!L196+Közút!L196+Sport!L198+Közművelődés!N241+Támogatás!S210</f>
        <v>0</v>
      </c>
      <c r="M196" s="1">
        <f>Igazgatás!M225+Községgazd!P209+Vagyongazd!M196+Közút!M196+Sport!M198+Közművelődés!O241+Támogatás!T210</f>
        <v>0</v>
      </c>
      <c r="N196" s="1">
        <f>Igazgatás!N225+Községgazd!Q209+Vagyongazd!N196+Közút!N196+Sport!N198+Közművelődés!P241+Támogatás!U210</f>
        <v>0</v>
      </c>
      <c r="O196" s="1">
        <f>Igazgatás!O225+Községgazd!R209+Vagyongazd!O196+Közút!O196+Sport!O198+Közművelődés!Q241+Támogatás!V210</f>
        <v>0</v>
      </c>
      <c r="P196" s="81">
        <f>Igazgatás!P225+Községgazd!S209+Vagyongazd!P196+Közút!P196+Sport!P198+Közművelődés!R241+Támogatás!W210</f>
        <v>0</v>
      </c>
      <c r="Q196" s="1">
        <f>Igazgatás!Q225+Községgazd!T209+Vagyongazd!Q196+Közút!Q196+Sport!Q198+Közművelődés!S241+Támogatás!X210</f>
        <v>0</v>
      </c>
      <c r="R196" s="42">
        <f>Igazgatás!R225+Községgazd!U209+Vagyongazd!R196+Közút!R196+Sport!R198+Közművelődés!T241+Támogatás!Y210</f>
        <v>0</v>
      </c>
      <c r="S196" s="44">
        <f>Igazgatás!S225+Községgazd!V209+Vagyongazd!S196+Közút!S196+Sport!S198+Közművelődés!U241+Támogatás!Z210</f>
        <v>0</v>
      </c>
      <c r="T196" s="42">
        <f>Igazgatás!T225+Községgazd!W209+Vagyongazd!T196+Közút!T196+Sport!T198+Közművelődés!V241+Támogatás!AA210</f>
        <v>0</v>
      </c>
      <c r="U196" s="42">
        <f>Igazgatás!U225+Községgazd!X209+Vagyongazd!U196+Közút!U196+Sport!U198+Közművelődés!W241+Támogatás!AB210</f>
        <v>0</v>
      </c>
      <c r="V196" s="44">
        <f>Igazgatás!V225+Községgazd!Y209+Vagyongazd!V196+Közút!V196+Sport!V198+Közművelődés!X241+Támogatás!AC210</f>
        <v>0</v>
      </c>
    </row>
    <row r="197" spans="1:22" s="18" customFormat="1" ht="25.5" hidden="1" customHeight="1" x14ac:dyDescent="0.25">
      <c r="A197" s="126" t="s">
        <v>276</v>
      </c>
      <c r="B197" s="92" t="s">
        <v>687</v>
      </c>
      <c r="C197" s="819" t="s">
        <v>607</v>
      </c>
      <c r="D197" s="820"/>
      <c r="E197" s="820"/>
      <c r="F197" s="166">
        <f>[1]Igazgatás!F225+[1]Községgazd!F210+[1]Vagyongazd!F197+[1]Közút!F197+[1]Sport!F199+[1]Közművelődés!F232+[1]Támogatás!F209</f>
        <v>0</v>
      </c>
      <c r="G197" s="488"/>
      <c r="H197" s="265">
        <f>Igazgatás!H226+Községgazd!H210+Vagyongazd!H197+Közút!H197+Sport!H199+Közművelődés!H242+Támogatás!H211</f>
        <v>0</v>
      </c>
      <c r="I197" s="163">
        <f>Igazgatás!I226+Községgazd!I210+Vagyongazd!I197+Közút!I197+Sport!I199+Közművelődés!I242+Támogatás!I211</f>
        <v>0</v>
      </c>
      <c r="J197" s="166">
        <f>Igazgatás!J226+Községgazd!J210+Vagyongazd!J197+Közút!J197+Sport!J199+Közművelődés!J242+Támogatás!J211</f>
        <v>0</v>
      </c>
      <c r="K197" s="94">
        <f>Igazgatás!K226+Községgazd!N210+Vagyongazd!K197+Közút!K197+Sport!K199+Közművelődés!M242+Támogatás!R211</f>
        <v>0</v>
      </c>
      <c r="L197" s="95">
        <f>Igazgatás!L226+Községgazd!O210+Vagyongazd!L197+Közút!L197+Sport!L199+Közművelődés!N242+Támogatás!S211</f>
        <v>0</v>
      </c>
      <c r="M197" s="95">
        <f>Igazgatás!M226+Községgazd!P210+Vagyongazd!M197+Közút!M197+Sport!M199+Közművelődés!O242+Támogatás!T211</f>
        <v>0</v>
      </c>
      <c r="N197" s="95">
        <f>Igazgatás!N226+Községgazd!Q210+Vagyongazd!N197+Közút!N197+Sport!N199+Közművelődés!P242+Támogatás!U211</f>
        <v>0</v>
      </c>
      <c r="O197" s="95">
        <f>Igazgatás!O226+Községgazd!R210+Vagyongazd!O197+Közút!O197+Sport!O199+Közművelődés!Q242+Támogatás!V211</f>
        <v>0</v>
      </c>
      <c r="P197" s="98">
        <f>Igazgatás!P226+Községgazd!S210+Vagyongazd!P197+Közút!P197+Sport!P199+Közművelődés!R242+Támogatás!W211</f>
        <v>0</v>
      </c>
      <c r="Q197" s="95">
        <f>Igazgatás!Q226+Községgazd!T210+Vagyongazd!Q197+Közút!Q197+Sport!Q199+Közművelődés!S242+Támogatás!X211</f>
        <v>0</v>
      </c>
      <c r="R197" s="97">
        <f>Igazgatás!R226+Községgazd!U210+Vagyongazd!R197+Közút!R197+Sport!R199+Közművelődés!T242+Támogatás!Y211</f>
        <v>0</v>
      </c>
      <c r="S197" s="99">
        <f>Igazgatás!S226+Községgazd!V210+Vagyongazd!S197+Közút!S197+Sport!S199+Közművelődés!U242+Támogatás!Z211</f>
        <v>0</v>
      </c>
      <c r="T197" s="97">
        <f>Igazgatás!T226+Községgazd!W210+Vagyongazd!T197+Közút!T197+Sport!T199+Közművelődés!V242+Támogatás!AA211</f>
        <v>0</v>
      </c>
      <c r="U197" s="97">
        <f>Igazgatás!U226+Községgazd!X210+Vagyongazd!U197+Közút!U197+Sport!U199+Közművelődés!W242+Támogatás!AB211</f>
        <v>0</v>
      </c>
      <c r="V197" s="99">
        <f>Igazgatás!V226+Községgazd!Y210+Vagyongazd!V197+Közút!V197+Sport!V199+Közművelődés!X242+Támogatás!AC211</f>
        <v>0</v>
      </c>
    </row>
    <row r="198" spans="1:22" ht="25.5" hidden="1" customHeight="1" x14ac:dyDescent="0.25">
      <c r="B198" s="55"/>
      <c r="C198" s="2"/>
      <c r="D198" s="762" t="s">
        <v>568</v>
      </c>
      <c r="E198" s="762"/>
      <c r="F198" s="167">
        <f>[1]Igazgatás!F226+[1]Községgazd!F211+[1]Vagyongazd!F198+[1]Közút!F198+[1]Sport!F200+[1]Közművelődés!F233+[1]Támogatás!F210</f>
        <v>0</v>
      </c>
      <c r="G198" s="490"/>
      <c r="H198" s="261">
        <f>Igazgatás!H227+Községgazd!H211+Vagyongazd!H198+Közút!H198+Sport!H200+Közművelődés!H243+Támogatás!H212</f>
        <v>0</v>
      </c>
      <c r="I198" s="159">
        <f>Igazgatás!I227+Községgazd!I211+Vagyongazd!I198+Közút!I198+Sport!I200+Közművelődés!I243+Támogatás!I212</f>
        <v>0</v>
      </c>
      <c r="J198" s="167">
        <f>Igazgatás!J227+Községgazd!J211+Vagyongazd!J198+Közút!J198+Sport!J200+Közművelődés!J243+Támogatás!J212</f>
        <v>0</v>
      </c>
      <c r="K198" s="75">
        <f>Igazgatás!K227+Községgazd!N211+Vagyongazd!K198+Közút!K198+Sport!K200+Közművelődés!M243+Támogatás!R212</f>
        <v>0</v>
      </c>
      <c r="L198" s="1">
        <f>Igazgatás!L227+Községgazd!O211+Vagyongazd!L198+Közút!L198+Sport!L200+Közművelődés!N243+Támogatás!S212</f>
        <v>0</v>
      </c>
      <c r="M198" s="1">
        <f>Igazgatás!M227+Községgazd!P211+Vagyongazd!M198+Közút!M198+Sport!M200+Közművelődés!O243+Támogatás!T212</f>
        <v>0</v>
      </c>
      <c r="N198" s="1">
        <f>Igazgatás!N227+Községgazd!Q211+Vagyongazd!N198+Közút!N198+Sport!N200+Közművelődés!P243+Támogatás!U212</f>
        <v>0</v>
      </c>
      <c r="O198" s="1">
        <f>Igazgatás!O227+Községgazd!R211+Vagyongazd!O198+Közút!O198+Sport!O200+Közművelődés!Q243+Támogatás!V212</f>
        <v>0</v>
      </c>
      <c r="P198" s="81">
        <f>Igazgatás!P227+Községgazd!S211+Vagyongazd!P198+Közút!P198+Sport!P200+Közművelődés!R243+Támogatás!W212</f>
        <v>0</v>
      </c>
      <c r="Q198" s="1">
        <f>Igazgatás!Q227+Községgazd!T211+Vagyongazd!Q198+Közút!Q198+Sport!Q200+Közművelődés!S243+Támogatás!X212</f>
        <v>0</v>
      </c>
      <c r="R198" s="42">
        <f>Igazgatás!R227+Községgazd!U211+Vagyongazd!R198+Közút!R198+Sport!R200+Közművelődés!T243+Támogatás!Y212</f>
        <v>0</v>
      </c>
      <c r="S198" s="44">
        <f>Igazgatás!S227+Községgazd!V211+Vagyongazd!S198+Közút!S198+Sport!S200+Közművelődés!U243+Támogatás!Z212</f>
        <v>0</v>
      </c>
      <c r="T198" s="42">
        <f>Igazgatás!T227+Községgazd!W211+Vagyongazd!T198+Közút!T198+Sport!T200+Közművelődés!V243+Támogatás!AA212</f>
        <v>0</v>
      </c>
      <c r="U198" s="42">
        <f>Igazgatás!U227+Községgazd!X211+Vagyongazd!U198+Közút!U198+Sport!U200+Közművelődés!W243+Támogatás!AB212</f>
        <v>0</v>
      </c>
      <c r="V198" s="44">
        <f>Igazgatás!V227+Községgazd!Y211+Vagyongazd!V198+Közút!V198+Sport!V200+Közművelődés!X243+Támogatás!AC212</f>
        <v>0</v>
      </c>
    </row>
    <row r="199" spans="1:22" ht="25.5" hidden="1" customHeight="1" x14ac:dyDescent="0.25">
      <c r="B199" s="55"/>
      <c r="C199" s="2"/>
      <c r="D199" s="762" t="s">
        <v>569</v>
      </c>
      <c r="E199" s="762"/>
      <c r="F199" s="167">
        <f>[1]Igazgatás!F227+[1]Községgazd!F212+[1]Vagyongazd!F199+[1]Közút!F199+[1]Sport!F201+[1]Közművelődés!F234+[1]Támogatás!F211</f>
        <v>0</v>
      </c>
      <c r="G199" s="490"/>
      <c r="H199" s="261">
        <f>Igazgatás!H228+Községgazd!H212+Vagyongazd!H199+Közút!H199+Sport!H201+Közművelődés!H244+Támogatás!H213</f>
        <v>0</v>
      </c>
      <c r="I199" s="159">
        <f>Igazgatás!I228+Községgazd!I212+Vagyongazd!I199+Közút!I199+Sport!I201+Közművelődés!I244+Támogatás!I213</f>
        <v>0</v>
      </c>
      <c r="J199" s="167">
        <f>Igazgatás!J228+Községgazd!J212+Vagyongazd!J199+Közút!J199+Sport!J201+Közművelődés!J244+Támogatás!J213</f>
        <v>0</v>
      </c>
      <c r="K199" s="75">
        <f>Igazgatás!K228+Községgazd!N212+Vagyongazd!K199+Közút!K199+Sport!K201+Közművelődés!M244+Támogatás!R213</f>
        <v>0</v>
      </c>
      <c r="L199" s="1">
        <f>Igazgatás!L228+Községgazd!O212+Vagyongazd!L199+Közút!L199+Sport!L201+Közművelődés!N244+Támogatás!S213</f>
        <v>0</v>
      </c>
      <c r="M199" s="1">
        <f>Igazgatás!M228+Községgazd!P212+Vagyongazd!M199+Közút!M199+Sport!M201+Közművelődés!O244+Támogatás!T213</f>
        <v>0</v>
      </c>
      <c r="N199" s="1">
        <f>Igazgatás!N228+Községgazd!Q212+Vagyongazd!N199+Közút!N199+Sport!N201+Közművelődés!P244+Támogatás!U213</f>
        <v>0</v>
      </c>
      <c r="O199" s="1">
        <f>Igazgatás!O228+Községgazd!R212+Vagyongazd!O199+Közút!O199+Sport!O201+Közművelődés!Q244+Támogatás!V213</f>
        <v>0</v>
      </c>
      <c r="P199" s="81">
        <f>Igazgatás!P228+Községgazd!S212+Vagyongazd!P199+Közút!P199+Sport!P201+Közművelődés!R244+Támogatás!W213</f>
        <v>0</v>
      </c>
      <c r="Q199" s="1">
        <f>Igazgatás!Q228+Községgazd!T212+Vagyongazd!Q199+Közút!Q199+Sport!Q201+Közművelődés!S244+Támogatás!X213</f>
        <v>0</v>
      </c>
      <c r="R199" s="42">
        <f>Igazgatás!R228+Községgazd!U212+Vagyongazd!R199+Közút!R199+Sport!R201+Közművelődés!T244+Támogatás!Y213</f>
        <v>0</v>
      </c>
      <c r="S199" s="44">
        <f>Igazgatás!S228+Községgazd!V212+Vagyongazd!S199+Közút!S199+Sport!S201+Közművelődés!U244+Támogatás!Z213</f>
        <v>0</v>
      </c>
      <c r="T199" s="42">
        <f>Igazgatás!T228+Községgazd!W212+Vagyongazd!T199+Közút!T199+Sport!T201+Közművelődés!V244+Támogatás!AA213</f>
        <v>0</v>
      </c>
      <c r="U199" s="42">
        <f>Igazgatás!U228+Községgazd!X212+Vagyongazd!U199+Közút!U199+Sport!U201+Közművelődés!W244+Támogatás!AB213</f>
        <v>0</v>
      </c>
      <c r="V199" s="44">
        <f>Igazgatás!V228+Községgazd!Y212+Vagyongazd!V199+Közút!V199+Sport!V201+Közművelődés!X244+Támogatás!AC213</f>
        <v>0</v>
      </c>
    </row>
    <row r="200" spans="1:22" s="18" customFormat="1" ht="15" hidden="1" customHeight="1" x14ac:dyDescent="0.25">
      <c r="A200" s="126" t="s">
        <v>277</v>
      </c>
      <c r="B200" s="92" t="s">
        <v>688</v>
      </c>
      <c r="C200" s="819" t="s">
        <v>820</v>
      </c>
      <c r="D200" s="820"/>
      <c r="E200" s="820"/>
      <c r="F200" s="166">
        <f>[1]Igazgatás!F228+[1]Községgazd!F213+[1]Vagyongazd!F200+[1]Közút!F200+[1]Sport!F202+[1]Közművelődés!F235+[1]Támogatás!F212</f>
        <v>0</v>
      </c>
      <c r="G200" s="488"/>
      <c r="H200" s="265">
        <f>Igazgatás!H229+Községgazd!H213+Vagyongazd!H200+Közút!H200+Sport!H202+Közművelődés!H245+Támogatás!H214</f>
        <v>0</v>
      </c>
      <c r="I200" s="163">
        <f>Igazgatás!I229+Községgazd!I213+Vagyongazd!I200+Közút!I200+Sport!I202+Közművelődés!I245+Támogatás!I214</f>
        <v>0</v>
      </c>
      <c r="J200" s="166">
        <f>Igazgatás!J229+Községgazd!J213+Vagyongazd!J200+Közút!J200+Sport!J202+Közművelődés!J245+Támogatás!J214</f>
        <v>0</v>
      </c>
      <c r="K200" s="94">
        <f>Igazgatás!K229+Községgazd!N213+Vagyongazd!K200+Közút!K200+Sport!K202+Közművelődés!M245+Támogatás!R214</f>
        <v>0</v>
      </c>
      <c r="L200" s="95">
        <f>Igazgatás!L229+Községgazd!O213+Vagyongazd!L200+Közút!L200+Sport!L202+Közművelődés!N245+Támogatás!S214</f>
        <v>0</v>
      </c>
      <c r="M200" s="95">
        <f>Igazgatás!M229+Községgazd!P213+Vagyongazd!M200+Közút!M200+Sport!M202+Közművelődés!O245+Támogatás!T214</f>
        <v>0</v>
      </c>
      <c r="N200" s="95">
        <f>Igazgatás!N229+Községgazd!Q213+Vagyongazd!N200+Közút!N200+Sport!N202+Közművelődés!P245+Támogatás!U214</f>
        <v>0</v>
      </c>
      <c r="O200" s="95">
        <f>Igazgatás!O229+Községgazd!R213+Vagyongazd!O200+Közút!O200+Sport!O202+Közművelődés!Q245+Támogatás!V214</f>
        <v>0</v>
      </c>
      <c r="P200" s="98">
        <f>Igazgatás!P229+Községgazd!S213+Vagyongazd!P200+Közút!P200+Sport!P202+Közművelődés!R245+Támogatás!W214</f>
        <v>0</v>
      </c>
      <c r="Q200" s="95">
        <f>Igazgatás!Q229+Községgazd!T213+Vagyongazd!Q200+Közút!Q200+Sport!Q202+Közművelődés!S245+Támogatás!X214</f>
        <v>0</v>
      </c>
      <c r="R200" s="97">
        <f>Igazgatás!R229+Községgazd!U213+Vagyongazd!R200+Közút!R200+Sport!R202+Közművelődés!T245+Támogatás!Y214</f>
        <v>0</v>
      </c>
      <c r="S200" s="99">
        <f>Igazgatás!S229+Községgazd!V213+Vagyongazd!S200+Közút!S200+Sport!S202+Közművelődés!U245+Támogatás!Z214</f>
        <v>0</v>
      </c>
      <c r="T200" s="97">
        <f>Igazgatás!T229+Községgazd!W213+Vagyongazd!T200+Közút!T200+Sport!T202+Közművelődés!V245+Támogatás!AA214</f>
        <v>0</v>
      </c>
      <c r="U200" s="97">
        <f>Igazgatás!U229+Községgazd!X213+Vagyongazd!U200+Közút!U200+Sport!U202+Közművelődés!W245+Támogatás!AB214</f>
        <v>0</v>
      </c>
      <c r="V200" s="99">
        <f>Igazgatás!V229+Községgazd!Y213+Vagyongazd!V200+Közút!V200+Sport!V202+Közművelődés!X245+Támogatás!AC214</f>
        <v>0</v>
      </c>
    </row>
    <row r="201" spans="1:22" hidden="1" x14ac:dyDescent="0.25">
      <c r="B201" s="55"/>
      <c r="C201" s="2"/>
      <c r="D201" s="761" t="s">
        <v>372</v>
      </c>
      <c r="E201" s="761"/>
      <c r="F201" s="167">
        <f>[1]Igazgatás!F229+[1]Községgazd!F214+[1]Vagyongazd!F201+[1]Közút!F201+[1]Sport!F203+[1]Közművelődés!F236+[1]Támogatás!F213</f>
        <v>0</v>
      </c>
      <c r="G201" s="490"/>
      <c r="H201" s="251">
        <f>Igazgatás!H230+Községgazd!H214+Vagyongazd!H201+Közút!H201+Sport!H203+Közművelődés!H246+Támogatás!H215</f>
        <v>0</v>
      </c>
      <c r="I201" s="149">
        <f>Igazgatás!I230+Községgazd!I214+Vagyongazd!I201+Közút!I201+Sport!I203+Közművelődés!I246+Támogatás!I215</f>
        <v>0</v>
      </c>
      <c r="J201" s="167">
        <f>Igazgatás!J230+Községgazd!J214+Vagyongazd!J201+Közút!J201+Sport!J203+Közművelődés!J246+Támogatás!J215</f>
        <v>0</v>
      </c>
      <c r="K201" s="75">
        <f>Igazgatás!K230+Községgazd!N214+Vagyongazd!K201+Közút!K201+Sport!K203+Közművelődés!M246+Támogatás!R215</f>
        <v>0</v>
      </c>
      <c r="L201" s="1">
        <f>Igazgatás!L230+Községgazd!O214+Vagyongazd!L201+Közút!L201+Sport!L203+Közművelődés!N246+Támogatás!S215</f>
        <v>0</v>
      </c>
      <c r="M201" s="1">
        <f>Igazgatás!M230+Községgazd!P214+Vagyongazd!M201+Közút!M201+Sport!M203+Közművelődés!O246+Támogatás!T215</f>
        <v>0</v>
      </c>
      <c r="N201" s="1">
        <f>Igazgatás!N230+Községgazd!Q214+Vagyongazd!N201+Közút!N201+Sport!N203+Közművelődés!P246+Támogatás!U215</f>
        <v>0</v>
      </c>
      <c r="O201" s="1">
        <f>Igazgatás!O230+Községgazd!R214+Vagyongazd!O201+Közút!O201+Sport!O203+Közművelődés!Q246+Támogatás!V215</f>
        <v>0</v>
      </c>
      <c r="P201" s="81">
        <f>Igazgatás!P230+Községgazd!S214+Vagyongazd!P201+Közút!P201+Sport!P203+Közművelődés!R246+Támogatás!W215</f>
        <v>0</v>
      </c>
      <c r="Q201" s="1">
        <f>Igazgatás!Q230+Községgazd!T214+Vagyongazd!Q201+Közút!Q201+Sport!Q203+Közművelődés!S246+Támogatás!X215</f>
        <v>0</v>
      </c>
      <c r="R201" s="42">
        <f>Igazgatás!R230+Községgazd!U214+Vagyongazd!R201+Közút!R201+Sport!R203+Közművelődés!T246+Támogatás!Y215</f>
        <v>0</v>
      </c>
      <c r="S201" s="44">
        <f>Igazgatás!S230+Községgazd!V214+Vagyongazd!S201+Közút!S201+Sport!S203+Közművelődés!U246+Támogatás!Z215</f>
        <v>0</v>
      </c>
      <c r="T201" s="42">
        <f>Igazgatás!T230+Községgazd!W214+Vagyongazd!T201+Közút!T201+Sport!T203+Közművelődés!V246+Támogatás!AA215</f>
        <v>0</v>
      </c>
      <c r="U201" s="42">
        <f>Igazgatás!U230+Községgazd!X214+Vagyongazd!U201+Közút!U201+Sport!U203+Közművelődés!W246+Támogatás!AB215</f>
        <v>0</v>
      </c>
      <c r="V201" s="44">
        <f>Igazgatás!V230+Községgazd!Y214+Vagyongazd!V201+Közút!V201+Sport!V203+Közművelődés!X246+Támogatás!AC215</f>
        <v>0</v>
      </c>
    </row>
    <row r="202" spans="1:22" hidden="1" x14ac:dyDescent="0.25">
      <c r="B202" s="55"/>
      <c r="C202" s="2"/>
      <c r="D202" s="761" t="s">
        <v>821</v>
      </c>
      <c r="E202" s="761"/>
      <c r="F202" s="167">
        <f>[1]Igazgatás!F230+[1]Községgazd!F215+[1]Vagyongazd!F202+[1]Közút!F202+[1]Sport!F204+[1]Közművelődés!F237+[1]Támogatás!F214</f>
        <v>0</v>
      </c>
      <c r="G202" s="490"/>
      <c r="H202" s="251">
        <f>Igazgatás!H231+Községgazd!H215+Vagyongazd!H202+Közút!H202+Sport!H204+Közművelődés!H247+Támogatás!H216</f>
        <v>0</v>
      </c>
      <c r="I202" s="149">
        <f>Igazgatás!I231+Községgazd!I215+Vagyongazd!I202+Közút!I202+Sport!I204+Közművelődés!I247+Támogatás!I216</f>
        <v>0</v>
      </c>
      <c r="J202" s="167">
        <f>Igazgatás!J231+Községgazd!J215+Vagyongazd!J202+Közút!J202+Sport!J204+Közművelődés!J247+Támogatás!J216</f>
        <v>0</v>
      </c>
      <c r="K202" s="75">
        <f>Igazgatás!K231+Községgazd!N215+Vagyongazd!K202+Közút!K202+Sport!K204+Közművelődés!M247+Támogatás!R216</f>
        <v>0</v>
      </c>
      <c r="L202" s="1">
        <f>Igazgatás!L231+Községgazd!O215+Vagyongazd!L202+Közút!L202+Sport!L204+Közművelődés!N247+Támogatás!S216</f>
        <v>0</v>
      </c>
      <c r="M202" s="1">
        <f>Igazgatás!M231+Községgazd!P215+Vagyongazd!M202+Közút!M202+Sport!M204+Közművelődés!O247+Támogatás!T216</f>
        <v>0</v>
      </c>
      <c r="N202" s="1">
        <f>Igazgatás!N231+Községgazd!Q215+Vagyongazd!N202+Közút!N202+Sport!N204+Közművelődés!P247+Támogatás!U216</f>
        <v>0</v>
      </c>
      <c r="O202" s="1">
        <f>Igazgatás!O231+Községgazd!R215+Vagyongazd!O202+Közút!O202+Sport!O204+Közművelődés!Q247+Támogatás!V216</f>
        <v>0</v>
      </c>
      <c r="P202" s="81">
        <f>Igazgatás!P231+Községgazd!S215+Vagyongazd!P202+Közút!P202+Sport!P204+Közművelődés!R247+Támogatás!W216</f>
        <v>0</v>
      </c>
      <c r="Q202" s="1">
        <f>Igazgatás!Q231+Községgazd!T215+Vagyongazd!Q202+Közút!Q202+Sport!Q204+Közművelődés!S247+Támogatás!X216</f>
        <v>0</v>
      </c>
      <c r="R202" s="42">
        <f>Igazgatás!R231+Községgazd!U215+Vagyongazd!R202+Közút!R202+Sport!R204+Közművelődés!T247+Támogatás!Y216</f>
        <v>0</v>
      </c>
      <c r="S202" s="44">
        <f>Igazgatás!S231+Községgazd!V215+Vagyongazd!S202+Közút!S202+Sport!S204+Közművelődés!U247+Támogatás!Z216</f>
        <v>0</v>
      </c>
      <c r="T202" s="42">
        <f>Igazgatás!T231+Községgazd!W215+Vagyongazd!T202+Közút!T202+Sport!T204+Közművelődés!V247+Támogatás!AA216</f>
        <v>0</v>
      </c>
      <c r="U202" s="42">
        <f>Igazgatás!U231+Községgazd!X215+Vagyongazd!U202+Közút!U202+Sport!U204+Közművelődés!W247+Támogatás!AB216</f>
        <v>0</v>
      </c>
      <c r="V202" s="44">
        <f>Igazgatás!V231+Községgazd!Y215+Vagyongazd!V202+Közút!V202+Sport!V204+Közművelődés!X247+Támogatás!AC216</f>
        <v>0</v>
      </c>
    </row>
    <row r="203" spans="1:22" hidden="1" x14ac:dyDescent="0.25">
      <c r="B203" s="55"/>
      <c r="C203" s="2"/>
      <c r="D203" s="761" t="s">
        <v>375</v>
      </c>
      <c r="E203" s="761"/>
      <c r="F203" s="167">
        <f>[1]Igazgatás!F231+[1]Községgazd!F216+[1]Vagyongazd!F203+[1]Közút!F203+[1]Sport!F205+[1]Közművelődés!F238+[1]Támogatás!F215</f>
        <v>0</v>
      </c>
      <c r="G203" s="490"/>
      <c r="H203" s="251">
        <f>Igazgatás!H232+Községgazd!H216+Vagyongazd!H203+Közút!H203+Sport!H205+Közművelődés!H248+Támogatás!H217</f>
        <v>0</v>
      </c>
      <c r="I203" s="149">
        <f>Igazgatás!I232+Községgazd!I216+Vagyongazd!I203+Közút!I203+Sport!I205+Közművelődés!I248+Támogatás!I217</f>
        <v>0</v>
      </c>
      <c r="J203" s="167">
        <f>Igazgatás!J232+Községgazd!J216+Vagyongazd!J203+Közút!J203+Sport!J205+Közművelődés!J248+Támogatás!J217</f>
        <v>0</v>
      </c>
      <c r="K203" s="75">
        <f>Igazgatás!K232+Községgazd!N216+Vagyongazd!K203+Közút!K203+Sport!K205+Közművelődés!M248+Támogatás!R217</f>
        <v>0</v>
      </c>
      <c r="L203" s="1">
        <f>Igazgatás!L232+Községgazd!O216+Vagyongazd!L203+Közút!L203+Sport!L205+Közművelődés!N248+Támogatás!S217</f>
        <v>0</v>
      </c>
      <c r="M203" s="1">
        <f>Igazgatás!M232+Községgazd!P216+Vagyongazd!M203+Közút!M203+Sport!M205+Közművelődés!O248+Támogatás!T217</f>
        <v>0</v>
      </c>
      <c r="N203" s="1">
        <f>Igazgatás!N232+Községgazd!Q216+Vagyongazd!N203+Közút!N203+Sport!N205+Közművelődés!P248+Támogatás!U217</f>
        <v>0</v>
      </c>
      <c r="O203" s="1">
        <f>Igazgatás!O232+Községgazd!R216+Vagyongazd!O203+Közút!O203+Sport!O205+Közművelődés!Q248+Támogatás!V217</f>
        <v>0</v>
      </c>
      <c r="P203" s="81">
        <f>Igazgatás!P232+Községgazd!S216+Vagyongazd!P203+Közút!P203+Sport!P205+Közművelődés!R248+Támogatás!W217</f>
        <v>0</v>
      </c>
      <c r="Q203" s="1">
        <f>Igazgatás!Q232+Községgazd!T216+Vagyongazd!Q203+Közút!Q203+Sport!Q205+Közművelődés!S248+Támogatás!X217</f>
        <v>0</v>
      </c>
      <c r="R203" s="42">
        <f>Igazgatás!R232+Községgazd!U216+Vagyongazd!R203+Közút!R203+Sport!R205+Közművelődés!T248+Támogatás!Y217</f>
        <v>0</v>
      </c>
      <c r="S203" s="44">
        <f>Igazgatás!S232+Községgazd!V216+Vagyongazd!S203+Közút!S203+Sport!S205+Közművelődés!U248+Támogatás!Z217</f>
        <v>0</v>
      </c>
      <c r="T203" s="42">
        <f>Igazgatás!T232+Községgazd!W216+Vagyongazd!T203+Közút!T203+Sport!T205+Közművelődés!V248+Támogatás!AA217</f>
        <v>0</v>
      </c>
      <c r="U203" s="42">
        <f>Igazgatás!U232+Községgazd!X216+Vagyongazd!U203+Közút!U203+Sport!U205+Közművelődés!W248+Támogatás!AB217</f>
        <v>0</v>
      </c>
      <c r="V203" s="44">
        <f>Igazgatás!V232+Községgazd!Y216+Vagyongazd!V203+Közút!V203+Sport!V205+Közművelődés!X248+Támogatás!AC217</f>
        <v>0</v>
      </c>
    </row>
    <row r="204" spans="1:22" hidden="1" x14ac:dyDescent="0.25">
      <c r="B204" s="55"/>
      <c r="C204" s="2"/>
      <c r="D204" s="761" t="s">
        <v>373</v>
      </c>
      <c r="E204" s="761"/>
      <c r="F204" s="167">
        <f>[1]Igazgatás!F232+[1]Községgazd!F217+[1]Vagyongazd!F204+[1]Közút!F204+[1]Sport!F206+[1]Közművelődés!F239+[1]Támogatás!F216</f>
        <v>0</v>
      </c>
      <c r="G204" s="490"/>
      <c r="H204" s="251">
        <f>Igazgatás!H233+Községgazd!H217+Vagyongazd!H204+Közút!H204+Sport!H206+Közművelődés!H249+Támogatás!H218</f>
        <v>0</v>
      </c>
      <c r="I204" s="149">
        <f>Igazgatás!I233+Községgazd!I217+Vagyongazd!I204+Közút!I204+Sport!I206+Közművelődés!I249+Támogatás!I218</f>
        <v>0</v>
      </c>
      <c r="J204" s="167">
        <f>Igazgatás!J233+Községgazd!J217+Vagyongazd!J204+Közút!J204+Sport!J206+Közművelődés!J249+Támogatás!J218</f>
        <v>0</v>
      </c>
      <c r="K204" s="75">
        <f>Igazgatás!K233+Községgazd!N217+Vagyongazd!K204+Közút!K204+Sport!K206+Közművelődés!M249+Támogatás!R218</f>
        <v>0</v>
      </c>
      <c r="L204" s="1">
        <f>Igazgatás!L233+Községgazd!O217+Vagyongazd!L204+Közút!L204+Sport!L206+Közművelődés!N249+Támogatás!S218</f>
        <v>0</v>
      </c>
      <c r="M204" s="1">
        <f>Igazgatás!M233+Községgazd!P217+Vagyongazd!M204+Közút!M204+Sport!M206+Közművelődés!O249+Támogatás!T218</f>
        <v>0</v>
      </c>
      <c r="N204" s="1">
        <f>Igazgatás!N233+Községgazd!Q217+Vagyongazd!N204+Közút!N204+Sport!N206+Közművelődés!P249+Támogatás!U218</f>
        <v>0</v>
      </c>
      <c r="O204" s="1">
        <f>Igazgatás!O233+Községgazd!R217+Vagyongazd!O204+Közút!O204+Sport!O206+Közművelődés!Q249+Támogatás!V218</f>
        <v>0</v>
      </c>
      <c r="P204" s="81">
        <f>Igazgatás!P233+Községgazd!S217+Vagyongazd!P204+Közút!P204+Sport!P206+Közművelődés!R249+Támogatás!W218</f>
        <v>0</v>
      </c>
      <c r="Q204" s="1">
        <f>Igazgatás!Q233+Községgazd!T217+Vagyongazd!Q204+Közút!Q204+Sport!Q206+Közművelődés!S249+Támogatás!X218</f>
        <v>0</v>
      </c>
      <c r="R204" s="42">
        <f>Igazgatás!R233+Községgazd!U217+Vagyongazd!R204+Közút!R204+Sport!R206+Közművelődés!T249+Támogatás!Y218</f>
        <v>0</v>
      </c>
      <c r="S204" s="44">
        <f>Igazgatás!S233+Községgazd!V217+Vagyongazd!S204+Közút!S204+Sport!S206+Közművelődés!U249+Támogatás!Z218</f>
        <v>0</v>
      </c>
      <c r="T204" s="42">
        <f>Igazgatás!T233+Községgazd!W217+Vagyongazd!T204+Közút!T204+Sport!T206+Közművelődés!V249+Támogatás!AA218</f>
        <v>0</v>
      </c>
      <c r="U204" s="42">
        <f>Igazgatás!U233+Községgazd!X217+Vagyongazd!U204+Közút!U204+Sport!U206+Közművelődés!W249+Támogatás!AB218</f>
        <v>0</v>
      </c>
      <c r="V204" s="44">
        <f>Igazgatás!V233+Községgazd!Y217+Vagyongazd!V204+Közút!V204+Sport!V206+Közművelődés!X249+Támogatás!AC218</f>
        <v>0</v>
      </c>
    </row>
    <row r="205" spans="1:22" hidden="1" x14ac:dyDescent="0.25">
      <c r="B205" s="55"/>
      <c r="C205" s="2"/>
      <c r="D205" s="761" t="s">
        <v>822</v>
      </c>
      <c r="E205" s="761"/>
      <c r="F205" s="167">
        <f>[1]Igazgatás!F233+[1]Községgazd!F218+[1]Vagyongazd!F205+[1]Közút!F205+[1]Sport!F207+[1]Közművelődés!F240+[1]Támogatás!F217</f>
        <v>0</v>
      </c>
      <c r="G205" s="490"/>
      <c r="H205" s="251">
        <f>Igazgatás!H234+Községgazd!H218+Vagyongazd!H205+Közút!H205+Sport!H207+Közművelődés!H250+Támogatás!H219</f>
        <v>0</v>
      </c>
      <c r="I205" s="149">
        <f>Igazgatás!I234+Községgazd!I218+Vagyongazd!I205+Közút!I205+Sport!I207+Közművelődés!I250+Támogatás!I219</f>
        <v>0</v>
      </c>
      <c r="J205" s="167">
        <f>Igazgatás!J234+Községgazd!J218+Vagyongazd!J205+Közút!J205+Sport!J207+Közművelődés!J250+Támogatás!J219</f>
        <v>0</v>
      </c>
      <c r="K205" s="75">
        <f>Igazgatás!K234+Községgazd!N218+Vagyongazd!K205+Közút!K205+Sport!K207+Közművelődés!M250+Támogatás!R219</f>
        <v>0</v>
      </c>
      <c r="L205" s="1">
        <f>Igazgatás!L234+Községgazd!O218+Vagyongazd!L205+Közút!L205+Sport!L207+Közművelődés!N250+Támogatás!S219</f>
        <v>0</v>
      </c>
      <c r="M205" s="1">
        <f>Igazgatás!M234+Községgazd!P218+Vagyongazd!M205+Közút!M205+Sport!M207+Közművelődés!O250+Támogatás!T219</f>
        <v>0</v>
      </c>
      <c r="N205" s="1">
        <f>Igazgatás!N234+Községgazd!Q218+Vagyongazd!N205+Közút!N205+Sport!N207+Közművelődés!P250+Támogatás!U219</f>
        <v>0</v>
      </c>
      <c r="O205" s="1">
        <f>Igazgatás!O234+Községgazd!R218+Vagyongazd!O205+Közút!O205+Sport!O207+Közművelődés!Q250+Támogatás!V219</f>
        <v>0</v>
      </c>
      <c r="P205" s="81">
        <f>Igazgatás!P234+Községgazd!S218+Vagyongazd!P205+Közút!P205+Sport!P207+Közművelődés!R250+Támogatás!W219</f>
        <v>0</v>
      </c>
      <c r="Q205" s="1">
        <f>Igazgatás!Q234+Községgazd!T218+Vagyongazd!Q205+Közút!Q205+Sport!Q207+Közművelődés!S250+Támogatás!X219</f>
        <v>0</v>
      </c>
      <c r="R205" s="42">
        <f>Igazgatás!R234+Községgazd!U218+Vagyongazd!R205+Közút!R205+Sport!R207+Közművelődés!T250+Támogatás!Y219</f>
        <v>0</v>
      </c>
      <c r="S205" s="44">
        <f>Igazgatás!S234+Községgazd!V218+Vagyongazd!S205+Közút!S205+Sport!S207+Közművelődés!U250+Támogatás!Z219</f>
        <v>0</v>
      </c>
      <c r="T205" s="42">
        <f>Igazgatás!T234+Községgazd!W218+Vagyongazd!T205+Közút!T205+Sport!T207+Közművelődés!V250+Támogatás!AA219</f>
        <v>0</v>
      </c>
      <c r="U205" s="42">
        <f>Igazgatás!U234+Községgazd!X218+Vagyongazd!U205+Közút!U205+Sport!U207+Közművelődés!W250+Támogatás!AB219</f>
        <v>0</v>
      </c>
      <c r="V205" s="44">
        <f>Igazgatás!V234+Községgazd!Y218+Vagyongazd!V205+Közút!V205+Sport!V207+Közművelődés!X250+Támogatás!AC219</f>
        <v>0</v>
      </c>
    </row>
    <row r="206" spans="1:22" ht="25.5" hidden="1" customHeight="1" x14ac:dyDescent="0.25">
      <c r="B206" s="55"/>
      <c r="C206" s="2"/>
      <c r="D206" s="762" t="s">
        <v>537</v>
      </c>
      <c r="E206" s="762"/>
      <c r="F206" s="167">
        <f>[1]Igazgatás!F234+[1]Községgazd!F219+[1]Vagyongazd!F206+[1]Közút!F206+[1]Sport!F208+[1]Közművelődés!F241+[1]Támogatás!F218</f>
        <v>0</v>
      </c>
      <c r="G206" s="490"/>
      <c r="H206" s="261">
        <f>Igazgatás!H235+Községgazd!H219+Vagyongazd!H206+Közút!H206+Sport!H208+Közművelődés!H251+Támogatás!H220</f>
        <v>0</v>
      </c>
      <c r="I206" s="159">
        <f>Igazgatás!I235+Községgazd!I219+Vagyongazd!I206+Közút!I206+Sport!I208+Közművelődés!I251+Támogatás!I220</f>
        <v>0</v>
      </c>
      <c r="J206" s="167">
        <f>Igazgatás!J235+Községgazd!J219+Vagyongazd!J206+Közút!J206+Sport!J208+Közművelődés!J251+Támogatás!J220</f>
        <v>0</v>
      </c>
      <c r="K206" s="75">
        <f>Igazgatás!K235+Községgazd!N219+Vagyongazd!K206+Közút!K206+Sport!K208+Közművelődés!M251+Támogatás!R220</f>
        <v>0</v>
      </c>
      <c r="L206" s="1">
        <f>Igazgatás!L235+Községgazd!O219+Vagyongazd!L206+Közút!L206+Sport!L208+Közművelődés!N251+Támogatás!S220</f>
        <v>0</v>
      </c>
      <c r="M206" s="1">
        <f>Igazgatás!M235+Községgazd!P219+Vagyongazd!M206+Közút!M206+Sport!M208+Közművelődés!O251+Támogatás!T220</f>
        <v>0</v>
      </c>
      <c r="N206" s="1">
        <f>Igazgatás!N235+Községgazd!Q219+Vagyongazd!N206+Közút!N206+Sport!N208+Közművelődés!P251+Támogatás!U220</f>
        <v>0</v>
      </c>
      <c r="O206" s="1">
        <f>Igazgatás!O235+Községgazd!R219+Vagyongazd!O206+Közút!O206+Sport!O208+Közművelődés!Q251+Támogatás!V220</f>
        <v>0</v>
      </c>
      <c r="P206" s="81">
        <f>Igazgatás!P235+Községgazd!S219+Vagyongazd!P206+Közút!P206+Sport!P208+Közművelődés!R251+Támogatás!W220</f>
        <v>0</v>
      </c>
      <c r="Q206" s="1">
        <f>Igazgatás!Q235+Községgazd!T219+Vagyongazd!Q206+Közút!Q206+Sport!Q208+Közművelődés!S251+Támogatás!X220</f>
        <v>0</v>
      </c>
      <c r="R206" s="42">
        <f>Igazgatás!R235+Községgazd!U219+Vagyongazd!R206+Közút!R206+Sport!R208+Közművelődés!T251+Támogatás!Y220</f>
        <v>0</v>
      </c>
      <c r="S206" s="44">
        <f>Igazgatás!S235+Községgazd!V219+Vagyongazd!S206+Közút!S206+Sport!S208+Közművelődés!U251+Támogatás!Z220</f>
        <v>0</v>
      </c>
      <c r="T206" s="42">
        <f>Igazgatás!T235+Községgazd!W219+Vagyongazd!T206+Közút!T206+Sport!T208+Közművelődés!V251+Támogatás!AA220</f>
        <v>0</v>
      </c>
      <c r="U206" s="42">
        <f>Igazgatás!U235+Községgazd!X219+Vagyongazd!U206+Közút!U206+Sport!U208+Közművelődés!W251+Támogatás!AB220</f>
        <v>0</v>
      </c>
      <c r="V206" s="44">
        <f>Igazgatás!V235+Községgazd!Y219+Vagyongazd!V206+Közút!V206+Sport!V208+Közművelődés!X251+Támogatás!AC220</f>
        <v>0</v>
      </c>
    </row>
    <row r="207" spans="1:22" ht="25.5" hidden="1" customHeight="1" x14ac:dyDescent="0.25">
      <c r="B207" s="55"/>
      <c r="C207" s="2"/>
      <c r="D207" s="762" t="s">
        <v>540</v>
      </c>
      <c r="E207" s="762"/>
      <c r="F207" s="167">
        <f>[1]Igazgatás!F235+[1]Községgazd!F220+[1]Vagyongazd!F207+[1]Közút!F207+[1]Sport!F209+[1]Közművelődés!F242+[1]Támogatás!F219</f>
        <v>0</v>
      </c>
      <c r="G207" s="490"/>
      <c r="H207" s="261">
        <f>Igazgatás!H236+Községgazd!H220+Vagyongazd!H207+Közút!H207+Sport!H209+Közművelődés!H252+Támogatás!H221</f>
        <v>0</v>
      </c>
      <c r="I207" s="159">
        <f>Igazgatás!I236+Községgazd!I220+Vagyongazd!I207+Közút!I207+Sport!I209+Közművelődés!I252+Támogatás!I221</f>
        <v>0</v>
      </c>
      <c r="J207" s="167">
        <f>Igazgatás!J236+Községgazd!J220+Vagyongazd!J207+Közút!J207+Sport!J209+Közművelődés!J252+Támogatás!J221</f>
        <v>0</v>
      </c>
      <c r="K207" s="75">
        <f>Igazgatás!K236+Községgazd!N220+Vagyongazd!K207+Közút!K207+Sport!K209+Közművelődés!M252+Támogatás!R221</f>
        <v>0</v>
      </c>
      <c r="L207" s="1">
        <f>Igazgatás!L236+Községgazd!O220+Vagyongazd!L207+Közút!L207+Sport!L209+Közművelődés!N252+Támogatás!S221</f>
        <v>0</v>
      </c>
      <c r="M207" s="1">
        <f>Igazgatás!M236+Községgazd!P220+Vagyongazd!M207+Közút!M207+Sport!M209+Közművelődés!O252+Támogatás!T221</f>
        <v>0</v>
      </c>
      <c r="N207" s="1">
        <f>Igazgatás!N236+Községgazd!Q220+Vagyongazd!N207+Közút!N207+Sport!N209+Közművelődés!P252+Támogatás!U221</f>
        <v>0</v>
      </c>
      <c r="O207" s="1">
        <f>Igazgatás!O236+Községgazd!R220+Vagyongazd!O207+Közút!O207+Sport!O209+Közművelődés!Q252+Támogatás!V221</f>
        <v>0</v>
      </c>
      <c r="P207" s="81">
        <f>Igazgatás!P236+Községgazd!S220+Vagyongazd!P207+Közút!P207+Sport!P209+Közművelődés!R252+Támogatás!W221</f>
        <v>0</v>
      </c>
      <c r="Q207" s="1">
        <f>Igazgatás!Q236+Községgazd!T220+Vagyongazd!Q207+Közút!Q207+Sport!Q209+Közművelődés!S252+Támogatás!X221</f>
        <v>0</v>
      </c>
      <c r="R207" s="42">
        <f>Igazgatás!R236+Községgazd!U220+Vagyongazd!R207+Közút!R207+Sport!R209+Közművelődés!T252+Támogatás!Y221</f>
        <v>0</v>
      </c>
      <c r="S207" s="44">
        <f>Igazgatás!S236+Községgazd!V220+Vagyongazd!S207+Közút!S207+Sport!S209+Közművelődés!U252+Támogatás!Z221</f>
        <v>0</v>
      </c>
      <c r="T207" s="42">
        <f>Igazgatás!T236+Községgazd!W220+Vagyongazd!T207+Közút!T207+Sport!T209+Közművelődés!V252+Támogatás!AA221</f>
        <v>0</v>
      </c>
      <c r="U207" s="42">
        <f>Igazgatás!U236+Községgazd!X220+Vagyongazd!U207+Közút!U207+Sport!U209+Közművelődés!W252+Támogatás!AB221</f>
        <v>0</v>
      </c>
      <c r="V207" s="44">
        <f>Igazgatás!V236+Községgazd!Y220+Vagyongazd!V207+Közút!V207+Sport!V209+Közművelődés!X252+Támogatás!AC221</f>
        <v>0</v>
      </c>
    </row>
    <row r="208" spans="1:22" hidden="1" x14ac:dyDescent="0.25">
      <c r="B208" s="55"/>
      <c r="C208" s="2"/>
      <c r="D208" s="761" t="s">
        <v>823</v>
      </c>
      <c r="E208" s="761"/>
      <c r="F208" s="167">
        <f>[1]Igazgatás!F236+[1]Községgazd!F221+[1]Vagyongazd!F208+[1]Közút!F208+[1]Sport!F210+[1]Közművelődés!F243+[1]Támogatás!F220</f>
        <v>0</v>
      </c>
      <c r="G208" s="490"/>
      <c r="H208" s="251">
        <f>Igazgatás!H237+Községgazd!H221+Vagyongazd!H208+Közút!H208+Sport!H210+Közművelődés!H253+Támogatás!H222</f>
        <v>0</v>
      </c>
      <c r="I208" s="149">
        <f>Igazgatás!I237+Községgazd!I221+Vagyongazd!I208+Közút!I208+Sport!I210+Közművelődés!I253+Támogatás!I222</f>
        <v>0</v>
      </c>
      <c r="J208" s="167">
        <f>Igazgatás!J237+Községgazd!J221+Vagyongazd!J208+Közút!J208+Sport!J210+Közművelődés!J253+Támogatás!J222</f>
        <v>0</v>
      </c>
      <c r="K208" s="75">
        <f>Igazgatás!K237+Községgazd!N221+Vagyongazd!K208+Közút!K208+Sport!K210+Közművelődés!M253+Támogatás!R222</f>
        <v>0</v>
      </c>
      <c r="L208" s="1">
        <f>Igazgatás!L237+Községgazd!O221+Vagyongazd!L208+Közút!L208+Sport!L210+Közművelődés!N253+Támogatás!S222</f>
        <v>0</v>
      </c>
      <c r="M208" s="1">
        <f>Igazgatás!M237+Községgazd!P221+Vagyongazd!M208+Közút!M208+Sport!M210+Közművelődés!O253+Támogatás!T222</f>
        <v>0</v>
      </c>
      <c r="N208" s="1">
        <f>Igazgatás!N237+Községgazd!Q221+Vagyongazd!N208+Közút!N208+Sport!N210+Közművelődés!P253+Támogatás!U222</f>
        <v>0</v>
      </c>
      <c r="O208" s="1">
        <f>Igazgatás!O237+Községgazd!R221+Vagyongazd!O208+Közút!O208+Sport!O210+Közművelődés!Q253+Támogatás!V222</f>
        <v>0</v>
      </c>
      <c r="P208" s="81">
        <f>Igazgatás!P237+Községgazd!S221+Vagyongazd!P208+Közút!P208+Sport!P210+Közművelődés!R253+Támogatás!W222</f>
        <v>0</v>
      </c>
      <c r="Q208" s="1">
        <f>Igazgatás!Q237+Községgazd!T221+Vagyongazd!Q208+Közút!Q208+Sport!Q210+Közművelődés!S253+Támogatás!X222</f>
        <v>0</v>
      </c>
      <c r="R208" s="42">
        <f>Igazgatás!R237+Községgazd!U221+Vagyongazd!R208+Közút!R208+Sport!R210+Közművelődés!T253+Támogatás!Y222</f>
        <v>0</v>
      </c>
      <c r="S208" s="44">
        <f>Igazgatás!S237+Községgazd!V221+Vagyongazd!S208+Közút!S208+Sport!S210+Közművelődés!U253+Támogatás!Z222</f>
        <v>0</v>
      </c>
      <c r="T208" s="42">
        <f>Igazgatás!T237+Községgazd!W221+Vagyongazd!T208+Közút!T208+Sport!T210+Közművelődés!V253+Támogatás!AA222</f>
        <v>0</v>
      </c>
      <c r="U208" s="42">
        <f>Igazgatás!U237+Községgazd!X221+Vagyongazd!U208+Közút!U208+Sport!U210+Közművelődés!W253+Támogatás!AB222</f>
        <v>0</v>
      </c>
      <c r="V208" s="44">
        <f>Igazgatás!V237+Községgazd!Y221+Vagyongazd!V208+Közút!V208+Sport!V210+Közművelődés!X253+Támogatás!AC222</f>
        <v>0</v>
      </c>
    </row>
    <row r="209" spans="1:22" hidden="1" x14ac:dyDescent="0.25">
      <c r="B209" s="55"/>
      <c r="C209" s="2"/>
      <c r="D209" s="761" t="s">
        <v>374</v>
      </c>
      <c r="E209" s="761"/>
      <c r="F209" s="167">
        <f>[1]Igazgatás!F237+[1]Községgazd!F222+[1]Vagyongazd!F209+[1]Közút!F209+[1]Sport!F211+[1]Közművelődés!F244+[1]Támogatás!F221</f>
        <v>0</v>
      </c>
      <c r="G209" s="490"/>
      <c r="H209" s="251">
        <f>Igazgatás!H238+Községgazd!H222+Vagyongazd!H209+Közút!H209+Sport!H211+Közművelődés!H254+Támogatás!H223</f>
        <v>0</v>
      </c>
      <c r="I209" s="149">
        <f>Igazgatás!I238+Községgazd!I222+Vagyongazd!I209+Közút!I209+Sport!I211+Közművelődés!I254+Támogatás!I223</f>
        <v>0</v>
      </c>
      <c r="J209" s="167">
        <f>Igazgatás!J238+Községgazd!J222+Vagyongazd!J209+Közút!J209+Sport!J211+Közművelődés!J254+Támogatás!J223</f>
        <v>0</v>
      </c>
      <c r="K209" s="75">
        <f>Igazgatás!K238+Községgazd!N222+Vagyongazd!K209+Közút!K209+Sport!K211+Közművelődés!M254+Támogatás!R223</f>
        <v>0</v>
      </c>
      <c r="L209" s="1">
        <f>Igazgatás!L238+Községgazd!O222+Vagyongazd!L209+Közút!L209+Sport!L211+Közművelődés!N254+Támogatás!S223</f>
        <v>0</v>
      </c>
      <c r="M209" s="1">
        <f>Igazgatás!M238+Községgazd!P222+Vagyongazd!M209+Közút!M209+Sport!M211+Közművelődés!O254+Támogatás!T223</f>
        <v>0</v>
      </c>
      <c r="N209" s="1">
        <f>Igazgatás!N238+Községgazd!Q222+Vagyongazd!N209+Közút!N209+Sport!N211+Közművelődés!P254+Támogatás!U223</f>
        <v>0</v>
      </c>
      <c r="O209" s="1">
        <f>Igazgatás!O238+Községgazd!R222+Vagyongazd!O209+Közút!O209+Sport!O211+Közművelődés!Q254+Támogatás!V223</f>
        <v>0</v>
      </c>
      <c r="P209" s="81">
        <f>Igazgatás!P238+Községgazd!S222+Vagyongazd!P209+Közút!P209+Sport!P211+Közművelődés!R254+Támogatás!W223</f>
        <v>0</v>
      </c>
      <c r="Q209" s="1">
        <f>Igazgatás!Q238+Községgazd!T222+Vagyongazd!Q209+Közút!Q209+Sport!Q211+Közművelődés!S254+Támogatás!X223</f>
        <v>0</v>
      </c>
      <c r="R209" s="42">
        <f>Igazgatás!R238+Községgazd!U222+Vagyongazd!R209+Közút!R209+Sport!R211+Közművelődés!T254+Támogatás!Y223</f>
        <v>0</v>
      </c>
      <c r="S209" s="44">
        <f>Igazgatás!S238+Községgazd!V222+Vagyongazd!S209+Közút!S209+Sport!S211+Közművelődés!U254+Támogatás!Z223</f>
        <v>0</v>
      </c>
      <c r="T209" s="42">
        <f>Igazgatás!T238+Községgazd!W222+Vagyongazd!T209+Közút!T209+Sport!T211+Közművelődés!V254+Támogatás!AA223</f>
        <v>0</v>
      </c>
      <c r="U209" s="42">
        <f>Igazgatás!U238+Községgazd!X222+Vagyongazd!U209+Közút!U209+Sport!U211+Közművelődés!W254+Támogatás!AB223</f>
        <v>0</v>
      </c>
      <c r="V209" s="44">
        <f>Igazgatás!V238+Községgazd!Y222+Vagyongazd!V209+Közút!V209+Sport!V211+Közművelődés!X254+Támogatás!AC223</f>
        <v>0</v>
      </c>
    </row>
    <row r="210" spans="1:22" hidden="1" x14ac:dyDescent="0.25">
      <c r="B210" s="55"/>
      <c r="C210" s="2"/>
      <c r="D210" s="761" t="s">
        <v>824</v>
      </c>
      <c r="E210" s="761"/>
      <c r="F210" s="167">
        <f>[1]Igazgatás!F238+[1]Községgazd!F223+[1]Vagyongazd!F210+[1]Közút!F210+[1]Sport!F212+[1]Közművelődés!F245+[1]Támogatás!F222</f>
        <v>0</v>
      </c>
      <c r="G210" s="490"/>
      <c r="H210" s="251">
        <f>Igazgatás!H239+Községgazd!H223+Vagyongazd!H210+Közút!H210+Sport!H212+Közművelődés!H255+Támogatás!H224</f>
        <v>0</v>
      </c>
      <c r="I210" s="149">
        <f>Igazgatás!I239+Községgazd!I223+Vagyongazd!I210+Közút!I210+Sport!I212+Közművelődés!I255+Támogatás!I224</f>
        <v>0</v>
      </c>
      <c r="J210" s="167">
        <f>Igazgatás!J239+Községgazd!J223+Vagyongazd!J210+Közút!J210+Sport!J212+Közművelődés!J255+Támogatás!J224</f>
        <v>0</v>
      </c>
      <c r="K210" s="75">
        <f>Igazgatás!K239+Községgazd!N223+Vagyongazd!K210+Közút!K210+Sport!K212+Közművelődés!M255+Támogatás!R224</f>
        <v>0</v>
      </c>
      <c r="L210" s="1">
        <f>Igazgatás!L239+Községgazd!O223+Vagyongazd!L210+Közút!L210+Sport!L212+Közművelődés!N255+Támogatás!S224</f>
        <v>0</v>
      </c>
      <c r="M210" s="1">
        <f>Igazgatás!M239+Községgazd!P223+Vagyongazd!M210+Közút!M210+Sport!M212+Közművelődés!O255+Támogatás!T224</f>
        <v>0</v>
      </c>
      <c r="N210" s="1">
        <f>Igazgatás!N239+Községgazd!Q223+Vagyongazd!N210+Közút!N210+Sport!N212+Közművelődés!P255+Támogatás!U224</f>
        <v>0</v>
      </c>
      <c r="O210" s="1">
        <f>Igazgatás!O239+Községgazd!R223+Vagyongazd!O210+Közút!O210+Sport!O212+Közművelődés!Q255+Támogatás!V224</f>
        <v>0</v>
      </c>
      <c r="P210" s="81">
        <f>Igazgatás!P239+Községgazd!S223+Vagyongazd!P210+Közút!P210+Sport!P212+Közművelődés!R255+Támogatás!W224</f>
        <v>0</v>
      </c>
      <c r="Q210" s="1">
        <f>Igazgatás!Q239+Községgazd!T223+Vagyongazd!Q210+Közút!Q210+Sport!Q212+Közművelődés!S255+Támogatás!X224</f>
        <v>0</v>
      </c>
      <c r="R210" s="42">
        <f>Igazgatás!R239+Községgazd!U223+Vagyongazd!R210+Közút!R210+Sport!R212+Közművelődés!T255+Támogatás!Y224</f>
        <v>0</v>
      </c>
      <c r="S210" s="44">
        <f>Igazgatás!S239+Községgazd!V223+Vagyongazd!S210+Közút!S210+Sport!S212+Közművelődés!U255+Támogatás!Z224</f>
        <v>0</v>
      </c>
      <c r="T210" s="42">
        <f>Igazgatás!T239+Községgazd!W223+Vagyongazd!T210+Közút!T210+Sport!T212+Közművelődés!V255+Támogatás!AA224</f>
        <v>0</v>
      </c>
      <c r="U210" s="42">
        <f>Igazgatás!U239+Községgazd!X223+Vagyongazd!U210+Közút!U210+Sport!U212+Közművelődés!W255+Támogatás!AB224</f>
        <v>0</v>
      </c>
      <c r="V210" s="44">
        <f>Igazgatás!V239+Községgazd!Y223+Vagyongazd!V210+Közút!V210+Sport!V212+Közművelődés!X255+Támogatás!AC224</f>
        <v>0</v>
      </c>
    </row>
    <row r="211" spans="1:22" hidden="1" x14ac:dyDescent="0.25">
      <c r="B211" s="55"/>
      <c r="C211" s="2"/>
      <c r="D211" s="761" t="s">
        <v>566</v>
      </c>
      <c r="E211" s="761"/>
      <c r="F211" s="167">
        <f>[1]Igazgatás!F239+[1]Községgazd!F224+[1]Vagyongazd!F211+[1]Közút!F211+[1]Sport!F213+[1]Közművelődés!F246+[1]Támogatás!F223</f>
        <v>0</v>
      </c>
      <c r="G211" s="490"/>
      <c r="H211" s="251">
        <f>Igazgatás!H240+Községgazd!H224+Vagyongazd!H211+Közút!H211+Sport!H213+Közművelődés!H256+Támogatás!H225</f>
        <v>0</v>
      </c>
      <c r="I211" s="149">
        <f>Igazgatás!I240+Községgazd!I224+Vagyongazd!I211+Közút!I211+Sport!I213+Közművelődés!I256+Támogatás!I225</f>
        <v>0</v>
      </c>
      <c r="J211" s="167">
        <f>Igazgatás!J240+Községgazd!J224+Vagyongazd!J211+Közút!J211+Sport!J213+Közművelődés!J256+Támogatás!J225</f>
        <v>0</v>
      </c>
      <c r="K211" s="75">
        <f>Igazgatás!K240+Községgazd!N224+Vagyongazd!K211+Közút!K211+Sport!K213+Közművelődés!M256+Támogatás!R225</f>
        <v>0</v>
      </c>
      <c r="L211" s="1">
        <f>Igazgatás!L240+Községgazd!O224+Vagyongazd!L211+Közút!L211+Sport!L213+Közművelődés!N256+Támogatás!S225</f>
        <v>0</v>
      </c>
      <c r="M211" s="1">
        <f>Igazgatás!M240+Községgazd!P224+Vagyongazd!M211+Közút!M211+Sport!M213+Közművelődés!O256+Támogatás!T225</f>
        <v>0</v>
      </c>
      <c r="N211" s="1">
        <f>Igazgatás!N240+Községgazd!Q224+Vagyongazd!N211+Közút!N211+Sport!N213+Közművelődés!P256+Támogatás!U225</f>
        <v>0</v>
      </c>
      <c r="O211" s="1">
        <f>Igazgatás!O240+Községgazd!R224+Vagyongazd!O211+Közút!O211+Sport!O213+Közművelődés!Q256+Támogatás!V225</f>
        <v>0</v>
      </c>
      <c r="P211" s="81">
        <f>Igazgatás!P240+Községgazd!S224+Vagyongazd!P211+Közút!P211+Sport!P213+Közművelődés!R256+Támogatás!W225</f>
        <v>0</v>
      </c>
      <c r="Q211" s="1">
        <f>Igazgatás!Q240+Községgazd!T224+Vagyongazd!Q211+Közút!Q211+Sport!Q213+Közművelődés!S256+Támogatás!X225</f>
        <v>0</v>
      </c>
      <c r="R211" s="42">
        <f>Igazgatás!R240+Községgazd!U224+Vagyongazd!R211+Közút!R211+Sport!R213+Közművelődés!T256+Támogatás!Y225</f>
        <v>0</v>
      </c>
      <c r="S211" s="44">
        <f>Igazgatás!S240+Községgazd!V224+Vagyongazd!S211+Közút!S211+Sport!S213+Közművelődés!U256+Támogatás!Z225</f>
        <v>0</v>
      </c>
      <c r="T211" s="42">
        <f>Igazgatás!T240+Községgazd!W224+Vagyongazd!T211+Közút!T211+Sport!T213+Közművelődés!V256+Támogatás!AA225</f>
        <v>0</v>
      </c>
      <c r="U211" s="42">
        <f>Igazgatás!U240+Községgazd!X224+Vagyongazd!U211+Közút!U211+Sport!U213+Közművelődés!W256+Támogatás!AB225</f>
        <v>0</v>
      </c>
      <c r="V211" s="44">
        <f>Igazgatás!V240+Községgazd!Y224+Vagyongazd!V211+Közút!V211+Sport!V213+Közművelődés!X256+Támogatás!AC225</f>
        <v>0</v>
      </c>
    </row>
    <row r="212" spans="1:22" s="18" customFormat="1" hidden="1" x14ac:dyDescent="0.25">
      <c r="A212" s="126" t="s">
        <v>278</v>
      </c>
      <c r="B212" s="92" t="s">
        <v>689</v>
      </c>
      <c r="C212" s="784" t="s">
        <v>279</v>
      </c>
      <c r="D212" s="785"/>
      <c r="E212" s="785"/>
      <c r="F212" s="166">
        <f>[1]Igazgatás!F240+[1]Községgazd!F225+[1]Vagyongazd!F212+[1]Közút!F212+[1]Sport!F214+[1]Közművelődés!F247+[1]Támogatás!F224</f>
        <v>0</v>
      </c>
      <c r="G212" s="488"/>
      <c r="H212" s="252">
        <f>Igazgatás!H241+Községgazd!H225+Vagyongazd!H212+Közút!H212+Sport!H214+Közművelődés!H257+Támogatás!H226</f>
        <v>0</v>
      </c>
      <c r="I212" s="150">
        <f>Igazgatás!I241+Községgazd!I225+Vagyongazd!I212+Közút!I212+Sport!I214+Közművelődés!I257+Támogatás!I226</f>
        <v>0</v>
      </c>
      <c r="J212" s="166">
        <f>Igazgatás!J241+Községgazd!J225+Vagyongazd!J212+Közút!J212+Sport!J214+Közművelődés!J257+Támogatás!J226</f>
        <v>0</v>
      </c>
      <c r="K212" s="94">
        <f>Igazgatás!K241+Községgazd!N225+Vagyongazd!K212+Közút!K212+Sport!K214+Közművelődés!M257+Támogatás!R226</f>
        <v>0</v>
      </c>
      <c r="L212" s="95">
        <f>Igazgatás!L241+Községgazd!O225+Vagyongazd!L212+Közút!L212+Sport!L214+Közművelődés!N257+Támogatás!S226</f>
        <v>0</v>
      </c>
      <c r="M212" s="95">
        <f>Igazgatás!M241+Községgazd!P225+Vagyongazd!M212+Közút!M212+Sport!M214+Közművelődés!O257+Támogatás!T226</f>
        <v>0</v>
      </c>
      <c r="N212" s="95">
        <f>Igazgatás!N241+Községgazd!Q225+Vagyongazd!N212+Közút!N212+Sport!N214+Közművelődés!P257+Támogatás!U226</f>
        <v>0</v>
      </c>
      <c r="O212" s="95">
        <f>Igazgatás!O241+Községgazd!R225+Vagyongazd!O212+Közút!O212+Sport!O214+Közművelődés!Q257+Támogatás!V226</f>
        <v>0</v>
      </c>
      <c r="P212" s="98">
        <f>Igazgatás!P241+Községgazd!S225+Vagyongazd!P212+Közút!P212+Sport!P214+Közművelődés!R257+Támogatás!W226</f>
        <v>0</v>
      </c>
      <c r="Q212" s="95">
        <f>Igazgatás!Q241+Községgazd!T225+Vagyongazd!Q212+Közút!Q212+Sport!Q214+Közművelődés!S257+Támogatás!X226</f>
        <v>0</v>
      </c>
      <c r="R212" s="97">
        <f>Igazgatás!R241+Községgazd!U225+Vagyongazd!R212+Közút!R212+Sport!R214+Közművelődés!T257+Támogatás!Y226</f>
        <v>0</v>
      </c>
      <c r="S212" s="99">
        <f>Igazgatás!S241+Községgazd!V225+Vagyongazd!S212+Közút!S212+Sport!S214+Közművelődés!U257+Támogatás!Z226</f>
        <v>0</v>
      </c>
      <c r="T212" s="97">
        <f>Igazgatás!T241+Községgazd!W225+Vagyongazd!T212+Közút!T212+Sport!T214+Közművelődés!V257+Támogatás!AA226</f>
        <v>0</v>
      </c>
      <c r="U212" s="97">
        <f>Igazgatás!U241+Községgazd!X225+Vagyongazd!U212+Közút!U212+Sport!U214+Közművelődés!W257+Támogatás!AB226</f>
        <v>0</v>
      </c>
      <c r="V212" s="99">
        <f>Igazgatás!V241+Községgazd!Y225+Vagyongazd!V212+Közút!V212+Sport!V214+Közművelődés!X257+Támogatás!AC226</f>
        <v>0</v>
      </c>
    </row>
    <row r="213" spans="1:22" s="18" customFormat="1" hidden="1" x14ac:dyDescent="0.25">
      <c r="A213" s="126" t="s">
        <v>280</v>
      </c>
      <c r="B213" s="92" t="s">
        <v>690</v>
      </c>
      <c r="C213" s="784" t="s">
        <v>281</v>
      </c>
      <c r="D213" s="785"/>
      <c r="E213" s="785"/>
      <c r="F213" s="166">
        <f>[1]Igazgatás!F241+[1]Községgazd!F226+[1]Vagyongazd!F213+[1]Közút!F213+[1]Sport!F215+[1]Közművelődés!F248+[1]Támogatás!F225</f>
        <v>0</v>
      </c>
      <c r="G213" s="488"/>
      <c r="H213" s="252">
        <f>Igazgatás!H242+Községgazd!H226+Vagyongazd!H213+Közút!H213+Sport!H215+Közművelődés!H258+Támogatás!H227</f>
        <v>0</v>
      </c>
      <c r="I213" s="150">
        <f>Igazgatás!I242+Községgazd!I226+Vagyongazd!I213+Közút!I213+Sport!I215+Közművelődés!I258+Támogatás!I227</f>
        <v>0</v>
      </c>
      <c r="J213" s="166">
        <f>Igazgatás!J242+Községgazd!J226+Vagyongazd!J213+Közút!J213+Sport!J215+Közművelődés!J258+Támogatás!J227</f>
        <v>0</v>
      </c>
      <c r="K213" s="94">
        <f>Igazgatás!K242+Községgazd!N226+Vagyongazd!K213+Közút!K213+Sport!K215+Közművelődés!M258+Támogatás!R227</f>
        <v>0</v>
      </c>
      <c r="L213" s="95">
        <f>Igazgatás!L242+Községgazd!O226+Vagyongazd!L213+Közút!L213+Sport!L215+Közművelődés!N258+Támogatás!S227</f>
        <v>0</v>
      </c>
      <c r="M213" s="95">
        <f>Igazgatás!M242+Községgazd!P226+Vagyongazd!M213+Közút!M213+Sport!M215+Közművelődés!O258+Támogatás!T227</f>
        <v>0</v>
      </c>
      <c r="N213" s="95">
        <f>Igazgatás!N242+Községgazd!Q226+Vagyongazd!N213+Közút!N213+Sport!N215+Közművelődés!P258+Támogatás!U227</f>
        <v>0</v>
      </c>
      <c r="O213" s="95">
        <f>Igazgatás!O242+Községgazd!R226+Vagyongazd!O213+Közút!O213+Sport!O215+Közművelődés!Q258+Támogatás!V227</f>
        <v>0</v>
      </c>
      <c r="P213" s="98">
        <f>Igazgatás!P242+Községgazd!S226+Vagyongazd!P213+Közút!P213+Sport!P215+Közművelődés!R258+Támogatás!W227</f>
        <v>0</v>
      </c>
      <c r="Q213" s="95">
        <f>Igazgatás!Q242+Községgazd!T226+Vagyongazd!Q213+Közút!Q213+Sport!Q215+Közművelődés!S258+Támogatás!X227</f>
        <v>0</v>
      </c>
      <c r="R213" s="97">
        <f>Igazgatás!R242+Községgazd!U226+Vagyongazd!R213+Közút!R213+Sport!R215+Közművelődés!T258+Támogatás!Y227</f>
        <v>0</v>
      </c>
      <c r="S213" s="99">
        <f>Igazgatás!S242+Községgazd!V226+Vagyongazd!S213+Közút!S213+Sport!S215+Közművelődés!U258+Támogatás!Z227</f>
        <v>0</v>
      </c>
      <c r="T213" s="97">
        <f>Igazgatás!T242+Községgazd!W226+Vagyongazd!T213+Közút!T213+Sport!T215+Közművelődés!V258+Támogatás!AA227</f>
        <v>0</v>
      </c>
      <c r="U213" s="97">
        <f>Igazgatás!U242+Községgazd!X226+Vagyongazd!U213+Közút!U213+Sport!U215+Közművelődés!W258+Támogatás!AB227</f>
        <v>0</v>
      </c>
      <c r="V213" s="99">
        <f>Igazgatás!V242+Községgazd!Y226+Vagyongazd!V213+Közút!V213+Sport!V215+Közművelődés!X258+Támogatás!AC227</f>
        <v>0</v>
      </c>
    </row>
    <row r="214" spans="1:22" s="18" customFormat="1" hidden="1" x14ac:dyDescent="0.25">
      <c r="A214" s="126" t="s">
        <v>282</v>
      </c>
      <c r="B214" s="92" t="s">
        <v>691</v>
      </c>
      <c r="C214" s="784" t="s">
        <v>283</v>
      </c>
      <c r="D214" s="785"/>
      <c r="E214" s="785"/>
      <c r="F214" s="166">
        <f>[1]Igazgatás!F242+[1]Községgazd!F227+[1]Vagyongazd!F214+[1]Közút!F214+[1]Sport!F216+[1]Közművelődés!F249+[1]Támogatás!F226</f>
        <v>0</v>
      </c>
      <c r="G214" s="488"/>
      <c r="H214" s="252">
        <f>Igazgatás!H243+Községgazd!H227+Vagyongazd!H214+Közút!H214+Sport!H216+Közművelődés!H259+Támogatás!H228</f>
        <v>50000</v>
      </c>
      <c r="I214" s="150">
        <f>Igazgatás!I243+Községgazd!I227+Vagyongazd!I214+Közút!I214+Sport!I216+Közművelődés!I259+Támogatás!I228</f>
        <v>0</v>
      </c>
      <c r="J214" s="166">
        <f>Igazgatás!J243+Községgazd!J227+Vagyongazd!J214+Közút!J214+Sport!J216+Közművelődés!J259+Támogatás!J228</f>
        <v>50000</v>
      </c>
      <c r="K214" s="94">
        <f>Igazgatás!K243+Községgazd!N227+Vagyongazd!K214+Közút!K214+Sport!K216+Közművelődés!M259+Támogatás!R228</f>
        <v>0</v>
      </c>
      <c r="L214" s="95">
        <f>Igazgatás!L243+Községgazd!O227+Vagyongazd!L214+Közút!L214+Sport!L216+Közművelődés!N259+Támogatás!S228</f>
        <v>0</v>
      </c>
      <c r="M214" s="95">
        <f>Igazgatás!M243+Községgazd!P227+Vagyongazd!M214+Közút!M214+Sport!M216+Közművelődés!O259+Támogatás!T228</f>
        <v>0</v>
      </c>
      <c r="N214" s="95">
        <f>Igazgatás!N243+Községgazd!Q227+Vagyongazd!N214+Közút!N214+Sport!N216+Közművelődés!P259+Támogatás!U228</f>
        <v>0</v>
      </c>
      <c r="O214" s="95">
        <f>Igazgatás!O243+Községgazd!R227+Vagyongazd!O214+Közút!O214+Sport!O216+Közművelődés!Q259+Támogatás!V228</f>
        <v>0</v>
      </c>
      <c r="P214" s="98">
        <f>Igazgatás!P243+Községgazd!S227+Vagyongazd!P214+Közút!P214+Sport!P216+Közművelődés!R259+Támogatás!W228</f>
        <v>0</v>
      </c>
      <c r="Q214" s="95">
        <f>Igazgatás!Q243+Községgazd!T227+Vagyongazd!Q214+Közút!Q214+Sport!Q216+Közművelődés!S259+Támogatás!X228</f>
        <v>0</v>
      </c>
      <c r="R214" s="97">
        <f>Igazgatás!R243+Községgazd!U227+Vagyongazd!R214+Közút!R214+Sport!R216+Közművelődés!T259+Támogatás!Y228</f>
        <v>0</v>
      </c>
      <c r="S214" s="99">
        <f>Igazgatás!S243+Községgazd!V227+Vagyongazd!S214+Közút!S214+Sport!S216+Közművelődés!U259+Támogatás!Z228</f>
        <v>0</v>
      </c>
      <c r="T214" s="97">
        <f>Igazgatás!T243+Községgazd!W227+Vagyongazd!T214+Közút!T214+Sport!T216+Közművelődés!V259+Támogatás!AA228</f>
        <v>50000</v>
      </c>
      <c r="U214" s="97">
        <f>Igazgatás!U243+Községgazd!X227+Vagyongazd!U214+Közút!U214+Sport!U216+Közművelődés!W259+Támogatás!AB228</f>
        <v>0</v>
      </c>
      <c r="V214" s="99">
        <f>Igazgatás!V243+Községgazd!Y227+Vagyongazd!V214+Közút!V214+Sport!V216+Közművelődés!X259+Támogatás!AC228</f>
        <v>0</v>
      </c>
    </row>
    <row r="215" spans="1:22" hidden="1" x14ac:dyDescent="0.25">
      <c r="B215" s="55"/>
      <c r="C215" s="2"/>
      <c r="D215" s="761" t="s">
        <v>376</v>
      </c>
      <c r="E215" s="761"/>
      <c r="F215" s="167">
        <f>[1]Igazgatás!F243+[1]Községgazd!F228+[1]Vagyongazd!F215+[1]Közút!F215+[1]Sport!F217+[1]Közművelődés!F250+[1]Támogatás!F227</f>
        <v>0</v>
      </c>
      <c r="G215" s="490"/>
      <c r="H215" s="251">
        <f>Igazgatás!H244+Községgazd!H228+Vagyongazd!H215+Közút!H215+Sport!H217+Közművelődés!H260+Támogatás!H229</f>
        <v>0</v>
      </c>
      <c r="I215" s="149">
        <f>Igazgatás!I244+Községgazd!I228+Vagyongazd!I215+Közút!I215+Sport!I217+Közművelődés!I260+Támogatás!I229</f>
        <v>0</v>
      </c>
      <c r="J215" s="167">
        <f>Igazgatás!J244+Községgazd!J228+Vagyongazd!J215+Közút!J215+Sport!J217+Közművelődés!J260+Támogatás!J229</f>
        <v>0</v>
      </c>
      <c r="K215" s="75">
        <f>Igazgatás!K244+Községgazd!N228+Vagyongazd!K215+Közút!K215+Sport!K217+Közművelődés!M260+Támogatás!R229</f>
        <v>0</v>
      </c>
      <c r="L215" s="1">
        <f>Igazgatás!L244+Községgazd!O228+Vagyongazd!L215+Közút!L215+Sport!L217+Közművelődés!N260+Támogatás!S229</f>
        <v>0</v>
      </c>
      <c r="M215" s="1">
        <f>Igazgatás!M244+Községgazd!P228+Vagyongazd!M215+Közút!M215+Sport!M217+Közművelődés!O260+Támogatás!T229</f>
        <v>0</v>
      </c>
      <c r="N215" s="1">
        <f>Igazgatás!N244+Községgazd!Q228+Vagyongazd!N215+Közút!N215+Sport!N217+Közművelődés!P260+Támogatás!U229</f>
        <v>0</v>
      </c>
      <c r="O215" s="1">
        <f>Igazgatás!O244+Községgazd!R228+Vagyongazd!O215+Közút!O215+Sport!O217+Közművelődés!Q260+Támogatás!V229</f>
        <v>0</v>
      </c>
      <c r="P215" s="81">
        <f>Igazgatás!P244+Községgazd!S228+Vagyongazd!P215+Közút!P215+Sport!P217+Közművelődés!R260+Támogatás!W229</f>
        <v>0</v>
      </c>
      <c r="Q215" s="1">
        <f>Igazgatás!Q244+Községgazd!T228+Vagyongazd!Q215+Közút!Q215+Sport!Q217+Közművelődés!S260+Támogatás!X229</f>
        <v>0</v>
      </c>
      <c r="R215" s="42">
        <f>Igazgatás!R244+Községgazd!U228+Vagyongazd!R215+Közút!R215+Sport!R217+Közművelődés!T260+Támogatás!Y229</f>
        <v>0</v>
      </c>
      <c r="S215" s="44">
        <f>Igazgatás!S244+Községgazd!V228+Vagyongazd!S215+Közút!S215+Sport!S217+Közművelődés!U260+Támogatás!Z229</f>
        <v>0</v>
      </c>
      <c r="T215" s="42">
        <f>Igazgatás!T244+Községgazd!W228+Vagyongazd!T215+Közút!T215+Sport!T217+Közművelődés!V260+Támogatás!AA229</f>
        <v>0</v>
      </c>
      <c r="U215" s="42">
        <f>Igazgatás!U244+Községgazd!X228+Vagyongazd!U215+Közút!U215+Sport!U217+Közművelődés!W260+Támogatás!AB229</f>
        <v>0</v>
      </c>
      <c r="V215" s="44">
        <f>Igazgatás!V244+Községgazd!Y228+Vagyongazd!V215+Közút!V215+Sport!V217+Közművelődés!X260+Támogatás!AC229</f>
        <v>0</v>
      </c>
    </row>
    <row r="216" spans="1:22" hidden="1" x14ac:dyDescent="0.25">
      <c r="B216" s="55"/>
      <c r="C216" s="2"/>
      <c r="D216" s="761" t="s">
        <v>377</v>
      </c>
      <c r="E216" s="761"/>
      <c r="F216" s="167">
        <f>[1]Igazgatás!F244+[1]Községgazd!F229+[1]Vagyongazd!F216+[1]Közút!F216+[1]Sport!F218+[1]Közművelődés!F251+[1]Támogatás!F228</f>
        <v>0</v>
      </c>
      <c r="G216" s="490"/>
      <c r="H216" s="251">
        <f>Igazgatás!H245+Községgazd!H229+Vagyongazd!H216+Közút!H216+Sport!H218+Közművelődés!H261+Támogatás!H230</f>
        <v>0</v>
      </c>
      <c r="I216" s="149">
        <f>Igazgatás!I245+Községgazd!I229+Vagyongazd!I216+Közút!I216+Sport!I218+Közművelődés!I261+Támogatás!I230</f>
        <v>0</v>
      </c>
      <c r="J216" s="167">
        <f>Igazgatás!J245+Községgazd!J229+Vagyongazd!J216+Közút!J216+Sport!J218+Közművelődés!J261+Támogatás!J230</f>
        <v>0</v>
      </c>
      <c r="K216" s="75">
        <f>Igazgatás!K245+Községgazd!N229+Vagyongazd!K216+Közút!K216+Sport!K218+Közművelődés!M261+Támogatás!R230</f>
        <v>0</v>
      </c>
      <c r="L216" s="1">
        <f>Igazgatás!L245+Községgazd!O229+Vagyongazd!L216+Közút!L216+Sport!L218+Közművelődés!N261+Támogatás!S230</f>
        <v>0</v>
      </c>
      <c r="M216" s="1">
        <f>Igazgatás!M245+Községgazd!P229+Vagyongazd!M216+Közút!M216+Sport!M218+Közművelődés!O261+Támogatás!T230</f>
        <v>0</v>
      </c>
      <c r="N216" s="1">
        <f>Igazgatás!N245+Községgazd!Q229+Vagyongazd!N216+Közút!N216+Sport!N218+Közművelődés!P261+Támogatás!U230</f>
        <v>0</v>
      </c>
      <c r="O216" s="1">
        <f>Igazgatás!O245+Községgazd!R229+Vagyongazd!O216+Közút!O216+Sport!O218+Közművelődés!Q261+Támogatás!V230</f>
        <v>0</v>
      </c>
      <c r="P216" s="81">
        <f>Igazgatás!P245+Községgazd!S229+Vagyongazd!P216+Közút!P216+Sport!P218+Közművelődés!R261+Támogatás!W230</f>
        <v>0</v>
      </c>
      <c r="Q216" s="1">
        <f>Igazgatás!Q245+Községgazd!T229+Vagyongazd!Q216+Közút!Q216+Sport!Q218+Közművelődés!S261+Támogatás!X230</f>
        <v>0</v>
      </c>
      <c r="R216" s="42">
        <f>Igazgatás!R245+Községgazd!U229+Vagyongazd!R216+Közút!R216+Sport!R218+Közművelődés!T261+Támogatás!Y230</f>
        <v>0</v>
      </c>
      <c r="S216" s="44">
        <f>Igazgatás!S245+Községgazd!V229+Vagyongazd!S216+Közút!S216+Sport!S218+Közművelődés!U261+Támogatás!Z230</f>
        <v>0</v>
      </c>
      <c r="T216" s="42">
        <f>Igazgatás!T245+Községgazd!W229+Vagyongazd!T216+Közút!T216+Sport!T218+Közművelődés!V261+Támogatás!AA230</f>
        <v>0</v>
      </c>
      <c r="U216" s="42">
        <f>Igazgatás!U245+Községgazd!X229+Vagyongazd!U216+Közút!U216+Sport!U218+Közművelődés!W261+Támogatás!AB230</f>
        <v>0</v>
      </c>
      <c r="V216" s="44">
        <f>Igazgatás!V245+Községgazd!Y229+Vagyongazd!V216+Közút!V216+Sport!V218+Közművelődés!X261+Támogatás!AC230</f>
        <v>0</v>
      </c>
    </row>
    <row r="217" spans="1:22" hidden="1" x14ac:dyDescent="0.25">
      <c r="B217" s="55"/>
      <c r="C217" s="2"/>
      <c r="D217" s="761" t="s">
        <v>378</v>
      </c>
      <c r="E217" s="761"/>
      <c r="F217" s="167">
        <f>[1]Igazgatás!F245+[1]Községgazd!F230+[1]Vagyongazd!F217+[1]Közút!F217+[1]Sport!F219+[1]Közművelődés!F252+[1]Támogatás!F229</f>
        <v>0</v>
      </c>
      <c r="G217" s="490"/>
      <c r="H217" s="251">
        <f>Igazgatás!H246+Községgazd!H230+Vagyongazd!H217+Közút!H217+Sport!H219+Közművelődés!H262+Támogatás!H231</f>
        <v>50000</v>
      </c>
      <c r="I217" s="149">
        <f>Igazgatás!I246+Községgazd!I230+Vagyongazd!I217+Közút!I217+Sport!I219+Közművelődés!I262+Támogatás!I231</f>
        <v>0</v>
      </c>
      <c r="J217" s="167">
        <f>Igazgatás!J246+Községgazd!J230+Vagyongazd!J217+Közút!J217+Sport!J219+Közművelődés!J262+Támogatás!J231</f>
        <v>50000</v>
      </c>
      <c r="K217" s="75">
        <f>Igazgatás!K246+Községgazd!N230+Vagyongazd!K217+Közút!K217+Sport!K219+Közművelődés!M262+Támogatás!R231</f>
        <v>0</v>
      </c>
      <c r="L217" s="1">
        <f>Igazgatás!L246+Községgazd!O230+Vagyongazd!L217+Közút!L217+Sport!L219+Közművelődés!N262+Támogatás!S231</f>
        <v>0</v>
      </c>
      <c r="M217" s="1">
        <f>Igazgatás!M246+Községgazd!P230+Vagyongazd!M217+Közút!M217+Sport!M219+Közművelődés!O262+Támogatás!T231</f>
        <v>0</v>
      </c>
      <c r="N217" s="1">
        <f>Igazgatás!N246+Községgazd!Q230+Vagyongazd!N217+Közút!N217+Sport!N219+Közművelődés!P262+Támogatás!U231</f>
        <v>0</v>
      </c>
      <c r="O217" s="1">
        <f>Igazgatás!O246+Községgazd!R230+Vagyongazd!O217+Közút!O217+Sport!O219+Közművelődés!Q262+Támogatás!V231</f>
        <v>0</v>
      </c>
      <c r="P217" s="81">
        <f>Igazgatás!P246+Községgazd!S230+Vagyongazd!P217+Közút!P217+Sport!P219+Közművelődés!R262+Támogatás!W231</f>
        <v>0</v>
      </c>
      <c r="Q217" s="1">
        <f>Igazgatás!Q246+Községgazd!T230+Vagyongazd!Q217+Közút!Q217+Sport!Q219+Közművelődés!S262+Támogatás!X231</f>
        <v>0</v>
      </c>
      <c r="R217" s="42">
        <f>Igazgatás!R246+Községgazd!U230+Vagyongazd!R217+Közút!R217+Sport!R219+Közművelődés!T262+Támogatás!Y231</f>
        <v>0</v>
      </c>
      <c r="S217" s="44">
        <f>Igazgatás!S246+Községgazd!V230+Vagyongazd!S217+Közút!S217+Sport!S219+Közművelődés!U262+Támogatás!Z231</f>
        <v>0</v>
      </c>
      <c r="T217" s="42">
        <f>Igazgatás!T246+Községgazd!W230+Vagyongazd!T217+Közút!T217+Sport!T219+Közművelődés!V262+Támogatás!AA231</f>
        <v>50000</v>
      </c>
      <c r="U217" s="42">
        <f>Igazgatás!U246+Községgazd!X230+Vagyongazd!U217+Közút!U217+Sport!U219+Közművelődés!W262+Támogatás!AB231</f>
        <v>0</v>
      </c>
      <c r="V217" s="44">
        <f>Igazgatás!V246+Községgazd!Y230+Vagyongazd!V217+Közút!V217+Sport!V219+Közművelődés!X262+Támogatás!AC231</f>
        <v>0</v>
      </c>
    </row>
    <row r="218" spans="1:22" hidden="1" x14ac:dyDescent="0.25">
      <c r="B218" s="55"/>
      <c r="C218" s="2"/>
      <c r="D218" s="761" t="s">
        <v>379</v>
      </c>
      <c r="E218" s="761"/>
      <c r="F218" s="167">
        <f>[1]Igazgatás!F246+[1]Községgazd!F231+[1]Vagyongazd!F218+[1]Közút!F218+[1]Sport!F220+[1]Közművelődés!F253+[1]Támogatás!F230</f>
        <v>0</v>
      </c>
      <c r="G218" s="490"/>
      <c r="H218" s="251">
        <f>Igazgatás!H247+Községgazd!H231+Vagyongazd!H218+Közút!H218+Sport!H220+Közművelődés!H263+Támogatás!H232</f>
        <v>0</v>
      </c>
      <c r="I218" s="149">
        <f>Igazgatás!I247+Községgazd!I231+Vagyongazd!I218+Közút!I218+Sport!I220+Közművelődés!I263+Támogatás!I232</f>
        <v>0</v>
      </c>
      <c r="J218" s="167">
        <f>Igazgatás!J247+Községgazd!J231+Vagyongazd!J218+Közút!J218+Sport!J220+Közművelődés!J263+Támogatás!J232</f>
        <v>0</v>
      </c>
      <c r="K218" s="75">
        <f>Igazgatás!K247+Községgazd!N231+Vagyongazd!K218+Közút!K218+Sport!K220+Közművelődés!M263+Támogatás!R232</f>
        <v>0</v>
      </c>
      <c r="L218" s="1">
        <f>Igazgatás!L247+Községgazd!O231+Vagyongazd!L218+Közút!L218+Sport!L220+Közművelődés!N263+Támogatás!S232</f>
        <v>0</v>
      </c>
      <c r="M218" s="1">
        <f>Igazgatás!M247+Községgazd!P231+Vagyongazd!M218+Közút!M218+Sport!M220+Közművelődés!O263+Támogatás!T232</f>
        <v>0</v>
      </c>
      <c r="N218" s="1">
        <f>Igazgatás!N247+Községgazd!Q231+Vagyongazd!N218+Közút!N218+Sport!N220+Közművelődés!P263+Támogatás!U232</f>
        <v>0</v>
      </c>
      <c r="O218" s="1">
        <f>Igazgatás!O247+Községgazd!R231+Vagyongazd!O218+Közút!O218+Sport!O220+Közművelődés!Q263+Támogatás!V232</f>
        <v>0</v>
      </c>
      <c r="P218" s="81">
        <f>Igazgatás!P247+Községgazd!S231+Vagyongazd!P218+Közút!P218+Sport!P220+Közművelődés!R263+Támogatás!W232</f>
        <v>0</v>
      </c>
      <c r="Q218" s="1">
        <f>Igazgatás!Q247+Községgazd!T231+Vagyongazd!Q218+Közút!Q218+Sport!Q220+Közművelődés!S263+Támogatás!X232</f>
        <v>0</v>
      </c>
      <c r="R218" s="42">
        <f>Igazgatás!R247+Községgazd!U231+Vagyongazd!R218+Közút!R218+Sport!R220+Közművelődés!T263+Támogatás!Y232</f>
        <v>0</v>
      </c>
      <c r="S218" s="44">
        <f>Igazgatás!S247+Községgazd!V231+Vagyongazd!S218+Közút!S218+Sport!S220+Közművelődés!U263+Támogatás!Z232</f>
        <v>0</v>
      </c>
      <c r="T218" s="42">
        <f>Igazgatás!T247+Községgazd!W231+Vagyongazd!T218+Közút!T218+Sport!T220+Közművelődés!V263+Támogatás!AA232</f>
        <v>0</v>
      </c>
      <c r="U218" s="42">
        <f>Igazgatás!U247+Községgazd!X231+Vagyongazd!U218+Közút!U218+Sport!U220+Közművelődés!W263+Támogatás!AB232</f>
        <v>0</v>
      </c>
      <c r="V218" s="44">
        <f>Igazgatás!V247+Községgazd!Y231+Vagyongazd!V218+Közút!V218+Sport!V220+Közművelődés!X263+Támogatás!AC232</f>
        <v>0</v>
      </c>
    </row>
    <row r="219" spans="1:22" hidden="1" x14ac:dyDescent="0.25">
      <c r="B219" s="55"/>
      <c r="C219" s="2"/>
      <c r="D219" s="761" t="s">
        <v>380</v>
      </c>
      <c r="E219" s="761"/>
      <c r="F219" s="167">
        <f>[1]Igazgatás!F247+[1]Községgazd!F232+[1]Vagyongazd!F219+[1]Közút!F219+[1]Sport!F221+[1]Közművelődés!F254+[1]Támogatás!F231</f>
        <v>0</v>
      </c>
      <c r="G219" s="490"/>
      <c r="H219" s="251">
        <f>Igazgatás!H248+Községgazd!H232+Vagyongazd!H219+Közút!H219+Sport!H221+Közművelődés!H264+Támogatás!H233</f>
        <v>0</v>
      </c>
      <c r="I219" s="149">
        <f>Igazgatás!I248+Községgazd!I232+Vagyongazd!I219+Közút!I219+Sport!I221+Közművelődés!I264+Támogatás!I233</f>
        <v>0</v>
      </c>
      <c r="J219" s="167">
        <f>Igazgatás!J248+Községgazd!J232+Vagyongazd!J219+Közút!J219+Sport!J221+Közművelődés!J264+Támogatás!J233</f>
        <v>0</v>
      </c>
      <c r="K219" s="75">
        <f>Igazgatás!K248+Községgazd!N232+Vagyongazd!K219+Közút!K219+Sport!K221+Közművelődés!M264+Támogatás!R233</f>
        <v>0</v>
      </c>
      <c r="L219" s="1">
        <f>Igazgatás!L248+Községgazd!O232+Vagyongazd!L219+Közút!L219+Sport!L221+Közművelődés!N264+Támogatás!S233</f>
        <v>0</v>
      </c>
      <c r="M219" s="1">
        <f>Igazgatás!M248+Községgazd!P232+Vagyongazd!M219+Közút!M219+Sport!M221+Közművelődés!O264+Támogatás!T233</f>
        <v>0</v>
      </c>
      <c r="N219" s="1">
        <f>Igazgatás!N248+Községgazd!Q232+Vagyongazd!N219+Közút!N219+Sport!N221+Közművelődés!P264+Támogatás!U233</f>
        <v>0</v>
      </c>
      <c r="O219" s="1">
        <f>Igazgatás!O248+Községgazd!R232+Vagyongazd!O219+Közút!O219+Sport!O221+Közművelődés!Q264+Támogatás!V233</f>
        <v>0</v>
      </c>
      <c r="P219" s="81">
        <f>Igazgatás!P248+Községgazd!S232+Vagyongazd!P219+Közút!P219+Sport!P221+Közművelődés!R264+Támogatás!W233</f>
        <v>0</v>
      </c>
      <c r="Q219" s="1">
        <f>Igazgatás!Q248+Községgazd!T232+Vagyongazd!Q219+Közút!Q219+Sport!Q221+Közművelődés!S264+Támogatás!X233</f>
        <v>0</v>
      </c>
      <c r="R219" s="42">
        <f>Igazgatás!R248+Községgazd!U232+Vagyongazd!R219+Közút!R219+Sport!R221+Közművelődés!T264+Támogatás!Y233</f>
        <v>0</v>
      </c>
      <c r="S219" s="44">
        <f>Igazgatás!S248+Községgazd!V232+Vagyongazd!S219+Közút!S219+Sport!S221+Közművelődés!U264+Támogatás!Z233</f>
        <v>0</v>
      </c>
      <c r="T219" s="42">
        <f>Igazgatás!T248+Községgazd!W232+Vagyongazd!T219+Közút!T219+Sport!T221+Közművelődés!V264+Támogatás!AA233</f>
        <v>0</v>
      </c>
      <c r="U219" s="42">
        <f>Igazgatás!U248+Községgazd!X232+Vagyongazd!U219+Közút!U219+Sport!U221+Közművelődés!W264+Támogatás!AB233</f>
        <v>0</v>
      </c>
      <c r="V219" s="44">
        <f>Igazgatás!V248+Községgazd!Y232+Vagyongazd!V219+Közút!V219+Sport!V221+Közművelődés!X264+Támogatás!AC233</f>
        <v>0</v>
      </c>
    </row>
    <row r="220" spans="1:22" ht="25.5" hidden="1" customHeight="1" x14ac:dyDescent="0.25">
      <c r="B220" s="55"/>
      <c r="C220" s="2"/>
      <c r="D220" s="762" t="s">
        <v>538</v>
      </c>
      <c r="E220" s="762"/>
      <c r="F220" s="167">
        <f>[1]Igazgatás!F248+[1]Községgazd!F233+[1]Vagyongazd!F220+[1]Közút!F220+[1]Sport!F222+[1]Közművelődés!F255+[1]Támogatás!F232</f>
        <v>0</v>
      </c>
      <c r="G220" s="490"/>
      <c r="H220" s="261">
        <f>Igazgatás!H249+Községgazd!H233+Vagyongazd!H220+Közút!H220+Sport!H222+Közművelődés!H265+Támogatás!H234</f>
        <v>0</v>
      </c>
      <c r="I220" s="159">
        <f>Igazgatás!I249+Községgazd!I233+Vagyongazd!I220+Közút!I220+Sport!I222+Közművelődés!I265+Támogatás!I234</f>
        <v>0</v>
      </c>
      <c r="J220" s="167">
        <f>Igazgatás!J249+Községgazd!J233+Vagyongazd!J220+Közút!J220+Sport!J222+Közművelődés!J265+Támogatás!J234</f>
        <v>0</v>
      </c>
      <c r="K220" s="75">
        <f>Igazgatás!K249+Községgazd!N233+Vagyongazd!K220+Közút!K220+Sport!K222+Közművelődés!M265+Támogatás!R234</f>
        <v>0</v>
      </c>
      <c r="L220" s="1">
        <f>Igazgatás!L249+Községgazd!O233+Vagyongazd!L220+Közút!L220+Sport!L222+Közművelődés!N265+Támogatás!S234</f>
        <v>0</v>
      </c>
      <c r="M220" s="1">
        <f>Igazgatás!M249+Községgazd!P233+Vagyongazd!M220+Közút!M220+Sport!M222+Közművelődés!O265+Támogatás!T234</f>
        <v>0</v>
      </c>
      <c r="N220" s="1">
        <f>Igazgatás!N249+Községgazd!Q233+Vagyongazd!N220+Közút!N220+Sport!N222+Közművelődés!P265+Támogatás!U234</f>
        <v>0</v>
      </c>
      <c r="O220" s="1">
        <f>Igazgatás!O249+Községgazd!R233+Vagyongazd!O220+Közút!O220+Sport!O222+Közművelődés!Q265+Támogatás!V234</f>
        <v>0</v>
      </c>
      <c r="P220" s="81">
        <f>Igazgatás!P249+Községgazd!S233+Vagyongazd!P220+Közút!P220+Sport!P222+Közművelődés!R265+Támogatás!W234</f>
        <v>0</v>
      </c>
      <c r="Q220" s="1">
        <f>Igazgatás!Q249+Községgazd!T233+Vagyongazd!Q220+Közút!Q220+Sport!Q222+Közművelődés!S265+Támogatás!X234</f>
        <v>0</v>
      </c>
      <c r="R220" s="42">
        <f>Igazgatás!R249+Községgazd!U233+Vagyongazd!R220+Közút!R220+Sport!R222+Közművelődés!T265+Támogatás!Y234</f>
        <v>0</v>
      </c>
      <c r="S220" s="44">
        <f>Igazgatás!S249+Községgazd!V233+Vagyongazd!S220+Közút!S220+Sport!S222+Közművelődés!U265+Támogatás!Z234</f>
        <v>0</v>
      </c>
      <c r="T220" s="42">
        <f>Igazgatás!T249+Községgazd!W233+Vagyongazd!T220+Közút!T220+Sport!T222+Közművelődés!V265+Támogatás!AA234</f>
        <v>0</v>
      </c>
      <c r="U220" s="42">
        <f>Igazgatás!U249+Községgazd!X233+Vagyongazd!U220+Közút!U220+Sport!U222+Közművelődés!W265+Támogatás!AB234</f>
        <v>0</v>
      </c>
      <c r="V220" s="44">
        <f>Igazgatás!V249+Községgazd!Y233+Vagyongazd!V220+Közút!V220+Sport!V222+Közművelődés!X265+Támogatás!AC234</f>
        <v>0</v>
      </c>
    </row>
    <row r="221" spans="1:22" ht="25.5" hidden="1" customHeight="1" x14ac:dyDescent="0.25">
      <c r="B221" s="55"/>
      <c r="C221" s="2"/>
      <c r="D221" s="762" t="s">
        <v>541</v>
      </c>
      <c r="E221" s="762"/>
      <c r="F221" s="167">
        <f>[1]Igazgatás!F249+[1]Községgazd!F234+[1]Vagyongazd!F221+[1]Közút!F221+[1]Sport!F223+[1]Közművelődés!F256+[1]Támogatás!F233</f>
        <v>0</v>
      </c>
      <c r="G221" s="490"/>
      <c r="H221" s="261">
        <f>Igazgatás!H250+Községgazd!H234+Vagyongazd!H221+Közút!H221+Sport!H223+Közművelődés!H266+Támogatás!H235</f>
        <v>0</v>
      </c>
      <c r="I221" s="159">
        <f>Igazgatás!I250+Községgazd!I234+Vagyongazd!I221+Közút!I221+Sport!I223+Közművelődés!I266+Támogatás!I235</f>
        <v>0</v>
      </c>
      <c r="J221" s="167">
        <f>Igazgatás!J250+Községgazd!J234+Vagyongazd!J221+Közút!J221+Sport!J223+Közművelődés!J266+Támogatás!J235</f>
        <v>0</v>
      </c>
      <c r="K221" s="75">
        <f>Igazgatás!K250+Községgazd!N234+Vagyongazd!K221+Közút!K221+Sport!K223+Közművelődés!M266+Támogatás!R235</f>
        <v>0</v>
      </c>
      <c r="L221" s="1">
        <f>Igazgatás!L250+Községgazd!O234+Vagyongazd!L221+Közút!L221+Sport!L223+Közművelődés!N266+Támogatás!S235</f>
        <v>0</v>
      </c>
      <c r="M221" s="1">
        <f>Igazgatás!M250+Községgazd!P234+Vagyongazd!M221+Közút!M221+Sport!M223+Közművelődés!O266+Támogatás!T235</f>
        <v>0</v>
      </c>
      <c r="N221" s="1">
        <f>Igazgatás!N250+Községgazd!Q234+Vagyongazd!N221+Közút!N221+Sport!N223+Közművelődés!P266+Támogatás!U235</f>
        <v>0</v>
      </c>
      <c r="O221" s="1">
        <f>Igazgatás!O250+Községgazd!R234+Vagyongazd!O221+Közút!O221+Sport!O223+Közművelődés!Q266+Támogatás!V235</f>
        <v>0</v>
      </c>
      <c r="P221" s="81">
        <f>Igazgatás!P250+Községgazd!S234+Vagyongazd!P221+Közút!P221+Sport!P223+Közművelődés!R266+Támogatás!W235</f>
        <v>0</v>
      </c>
      <c r="Q221" s="1">
        <f>Igazgatás!Q250+Községgazd!T234+Vagyongazd!Q221+Közút!Q221+Sport!Q223+Közművelődés!S266+Támogatás!X235</f>
        <v>0</v>
      </c>
      <c r="R221" s="42">
        <f>Igazgatás!R250+Községgazd!U234+Vagyongazd!R221+Közút!R221+Sport!R223+Közművelődés!T266+Támogatás!Y235</f>
        <v>0</v>
      </c>
      <c r="S221" s="44">
        <f>Igazgatás!S250+Községgazd!V234+Vagyongazd!S221+Közút!S221+Sport!S223+Közművelődés!U266+Támogatás!Z235</f>
        <v>0</v>
      </c>
      <c r="T221" s="42">
        <f>Igazgatás!T250+Községgazd!W234+Vagyongazd!T221+Közút!T221+Sport!T223+Közművelődés!V266+Támogatás!AA235</f>
        <v>0</v>
      </c>
      <c r="U221" s="42">
        <f>Igazgatás!U250+Községgazd!X234+Vagyongazd!U221+Közút!U221+Sport!U223+Közművelődés!W266+Támogatás!AB235</f>
        <v>0</v>
      </c>
      <c r="V221" s="44">
        <f>Igazgatás!V250+Községgazd!Y234+Vagyongazd!V221+Közút!V221+Sport!V223+Közművelődés!X266+Támogatás!AC235</f>
        <v>0</v>
      </c>
    </row>
    <row r="222" spans="1:22" hidden="1" x14ac:dyDescent="0.25">
      <c r="B222" s="55"/>
      <c r="C222" s="2"/>
      <c r="D222" s="761" t="s">
        <v>381</v>
      </c>
      <c r="E222" s="761"/>
      <c r="F222" s="167">
        <f>[1]Igazgatás!F250+[1]Községgazd!F235+[1]Vagyongazd!F222+[1]Közút!F222+[1]Sport!F224+[1]Közművelődés!F257+[1]Támogatás!F234</f>
        <v>0</v>
      </c>
      <c r="G222" s="490"/>
      <c r="H222" s="251">
        <f>Igazgatás!H251+Községgazd!H235+Vagyongazd!H222+Közút!H222+Sport!H224+Közművelődés!H267+Támogatás!H236</f>
        <v>0</v>
      </c>
      <c r="I222" s="149">
        <f>Igazgatás!I251+Községgazd!I235+Vagyongazd!I222+Közút!I222+Sport!I224+Közművelődés!I267+Támogatás!I236</f>
        <v>0</v>
      </c>
      <c r="J222" s="167">
        <f>Igazgatás!J251+Községgazd!J235+Vagyongazd!J222+Közút!J222+Sport!J224+Közművelődés!J267+Támogatás!J236</f>
        <v>0</v>
      </c>
      <c r="K222" s="75">
        <f>Igazgatás!K251+Községgazd!N235+Vagyongazd!K222+Közút!K222+Sport!K224+Közművelődés!M267+Támogatás!R236</f>
        <v>0</v>
      </c>
      <c r="L222" s="1">
        <f>Igazgatás!L251+Községgazd!O235+Vagyongazd!L222+Közút!L222+Sport!L224+Közművelődés!N267+Támogatás!S236</f>
        <v>0</v>
      </c>
      <c r="M222" s="1">
        <f>Igazgatás!M251+Községgazd!P235+Vagyongazd!M222+Közút!M222+Sport!M224+Közművelődés!O267+Támogatás!T236</f>
        <v>0</v>
      </c>
      <c r="N222" s="1">
        <f>Igazgatás!N251+Községgazd!Q235+Vagyongazd!N222+Közút!N222+Sport!N224+Közművelődés!P267+Támogatás!U236</f>
        <v>0</v>
      </c>
      <c r="O222" s="1">
        <f>Igazgatás!O251+Községgazd!R235+Vagyongazd!O222+Közút!O222+Sport!O224+Közművelődés!Q267+Támogatás!V236</f>
        <v>0</v>
      </c>
      <c r="P222" s="81">
        <f>Igazgatás!P251+Községgazd!S235+Vagyongazd!P222+Közút!P222+Sport!P224+Közművelődés!R267+Támogatás!W236</f>
        <v>0</v>
      </c>
      <c r="Q222" s="1">
        <f>Igazgatás!Q251+Községgazd!T235+Vagyongazd!Q222+Közút!Q222+Sport!Q224+Közművelődés!S267+Támogatás!X236</f>
        <v>0</v>
      </c>
      <c r="R222" s="42">
        <f>Igazgatás!R251+Községgazd!U235+Vagyongazd!R222+Közút!R222+Sport!R224+Közművelődés!T267+Támogatás!Y236</f>
        <v>0</v>
      </c>
      <c r="S222" s="44">
        <f>Igazgatás!S251+Községgazd!V235+Vagyongazd!S222+Közút!S222+Sport!S224+Közművelődés!U267+Támogatás!Z236</f>
        <v>0</v>
      </c>
      <c r="T222" s="42">
        <f>Igazgatás!T251+Községgazd!W235+Vagyongazd!T222+Közút!T222+Sport!T224+Közművelődés!V267+Támogatás!AA236</f>
        <v>0</v>
      </c>
      <c r="U222" s="42">
        <f>Igazgatás!U251+Községgazd!X235+Vagyongazd!U222+Közút!U222+Sport!U224+Közművelődés!W267+Támogatás!AB236</f>
        <v>0</v>
      </c>
      <c r="V222" s="44">
        <f>Igazgatás!V251+Községgazd!Y235+Vagyongazd!V222+Közút!V222+Sport!V224+Közművelődés!X267+Támogatás!AC236</f>
        <v>0</v>
      </c>
    </row>
    <row r="223" spans="1:22" hidden="1" x14ac:dyDescent="0.25">
      <c r="B223" s="55"/>
      <c r="C223" s="2"/>
      <c r="D223" s="761" t="s">
        <v>382</v>
      </c>
      <c r="E223" s="761"/>
      <c r="F223" s="167">
        <f>[1]Igazgatás!F251+[1]Községgazd!F236+[1]Vagyongazd!F223+[1]Közút!F223+[1]Sport!F225+[1]Közművelődés!F258+[1]Támogatás!F235</f>
        <v>0</v>
      </c>
      <c r="G223" s="490"/>
      <c r="H223" s="251">
        <f>Igazgatás!H252+Községgazd!H236+Vagyongazd!H223+Közút!H223+Sport!H225+Közművelődés!H268+Támogatás!H237</f>
        <v>0</v>
      </c>
      <c r="I223" s="149">
        <f>Igazgatás!I252+Községgazd!I236+Vagyongazd!I223+Közút!I223+Sport!I225+Közművelődés!I268+Támogatás!I237</f>
        <v>0</v>
      </c>
      <c r="J223" s="167">
        <f>Igazgatás!J252+Községgazd!J236+Vagyongazd!J223+Közút!J223+Sport!J225+Közművelődés!J268+Támogatás!J237</f>
        <v>0</v>
      </c>
      <c r="K223" s="75">
        <f>Igazgatás!K252+Községgazd!N236+Vagyongazd!K223+Közút!K223+Sport!K225+Közművelődés!M268+Támogatás!R237</f>
        <v>0</v>
      </c>
      <c r="L223" s="1">
        <f>Igazgatás!L252+Községgazd!O236+Vagyongazd!L223+Közút!L223+Sport!L225+Közművelődés!N268+Támogatás!S237</f>
        <v>0</v>
      </c>
      <c r="M223" s="1">
        <f>Igazgatás!M252+Községgazd!P236+Vagyongazd!M223+Közút!M223+Sport!M225+Közművelődés!O268+Támogatás!T237</f>
        <v>0</v>
      </c>
      <c r="N223" s="1">
        <f>Igazgatás!N252+Községgazd!Q236+Vagyongazd!N223+Közút!N223+Sport!N225+Közművelődés!P268+Támogatás!U237</f>
        <v>0</v>
      </c>
      <c r="O223" s="1">
        <f>Igazgatás!O252+Községgazd!R236+Vagyongazd!O223+Közút!O223+Sport!O225+Közművelődés!Q268+Támogatás!V237</f>
        <v>0</v>
      </c>
      <c r="P223" s="81">
        <f>Igazgatás!P252+Községgazd!S236+Vagyongazd!P223+Közút!P223+Sport!P225+Közművelődés!R268+Támogatás!W237</f>
        <v>0</v>
      </c>
      <c r="Q223" s="1">
        <f>Igazgatás!Q252+Községgazd!T236+Vagyongazd!Q223+Közút!Q223+Sport!Q225+Közművelődés!S268+Támogatás!X237</f>
        <v>0</v>
      </c>
      <c r="R223" s="42">
        <f>Igazgatás!R252+Községgazd!U236+Vagyongazd!R223+Közút!R223+Sport!R225+Közművelődés!T268+Támogatás!Y237</f>
        <v>0</v>
      </c>
      <c r="S223" s="44">
        <f>Igazgatás!S252+Községgazd!V236+Vagyongazd!S223+Közút!S223+Sport!S225+Közművelődés!U268+Támogatás!Z237</f>
        <v>0</v>
      </c>
      <c r="T223" s="42">
        <f>Igazgatás!T252+Községgazd!W236+Vagyongazd!T223+Közút!T223+Sport!T225+Közművelődés!V268+Támogatás!AA237</f>
        <v>0</v>
      </c>
      <c r="U223" s="42">
        <f>Igazgatás!U252+Községgazd!X236+Vagyongazd!U223+Közút!U223+Sport!U225+Közművelődés!W268+Támogatás!AB237</f>
        <v>0</v>
      </c>
      <c r="V223" s="44">
        <f>Igazgatás!V252+Községgazd!Y236+Vagyongazd!V223+Közút!V223+Sport!V225+Közművelődés!X268+Támogatás!AC237</f>
        <v>0</v>
      </c>
    </row>
    <row r="224" spans="1:22" ht="15.75" hidden="1" thickBot="1" x14ac:dyDescent="0.3">
      <c r="B224" s="57"/>
      <c r="C224" s="20"/>
      <c r="D224" s="787" t="s">
        <v>567</v>
      </c>
      <c r="E224" s="787"/>
      <c r="F224" s="167">
        <f>[1]Igazgatás!F252+[1]Községgazd!F237+[1]Vagyongazd!F224+[1]Közút!F224+[1]Sport!F226+[1]Közművelődés!F259+[1]Támogatás!F236</f>
        <v>0</v>
      </c>
      <c r="G224" s="612"/>
      <c r="H224" s="253">
        <f>Igazgatás!H253+Községgazd!H237+Vagyongazd!H224+Közút!H224+Sport!H226+Közművelődés!H269+Támogatás!H238</f>
        <v>0</v>
      </c>
      <c r="I224" s="151">
        <f>Igazgatás!I253+Községgazd!I237+Vagyongazd!I224+Közút!I224+Sport!I226+Közművelődés!I269+Támogatás!I238</f>
        <v>0</v>
      </c>
      <c r="J224" s="167">
        <f>Igazgatás!J253+Községgazd!J237+Vagyongazd!J224+Közút!J224+Sport!J226+Közművelődés!J269+Támogatás!J238</f>
        <v>0</v>
      </c>
      <c r="K224" s="75">
        <f>Igazgatás!K253+Községgazd!N237+Vagyongazd!K224+Közút!K224+Sport!K226+Közművelődés!M269+Támogatás!R238</f>
        <v>0</v>
      </c>
      <c r="L224" s="1">
        <f>Igazgatás!L253+Községgazd!O237+Vagyongazd!L224+Közút!L224+Sport!L226+Közművelődés!N269+Támogatás!S238</f>
        <v>0</v>
      </c>
      <c r="M224" s="1">
        <f>Igazgatás!M253+Községgazd!P237+Vagyongazd!M224+Közút!M224+Sport!M226+Közművelődés!O269+Támogatás!T238</f>
        <v>0</v>
      </c>
      <c r="N224" s="1">
        <f>Igazgatás!N253+Községgazd!Q237+Vagyongazd!N224+Közút!N224+Sport!N226+Közművelődés!P269+Támogatás!U238</f>
        <v>0</v>
      </c>
      <c r="O224" s="1">
        <f>Igazgatás!O253+Községgazd!R237+Vagyongazd!O224+Közút!O224+Sport!O226+Közművelődés!Q269+Támogatás!V238</f>
        <v>0</v>
      </c>
      <c r="P224" s="81">
        <f>Igazgatás!P253+Községgazd!S237+Vagyongazd!P224+Közút!P224+Sport!P226+Közművelődés!R269+Támogatás!W238</f>
        <v>0</v>
      </c>
      <c r="Q224" s="1">
        <f>Igazgatás!Q253+Községgazd!T237+Vagyongazd!Q224+Közút!Q224+Sport!Q226+Közművelődés!S269+Támogatás!X238</f>
        <v>0</v>
      </c>
      <c r="R224" s="42">
        <f>Igazgatás!R253+Községgazd!U237+Vagyongazd!R224+Közút!R224+Sport!R226+Közművelődés!T269+Támogatás!Y238</f>
        <v>0</v>
      </c>
      <c r="S224" s="44">
        <f>Igazgatás!S253+Községgazd!V237+Vagyongazd!S224+Közút!S224+Sport!S226+Közművelődés!U269+Támogatás!Z238</f>
        <v>0</v>
      </c>
      <c r="T224" s="42">
        <f>Igazgatás!T253+Községgazd!W237+Vagyongazd!T224+Közút!T224+Sport!T226+Közművelődés!V269+Támogatás!AA238</f>
        <v>0</v>
      </c>
      <c r="U224" s="42">
        <f>Igazgatás!U253+Községgazd!X237+Vagyongazd!U224+Közút!U224+Sport!U226+Közművelődés!W269+Támogatás!AB238</f>
        <v>0</v>
      </c>
      <c r="V224" s="44">
        <f>Igazgatás!V253+Községgazd!Y237+Vagyongazd!V224+Közút!V224+Sport!V226+Közművelődés!X269+Támogatás!AC238</f>
        <v>0</v>
      </c>
    </row>
    <row r="225" spans="1:22" ht="15.75" thickBot="1" x14ac:dyDescent="0.3">
      <c r="B225" s="100" t="s">
        <v>284</v>
      </c>
      <c r="C225" s="788" t="s">
        <v>285</v>
      </c>
      <c r="D225" s="789"/>
      <c r="E225" s="789"/>
      <c r="F225" s="164">
        <f>[1]Igazgatás!F253+[1]Községgazd!F238+[1]Vagyongazd!F225+[1]Közút!F225+[1]Sport!F227+[1]Közművelődés!F260+[1]Támogatás!F237</f>
        <v>549172</v>
      </c>
      <c r="G225" s="485">
        <f>G226</f>
        <v>549172</v>
      </c>
      <c r="H225" s="254">
        <f>Igazgatás!H254+Községgazd!H238+Vagyongazd!H225+Közút!H225+Sport!H227+Közművelődés!H270+Támogatás!H239</f>
        <v>549172</v>
      </c>
      <c r="I225" s="152">
        <f>Igazgatás!I254+Községgazd!I238+Vagyongazd!I225+Közút!I225+Sport!I227+Közművelődés!I270+Támogatás!I239</f>
        <v>0</v>
      </c>
      <c r="J225" s="164">
        <f>Igazgatás!J254+Községgazd!J238+Vagyongazd!J225+Közút!J225+Sport!J227+Közművelődés!J270+Támogatás!J239</f>
        <v>549172</v>
      </c>
      <c r="K225" s="86">
        <f>Igazgatás!K254+Községgazd!N238+Vagyongazd!K225+Közút!K225+Sport!K227+Közművelődés!M270+Támogatás!R239</f>
        <v>549172</v>
      </c>
      <c r="L225" s="87">
        <f>Igazgatás!L254+Községgazd!O238+Vagyongazd!L225+Közút!L225+Sport!L227+Közművelődés!N270+Támogatás!S239</f>
        <v>0</v>
      </c>
      <c r="M225" s="87">
        <f>Igazgatás!M254+Községgazd!P238+Vagyongazd!M225+Közút!M225+Sport!M227+Közművelődés!O270+Támogatás!T239</f>
        <v>0</v>
      </c>
      <c r="N225" s="87">
        <f>Igazgatás!N254+Községgazd!Q238+Vagyongazd!N225+Közút!N225+Sport!N227+Közművelődés!P270+Támogatás!U239</f>
        <v>0</v>
      </c>
      <c r="O225" s="87">
        <f>Igazgatás!O254+Községgazd!R238+Vagyongazd!O225+Közút!O225+Sport!O227+Közművelődés!Q270+Támogatás!V239</f>
        <v>0</v>
      </c>
      <c r="P225" s="90">
        <f>Igazgatás!P254+Községgazd!S238+Vagyongazd!P225+Közút!P225+Sport!P227+Közművelődés!R270+Támogatás!W239</f>
        <v>0</v>
      </c>
      <c r="Q225" s="87">
        <f>Igazgatás!Q254+Községgazd!T238+Vagyongazd!Q225+Közút!Q225+Sport!Q227+Közművelődés!S270+Támogatás!X239</f>
        <v>0</v>
      </c>
      <c r="R225" s="89">
        <f>Igazgatás!R254+Községgazd!U238+Vagyongazd!R225+Közút!R225+Sport!R227+Közművelődés!T270+Támogatás!Y239</f>
        <v>0</v>
      </c>
      <c r="S225" s="91">
        <f>Igazgatás!S254+Községgazd!V238+Vagyongazd!S225+Közút!S225+Sport!S227+Közművelődés!U270+Támogatás!Z239</f>
        <v>0</v>
      </c>
      <c r="T225" s="89">
        <f>Igazgatás!T254+Községgazd!W238+Vagyongazd!T225+Közút!T225+Sport!T227+Közművelődés!V270+Támogatás!AA239</f>
        <v>0</v>
      </c>
      <c r="U225" s="89">
        <f>Igazgatás!U254+Községgazd!X238+Vagyongazd!U225+Közút!U225+Sport!U227+Közművelődés!W270+Támogatás!AB239</f>
        <v>0</v>
      </c>
      <c r="V225" s="91">
        <f>Igazgatás!V254+Községgazd!Y238+Vagyongazd!V225+Közút!V225+Sport!V227+Közművelődés!X270+Támogatás!AC239</f>
        <v>0</v>
      </c>
    </row>
    <row r="226" spans="1:22" x14ac:dyDescent="0.25">
      <c r="B226" s="115" t="s">
        <v>692</v>
      </c>
      <c r="C226" s="812" t="s">
        <v>286</v>
      </c>
      <c r="D226" s="813"/>
      <c r="E226" s="813"/>
      <c r="F226" s="165">
        <f>[1]Igazgatás!F254+[1]Községgazd!F239+[1]Vagyongazd!F226+[1]Közút!F226+[1]Sport!F228+[1]Közművelődés!F261+[1]Támogatás!F238</f>
        <v>549172</v>
      </c>
      <c r="G226" s="486">
        <f>G239</f>
        <v>549172</v>
      </c>
      <c r="H226" s="250">
        <f>Igazgatás!H255+Községgazd!H239+Vagyongazd!H226+Közút!H226+Sport!H228+Közművelődés!H271+Támogatás!H240</f>
        <v>549172</v>
      </c>
      <c r="I226" s="148">
        <f>Igazgatás!I255+Községgazd!I239+Vagyongazd!I226+Közút!I226+Sport!I228+Közművelődés!I271+Támogatás!I240</f>
        <v>0</v>
      </c>
      <c r="J226" s="165">
        <f>Igazgatás!J255+Községgazd!J239+Vagyongazd!J226+Közút!J226+Sport!J228+Közművelődés!J271+Támogatás!J240</f>
        <v>549172</v>
      </c>
      <c r="K226" s="117">
        <f>Igazgatás!K255+Községgazd!N239+Vagyongazd!K226+Közút!K226+Sport!K228+Közművelődés!M271+Támogatás!R240</f>
        <v>549172</v>
      </c>
      <c r="L226" s="118">
        <f>Igazgatás!L255+Községgazd!O239+Vagyongazd!L226+Közút!L226+Sport!L228+Közművelődés!N271+Támogatás!S240</f>
        <v>0</v>
      </c>
      <c r="M226" s="118">
        <f>Igazgatás!M255+Községgazd!P239+Vagyongazd!M226+Közút!M226+Sport!M228+Közművelődés!O271+Támogatás!T240</f>
        <v>0</v>
      </c>
      <c r="N226" s="118">
        <f>Igazgatás!N255+Községgazd!Q239+Vagyongazd!N226+Közút!N226+Sport!N228+Közművelődés!P271+Támogatás!U240</f>
        <v>0</v>
      </c>
      <c r="O226" s="118">
        <f>Igazgatás!O255+Községgazd!R239+Vagyongazd!O226+Közút!O226+Sport!O228+Közművelődés!Q271+Támogatás!V240</f>
        <v>0</v>
      </c>
      <c r="P226" s="121">
        <f>Igazgatás!P255+Községgazd!S239+Vagyongazd!P226+Közút!P226+Sport!P228+Közművelődés!R271+Támogatás!W240</f>
        <v>0</v>
      </c>
      <c r="Q226" s="118">
        <f>Igazgatás!Q255+Községgazd!T239+Vagyongazd!Q226+Közút!Q226+Sport!Q228+Közművelődés!S271+Támogatás!X240</f>
        <v>0</v>
      </c>
      <c r="R226" s="120">
        <f>Igazgatás!R255+Községgazd!U239+Vagyongazd!R226+Közút!R226+Sport!R228+Közművelődés!T271+Támogatás!Y240</f>
        <v>0</v>
      </c>
      <c r="S226" s="122">
        <f>Igazgatás!S255+Községgazd!V239+Vagyongazd!S226+Közút!S226+Sport!S228+Közművelődés!U271+Támogatás!Z240</f>
        <v>0</v>
      </c>
      <c r="T226" s="120">
        <f>Igazgatás!T255+Községgazd!W239+Vagyongazd!T226+Közút!T226+Sport!T228+Közművelődés!V271+Támogatás!AA240</f>
        <v>0</v>
      </c>
      <c r="U226" s="120">
        <f>Igazgatás!U255+Községgazd!X239+Vagyongazd!U226+Közút!U226+Sport!U228+Közművelődés!W271+Támogatás!AB240</f>
        <v>0</v>
      </c>
      <c r="V226" s="122">
        <f>Igazgatás!V255+Községgazd!Y239+Vagyongazd!V226+Közút!V226+Sport!V228+Közművelődés!X271+Támogatás!AC240</f>
        <v>0</v>
      </c>
    </row>
    <row r="227" spans="1:22" s="18" customFormat="1" hidden="1" x14ac:dyDescent="0.25">
      <c r="A227" s="126"/>
      <c r="B227" s="53" t="s">
        <v>693</v>
      </c>
      <c r="C227" s="810" t="s">
        <v>287</v>
      </c>
      <c r="D227" s="811"/>
      <c r="E227" s="811"/>
      <c r="F227" s="168">
        <f>[1]Igazgatás!F255+[1]Községgazd!F240+[1]Vagyongazd!F227+[1]Közút!F227+[1]Sport!F229+[1]Közművelődés!F262+[1]Támogatás!F239</f>
        <v>0</v>
      </c>
      <c r="G227" s="489"/>
      <c r="H227" s="258">
        <f>Igazgatás!H256+Községgazd!H240+Vagyongazd!H227+Közút!H227+Sport!H229+Közművelődés!H272+Támogatás!H241</f>
        <v>0</v>
      </c>
      <c r="I227" s="156">
        <f>Igazgatás!I256+Községgazd!I240+Vagyongazd!I227+Közút!I227+Sport!I229+Közművelődés!I272+Támogatás!I241</f>
        <v>0</v>
      </c>
      <c r="J227" s="168">
        <f>Igazgatás!J256+Községgazd!J240+Vagyongazd!J227+Közút!J227+Sport!J229+Közművelődés!J272+Támogatás!J241</f>
        <v>0</v>
      </c>
      <c r="K227" s="77">
        <f>Igazgatás!K256+Községgazd!N240+Vagyongazd!K227+Közút!K227+Sport!K229+Közművelődés!M272+Támogatás!R241</f>
        <v>0</v>
      </c>
      <c r="L227" s="13">
        <f>Igazgatás!L256+Községgazd!O240+Vagyongazd!L227+Közút!L227+Sport!L229+Közművelődés!N272+Támogatás!S241</f>
        <v>0</v>
      </c>
      <c r="M227" s="13">
        <f>Igazgatás!M256+Községgazd!P240+Vagyongazd!M227+Közút!M227+Sport!M229+Közművelődés!O272+Támogatás!T241</f>
        <v>0</v>
      </c>
      <c r="N227" s="13">
        <f>Igazgatás!N256+Községgazd!Q240+Vagyongazd!N227+Közút!N227+Sport!N229+Közművelődés!P272+Támogatás!U241</f>
        <v>0</v>
      </c>
      <c r="O227" s="13">
        <f>Igazgatás!O256+Községgazd!R240+Vagyongazd!O227+Közút!O227+Sport!O229+Közművelődés!Q272+Támogatás!V241</f>
        <v>0</v>
      </c>
      <c r="P227" s="82">
        <f>Igazgatás!P256+Községgazd!S240+Vagyongazd!P227+Közút!P227+Sport!P229+Közművelődés!R272+Támogatás!W241</f>
        <v>0</v>
      </c>
      <c r="Q227" s="13">
        <f>Igazgatás!Q256+Községgazd!T240+Vagyongazd!Q227+Közút!Q227+Sport!Q229+Közművelődés!S272+Támogatás!X241</f>
        <v>0</v>
      </c>
      <c r="R227" s="43">
        <f>Igazgatás!R256+Községgazd!U240+Vagyongazd!R227+Közút!R227+Sport!R229+Közművelődés!T272+Támogatás!Y241</f>
        <v>0</v>
      </c>
      <c r="S227" s="45">
        <f>Igazgatás!S256+Községgazd!V240+Vagyongazd!S227+Közút!S227+Sport!S229+Közművelődés!U272+Támogatás!Z241</f>
        <v>0</v>
      </c>
      <c r="T227" s="43">
        <f>Igazgatás!T256+Községgazd!W240+Vagyongazd!T227+Közút!T227+Sport!T229+Közművelődés!V272+Támogatás!AA241</f>
        <v>0</v>
      </c>
      <c r="U227" s="43">
        <f>Igazgatás!U256+Községgazd!X240+Vagyongazd!U227+Közút!U227+Sport!U229+Közművelődés!W272+Támogatás!AB241</f>
        <v>0</v>
      </c>
      <c r="V227" s="45">
        <f>Igazgatás!V256+Községgazd!Y240+Vagyongazd!V227+Közút!V227+Sport!V229+Közművelődés!X272+Támogatás!AC241</f>
        <v>0</v>
      </c>
    </row>
    <row r="228" spans="1:22" s="209" customFormat="1" hidden="1" x14ac:dyDescent="0.25">
      <c r="A228" s="126" t="s">
        <v>288</v>
      </c>
      <c r="B228" s="189" t="s">
        <v>694</v>
      </c>
      <c r="C228" s="246"/>
      <c r="D228" s="814" t="s">
        <v>706</v>
      </c>
      <c r="E228" s="814"/>
      <c r="F228" s="191">
        <f>[1]Igazgatás!F256+[1]Községgazd!F241+[1]Vagyongazd!F228+[1]Közút!F228+[1]Sport!F230+[1]Közművelődés!F263+[1]Támogatás!F240</f>
        <v>0</v>
      </c>
      <c r="G228" s="487"/>
      <c r="H228" s="288">
        <f>Igazgatás!H257+Községgazd!H241+Vagyongazd!H228+Közút!H228+Sport!H230+Közművelődés!H273+Támogatás!H242</f>
        <v>0</v>
      </c>
      <c r="I228" s="289">
        <f>Igazgatás!I257+Községgazd!I241+Vagyongazd!I228+Közút!I228+Sport!I230+Közművelődés!I273+Támogatás!I242</f>
        <v>0</v>
      </c>
      <c r="J228" s="191">
        <f>Igazgatás!J257+Községgazd!J241+Vagyongazd!J228+Közút!J228+Sport!J230+Közművelődés!J273+Támogatás!J242</f>
        <v>0</v>
      </c>
      <c r="K228" s="199">
        <f>Igazgatás!K257+Községgazd!N241+Vagyongazd!K228+Közút!K228+Sport!K230+Közművelődés!M273+Támogatás!R242</f>
        <v>0</v>
      </c>
      <c r="L228" s="193">
        <f>Igazgatás!L257+Községgazd!O241+Vagyongazd!L228+Közút!L228+Sport!L230+Közművelődés!N273+Támogatás!S242</f>
        <v>0</v>
      </c>
      <c r="M228" s="193">
        <f>Igazgatás!M257+Községgazd!P241+Vagyongazd!M228+Közút!M228+Sport!M230+Közművelődés!O273+Támogatás!T242</f>
        <v>0</v>
      </c>
      <c r="N228" s="193">
        <f>Igazgatás!N257+Községgazd!Q241+Vagyongazd!N228+Közút!N228+Sport!N230+Közművelődés!P273+Támogatás!U242</f>
        <v>0</v>
      </c>
      <c r="O228" s="193">
        <f>Igazgatás!O257+Községgazd!R241+Vagyongazd!O228+Közút!O228+Sport!O230+Közművelődés!Q273+Támogatás!V242</f>
        <v>0</v>
      </c>
      <c r="P228" s="194">
        <f>Igazgatás!P257+Községgazd!S241+Vagyongazd!P228+Közút!P228+Sport!P230+Közművelődés!R273+Támogatás!W242</f>
        <v>0</v>
      </c>
      <c r="Q228" s="193">
        <f>Igazgatás!Q257+Községgazd!T241+Vagyongazd!Q228+Közút!Q228+Sport!Q230+Közművelődés!S273+Támogatás!X242</f>
        <v>0</v>
      </c>
      <c r="R228" s="192">
        <f>Igazgatás!R257+Községgazd!U241+Vagyongazd!R228+Közút!R228+Sport!R230+Közművelődés!T273+Támogatás!Y242</f>
        <v>0</v>
      </c>
      <c r="S228" s="195">
        <f>Igazgatás!S257+Községgazd!V241+Vagyongazd!S228+Közút!S228+Sport!S230+Közművelődés!U273+Támogatás!Z242</f>
        <v>0</v>
      </c>
      <c r="T228" s="192">
        <f>Igazgatás!T257+Községgazd!W241+Vagyongazd!T228+Közút!T228+Sport!T230+Közművelődés!V273+Támogatás!AA242</f>
        <v>0</v>
      </c>
      <c r="U228" s="192">
        <f>Igazgatás!U257+Községgazd!X241+Vagyongazd!U228+Közút!U228+Sport!U230+Közművelődés!W273+Támogatás!AB242</f>
        <v>0</v>
      </c>
      <c r="V228" s="195">
        <f>Igazgatás!V257+Községgazd!Y241+Vagyongazd!V228+Közút!V228+Sport!V230+Közművelődés!X273+Támogatás!AC242</f>
        <v>0</v>
      </c>
    </row>
    <row r="229" spans="1:22" s="209" customFormat="1" hidden="1" x14ac:dyDescent="0.25">
      <c r="A229" s="126" t="s">
        <v>289</v>
      </c>
      <c r="B229" s="189" t="s">
        <v>695</v>
      </c>
      <c r="C229" s="198"/>
      <c r="D229" s="794" t="s">
        <v>707</v>
      </c>
      <c r="E229" s="794"/>
      <c r="F229" s="191">
        <f>[1]Igazgatás!F257+[1]Községgazd!F242+[1]Vagyongazd!F229+[1]Közút!F229+[1]Sport!F231+[1]Közművelődés!F264+[1]Támogatás!F241</f>
        <v>0</v>
      </c>
      <c r="G229" s="487"/>
      <c r="H229" s="271">
        <f>Igazgatás!H258+Községgazd!H242+Vagyongazd!H229+Közút!H229+Sport!H231+Közművelődés!H274+Támogatás!H243</f>
        <v>0</v>
      </c>
      <c r="I229" s="190">
        <f>Igazgatás!I258+Községgazd!I242+Vagyongazd!I229+Közút!I229+Sport!I231+Közművelődés!I274+Támogatás!I243</f>
        <v>0</v>
      </c>
      <c r="J229" s="191">
        <f>Igazgatás!J258+Községgazd!J242+Vagyongazd!J229+Közút!J229+Sport!J231+Közművelődés!J274+Támogatás!J243</f>
        <v>0</v>
      </c>
      <c r="K229" s="199">
        <f>Igazgatás!K258+Községgazd!N242+Vagyongazd!K229+Közút!K229+Sport!K231+Közművelődés!M274+Támogatás!R243</f>
        <v>0</v>
      </c>
      <c r="L229" s="193">
        <f>Igazgatás!L258+Községgazd!O242+Vagyongazd!L229+Közút!L229+Sport!L231+Közművelődés!N274+Támogatás!S243</f>
        <v>0</v>
      </c>
      <c r="M229" s="193">
        <f>Igazgatás!M258+Községgazd!P242+Vagyongazd!M229+Közút!M229+Sport!M231+Közművelődés!O274+Támogatás!T243</f>
        <v>0</v>
      </c>
      <c r="N229" s="193">
        <f>Igazgatás!N258+Községgazd!Q242+Vagyongazd!N229+Közút!N229+Sport!N231+Közművelődés!P274+Támogatás!U243</f>
        <v>0</v>
      </c>
      <c r="O229" s="193">
        <f>Igazgatás!O258+Községgazd!R242+Vagyongazd!O229+Közút!O229+Sport!O231+Közművelődés!Q274+Támogatás!V243</f>
        <v>0</v>
      </c>
      <c r="P229" s="194">
        <f>Igazgatás!P258+Községgazd!S242+Vagyongazd!P229+Közút!P229+Sport!P231+Közművelődés!R274+Támogatás!W243</f>
        <v>0</v>
      </c>
      <c r="Q229" s="193">
        <f>Igazgatás!Q258+Községgazd!T242+Vagyongazd!Q229+Közút!Q229+Sport!Q231+Közművelődés!S274+Támogatás!X243</f>
        <v>0</v>
      </c>
      <c r="R229" s="192">
        <f>Igazgatás!R258+Községgazd!U242+Vagyongazd!R229+Közút!R229+Sport!R231+Közművelődés!T274+Támogatás!Y243</f>
        <v>0</v>
      </c>
      <c r="S229" s="195">
        <f>Igazgatás!S258+Községgazd!V242+Vagyongazd!S229+Közút!S229+Sport!S231+Közművelődés!U274+Támogatás!Z243</f>
        <v>0</v>
      </c>
      <c r="T229" s="192">
        <f>Igazgatás!T258+Községgazd!W242+Vagyongazd!T229+Közút!T229+Sport!T231+Közművelődés!V274+Támogatás!AA243</f>
        <v>0</v>
      </c>
      <c r="U229" s="192">
        <f>Igazgatás!U258+Községgazd!X242+Vagyongazd!U229+Közút!U229+Sport!U231+Közművelődés!W274+Támogatás!AB243</f>
        <v>0</v>
      </c>
      <c r="V229" s="195">
        <f>Igazgatás!V258+Községgazd!Y242+Vagyongazd!V229+Közút!V229+Sport!V231+Közművelődés!X274+Támogatás!AC243</f>
        <v>0</v>
      </c>
    </row>
    <row r="230" spans="1:22" s="209" customFormat="1" hidden="1" x14ac:dyDescent="0.25">
      <c r="A230" s="126" t="s">
        <v>290</v>
      </c>
      <c r="B230" s="189" t="s">
        <v>696</v>
      </c>
      <c r="C230" s="198"/>
      <c r="D230" s="794" t="s">
        <v>708</v>
      </c>
      <c r="E230" s="794"/>
      <c r="F230" s="191">
        <f>[1]Igazgatás!F258+[1]Községgazd!F243+[1]Vagyongazd!F230+[1]Közút!F230+[1]Sport!F232+[1]Közművelődés!F265+[1]Támogatás!F242</f>
        <v>0</v>
      </c>
      <c r="G230" s="487"/>
      <c r="H230" s="271">
        <f>Igazgatás!H259+Községgazd!H243+Vagyongazd!H230+Közút!H230+Sport!H232+Közművelődés!H275+Támogatás!H244</f>
        <v>0</v>
      </c>
      <c r="I230" s="190">
        <f>Igazgatás!I259+Községgazd!I243+Vagyongazd!I230+Közút!I230+Sport!I232+Közművelődés!I275+Támogatás!I244</f>
        <v>0</v>
      </c>
      <c r="J230" s="191">
        <f>Igazgatás!J259+Községgazd!J243+Vagyongazd!J230+Közút!J230+Sport!J232+Közművelődés!J275+Támogatás!J244</f>
        <v>0</v>
      </c>
      <c r="K230" s="199">
        <f>Igazgatás!K259+Községgazd!N243+Vagyongazd!K230+Közút!K230+Sport!K232+Közművelődés!M275+Támogatás!R244</f>
        <v>0</v>
      </c>
      <c r="L230" s="193">
        <f>Igazgatás!L259+Községgazd!O243+Vagyongazd!L230+Közút!L230+Sport!L232+Közművelődés!N275+Támogatás!S244</f>
        <v>0</v>
      </c>
      <c r="M230" s="193">
        <f>Igazgatás!M259+Községgazd!P243+Vagyongazd!M230+Közút!M230+Sport!M232+Közművelődés!O275+Támogatás!T244</f>
        <v>0</v>
      </c>
      <c r="N230" s="193">
        <f>Igazgatás!N259+Községgazd!Q243+Vagyongazd!N230+Közút!N230+Sport!N232+Közművelődés!P275+Támogatás!U244</f>
        <v>0</v>
      </c>
      <c r="O230" s="193">
        <f>Igazgatás!O259+Községgazd!R243+Vagyongazd!O230+Közút!O230+Sport!O232+Közművelődés!Q275+Támogatás!V244</f>
        <v>0</v>
      </c>
      <c r="P230" s="194">
        <f>Igazgatás!P259+Községgazd!S243+Vagyongazd!P230+Közút!P230+Sport!P232+Közművelődés!R275+Támogatás!W244</f>
        <v>0</v>
      </c>
      <c r="Q230" s="193">
        <f>Igazgatás!Q259+Községgazd!T243+Vagyongazd!Q230+Közút!Q230+Sport!Q232+Közművelődés!S275+Támogatás!X244</f>
        <v>0</v>
      </c>
      <c r="R230" s="192">
        <f>Igazgatás!R259+Községgazd!U243+Vagyongazd!R230+Közút!R230+Sport!R232+Közművelődés!T275+Támogatás!Y244</f>
        <v>0</v>
      </c>
      <c r="S230" s="195">
        <f>Igazgatás!S259+Községgazd!V243+Vagyongazd!S230+Közút!S230+Sport!S232+Közművelődés!U275+Támogatás!Z244</f>
        <v>0</v>
      </c>
      <c r="T230" s="192">
        <f>Igazgatás!T259+Községgazd!W243+Vagyongazd!T230+Közút!T230+Sport!T232+Közművelődés!V275+Támogatás!AA244</f>
        <v>0</v>
      </c>
      <c r="U230" s="192">
        <f>Igazgatás!U259+Községgazd!X243+Vagyongazd!U230+Közút!U230+Sport!U232+Közművelődés!W275+Támogatás!AB244</f>
        <v>0</v>
      </c>
      <c r="V230" s="195">
        <f>Igazgatás!V259+Községgazd!Y243+Vagyongazd!V230+Közút!V230+Sport!V232+Közművelődés!X275+Támogatás!AC244</f>
        <v>0</v>
      </c>
    </row>
    <row r="231" spans="1:22" s="18" customFormat="1" hidden="1" x14ac:dyDescent="0.25">
      <c r="A231" s="126"/>
      <c r="B231" s="53" t="s">
        <v>697</v>
      </c>
      <c r="C231" s="810" t="s">
        <v>291</v>
      </c>
      <c r="D231" s="811"/>
      <c r="E231" s="811"/>
      <c r="F231" s="168">
        <f>[1]Igazgatás!F259+[1]Községgazd!F244+[1]Vagyongazd!F231+[1]Közút!F231+[1]Sport!F233+[1]Közművelődés!F266+[1]Támogatás!F243</f>
        <v>0</v>
      </c>
      <c r="G231" s="489"/>
      <c r="H231" s="258">
        <f>Igazgatás!H260+Községgazd!H244+Vagyongazd!H231+Közút!H231+Sport!H233+Közművelődés!H276+Támogatás!H245</f>
        <v>0</v>
      </c>
      <c r="I231" s="156">
        <f>Igazgatás!I260+Községgazd!I244+Vagyongazd!I231+Közút!I231+Sport!I233+Közművelődés!I276+Támogatás!I245</f>
        <v>0</v>
      </c>
      <c r="J231" s="168">
        <f>Igazgatás!J260+Községgazd!J244+Vagyongazd!J231+Közút!J231+Sport!J233+Közművelődés!J276+Támogatás!J245</f>
        <v>0</v>
      </c>
      <c r="K231" s="77">
        <f>Igazgatás!K260+Községgazd!N244+Vagyongazd!K231+Közút!K231+Sport!K233+Közművelődés!M276+Támogatás!R245</f>
        <v>0</v>
      </c>
      <c r="L231" s="13">
        <f>Igazgatás!L260+Községgazd!O244+Vagyongazd!L231+Közút!L231+Sport!L233+Közművelődés!N276+Támogatás!S245</f>
        <v>0</v>
      </c>
      <c r="M231" s="13">
        <f>Igazgatás!M260+Községgazd!P244+Vagyongazd!M231+Közút!M231+Sport!M233+Közművelődés!O276+Támogatás!T245</f>
        <v>0</v>
      </c>
      <c r="N231" s="13">
        <f>Igazgatás!N260+Községgazd!Q244+Vagyongazd!N231+Közút!N231+Sport!N233+Közművelődés!P276+Támogatás!U245</f>
        <v>0</v>
      </c>
      <c r="O231" s="13">
        <f>Igazgatás!O260+Községgazd!R244+Vagyongazd!O231+Közút!O231+Sport!O233+Közművelődés!Q276+Támogatás!V245</f>
        <v>0</v>
      </c>
      <c r="P231" s="82">
        <f>Igazgatás!P260+Községgazd!S244+Vagyongazd!P231+Közút!P231+Sport!P233+Közművelődés!R276+Támogatás!W245</f>
        <v>0</v>
      </c>
      <c r="Q231" s="13">
        <f>Igazgatás!Q260+Községgazd!T244+Vagyongazd!Q231+Közút!Q231+Sport!Q233+Közművelődés!S276+Támogatás!X245</f>
        <v>0</v>
      </c>
      <c r="R231" s="43">
        <f>Igazgatás!R260+Községgazd!U244+Vagyongazd!R231+Közút!R231+Sport!R233+Közművelődés!T276+Támogatás!Y245</f>
        <v>0</v>
      </c>
      <c r="S231" s="45">
        <f>Igazgatás!S260+Községgazd!V244+Vagyongazd!S231+Közút!S231+Sport!S233+Közművelődés!U276+Támogatás!Z245</f>
        <v>0</v>
      </c>
      <c r="T231" s="43">
        <f>Igazgatás!T260+Községgazd!W244+Vagyongazd!T231+Közút!T231+Sport!T233+Közművelődés!V276+Támogatás!AA245</f>
        <v>0</v>
      </c>
      <c r="U231" s="43">
        <f>Igazgatás!U260+Községgazd!X244+Vagyongazd!U231+Közút!U231+Sport!U233+Közművelődés!W276+Támogatás!AB245</f>
        <v>0</v>
      </c>
      <c r="V231" s="45">
        <f>Igazgatás!V260+Községgazd!Y244+Vagyongazd!V231+Közút!V231+Sport!V233+Közművelődés!X276+Támogatás!AC245</f>
        <v>0</v>
      </c>
    </row>
    <row r="232" spans="1:22" s="209" customFormat="1" hidden="1" x14ac:dyDescent="0.25">
      <c r="A232" s="126" t="s">
        <v>292</v>
      </c>
      <c r="B232" s="189" t="s">
        <v>698</v>
      </c>
      <c r="C232" s="198"/>
      <c r="D232" s="794" t="s">
        <v>383</v>
      </c>
      <c r="E232" s="794"/>
      <c r="F232" s="191">
        <f>[1]Igazgatás!F260+[1]Községgazd!F245+[1]Vagyongazd!F232+[1]Közút!F232+[1]Sport!F234+[1]Közművelődés!F267+[1]Támogatás!F244</f>
        <v>0</v>
      </c>
      <c r="G232" s="487"/>
      <c r="H232" s="271">
        <f>Igazgatás!H261+Községgazd!H245+Vagyongazd!H232+Közút!H232+Sport!H234+Közművelődés!H277+Támogatás!H246</f>
        <v>0</v>
      </c>
      <c r="I232" s="190">
        <f>Igazgatás!I261+Községgazd!I245+Vagyongazd!I232+Közút!I232+Sport!I234+Közművelődés!I277+Támogatás!I246</f>
        <v>0</v>
      </c>
      <c r="J232" s="191">
        <f>Igazgatás!J261+Községgazd!J245+Vagyongazd!J232+Közút!J232+Sport!J234+Közművelődés!J277+Támogatás!J246</f>
        <v>0</v>
      </c>
      <c r="K232" s="199">
        <f>Igazgatás!K261+Községgazd!N245+Vagyongazd!K232+Közút!K232+Sport!K234+Közművelődés!M277+Támogatás!R246</f>
        <v>0</v>
      </c>
      <c r="L232" s="193">
        <f>Igazgatás!L261+Községgazd!O245+Vagyongazd!L232+Közút!L232+Sport!L234+Közművelődés!N277+Támogatás!S246</f>
        <v>0</v>
      </c>
      <c r="M232" s="193">
        <f>Igazgatás!M261+Községgazd!P245+Vagyongazd!M232+Közút!M232+Sport!M234+Közművelődés!O277+Támogatás!T246</f>
        <v>0</v>
      </c>
      <c r="N232" s="193">
        <f>Igazgatás!N261+Községgazd!Q245+Vagyongazd!N232+Közút!N232+Sport!N234+Közművelődés!P277+Támogatás!U246</f>
        <v>0</v>
      </c>
      <c r="O232" s="193">
        <f>Igazgatás!O261+Községgazd!R245+Vagyongazd!O232+Közút!O232+Sport!O234+Közművelődés!Q277+Támogatás!V246</f>
        <v>0</v>
      </c>
      <c r="P232" s="194">
        <f>Igazgatás!P261+Községgazd!S245+Vagyongazd!P232+Közút!P232+Sport!P234+Közművelődés!R277+Támogatás!W246</f>
        <v>0</v>
      </c>
      <c r="Q232" s="193">
        <f>Igazgatás!Q261+Községgazd!T245+Vagyongazd!Q232+Közút!Q232+Sport!Q234+Közművelődés!S277+Támogatás!X246</f>
        <v>0</v>
      </c>
      <c r="R232" s="192">
        <f>Igazgatás!R261+Községgazd!U245+Vagyongazd!R232+Közút!R232+Sport!R234+Közművelődés!T277+Támogatás!Y246</f>
        <v>0</v>
      </c>
      <c r="S232" s="195">
        <f>Igazgatás!S261+Községgazd!V245+Vagyongazd!S232+Közút!S232+Sport!S234+Közművelődés!U277+Támogatás!Z246</f>
        <v>0</v>
      </c>
      <c r="T232" s="192">
        <f>Igazgatás!T261+Községgazd!W245+Vagyongazd!T232+Közút!T232+Sport!T234+Közművelődés!V277+Támogatás!AA246</f>
        <v>0</v>
      </c>
      <c r="U232" s="192">
        <f>Igazgatás!U261+Községgazd!X245+Vagyongazd!U232+Közút!U232+Sport!U234+Közművelődés!W277+Támogatás!AB246</f>
        <v>0</v>
      </c>
      <c r="V232" s="195">
        <f>Igazgatás!V261+Községgazd!Y245+Vagyongazd!V232+Közút!V232+Sport!V234+Közművelődés!X277+Támogatás!AC246</f>
        <v>0</v>
      </c>
    </row>
    <row r="233" spans="1:22" s="209" customFormat="1" hidden="1" x14ac:dyDescent="0.25">
      <c r="A233" s="126" t="s">
        <v>293</v>
      </c>
      <c r="B233" s="189" t="s">
        <v>699</v>
      </c>
      <c r="C233" s="198"/>
      <c r="D233" s="794" t="s">
        <v>384</v>
      </c>
      <c r="E233" s="794"/>
      <c r="F233" s="191">
        <f>[1]Igazgatás!F261+[1]Községgazd!F246+[1]Vagyongazd!F233+[1]Közút!F233+[1]Sport!F235+[1]Közművelődés!F268+[1]Támogatás!F245</f>
        <v>0</v>
      </c>
      <c r="G233" s="487"/>
      <c r="H233" s="271">
        <f>Igazgatás!H262+Községgazd!H246+Vagyongazd!H233+Közút!H233+Sport!H235+Közművelődés!H278+Támogatás!H247</f>
        <v>0</v>
      </c>
      <c r="I233" s="190">
        <f>Igazgatás!I262+Községgazd!I246+Vagyongazd!I233+Közút!I233+Sport!I235+Közművelődés!I278+Támogatás!I247</f>
        <v>0</v>
      </c>
      <c r="J233" s="191">
        <f>Igazgatás!J262+Községgazd!J246+Vagyongazd!J233+Közút!J233+Sport!J235+Közművelődés!J278+Támogatás!J247</f>
        <v>0</v>
      </c>
      <c r="K233" s="199">
        <f>Igazgatás!K262+Községgazd!N246+Vagyongazd!K233+Közút!K233+Sport!K235+Közművelődés!M278+Támogatás!R247</f>
        <v>0</v>
      </c>
      <c r="L233" s="193">
        <f>Igazgatás!L262+Községgazd!O246+Vagyongazd!L233+Közút!L233+Sport!L235+Közművelődés!N278+Támogatás!S247</f>
        <v>0</v>
      </c>
      <c r="M233" s="193">
        <f>Igazgatás!M262+Községgazd!P246+Vagyongazd!M233+Közút!M233+Sport!M235+Közművelődés!O278+Támogatás!T247</f>
        <v>0</v>
      </c>
      <c r="N233" s="193">
        <f>Igazgatás!N262+Községgazd!Q246+Vagyongazd!N233+Közút!N233+Sport!N235+Közművelődés!P278+Támogatás!U247</f>
        <v>0</v>
      </c>
      <c r="O233" s="193">
        <f>Igazgatás!O262+Községgazd!R246+Vagyongazd!O233+Közút!O233+Sport!O235+Közművelődés!Q278+Támogatás!V247</f>
        <v>0</v>
      </c>
      <c r="P233" s="194">
        <f>Igazgatás!P262+Községgazd!S246+Vagyongazd!P233+Közút!P233+Sport!P235+Közművelődés!R278+Támogatás!W247</f>
        <v>0</v>
      </c>
      <c r="Q233" s="193">
        <f>Igazgatás!Q262+Községgazd!T246+Vagyongazd!Q233+Közút!Q233+Sport!Q235+Közművelődés!S278+Támogatás!X247</f>
        <v>0</v>
      </c>
      <c r="R233" s="192">
        <f>Igazgatás!R262+Községgazd!U246+Vagyongazd!R233+Közút!R233+Sport!R235+Közművelődés!T278+Támogatás!Y247</f>
        <v>0</v>
      </c>
      <c r="S233" s="195">
        <f>Igazgatás!S262+Községgazd!V246+Vagyongazd!S233+Közút!S233+Sport!S235+Közművelődés!U278+Támogatás!Z247</f>
        <v>0</v>
      </c>
      <c r="T233" s="192">
        <f>Igazgatás!T262+Községgazd!W246+Vagyongazd!T233+Közút!T233+Sport!T235+Közművelődés!V278+Támogatás!AA247</f>
        <v>0</v>
      </c>
      <c r="U233" s="192">
        <f>Igazgatás!U262+Községgazd!X246+Vagyongazd!U233+Közút!U233+Sport!U235+Közművelődés!W278+Támogatás!AB247</f>
        <v>0</v>
      </c>
      <c r="V233" s="195">
        <f>Igazgatás!V262+Községgazd!Y246+Vagyongazd!V233+Közút!V233+Sport!V235+Közművelődés!X278+Támogatás!AC247</f>
        <v>0</v>
      </c>
    </row>
    <row r="234" spans="1:22" s="209" customFormat="1" hidden="1" x14ac:dyDescent="0.25">
      <c r="A234" s="126" t="s">
        <v>887</v>
      </c>
      <c r="B234" s="189" t="s">
        <v>888</v>
      </c>
      <c r="C234" s="198"/>
      <c r="D234" s="794" t="s">
        <v>889</v>
      </c>
      <c r="E234" s="794"/>
      <c r="F234" s="191">
        <f>[1]Igazgatás!F262+[1]Községgazd!F247+[1]Vagyongazd!F234+[1]Közút!F234+[1]Sport!F236+[1]Közművelődés!F269+[1]Támogatás!F246</f>
        <v>0</v>
      </c>
      <c r="G234" s="487"/>
      <c r="H234" s="271">
        <f>Igazgatás!H263+Községgazd!H247+Vagyongazd!H234+Közút!H234+Sport!H236+Közművelődés!H279+Támogatás!H248</f>
        <v>0</v>
      </c>
      <c r="I234" s="190">
        <f>Igazgatás!I263+Községgazd!I247+Vagyongazd!I234+Közút!I234+Sport!I236+Közművelődés!I279+Támogatás!I248</f>
        <v>0</v>
      </c>
      <c r="J234" s="191">
        <f>Igazgatás!J263+Községgazd!J247+Vagyongazd!J234+Közút!J234+Sport!J236+Közművelődés!J279+Támogatás!J248</f>
        <v>0</v>
      </c>
      <c r="K234" s="199">
        <f>Igazgatás!K263+Községgazd!N247+Vagyongazd!K234+Közút!K234+Sport!K236+Közművelődés!M279+Támogatás!R248</f>
        <v>0</v>
      </c>
      <c r="L234" s="193">
        <f>Igazgatás!L263+Községgazd!O247+Vagyongazd!L234+Közút!L234+Sport!L236+Közművelődés!N279+Támogatás!S248</f>
        <v>0</v>
      </c>
      <c r="M234" s="193">
        <f>Igazgatás!M263+Községgazd!P247+Vagyongazd!M234+Közút!M234+Sport!M236+Közművelődés!O279+Támogatás!T248</f>
        <v>0</v>
      </c>
      <c r="N234" s="193">
        <f>Igazgatás!N263+Községgazd!Q247+Vagyongazd!N234+Közút!N234+Sport!N236+Közművelődés!P279+Támogatás!U248</f>
        <v>0</v>
      </c>
      <c r="O234" s="193">
        <f>Igazgatás!O263+Községgazd!R247+Vagyongazd!O234+Közút!O234+Sport!O236+Közművelődés!Q279+Támogatás!V248</f>
        <v>0</v>
      </c>
      <c r="P234" s="194">
        <f>Igazgatás!P263+Községgazd!S247+Vagyongazd!P234+Közút!P234+Sport!P236+Közművelődés!R279+Támogatás!W248</f>
        <v>0</v>
      </c>
      <c r="Q234" s="193">
        <f>Igazgatás!Q263+Községgazd!T247+Vagyongazd!Q234+Közút!Q234+Sport!Q236+Közművelődés!S279+Támogatás!X248</f>
        <v>0</v>
      </c>
      <c r="R234" s="192">
        <f>Igazgatás!R263+Községgazd!U247+Vagyongazd!R234+Közút!R234+Sport!R236+Közművelődés!T279+Támogatás!Y248</f>
        <v>0</v>
      </c>
      <c r="S234" s="195">
        <f>Igazgatás!S263+Községgazd!V247+Vagyongazd!S234+Közút!S234+Sport!S236+Közművelődés!U279+Támogatás!Z248</f>
        <v>0</v>
      </c>
      <c r="T234" s="192">
        <f>Igazgatás!T263+Községgazd!W247+Vagyongazd!T234+Közút!T234+Sport!T236+Közművelődés!V279+Támogatás!AA248</f>
        <v>0</v>
      </c>
      <c r="U234" s="192">
        <f>Igazgatás!U263+Községgazd!X247+Vagyongazd!U234+Közút!U234+Sport!U236+Közművelődés!W279+Támogatás!AB248</f>
        <v>0</v>
      </c>
      <c r="V234" s="195">
        <f>Igazgatás!V263+Községgazd!Y247+Vagyongazd!V234+Közút!V234+Sport!V236+Közművelődés!X279+Támogatás!AC248</f>
        <v>0</v>
      </c>
    </row>
    <row r="235" spans="1:22" s="209" customFormat="1" hidden="1" x14ac:dyDescent="0.25">
      <c r="A235" s="126" t="s">
        <v>294</v>
      </c>
      <c r="B235" s="189" t="s">
        <v>700</v>
      </c>
      <c r="C235" s="198"/>
      <c r="D235" s="794" t="s">
        <v>295</v>
      </c>
      <c r="E235" s="794"/>
      <c r="F235" s="191">
        <f>[1]Igazgatás!F263+[1]Községgazd!F248+[1]Vagyongazd!F235+[1]Közút!F235+[1]Sport!F237+[1]Közművelődés!F270+[1]Támogatás!F247</f>
        <v>0</v>
      </c>
      <c r="G235" s="487"/>
      <c r="H235" s="271">
        <f>Igazgatás!H264+Községgazd!H248+Vagyongazd!H235+Közút!H235+Sport!H237+Közművelődés!H280+Támogatás!H249</f>
        <v>0</v>
      </c>
      <c r="I235" s="190">
        <f>Igazgatás!I264+Községgazd!I248+Vagyongazd!I235+Közút!I235+Sport!I237+Közművelődés!I280+Támogatás!I249</f>
        <v>0</v>
      </c>
      <c r="J235" s="191">
        <f>Igazgatás!J264+Községgazd!J248+Vagyongazd!J235+Közút!J235+Sport!J237+Közművelődés!J280+Támogatás!J249</f>
        <v>0</v>
      </c>
      <c r="K235" s="199">
        <f>Igazgatás!K264+Községgazd!N248+Vagyongazd!K235+Közút!K235+Sport!K237+Közművelődés!M280+Támogatás!R249</f>
        <v>0</v>
      </c>
      <c r="L235" s="193">
        <f>Igazgatás!L264+Községgazd!O248+Vagyongazd!L235+Közút!L235+Sport!L237+Közművelődés!N280+Támogatás!S249</f>
        <v>0</v>
      </c>
      <c r="M235" s="193">
        <f>Igazgatás!M264+Községgazd!P248+Vagyongazd!M235+Közút!M235+Sport!M237+Közművelődés!O280+Támogatás!T249</f>
        <v>0</v>
      </c>
      <c r="N235" s="193">
        <f>Igazgatás!N264+Községgazd!Q248+Vagyongazd!N235+Közút!N235+Sport!N237+Közművelődés!P280+Támogatás!U249</f>
        <v>0</v>
      </c>
      <c r="O235" s="193">
        <f>Igazgatás!O264+Községgazd!R248+Vagyongazd!O235+Közút!O235+Sport!O237+Közművelődés!Q280+Támogatás!V249</f>
        <v>0</v>
      </c>
      <c r="P235" s="194">
        <f>Igazgatás!P264+Községgazd!S248+Vagyongazd!P235+Közút!P235+Sport!P237+Közművelődés!R280+Támogatás!W249</f>
        <v>0</v>
      </c>
      <c r="Q235" s="193">
        <f>Igazgatás!Q264+Községgazd!T248+Vagyongazd!Q235+Közút!Q235+Sport!Q237+Közművelődés!S280+Támogatás!X249</f>
        <v>0</v>
      </c>
      <c r="R235" s="192">
        <f>Igazgatás!R264+Községgazd!U248+Vagyongazd!R235+Közút!R235+Sport!R237+Közművelődés!T280+Támogatás!Y249</f>
        <v>0</v>
      </c>
      <c r="S235" s="195">
        <f>Igazgatás!S264+Községgazd!V248+Vagyongazd!S235+Közút!S235+Sport!S237+Közművelődés!U280+Támogatás!Z249</f>
        <v>0</v>
      </c>
      <c r="T235" s="192">
        <f>Igazgatás!T264+Községgazd!W248+Vagyongazd!T235+Közút!T235+Sport!T237+Közművelődés!V280+Támogatás!AA249</f>
        <v>0</v>
      </c>
      <c r="U235" s="192">
        <f>Igazgatás!U264+Községgazd!X248+Vagyongazd!U235+Közút!U235+Sport!U237+Közművelődés!W280+Támogatás!AB249</f>
        <v>0</v>
      </c>
      <c r="V235" s="195">
        <f>Igazgatás!V264+Községgazd!Y248+Vagyongazd!V235+Közút!V235+Sport!V237+Közművelődés!X280+Támogatás!AC249</f>
        <v>0</v>
      </c>
    </row>
    <row r="236" spans="1:22" s="209" customFormat="1" hidden="1" x14ac:dyDescent="0.25">
      <c r="A236" s="126" t="s">
        <v>296</v>
      </c>
      <c r="B236" s="189" t="s">
        <v>701</v>
      </c>
      <c r="C236" s="198"/>
      <c r="D236" s="794" t="s">
        <v>297</v>
      </c>
      <c r="E236" s="794"/>
      <c r="F236" s="191">
        <f>[1]Igazgatás!F264+[1]Községgazd!F249+[1]Vagyongazd!F236+[1]Közút!F236+[1]Sport!F238+[1]Közművelődés!F271+[1]Támogatás!F248</f>
        <v>0</v>
      </c>
      <c r="G236" s="487"/>
      <c r="H236" s="271">
        <f>Igazgatás!H265+Községgazd!H249+Vagyongazd!H236+Közút!H236+Sport!H238+Közművelődés!H281+Támogatás!H250</f>
        <v>0</v>
      </c>
      <c r="I236" s="190">
        <f>Igazgatás!I265+Községgazd!I249+Vagyongazd!I236+Közút!I236+Sport!I238+Közművelődés!I281+Támogatás!I250</f>
        <v>0</v>
      </c>
      <c r="J236" s="191">
        <f>Igazgatás!J265+Községgazd!J249+Vagyongazd!J236+Közút!J236+Sport!J238+Közművelődés!J281+Támogatás!J250</f>
        <v>0</v>
      </c>
      <c r="K236" s="199">
        <f>Igazgatás!K265+Községgazd!N249+Vagyongazd!K236+Közút!K236+Sport!K238+Közművelődés!M281+Támogatás!R250</f>
        <v>0</v>
      </c>
      <c r="L236" s="193">
        <f>Igazgatás!L265+Községgazd!O249+Vagyongazd!L236+Közút!L236+Sport!L238+Közművelődés!N281+Támogatás!S250</f>
        <v>0</v>
      </c>
      <c r="M236" s="193">
        <f>Igazgatás!M265+Községgazd!P249+Vagyongazd!M236+Közút!M236+Sport!M238+Közművelődés!O281+Támogatás!T250</f>
        <v>0</v>
      </c>
      <c r="N236" s="193">
        <f>Igazgatás!N265+Községgazd!Q249+Vagyongazd!N236+Közút!N236+Sport!N238+Közművelődés!P281+Támogatás!U250</f>
        <v>0</v>
      </c>
      <c r="O236" s="193">
        <f>Igazgatás!O265+Községgazd!R249+Vagyongazd!O236+Közút!O236+Sport!O238+Közművelődés!Q281+Támogatás!V250</f>
        <v>0</v>
      </c>
      <c r="P236" s="194">
        <f>Igazgatás!P265+Községgazd!S249+Vagyongazd!P236+Közút!P236+Sport!P238+Közművelődés!R281+Támogatás!W250</f>
        <v>0</v>
      </c>
      <c r="Q236" s="193">
        <f>Igazgatás!Q265+Községgazd!T249+Vagyongazd!Q236+Közút!Q236+Sport!Q238+Közművelődés!S281+Támogatás!X250</f>
        <v>0</v>
      </c>
      <c r="R236" s="192">
        <f>Igazgatás!R265+Községgazd!U249+Vagyongazd!R236+Közút!R236+Sport!R238+Közművelődés!T281+Támogatás!Y250</f>
        <v>0</v>
      </c>
      <c r="S236" s="195">
        <f>Igazgatás!S265+Községgazd!V249+Vagyongazd!S236+Közút!S236+Sport!S238+Közművelődés!U281+Támogatás!Z250</f>
        <v>0</v>
      </c>
      <c r="T236" s="192">
        <f>Igazgatás!T265+Községgazd!W249+Vagyongazd!T236+Közút!T236+Sport!T238+Közművelődés!V281+Támogatás!AA250</f>
        <v>0</v>
      </c>
      <c r="U236" s="192">
        <f>Igazgatás!U265+Községgazd!X249+Vagyongazd!U236+Közút!U236+Sport!U238+Közművelődés!W281+Támogatás!AB250</f>
        <v>0</v>
      </c>
      <c r="V236" s="195">
        <f>Igazgatás!V265+Községgazd!Y249+Vagyongazd!V236+Közút!V236+Sport!V238+Közművelődés!X281+Támogatás!AC250</f>
        <v>0</v>
      </c>
    </row>
    <row r="237" spans="1:22" s="209" customFormat="1" hidden="1" x14ac:dyDescent="0.25">
      <c r="A237" s="126" t="s">
        <v>890</v>
      </c>
      <c r="B237" s="189" t="s">
        <v>891</v>
      </c>
      <c r="C237" s="198"/>
      <c r="D237" s="794" t="s">
        <v>892</v>
      </c>
      <c r="E237" s="794"/>
      <c r="F237" s="191">
        <f>[1]Igazgatás!F265+[1]Községgazd!F250+[1]Vagyongazd!F237+[1]Közút!F237+[1]Sport!F239+[1]Közművelődés!F272+[1]Támogatás!F249</f>
        <v>0</v>
      </c>
      <c r="G237" s="487"/>
      <c r="H237" s="271">
        <f>Igazgatás!H266+Községgazd!H250+Vagyongazd!H237+Közút!H237+Sport!H239+Közművelődés!H282+Támogatás!H251</f>
        <v>0</v>
      </c>
      <c r="I237" s="190">
        <f>Igazgatás!I266+Községgazd!I250+Vagyongazd!I237+Közút!I237+Sport!I239+Közművelődés!I282+Támogatás!I251</f>
        <v>0</v>
      </c>
      <c r="J237" s="191">
        <f>Igazgatás!J266+Községgazd!J250+Vagyongazd!J237+Közút!J237+Sport!J239+Közművelődés!J282+Támogatás!J251</f>
        <v>0</v>
      </c>
      <c r="K237" s="199">
        <f>Igazgatás!K266+Községgazd!N250+Vagyongazd!K237+Közút!K237+Sport!K239+Közművelődés!M282+Támogatás!R251</f>
        <v>0</v>
      </c>
      <c r="L237" s="193">
        <f>Igazgatás!L266+Községgazd!O250+Vagyongazd!L237+Közút!L237+Sport!L239+Közművelődés!N282+Támogatás!S251</f>
        <v>0</v>
      </c>
      <c r="M237" s="193">
        <f>Igazgatás!M266+Községgazd!P250+Vagyongazd!M237+Közút!M237+Sport!M239+Közművelődés!O282+Támogatás!T251</f>
        <v>0</v>
      </c>
      <c r="N237" s="193">
        <f>Igazgatás!N266+Községgazd!Q250+Vagyongazd!N237+Közút!N237+Sport!N239+Közművelődés!P282+Támogatás!U251</f>
        <v>0</v>
      </c>
      <c r="O237" s="193">
        <f>Igazgatás!O266+Községgazd!R250+Vagyongazd!O237+Közút!O237+Sport!O239+Közművelődés!Q282+Támogatás!V251</f>
        <v>0</v>
      </c>
      <c r="P237" s="194">
        <f>Igazgatás!P266+Községgazd!S250+Vagyongazd!P237+Közút!P237+Sport!P239+Közművelődés!R282+Támogatás!W251</f>
        <v>0</v>
      </c>
      <c r="Q237" s="193">
        <f>Igazgatás!Q266+Községgazd!T250+Vagyongazd!Q237+Közút!Q237+Sport!Q239+Közművelődés!S282+Támogatás!X251</f>
        <v>0</v>
      </c>
      <c r="R237" s="192">
        <f>Igazgatás!R266+Községgazd!U250+Vagyongazd!R237+Közút!R237+Sport!R239+Közművelődés!T282+Támogatás!Y251</f>
        <v>0</v>
      </c>
      <c r="S237" s="195">
        <f>Igazgatás!S266+Községgazd!V250+Vagyongazd!S237+Közút!S237+Sport!S239+Közművelődés!U282+Támogatás!Z251</f>
        <v>0</v>
      </c>
      <c r="T237" s="192">
        <f>Igazgatás!T266+Községgazd!W250+Vagyongazd!T237+Közút!T237+Sport!T239+Közművelődés!V282+Támogatás!AA251</f>
        <v>0</v>
      </c>
      <c r="U237" s="192">
        <f>Igazgatás!U266+Községgazd!X250+Vagyongazd!U237+Közút!U237+Sport!U239+Közművelődés!W282+Támogatás!AB251</f>
        <v>0</v>
      </c>
      <c r="V237" s="195">
        <f>Igazgatás!V266+Községgazd!Y250+Vagyongazd!V237+Közút!V237+Sport!V239+Közművelődés!X282+Támogatás!AC251</f>
        <v>0</v>
      </c>
    </row>
    <row r="238" spans="1:22" s="41" customFormat="1" hidden="1" x14ac:dyDescent="0.25">
      <c r="A238" s="126" t="s">
        <v>893</v>
      </c>
      <c r="B238" s="53" t="s">
        <v>894</v>
      </c>
      <c r="C238" s="810" t="s">
        <v>895</v>
      </c>
      <c r="D238" s="811"/>
      <c r="E238" s="811"/>
      <c r="F238" s="168">
        <f>[1]Igazgatás!F266+[1]Községgazd!F251+[1]Vagyongazd!F238+[1]Közút!F238+[1]Sport!F240+[1]Közművelődés!F273+[1]Támogatás!F250</f>
        <v>0</v>
      </c>
      <c r="G238" s="489"/>
      <c r="H238" s="258">
        <f>Igazgatás!H267+Községgazd!H251+Vagyongazd!H238+Közút!H238+Sport!H240+Közművelődés!H283+Támogatás!H252</f>
        <v>0</v>
      </c>
      <c r="I238" s="156">
        <f>Igazgatás!I267+Községgazd!I251+Vagyongazd!I238+Közút!I238+Sport!I240+Közművelődés!I283+Támogatás!I252</f>
        <v>0</v>
      </c>
      <c r="J238" s="168">
        <f>Igazgatás!J267+Községgazd!J251+Vagyongazd!J238+Közút!J238+Sport!J240+Közművelődés!J283+Támogatás!J252</f>
        <v>0</v>
      </c>
      <c r="K238" s="77">
        <f>Igazgatás!K267+Községgazd!N251+Vagyongazd!K238+Közút!K238+Sport!K240+Közművelődés!M283+Támogatás!R252</f>
        <v>0</v>
      </c>
      <c r="L238" s="13">
        <f>Igazgatás!L267+Községgazd!O251+Vagyongazd!L238+Közút!L238+Sport!L240+Közművelődés!N283+Támogatás!S252</f>
        <v>0</v>
      </c>
      <c r="M238" s="13">
        <f>Igazgatás!M267+Községgazd!P251+Vagyongazd!M238+Közút!M238+Sport!M240+Közművelődés!O283+Támogatás!T252</f>
        <v>0</v>
      </c>
      <c r="N238" s="13">
        <f>Igazgatás!N267+Községgazd!Q251+Vagyongazd!N238+Közút!N238+Sport!N240+Közművelődés!P283+Támogatás!U252</f>
        <v>0</v>
      </c>
      <c r="O238" s="13">
        <f>Igazgatás!O267+Községgazd!R251+Vagyongazd!O238+Közút!O238+Sport!O240+Közművelődés!Q283+Támogatás!V252</f>
        <v>0</v>
      </c>
      <c r="P238" s="82">
        <f>Igazgatás!P267+Községgazd!S251+Vagyongazd!P238+Közút!P238+Sport!P240+Közművelődés!R283+Támogatás!W252</f>
        <v>0</v>
      </c>
      <c r="Q238" s="13">
        <f>Igazgatás!Q267+Községgazd!T251+Vagyongazd!Q238+Közút!Q238+Sport!Q240+Közművelődés!S283+Támogatás!X252</f>
        <v>0</v>
      </c>
      <c r="R238" s="43">
        <f>Igazgatás!R267+Községgazd!U251+Vagyongazd!R238+Közút!R238+Sport!R240+Közművelődés!T283+Támogatás!Y252</f>
        <v>0</v>
      </c>
      <c r="S238" s="45">
        <f>Igazgatás!S267+Községgazd!V251+Vagyongazd!S238+Közút!S238+Sport!S240+Közművelődés!U283+Támogatás!Z252</f>
        <v>0</v>
      </c>
      <c r="T238" s="43">
        <f>Igazgatás!T267+Községgazd!W251+Vagyongazd!T238+Közút!T238+Sport!T240+Közművelődés!V283+Támogatás!AA252</f>
        <v>0</v>
      </c>
      <c r="U238" s="43">
        <f>Igazgatás!U267+Községgazd!X251+Vagyongazd!U238+Közút!U238+Sport!U240+Közművelődés!W283+Támogatás!AB252</f>
        <v>0</v>
      </c>
      <c r="V238" s="45">
        <f>Igazgatás!V267+Községgazd!Y251+Vagyongazd!V238+Közút!V238+Sport!V240+Közművelődés!X283+Támogatás!AC252</f>
        <v>0</v>
      </c>
    </row>
    <row r="239" spans="1:22" s="41" customFormat="1" ht="15.75" thickBot="1" x14ac:dyDescent="0.3">
      <c r="A239" s="126" t="s">
        <v>298</v>
      </c>
      <c r="B239" s="53" t="s">
        <v>702</v>
      </c>
      <c r="C239" s="810" t="s">
        <v>299</v>
      </c>
      <c r="D239" s="811"/>
      <c r="E239" s="811"/>
      <c r="F239" s="168">
        <v>549172</v>
      </c>
      <c r="G239" s="489">
        <v>549172</v>
      </c>
      <c r="H239" s="258">
        <f>Igazgatás!H268+Községgazd!H252+Vagyongazd!H239+Közút!H239+Sport!H241+Közművelődés!H284+Támogatás!H253</f>
        <v>549172</v>
      </c>
      <c r="I239" s="156">
        <f>Igazgatás!I268+Községgazd!I252+Vagyongazd!I239+Közút!I239+Sport!I241+Közművelődés!I284+Támogatás!I253</f>
        <v>0</v>
      </c>
      <c r="J239" s="168">
        <f>Igazgatás!J268+Községgazd!J252+Vagyongazd!J239+Közút!J239+Sport!J241+Közművelődés!J284+Támogatás!J253</f>
        <v>549172</v>
      </c>
      <c r="K239" s="77">
        <f>Igazgatás!K268+Községgazd!N252+Vagyongazd!K239+Közút!K239+Sport!K241+Közművelődés!M284+Támogatás!R253</f>
        <v>549172</v>
      </c>
      <c r="L239" s="13">
        <f>Igazgatás!L268+Községgazd!O252+Vagyongazd!L239+Közút!L239+Sport!L241+Közművelődés!N284+Támogatás!S253</f>
        <v>0</v>
      </c>
      <c r="M239" s="13">
        <f>Igazgatás!M268+Községgazd!P252+Vagyongazd!M239+Közút!M239+Sport!M241+Közművelődés!O284+Támogatás!T253</f>
        <v>0</v>
      </c>
      <c r="N239" s="13">
        <f>Igazgatás!N268+Községgazd!Q252+Vagyongazd!N239+Közút!N239+Sport!N241+Közművelődés!P284+Támogatás!U253</f>
        <v>0</v>
      </c>
      <c r="O239" s="13">
        <f>Igazgatás!O268+Községgazd!R252+Vagyongazd!O239+Közút!O239+Sport!O241+Közművelődés!Q284+Támogatás!V253</f>
        <v>0</v>
      </c>
      <c r="P239" s="82">
        <f>Igazgatás!P268+Községgazd!S252+Vagyongazd!P239+Közút!P239+Sport!P241+Közművelődés!R284+Támogatás!W253</f>
        <v>0</v>
      </c>
      <c r="Q239" s="13">
        <f>Igazgatás!Q268+Községgazd!T252+Vagyongazd!Q239+Közút!Q239+Sport!Q241+Közművelődés!S284+Támogatás!X253</f>
        <v>0</v>
      </c>
      <c r="R239" s="43">
        <f>Igazgatás!R268+Községgazd!U252+Vagyongazd!R239+Közút!R239+Sport!R241+Közművelődés!T284+Támogatás!Y253</f>
        <v>0</v>
      </c>
      <c r="S239" s="45">
        <f>Igazgatás!S268+Községgazd!V252+Vagyongazd!S239+Közút!S239+Sport!S241+Közművelődés!U284+Támogatás!Z253</f>
        <v>0</v>
      </c>
      <c r="T239" s="43">
        <f>Igazgatás!T268+Községgazd!W252+Vagyongazd!T239+Közút!T239+Sport!T241+Közművelődés!V284+Támogatás!AA253</f>
        <v>0</v>
      </c>
      <c r="U239" s="43">
        <f>Igazgatás!U268+Községgazd!X252+Vagyongazd!U239+Közút!U239+Sport!U241+Közművelődés!W284+Támogatás!AB253</f>
        <v>0</v>
      </c>
      <c r="V239" s="45">
        <f>Igazgatás!V268+Községgazd!Y252+Vagyongazd!V239+Közút!V239+Sport!V241+Közművelődés!X284+Támogatás!AC253</f>
        <v>0</v>
      </c>
    </row>
    <row r="240" spans="1:22" s="41" customFormat="1" hidden="1" x14ac:dyDescent="0.25">
      <c r="A240" s="126" t="s">
        <v>300</v>
      </c>
      <c r="B240" s="53" t="s">
        <v>703</v>
      </c>
      <c r="C240" s="810" t="s">
        <v>896</v>
      </c>
      <c r="D240" s="811"/>
      <c r="E240" s="811"/>
      <c r="F240" s="168">
        <f>[1]Igazgatás!F268+[1]Községgazd!F253+[1]Vagyongazd!F240+[1]Közút!F240+[1]Sport!F242+[1]Közművelődés!F275+[1]Támogatás!F252</f>
        <v>0</v>
      </c>
      <c r="G240" s="489"/>
      <c r="H240" s="258">
        <f>Igazgatás!H269+Községgazd!H253+Vagyongazd!H240+Közút!H240+Sport!H242+Közművelődés!H285+Támogatás!H254</f>
        <v>0</v>
      </c>
      <c r="I240" s="156">
        <f>Igazgatás!I269+Községgazd!I253+Vagyongazd!I240+Közút!I240+Sport!I242+Közművelődés!I285+Támogatás!I254</f>
        <v>0</v>
      </c>
      <c r="J240" s="168">
        <f>Igazgatás!J269+Községgazd!J253+Vagyongazd!J240+Közút!J240+Sport!J242+Közművelődés!J285+Támogatás!J254</f>
        <v>0</v>
      </c>
      <c r="K240" s="77">
        <f>Igazgatás!K269+Községgazd!N253+Vagyongazd!K240+Közút!K240+Sport!K242+Közművelődés!M285+Támogatás!R254</f>
        <v>0</v>
      </c>
      <c r="L240" s="13">
        <f>Igazgatás!L269+Községgazd!O253+Vagyongazd!L240+Közút!L240+Sport!L242+Közművelődés!N285+Támogatás!S254</f>
        <v>0</v>
      </c>
      <c r="M240" s="13">
        <f>Igazgatás!M269+Községgazd!P253+Vagyongazd!M240+Közút!M240+Sport!M242+Közművelődés!O285+Támogatás!T254</f>
        <v>0</v>
      </c>
      <c r="N240" s="13">
        <f>Igazgatás!N269+Községgazd!Q253+Vagyongazd!N240+Közút!N240+Sport!N242+Közművelődés!P285+Támogatás!U254</f>
        <v>0</v>
      </c>
      <c r="O240" s="13">
        <f>Igazgatás!O269+Községgazd!R253+Vagyongazd!O240+Közút!O240+Sport!O242+Közművelődés!Q285+Támogatás!V254</f>
        <v>0</v>
      </c>
      <c r="P240" s="82">
        <f>Igazgatás!P269+Községgazd!S253+Vagyongazd!P240+Közút!P240+Sport!P242+Közművelődés!R285+Támogatás!W254</f>
        <v>0</v>
      </c>
      <c r="Q240" s="13">
        <f>Igazgatás!Q269+Községgazd!T253+Vagyongazd!Q240+Közút!Q240+Sport!Q242+Közművelődés!S285+Támogatás!X254</f>
        <v>0</v>
      </c>
      <c r="R240" s="43">
        <f>Igazgatás!R269+Községgazd!U253+Vagyongazd!R240+Közút!R240+Sport!R242+Közművelődés!T285+Támogatás!Y254</f>
        <v>0</v>
      </c>
      <c r="S240" s="45">
        <f>Igazgatás!S269+Községgazd!V253+Vagyongazd!S240+Közút!S240+Sport!S242+Közművelődés!U285+Támogatás!Z254</f>
        <v>0</v>
      </c>
      <c r="T240" s="43">
        <f>Igazgatás!T269+Községgazd!W253+Vagyongazd!T240+Közút!T240+Sport!T242+Közművelődés!V285+Támogatás!AA254</f>
        <v>0</v>
      </c>
      <c r="U240" s="43">
        <f>Igazgatás!U269+Községgazd!X253+Vagyongazd!U240+Közút!U240+Sport!U242+Közművelődés!W285+Támogatás!AB254</f>
        <v>0</v>
      </c>
      <c r="V240" s="45">
        <f>Igazgatás!V269+Községgazd!Y253+Vagyongazd!V240+Közút!V240+Sport!V242+Közművelődés!X285+Támogatás!AC254</f>
        <v>0</v>
      </c>
    </row>
    <row r="241" spans="1:22" s="41" customFormat="1" hidden="1" x14ac:dyDescent="0.25">
      <c r="A241" s="126" t="s">
        <v>301</v>
      </c>
      <c r="B241" s="53" t="s">
        <v>704</v>
      </c>
      <c r="C241" s="810" t="s">
        <v>897</v>
      </c>
      <c r="D241" s="811"/>
      <c r="E241" s="811"/>
      <c r="F241" s="168">
        <f>[1]Igazgatás!F269+[1]Községgazd!F254+[1]Vagyongazd!F241+[1]Közút!F241+[1]Sport!F243+[1]Közművelődés!F276+[1]Támogatás!F253</f>
        <v>0</v>
      </c>
      <c r="G241" s="489"/>
      <c r="H241" s="258">
        <f>Igazgatás!H270+Községgazd!H254+Vagyongazd!H241+Közút!H241+Sport!H243+Közművelődés!H286+Támogatás!H255</f>
        <v>0</v>
      </c>
      <c r="I241" s="156">
        <f>Igazgatás!I270+Községgazd!I254+Vagyongazd!I241+Közút!I241+Sport!I243+Közművelődés!I286+Támogatás!I255</f>
        <v>0</v>
      </c>
      <c r="J241" s="168">
        <f>Igazgatás!J270+Községgazd!J254+Vagyongazd!J241+Közút!J241+Sport!J243+Közművelődés!J286+Támogatás!J255</f>
        <v>0</v>
      </c>
      <c r="K241" s="77">
        <f>Igazgatás!K270+Községgazd!N254+Vagyongazd!K241+Közút!K241+Sport!K243+Közművelődés!M286+Támogatás!R255</f>
        <v>0</v>
      </c>
      <c r="L241" s="13">
        <f>Igazgatás!L270+Községgazd!O254+Vagyongazd!L241+Közút!L241+Sport!L243+Közművelődés!N286+Támogatás!S255</f>
        <v>0</v>
      </c>
      <c r="M241" s="13">
        <f>Igazgatás!M270+Községgazd!P254+Vagyongazd!M241+Közút!M241+Sport!M243+Közművelődés!O286+Támogatás!T255</f>
        <v>0</v>
      </c>
      <c r="N241" s="13">
        <f>Igazgatás!N270+Községgazd!Q254+Vagyongazd!N241+Közút!N241+Sport!N243+Közművelődés!P286+Támogatás!U255</f>
        <v>0</v>
      </c>
      <c r="O241" s="13">
        <f>Igazgatás!O270+Községgazd!R254+Vagyongazd!O241+Közút!O241+Sport!O243+Közművelődés!Q286+Támogatás!V255</f>
        <v>0</v>
      </c>
      <c r="P241" s="82">
        <f>Igazgatás!P270+Községgazd!S254+Vagyongazd!P241+Közút!P241+Sport!P243+Közművelődés!R286+Támogatás!W255</f>
        <v>0</v>
      </c>
      <c r="Q241" s="13">
        <f>Igazgatás!Q270+Községgazd!T254+Vagyongazd!Q241+Közút!Q241+Sport!Q243+Közművelődés!S286+Támogatás!X255</f>
        <v>0</v>
      </c>
      <c r="R241" s="43">
        <f>Igazgatás!R270+Községgazd!U254+Vagyongazd!R241+Közút!R241+Sport!R243+Közművelődés!T286+Támogatás!Y255</f>
        <v>0</v>
      </c>
      <c r="S241" s="45">
        <f>Igazgatás!S270+Községgazd!V254+Vagyongazd!S241+Közút!S241+Sport!S243+Közművelődés!U286+Támogatás!Z255</f>
        <v>0</v>
      </c>
      <c r="T241" s="43">
        <f>Igazgatás!T270+Községgazd!W254+Vagyongazd!T241+Közút!T241+Sport!T243+Közművelődés!V286+Támogatás!AA255</f>
        <v>0</v>
      </c>
      <c r="U241" s="43">
        <f>Igazgatás!U270+Községgazd!X254+Vagyongazd!U241+Közút!U241+Sport!U243+Közművelődés!W286+Támogatás!AB255</f>
        <v>0</v>
      </c>
      <c r="V241" s="45">
        <f>Igazgatás!V270+Községgazd!Y254+Vagyongazd!V241+Közút!V241+Sport!V243+Közművelődés!X286+Támogatás!AC255</f>
        <v>0</v>
      </c>
    </row>
    <row r="242" spans="1:22" s="41" customFormat="1" hidden="1" x14ac:dyDescent="0.25">
      <c r="A242" s="126" t="s">
        <v>302</v>
      </c>
      <c r="B242" s="53" t="s">
        <v>705</v>
      </c>
      <c r="C242" s="810" t="s">
        <v>303</v>
      </c>
      <c r="D242" s="811"/>
      <c r="E242" s="811"/>
      <c r="F242" s="168">
        <f>[1]Igazgatás!F270+[1]Községgazd!F255+[1]Vagyongazd!F242+[1]Közút!F242+[1]Sport!F244+[1]Közművelődés!F277+[1]Támogatás!F254</f>
        <v>0</v>
      </c>
      <c r="G242" s="489"/>
      <c r="H242" s="258">
        <f>Igazgatás!H271+Községgazd!H255+Vagyongazd!H242+Közút!H242+Sport!H244+Közművelődés!H287+Támogatás!H256</f>
        <v>0</v>
      </c>
      <c r="I242" s="156">
        <f>Igazgatás!I271+Községgazd!I255+Vagyongazd!I242+Közút!I242+Sport!I244+Közművelődés!I287+Támogatás!I256</f>
        <v>0</v>
      </c>
      <c r="J242" s="168">
        <f>Igazgatás!J271+Községgazd!J255+Vagyongazd!J242+Közút!J242+Sport!J244+Közművelődés!J287+Támogatás!J256</f>
        <v>0</v>
      </c>
      <c r="K242" s="77">
        <f>Igazgatás!K271+Községgazd!N255+Vagyongazd!K242+Közút!K242+Sport!K244+Közművelődés!M287+Támogatás!R256</f>
        <v>0</v>
      </c>
      <c r="L242" s="13">
        <f>Igazgatás!L271+Községgazd!O255+Vagyongazd!L242+Közút!L242+Sport!L244+Közművelődés!N287+Támogatás!S256</f>
        <v>0</v>
      </c>
      <c r="M242" s="13">
        <f>Igazgatás!M271+Községgazd!P255+Vagyongazd!M242+Közút!M242+Sport!M244+Közművelődés!O287+Támogatás!T256</f>
        <v>0</v>
      </c>
      <c r="N242" s="13">
        <f>Igazgatás!N271+Községgazd!Q255+Vagyongazd!N242+Közút!N242+Sport!N244+Közművelődés!P287+Támogatás!U256</f>
        <v>0</v>
      </c>
      <c r="O242" s="13">
        <f>Igazgatás!O271+Községgazd!R255+Vagyongazd!O242+Közút!O242+Sport!O244+Közművelődés!Q287+Támogatás!V256</f>
        <v>0</v>
      </c>
      <c r="P242" s="82">
        <f>Igazgatás!P271+Községgazd!S255+Vagyongazd!P242+Közút!P242+Sport!P244+Közművelődés!R287+Támogatás!W256</f>
        <v>0</v>
      </c>
      <c r="Q242" s="13">
        <f>Igazgatás!Q271+Községgazd!T255+Vagyongazd!Q242+Közút!Q242+Sport!Q244+Közművelődés!S287+Támogatás!X256</f>
        <v>0</v>
      </c>
      <c r="R242" s="43">
        <f>Igazgatás!R271+Községgazd!U255+Vagyongazd!R242+Közút!R242+Sport!R244+Közművelődés!T287+Támogatás!Y256</f>
        <v>0</v>
      </c>
      <c r="S242" s="45">
        <f>Igazgatás!S271+Községgazd!V255+Vagyongazd!S242+Közút!S242+Sport!S244+Közművelődés!U287+Támogatás!Z256</f>
        <v>0</v>
      </c>
      <c r="T242" s="43">
        <f>Igazgatás!T271+Községgazd!W255+Vagyongazd!T242+Közút!T242+Sport!T244+Közművelődés!V287+Támogatás!AA256</f>
        <v>0</v>
      </c>
      <c r="U242" s="43">
        <f>Igazgatás!U271+Községgazd!X255+Vagyongazd!U242+Közút!U242+Sport!U244+Közművelődés!W287+Támogatás!AB256</f>
        <v>0</v>
      </c>
      <c r="V242" s="45">
        <f>Igazgatás!V271+Községgazd!Y255+Vagyongazd!V242+Közút!V242+Sport!V244+Közművelődés!X287+Támogatás!AC256</f>
        <v>0</v>
      </c>
    </row>
    <row r="243" spans="1:22" s="41" customFormat="1" hidden="1" x14ac:dyDescent="0.25">
      <c r="A243" s="126" t="s">
        <v>898</v>
      </c>
      <c r="B243" s="53" t="s">
        <v>899</v>
      </c>
      <c r="C243" s="810" t="s">
        <v>901</v>
      </c>
      <c r="D243" s="811"/>
      <c r="E243" s="811"/>
      <c r="F243" s="168">
        <f>[1]Igazgatás!F271+[1]Községgazd!F256+[1]Vagyongazd!F243+[1]Közút!F243+[1]Sport!F245+[1]Közművelődés!F278+[1]Támogatás!F255</f>
        <v>0</v>
      </c>
      <c r="G243" s="489"/>
      <c r="H243" s="258">
        <f>Igazgatás!H272+Községgazd!H256+Vagyongazd!H243+Közút!H243+Sport!H245+Közművelődés!H288+Támogatás!H257</f>
        <v>0</v>
      </c>
      <c r="I243" s="156">
        <f>Igazgatás!I272+Községgazd!I256+Vagyongazd!I243+Közút!I243+Sport!I245+Közművelődés!I288+Támogatás!I257</f>
        <v>0</v>
      </c>
      <c r="J243" s="168">
        <f>Igazgatás!J272+Községgazd!J256+Vagyongazd!J243+Közút!J243+Sport!J245+Közművelődés!J288+Támogatás!J257</f>
        <v>0</v>
      </c>
      <c r="K243" s="77">
        <f>Igazgatás!K272+Községgazd!N256+Vagyongazd!K243+Közút!K243+Sport!K245+Közművelődés!M288+Támogatás!R257</f>
        <v>0</v>
      </c>
      <c r="L243" s="13">
        <f>Igazgatás!L272+Községgazd!O256+Vagyongazd!L243+Közút!L243+Sport!L245+Közművelődés!N288+Támogatás!S257</f>
        <v>0</v>
      </c>
      <c r="M243" s="13">
        <f>Igazgatás!M272+Községgazd!P256+Vagyongazd!M243+Közút!M243+Sport!M245+Közművelődés!O288+Támogatás!T257</f>
        <v>0</v>
      </c>
      <c r="N243" s="13">
        <f>Igazgatás!N272+Községgazd!Q256+Vagyongazd!N243+Közút!N243+Sport!N245+Közművelődés!P288+Támogatás!U257</f>
        <v>0</v>
      </c>
      <c r="O243" s="13">
        <f>Igazgatás!O272+Községgazd!R256+Vagyongazd!O243+Közút!O243+Sport!O245+Közművelődés!Q288+Támogatás!V257</f>
        <v>0</v>
      </c>
      <c r="P243" s="82">
        <f>Igazgatás!P272+Községgazd!S256+Vagyongazd!P243+Közút!P243+Sport!P245+Közművelődés!R288+Támogatás!W257</f>
        <v>0</v>
      </c>
      <c r="Q243" s="13">
        <f>Igazgatás!Q272+Községgazd!T256+Vagyongazd!Q243+Közút!Q243+Sport!Q245+Közművelődés!S288+Támogatás!X257</f>
        <v>0</v>
      </c>
      <c r="R243" s="43">
        <f>Igazgatás!R272+Községgazd!U256+Vagyongazd!R243+Közút!R243+Sport!R245+Közművelődés!T288+Támogatás!Y257</f>
        <v>0</v>
      </c>
      <c r="S243" s="45">
        <f>Igazgatás!S272+Községgazd!V256+Vagyongazd!S243+Közút!S243+Sport!S245+Közművelődés!U288+Támogatás!Z257</f>
        <v>0</v>
      </c>
      <c r="T243" s="43">
        <f>Igazgatás!T272+Községgazd!W256+Vagyongazd!T243+Közút!T243+Sport!T245+Közművelődés!V288+Támogatás!AA257</f>
        <v>0</v>
      </c>
      <c r="U243" s="43">
        <f>Igazgatás!U272+Községgazd!X256+Vagyongazd!U243+Közút!U243+Sport!U245+Közművelődés!W288+Támogatás!AB257</f>
        <v>0</v>
      </c>
      <c r="V243" s="45">
        <f>Igazgatás!V272+Községgazd!Y256+Vagyongazd!V243+Közút!V243+Sport!V245+Közművelődés!X288+Támogatás!AC257</f>
        <v>0</v>
      </c>
    </row>
    <row r="244" spans="1:22" s="41" customFormat="1" hidden="1" x14ac:dyDescent="0.25">
      <c r="A244" s="126"/>
      <c r="B244" s="53" t="s">
        <v>900</v>
      </c>
      <c r="C244" s="810" t="s">
        <v>902</v>
      </c>
      <c r="D244" s="811"/>
      <c r="E244" s="811"/>
      <c r="F244" s="168">
        <f>[1]Igazgatás!F272+[1]Községgazd!F257+[1]Vagyongazd!F244+[1]Közút!F244+[1]Sport!F246+[1]Közművelődés!F279+[1]Támogatás!F256</f>
        <v>0</v>
      </c>
      <c r="G244" s="489"/>
      <c r="H244" s="258">
        <f>Igazgatás!H273+Községgazd!H257+Vagyongazd!H244+Közút!H244+Sport!H246+Közművelődés!H289+Támogatás!H258</f>
        <v>0</v>
      </c>
      <c r="I244" s="156">
        <f>Igazgatás!I273+Községgazd!I257+Vagyongazd!I244+Közút!I244+Sport!I246+Közművelődés!I289+Támogatás!I258</f>
        <v>0</v>
      </c>
      <c r="J244" s="168">
        <f>Igazgatás!J273+Községgazd!J257+Vagyongazd!J244+Közút!J244+Sport!J246+Közművelődés!J289+Támogatás!J258</f>
        <v>0</v>
      </c>
      <c r="K244" s="77">
        <f>Igazgatás!K273+Községgazd!N257+Vagyongazd!K244+Közút!K244+Sport!K246+Közművelődés!M289+Támogatás!R258</f>
        <v>0</v>
      </c>
      <c r="L244" s="13">
        <f>Igazgatás!L273+Községgazd!O257+Vagyongazd!L244+Közút!L244+Sport!L246+Közművelődés!N289+Támogatás!S258</f>
        <v>0</v>
      </c>
      <c r="M244" s="13">
        <f>Igazgatás!M273+Községgazd!P257+Vagyongazd!M244+Közút!M244+Sport!M246+Közművelődés!O289+Támogatás!T258</f>
        <v>0</v>
      </c>
      <c r="N244" s="13">
        <f>Igazgatás!N273+Községgazd!Q257+Vagyongazd!N244+Közút!N244+Sport!N246+Közművelődés!P289+Támogatás!U258</f>
        <v>0</v>
      </c>
      <c r="O244" s="13">
        <f>Igazgatás!O273+Községgazd!R257+Vagyongazd!O244+Közút!O244+Sport!O246+Közművelődés!Q289+Támogatás!V258</f>
        <v>0</v>
      </c>
      <c r="P244" s="82">
        <f>Igazgatás!P273+Községgazd!S257+Vagyongazd!P244+Közút!P244+Sport!P246+Közművelődés!R289+Támogatás!W258</f>
        <v>0</v>
      </c>
      <c r="Q244" s="13">
        <f>Igazgatás!Q273+Községgazd!T257+Vagyongazd!Q244+Közút!Q244+Sport!Q246+Közművelődés!S289+Támogatás!X258</f>
        <v>0</v>
      </c>
      <c r="R244" s="43">
        <f>Igazgatás!R273+Községgazd!U257+Vagyongazd!R244+Közút!R244+Sport!R246+Közművelődés!T289+Támogatás!Y258</f>
        <v>0</v>
      </c>
      <c r="S244" s="45">
        <f>Igazgatás!S273+Községgazd!V257+Vagyongazd!S244+Közút!S244+Sport!S246+Közművelődés!U289+Támogatás!Z258</f>
        <v>0</v>
      </c>
      <c r="T244" s="43">
        <f>Igazgatás!T273+Községgazd!W257+Vagyongazd!T244+Közút!T244+Sport!T246+Közművelődés!V289+Támogatás!AA258</f>
        <v>0</v>
      </c>
      <c r="U244" s="43">
        <f>Igazgatás!U273+Községgazd!X257+Vagyongazd!U244+Közút!U244+Sport!U246+Közművelődés!W289+Támogatás!AB258</f>
        <v>0</v>
      </c>
      <c r="V244" s="45">
        <f>Igazgatás!V273+Községgazd!Y257+Vagyongazd!V244+Közút!V244+Sport!V246+Közművelődés!X289+Támogatás!AC258</f>
        <v>0</v>
      </c>
    </row>
    <row r="245" spans="1:22" s="209" customFormat="1" hidden="1" x14ac:dyDescent="0.25">
      <c r="A245" s="126" t="s">
        <v>904</v>
      </c>
      <c r="B245" s="189" t="s">
        <v>903</v>
      </c>
      <c r="C245" s="198"/>
      <c r="D245" s="794" t="s">
        <v>907</v>
      </c>
      <c r="E245" s="794"/>
      <c r="F245" s="191">
        <f>[1]Igazgatás!F273+[1]Községgazd!F258+[1]Vagyongazd!F245+[1]Közút!F245+[1]Sport!F247+[1]Közművelődés!F280+[1]Támogatás!F257</f>
        <v>0</v>
      </c>
      <c r="G245" s="487"/>
      <c r="H245" s="271">
        <f>Igazgatás!H274+Községgazd!H258+Vagyongazd!H245+Közút!H245+Sport!H247+Közművelődés!H290+Támogatás!H259</f>
        <v>0</v>
      </c>
      <c r="I245" s="190">
        <f>Igazgatás!I274+Községgazd!I258+Vagyongazd!I245+Közút!I245+Sport!I247+Közművelődés!I290+Támogatás!I259</f>
        <v>0</v>
      </c>
      <c r="J245" s="191">
        <f>Igazgatás!J274+Községgazd!J258+Vagyongazd!J245+Közút!J245+Sport!J247+Közművelődés!J290+Támogatás!J259</f>
        <v>0</v>
      </c>
      <c r="K245" s="199">
        <f>Igazgatás!K274+Községgazd!N258+Vagyongazd!K245+Közút!K245+Sport!K247+Közművelődés!M290+Támogatás!R259</f>
        <v>0</v>
      </c>
      <c r="L245" s="193">
        <f>Igazgatás!L274+Községgazd!O258+Vagyongazd!L245+Közút!L245+Sport!L247+Közművelődés!N290+Támogatás!S259</f>
        <v>0</v>
      </c>
      <c r="M245" s="193">
        <f>Igazgatás!M274+Községgazd!P258+Vagyongazd!M245+Közút!M245+Sport!M247+Közművelődés!O290+Támogatás!T259</f>
        <v>0</v>
      </c>
      <c r="N245" s="193">
        <f>Igazgatás!N274+Községgazd!Q258+Vagyongazd!N245+Közút!N245+Sport!N247+Közművelődés!P290+Támogatás!U259</f>
        <v>0</v>
      </c>
      <c r="O245" s="193">
        <f>Igazgatás!O274+Községgazd!R258+Vagyongazd!O245+Közút!O245+Sport!O247+Közművelődés!Q290+Támogatás!V259</f>
        <v>0</v>
      </c>
      <c r="P245" s="194">
        <f>Igazgatás!P274+Községgazd!S258+Vagyongazd!P245+Közút!P245+Sport!P247+Közművelődés!R290+Támogatás!W259</f>
        <v>0</v>
      </c>
      <c r="Q245" s="193">
        <f>Igazgatás!Q274+Községgazd!T258+Vagyongazd!Q245+Közút!Q245+Sport!Q247+Közművelődés!S290+Támogatás!X259</f>
        <v>0</v>
      </c>
      <c r="R245" s="192">
        <f>Igazgatás!R274+Községgazd!U258+Vagyongazd!R245+Közút!R245+Sport!R247+Közművelődés!T290+Támogatás!Y259</f>
        <v>0</v>
      </c>
      <c r="S245" s="195">
        <f>Igazgatás!S274+Községgazd!V258+Vagyongazd!S245+Közút!S245+Sport!S247+Közművelődés!U290+Támogatás!Z259</f>
        <v>0</v>
      </c>
      <c r="T245" s="192">
        <f>Igazgatás!T274+Községgazd!W258+Vagyongazd!T245+Közút!T245+Sport!T247+Közművelődés!V290+Támogatás!AA259</f>
        <v>0</v>
      </c>
      <c r="U245" s="192">
        <f>Igazgatás!U274+Községgazd!X258+Vagyongazd!U245+Közút!U245+Sport!U247+Közművelődés!W290+Támogatás!AB259</f>
        <v>0</v>
      </c>
      <c r="V245" s="195">
        <f>Igazgatás!V274+Községgazd!Y258+Vagyongazd!V245+Közút!V245+Sport!V247+Közművelődés!X290+Támogatás!AC259</f>
        <v>0</v>
      </c>
    </row>
    <row r="246" spans="1:22" s="209" customFormat="1" hidden="1" x14ac:dyDescent="0.25">
      <c r="A246" s="126" t="s">
        <v>905</v>
      </c>
      <c r="B246" s="189" t="s">
        <v>906</v>
      </c>
      <c r="C246" s="198"/>
      <c r="D246" s="794" t="s">
        <v>908</v>
      </c>
      <c r="E246" s="794"/>
      <c r="F246" s="191">
        <f>[1]Igazgatás!F274+[1]Községgazd!F259+[1]Vagyongazd!F246+[1]Közút!F246+[1]Sport!F248+[1]Közművelődés!F281+[1]Támogatás!F258</f>
        <v>0</v>
      </c>
      <c r="G246" s="487"/>
      <c r="H246" s="271">
        <f>Igazgatás!H275+Községgazd!H259+Vagyongazd!H246+Közút!H246+Sport!H248+Közművelődés!H291+Támogatás!H260</f>
        <v>0</v>
      </c>
      <c r="I246" s="190">
        <f>Igazgatás!I275+Községgazd!I259+Vagyongazd!I246+Közút!I246+Sport!I248+Közművelődés!I291+Támogatás!I260</f>
        <v>0</v>
      </c>
      <c r="J246" s="191">
        <f>Igazgatás!J275+Községgazd!J259+Vagyongazd!J246+Közút!J246+Sport!J248+Közművelődés!J291+Támogatás!J260</f>
        <v>0</v>
      </c>
      <c r="K246" s="199">
        <f>Igazgatás!K275+Községgazd!N259+Vagyongazd!K246+Közút!K246+Sport!K248+Közművelődés!M291+Támogatás!R260</f>
        <v>0</v>
      </c>
      <c r="L246" s="193">
        <f>Igazgatás!L275+Községgazd!O259+Vagyongazd!L246+Közút!L246+Sport!L248+Közművelődés!N291+Támogatás!S260</f>
        <v>0</v>
      </c>
      <c r="M246" s="193">
        <f>Igazgatás!M275+Községgazd!P259+Vagyongazd!M246+Közút!M246+Sport!M248+Közművelődés!O291+Támogatás!T260</f>
        <v>0</v>
      </c>
      <c r="N246" s="193">
        <f>Igazgatás!N275+Községgazd!Q259+Vagyongazd!N246+Közút!N246+Sport!N248+Közművelődés!P291+Támogatás!U260</f>
        <v>0</v>
      </c>
      <c r="O246" s="193">
        <f>Igazgatás!O275+Községgazd!R259+Vagyongazd!O246+Közút!O246+Sport!O248+Közművelődés!Q291+Támogatás!V260</f>
        <v>0</v>
      </c>
      <c r="P246" s="194">
        <f>Igazgatás!P275+Községgazd!S259+Vagyongazd!P246+Közút!P246+Sport!P248+Közművelődés!R291+Támogatás!W260</f>
        <v>0</v>
      </c>
      <c r="Q246" s="193">
        <f>Igazgatás!Q275+Községgazd!T259+Vagyongazd!Q246+Közút!Q246+Sport!Q248+Közművelődés!S291+Támogatás!X260</f>
        <v>0</v>
      </c>
      <c r="R246" s="192">
        <f>Igazgatás!R275+Községgazd!U259+Vagyongazd!R246+Közút!R246+Sport!R248+Közművelődés!T291+Támogatás!Y260</f>
        <v>0</v>
      </c>
      <c r="S246" s="195">
        <f>Igazgatás!S275+Községgazd!V259+Vagyongazd!S246+Közút!S246+Sport!S248+Közművelődés!U291+Támogatás!Z260</f>
        <v>0</v>
      </c>
      <c r="T246" s="192">
        <f>Igazgatás!T275+Községgazd!W259+Vagyongazd!T246+Közút!T246+Sport!T248+Közművelődés!V291+Támogatás!AA260</f>
        <v>0</v>
      </c>
      <c r="U246" s="192">
        <f>Igazgatás!U275+Községgazd!X259+Vagyongazd!U246+Közút!U246+Sport!U248+Közművelődés!W291+Támogatás!AB260</f>
        <v>0</v>
      </c>
      <c r="V246" s="195">
        <f>Igazgatás!V275+Községgazd!Y259+Vagyongazd!V246+Közút!V246+Sport!V248+Közművelődés!X291+Támogatás!AC260</f>
        <v>0</v>
      </c>
    </row>
    <row r="247" spans="1:22" hidden="1" x14ac:dyDescent="0.25">
      <c r="B247" s="92" t="s">
        <v>709</v>
      </c>
      <c r="C247" s="784" t="s">
        <v>304</v>
      </c>
      <c r="D247" s="785"/>
      <c r="E247" s="785"/>
      <c r="F247" s="166">
        <f>[1]Igazgatás!F275+[1]Községgazd!F260+[1]Vagyongazd!F247+[1]Közút!F247+[1]Sport!F249+[1]Közművelődés!F282+[1]Támogatás!F259</f>
        <v>0</v>
      </c>
      <c r="G247" s="488"/>
      <c r="H247" s="252">
        <f>Igazgatás!H276+Községgazd!H260+Vagyongazd!H247+Közút!H247+Sport!H249+Közművelődés!H292+Támogatás!H261</f>
        <v>0</v>
      </c>
      <c r="I247" s="150">
        <f>Igazgatás!I276+Községgazd!I260+Vagyongazd!I247+Közút!I247+Sport!I249+Közművelődés!I292+Támogatás!I261</f>
        <v>0</v>
      </c>
      <c r="J247" s="166">
        <f>Igazgatás!J276+Községgazd!J260+Vagyongazd!J247+Közút!J247+Sport!J249+Közművelődés!J292+Támogatás!J261</f>
        <v>0</v>
      </c>
      <c r="K247" s="94">
        <f>Igazgatás!K276+Községgazd!N260+Vagyongazd!K247+Közút!K247+Sport!K249+Közművelődés!M292+Támogatás!R261</f>
        <v>0</v>
      </c>
      <c r="L247" s="95">
        <f>Igazgatás!L276+Községgazd!O260+Vagyongazd!L247+Közút!L247+Sport!L249+Közművelődés!N292+Támogatás!S261</f>
        <v>0</v>
      </c>
      <c r="M247" s="95">
        <f>Igazgatás!M276+Községgazd!P260+Vagyongazd!M247+Közút!M247+Sport!M249+Közművelődés!O292+Támogatás!T261</f>
        <v>0</v>
      </c>
      <c r="N247" s="95">
        <f>Igazgatás!N276+Községgazd!Q260+Vagyongazd!N247+Közút!N247+Sport!N249+Közművelődés!P292+Támogatás!U261</f>
        <v>0</v>
      </c>
      <c r="O247" s="95">
        <f>Igazgatás!O276+Községgazd!R260+Vagyongazd!O247+Közút!O247+Sport!O249+Közművelődés!Q292+Támogatás!V261</f>
        <v>0</v>
      </c>
      <c r="P247" s="98">
        <f>Igazgatás!P276+Községgazd!S260+Vagyongazd!P247+Közút!P247+Sport!P249+Közművelődés!R292+Támogatás!W261</f>
        <v>0</v>
      </c>
      <c r="Q247" s="95">
        <f>Igazgatás!Q276+Községgazd!T260+Vagyongazd!Q247+Közút!Q247+Sport!Q249+Közművelődés!S292+Támogatás!X261</f>
        <v>0</v>
      </c>
      <c r="R247" s="97">
        <f>Igazgatás!R276+Községgazd!U260+Vagyongazd!R247+Közút!R247+Sport!R249+Közművelődés!T292+Támogatás!Y261</f>
        <v>0</v>
      </c>
      <c r="S247" s="99">
        <f>Igazgatás!S276+Községgazd!V260+Vagyongazd!S247+Közút!S247+Sport!S249+Közművelődés!U292+Támogatás!Z261</f>
        <v>0</v>
      </c>
      <c r="T247" s="97">
        <f>Igazgatás!T276+Községgazd!W260+Vagyongazd!T247+Közút!T247+Sport!T249+Közművelődés!V292+Támogatás!AA261</f>
        <v>0</v>
      </c>
      <c r="U247" s="97">
        <f>Igazgatás!U276+Községgazd!X260+Vagyongazd!U247+Közút!U247+Sport!U249+Közművelődés!W292+Támogatás!AB261</f>
        <v>0</v>
      </c>
      <c r="V247" s="99">
        <f>Igazgatás!V276+Községgazd!Y260+Vagyongazd!V247+Közút!V247+Sport!V249+Közművelődés!X292+Támogatás!AC261</f>
        <v>0</v>
      </c>
    </row>
    <row r="248" spans="1:22" s="41" customFormat="1" hidden="1" x14ac:dyDescent="0.25">
      <c r="A248" s="126" t="s">
        <v>305</v>
      </c>
      <c r="B248" s="196" t="s">
        <v>710</v>
      </c>
      <c r="C248" s="815" t="s">
        <v>385</v>
      </c>
      <c r="D248" s="816"/>
      <c r="E248" s="816"/>
      <c r="F248" s="211">
        <f>[1]Igazgatás!F276+[1]Községgazd!F261+[1]Vagyongazd!F248+[1]Közút!F248+[1]Sport!F250+[1]Közművelődés!F283+[1]Támogatás!F260</f>
        <v>0</v>
      </c>
      <c r="G248" s="494"/>
      <c r="H248" s="272">
        <f>Igazgatás!H277+Községgazd!H261+Vagyongazd!H248+Közút!H248+Sport!H250+Közművelődés!H293+Támogatás!H262</f>
        <v>0</v>
      </c>
      <c r="I248" s="197">
        <f>Igazgatás!I277+Községgazd!I261+Vagyongazd!I248+Közút!I248+Sport!I250+Közművelődés!I293+Támogatás!I262</f>
        <v>0</v>
      </c>
      <c r="J248" s="211">
        <f>Igazgatás!J277+Községgazd!J261+Vagyongazd!J248+Közút!J248+Sport!J250+Közművelődés!J293+Támogatás!J262</f>
        <v>0</v>
      </c>
      <c r="K248" s="212">
        <f>Igazgatás!K277+Községgazd!N261+Vagyongazd!K248+Közút!K248+Sport!K250+Közművelődés!M293+Támogatás!R262</f>
        <v>0</v>
      </c>
      <c r="L248" s="213">
        <f>Igazgatás!L277+Községgazd!O261+Vagyongazd!L248+Közút!L248+Sport!L250+Közművelődés!N293+Támogatás!S262</f>
        <v>0</v>
      </c>
      <c r="M248" s="213">
        <f>Igazgatás!M277+Községgazd!P261+Vagyongazd!M248+Közút!M248+Sport!M250+Közművelődés!O293+Támogatás!T262</f>
        <v>0</v>
      </c>
      <c r="N248" s="213">
        <f>Igazgatás!N277+Községgazd!Q261+Vagyongazd!N248+Közút!N248+Sport!N250+Közművelődés!P293+Támogatás!U262</f>
        <v>0</v>
      </c>
      <c r="O248" s="213">
        <f>Igazgatás!O277+Községgazd!R261+Vagyongazd!O248+Közút!O248+Sport!O250+Közművelődés!Q293+Támogatás!V262</f>
        <v>0</v>
      </c>
      <c r="P248" s="216">
        <f>Igazgatás!P277+Községgazd!S261+Vagyongazd!P248+Közút!P248+Sport!P250+Közművelődés!R293+Támogatás!W262</f>
        <v>0</v>
      </c>
      <c r="Q248" s="213">
        <f>Igazgatás!Q277+Községgazd!T261+Vagyongazd!Q248+Közút!Q248+Sport!Q250+Közművelődés!S293+Támogatás!X262</f>
        <v>0</v>
      </c>
      <c r="R248" s="215">
        <f>Igazgatás!R277+Községgazd!U261+Vagyongazd!R248+Közút!R248+Sport!R250+Közművelődés!T293+Támogatás!Y262</f>
        <v>0</v>
      </c>
      <c r="S248" s="214">
        <f>Igazgatás!S277+Községgazd!V261+Vagyongazd!S248+Közút!S248+Sport!S250+Közművelődés!U293+Támogatás!Z262</f>
        <v>0</v>
      </c>
      <c r="T248" s="215">
        <f>Igazgatás!T277+Községgazd!W261+Vagyongazd!T248+Közút!T248+Sport!T250+Közművelődés!V293+Támogatás!AA262</f>
        <v>0</v>
      </c>
      <c r="U248" s="215">
        <f>Igazgatás!U277+Községgazd!X261+Vagyongazd!U248+Közút!U248+Sport!U250+Közművelődés!W293+Támogatás!AB262</f>
        <v>0</v>
      </c>
      <c r="V248" s="214">
        <f>Igazgatás!V277+Községgazd!Y261+Vagyongazd!V248+Közút!V248+Sport!V250+Közművelődés!X293+Támogatás!AC262</f>
        <v>0</v>
      </c>
    </row>
    <row r="249" spans="1:22" s="41" customFormat="1" hidden="1" x14ac:dyDescent="0.25">
      <c r="A249" s="126" t="s">
        <v>306</v>
      </c>
      <c r="B249" s="196" t="s">
        <v>711</v>
      </c>
      <c r="C249" s="815" t="s">
        <v>386</v>
      </c>
      <c r="D249" s="816"/>
      <c r="E249" s="816"/>
      <c r="F249" s="211">
        <f>[1]Igazgatás!F277+[1]Községgazd!F262+[1]Vagyongazd!F249+[1]Közút!F249+[1]Sport!F251+[1]Közművelődés!F284+[1]Támogatás!F261</f>
        <v>0</v>
      </c>
      <c r="G249" s="494"/>
      <c r="H249" s="272">
        <f>Igazgatás!H278+Községgazd!H262+Vagyongazd!H249+Közút!H249+Sport!H251+Közművelődés!H294+Támogatás!H263</f>
        <v>0</v>
      </c>
      <c r="I249" s="197">
        <f>Igazgatás!I278+Községgazd!I262+Vagyongazd!I249+Közút!I249+Sport!I251+Közművelődés!I294+Támogatás!I263</f>
        <v>0</v>
      </c>
      <c r="J249" s="211">
        <f>Igazgatás!J278+Községgazd!J262+Vagyongazd!J249+Közút!J249+Sport!J251+Közművelődés!J294+Támogatás!J263</f>
        <v>0</v>
      </c>
      <c r="K249" s="212">
        <f>Igazgatás!K278+Községgazd!N262+Vagyongazd!K249+Közút!K249+Sport!K251+Közművelődés!M294+Támogatás!R263</f>
        <v>0</v>
      </c>
      <c r="L249" s="213">
        <f>Igazgatás!L278+Községgazd!O262+Vagyongazd!L249+Közút!L249+Sport!L251+Közművelődés!N294+Támogatás!S263</f>
        <v>0</v>
      </c>
      <c r="M249" s="213">
        <f>Igazgatás!M278+Községgazd!P262+Vagyongazd!M249+Közút!M249+Sport!M251+Közművelődés!O294+Támogatás!T263</f>
        <v>0</v>
      </c>
      <c r="N249" s="213">
        <f>Igazgatás!N278+Községgazd!Q262+Vagyongazd!N249+Közút!N249+Sport!N251+Közművelődés!P294+Támogatás!U263</f>
        <v>0</v>
      </c>
      <c r="O249" s="213">
        <f>Igazgatás!O278+Községgazd!R262+Vagyongazd!O249+Közút!O249+Sport!O251+Közművelődés!Q294+Támogatás!V263</f>
        <v>0</v>
      </c>
      <c r="P249" s="216">
        <f>Igazgatás!P278+Községgazd!S262+Vagyongazd!P249+Közút!P249+Sport!P251+Közművelődés!R294+Támogatás!W263</f>
        <v>0</v>
      </c>
      <c r="Q249" s="213">
        <f>Igazgatás!Q278+Községgazd!T262+Vagyongazd!Q249+Közút!Q249+Sport!Q251+Közművelődés!S294+Támogatás!X263</f>
        <v>0</v>
      </c>
      <c r="R249" s="215">
        <f>Igazgatás!R278+Községgazd!U262+Vagyongazd!R249+Közút!R249+Sport!R251+Közművelődés!T294+Támogatás!Y263</f>
        <v>0</v>
      </c>
      <c r="S249" s="214">
        <f>Igazgatás!S278+Községgazd!V262+Vagyongazd!S249+Közút!S249+Sport!S251+Közművelődés!U294+Támogatás!Z263</f>
        <v>0</v>
      </c>
      <c r="T249" s="215">
        <f>Igazgatás!T278+Községgazd!W262+Vagyongazd!T249+Közút!T249+Sport!T251+Közművelődés!V294+Támogatás!AA263</f>
        <v>0</v>
      </c>
      <c r="U249" s="215">
        <f>Igazgatás!U278+Községgazd!X262+Vagyongazd!U249+Közút!U249+Sport!U251+Közművelődés!W294+Támogatás!AB263</f>
        <v>0</v>
      </c>
      <c r="V249" s="214">
        <f>Igazgatás!V278+Községgazd!Y262+Vagyongazd!V249+Közút!V249+Sport!V251+Közművelődés!X294+Támogatás!AC263</f>
        <v>0</v>
      </c>
    </row>
    <row r="250" spans="1:22" s="41" customFormat="1" hidden="1" x14ac:dyDescent="0.25">
      <c r="A250" s="126" t="s">
        <v>307</v>
      </c>
      <c r="B250" s="196" t="s">
        <v>712</v>
      </c>
      <c r="C250" s="815" t="s">
        <v>308</v>
      </c>
      <c r="D250" s="816"/>
      <c r="E250" s="816"/>
      <c r="F250" s="211">
        <f>[1]Igazgatás!F278+[1]Községgazd!F263+[1]Vagyongazd!F250+[1]Közút!F250+[1]Sport!F252+[1]Közművelődés!F285+[1]Támogatás!F262</f>
        <v>0</v>
      </c>
      <c r="G250" s="494"/>
      <c r="H250" s="272">
        <f>Igazgatás!H279+Községgazd!H263+Vagyongazd!H250+Közút!H250+Sport!H252+Közművelődés!H295+Támogatás!H264</f>
        <v>0</v>
      </c>
      <c r="I250" s="197">
        <f>Igazgatás!I279+Községgazd!I263+Vagyongazd!I250+Közút!I250+Sport!I252+Közművelődés!I295+Támogatás!I264</f>
        <v>0</v>
      </c>
      <c r="J250" s="211">
        <f>Igazgatás!J279+Községgazd!J263+Vagyongazd!J250+Közút!J250+Sport!J252+Közművelődés!J295+Támogatás!J264</f>
        <v>0</v>
      </c>
      <c r="K250" s="212">
        <f>Igazgatás!K279+Községgazd!N263+Vagyongazd!K250+Közút!K250+Sport!K252+Közművelődés!M295+Támogatás!R264</f>
        <v>0</v>
      </c>
      <c r="L250" s="213">
        <f>Igazgatás!L279+Községgazd!O263+Vagyongazd!L250+Közút!L250+Sport!L252+Közművelődés!N295+Támogatás!S264</f>
        <v>0</v>
      </c>
      <c r="M250" s="213">
        <f>Igazgatás!M279+Községgazd!P263+Vagyongazd!M250+Közút!M250+Sport!M252+Közművelődés!O295+Támogatás!T264</f>
        <v>0</v>
      </c>
      <c r="N250" s="213">
        <f>Igazgatás!N279+Községgazd!Q263+Vagyongazd!N250+Közút!N250+Sport!N252+Közművelődés!P295+Támogatás!U264</f>
        <v>0</v>
      </c>
      <c r="O250" s="213">
        <f>Igazgatás!O279+Községgazd!R263+Vagyongazd!O250+Közút!O250+Sport!O252+Közművelődés!Q295+Támogatás!V264</f>
        <v>0</v>
      </c>
      <c r="P250" s="216">
        <f>Igazgatás!P279+Községgazd!S263+Vagyongazd!P250+Közút!P250+Sport!P252+Közművelődés!R295+Támogatás!W264</f>
        <v>0</v>
      </c>
      <c r="Q250" s="213">
        <f>Igazgatás!Q279+Községgazd!T263+Vagyongazd!Q250+Közút!Q250+Sport!Q252+Közművelődés!S295+Támogatás!X264</f>
        <v>0</v>
      </c>
      <c r="R250" s="215">
        <f>Igazgatás!R279+Községgazd!U263+Vagyongazd!R250+Közút!R250+Sport!R252+Közművelődés!T295+Támogatás!Y264</f>
        <v>0</v>
      </c>
      <c r="S250" s="214">
        <f>Igazgatás!S279+Községgazd!V263+Vagyongazd!S250+Közút!S250+Sport!S252+Közművelődés!U295+Támogatás!Z264</f>
        <v>0</v>
      </c>
      <c r="T250" s="215">
        <f>Igazgatás!T279+Községgazd!W263+Vagyongazd!T250+Közút!T250+Sport!T252+Közművelődés!V295+Támogatás!AA264</f>
        <v>0</v>
      </c>
      <c r="U250" s="215">
        <f>Igazgatás!U279+Községgazd!X263+Vagyongazd!U250+Közút!U250+Sport!U252+Közművelődés!W295+Támogatás!AB264</f>
        <v>0</v>
      </c>
      <c r="V250" s="214">
        <f>Igazgatás!V279+Községgazd!Y263+Vagyongazd!V250+Közút!V250+Sport!V252+Közművelődés!X295+Támogatás!AC264</f>
        <v>0</v>
      </c>
    </row>
    <row r="251" spans="1:22" s="41" customFormat="1" hidden="1" x14ac:dyDescent="0.25">
      <c r="A251" s="126" t="s">
        <v>309</v>
      </c>
      <c r="B251" s="196" t="s">
        <v>713</v>
      </c>
      <c r="C251" s="815" t="s">
        <v>310</v>
      </c>
      <c r="D251" s="816"/>
      <c r="E251" s="816"/>
      <c r="F251" s="211">
        <f>[1]Igazgatás!F279+[1]Községgazd!F264+[1]Vagyongazd!F251+[1]Közút!F251+[1]Sport!F253+[1]Közművelődés!F286+[1]Támogatás!F263</f>
        <v>0</v>
      </c>
      <c r="G251" s="494"/>
      <c r="H251" s="272">
        <f>Igazgatás!H280+Községgazd!H264+Vagyongazd!H251+Közút!H251+Sport!H253+Közművelődés!H296+Támogatás!H265</f>
        <v>0</v>
      </c>
      <c r="I251" s="197">
        <f>Igazgatás!I280+Községgazd!I264+Vagyongazd!I251+Közút!I251+Sport!I253+Közművelődés!I296+Támogatás!I265</f>
        <v>0</v>
      </c>
      <c r="J251" s="211">
        <f>Igazgatás!J280+Községgazd!J264+Vagyongazd!J251+Közút!J251+Sport!J253+Közművelődés!J296+Támogatás!J265</f>
        <v>0</v>
      </c>
      <c r="K251" s="212">
        <f>Igazgatás!K280+Községgazd!N264+Vagyongazd!K251+Közút!K251+Sport!K253+Közművelődés!M296+Támogatás!R265</f>
        <v>0</v>
      </c>
      <c r="L251" s="213">
        <f>Igazgatás!L280+Községgazd!O264+Vagyongazd!L251+Közút!L251+Sport!L253+Közművelődés!N296+Támogatás!S265</f>
        <v>0</v>
      </c>
      <c r="M251" s="213">
        <f>Igazgatás!M280+Községgazd!P264+Vagyongazd!M251+Közút!M251+Sport!M253+Közművelődés!O296+Támogatás!T265</f>
        <v>0</v>
      </c>
      <c r="N251" s="213">
        <f>Igazgatás!N280+Községgazd!Q264+Vagyongazd!N251+Közút!N251+Sport!N253+Közművelődés!P296+Támogatás!U265</f>
        <v>0</v>
      </c>
      <c r="O251" s="213">
        <f>Igazgatás!O280+Községgazd!R264+Vagyongazd!O251+Közút!O251+Sport!O253+Közművelődés!Q296+Támogatás!V265</f>
        <v>0</v>
      </c>
      <c r="P251" s="216">
        <f>Igazgatás!P280+Községgazd!S264+Vagyongazd!P251+Közút!P251+Sport!P253+Közművelődés!R296+Támogatás!W265</f>
        <v>0</v>
      </c>
      <c r="Q251" s="213">
        <f>Igazgatás!Q280+Községgazd!T264+Vagyongazd!Q251+Közút!Q251+Sport!Q253+Közművelődés!S296+Támogatás!X265</f>
        <v>0</v>
      </c>
      <c r="R251" s="215">
        <f>Igazgatás!R280+Községgazd!U264+Vagyongazd!R251+Közút!R251+Sport!R253+Közművelődés!T296+Támogatás!Y265</f>
        <v>0</v>
      </c>
      <c r="S251" s="214">
        <f>Igazgatás!S280+Községgazd!V264+Vagyongazd!S251+Közút!S251+Sport!S253+Közművelődés!U296+Támogatás!Z265</f>
        <v>0</v>
      </c>
      <c r="T251" s="215">
        <f>Igazgatás!T280+Községgazd!W264+Vagyongazd!T251+Közút!T251+Sport!T253+Közművelődés!V296+Támogatás!AA265</f>
        <v>0</v>
      </c>
      <c r="U251" s="215">
        <f>Igazgatás!U280+Községgazd!X264+Vagyongazd!U251+Közút!U251+Sport!U253+Közművelődés!W296+Támogatás!AB265</f>
        <v>0</v>
      </c>
      <c r="V251" s="214">
        <f>Igazgatás!V280+Községgazd!Y264+Vagyongazd!V251+Közút!V251+Sport!V253+Közművelődés!X296+Támogatás!AC265</f>
        <v>0</v>
      </c>
    </row>
    <row r="252" spans="1:22" s="41" customFormat="1" hidden="1" x14ac:dyDescent="0.25">
      <c r="A252" s="126" t="s">
        <v>311</v>
      </c>
      <c r="B252" s="196" t="s">
        <v>714</v>
      </c>
      <c r="C252" s="815" t="s">
        <v>387</v>
      </c>
      <c r="D252" s="816"/>
      <c r="E252" s="816"/>
      <c r="F252" s="211">
        <f>[1]Igazgatás!F280+[1]Községgazd!F265+[1]Vagyongazd!F252+[1]Közút!F252+[1]Sport!F254+[1]Közművelődés!F287+[1]Támogatás!F264</f>
        <v>0</v>
      </c>
      <c r="G252" s="494"/>
      <c r="H252" s="272">
        <f>Igazgatás!H281+Községgazd!H265+Vagyongazd!H252+Közút!H252+Sport!H254+Közművelődés!H297+Támogatás!H266</f>
        <v>0</v>
      </c>
      <c r="I252" s="197">
        <f>Igazgatás!I281+Községgazd!I265+Vagyongazd!I252+Közút!I252+Sport!I254+Közművelődés!I297+Támogatás!I266</f>
        <v>0</v>
      </c>
      <c r="J252" s="211">
        <f>Igazgatás!J281+Községgazd!J265+Vagyongazd!J252+Közút!J252+Sport!J254+Közművelődés!J297+Támogatás!J266</f>
        <v>0</v>
      </c>
      <c r="K252" s="212">
        <f>Igazgatás!K281+Községgazd!N265+Vagyongazd!K252+Közút!K252+Sport!K254+Közművelődés!M297+Támogatás!R266</f>
        <v>0</v>
      </c>
      <c r="L252" s="213">
        <f>Igazgatás!L281+Községgazd!O265+Vagyongazd!L252+Közút!L252+Sport!L254+Közművelődés!N297+Támogatás!S266</f>
        <v>0</v>
      </c>
      <c r="M252" s="213">
        <f>Igazgatás!M281+Községgazd!P265+Vagyongazd!M252+Közút!M252+Sport!M254+Közművelődés!O297+Támogatás!T266</f>
        <v>0</v>
      </c>
      <c r="N252" s="213">
        <f>Igazgatás!N281+Községgazd!Q265+Vagyongazd!N252+Közút!N252+Sport!N254+Közművelődés!P297+Támogatás!U266</f>
        <v>0</v>
      </c>
      <c r="O252" s="213">
        <f>Igazgatás!O281+Községgazd!R265+Vagyongazd!O252+Közút!O252+Sport!O254+Közművelődés!Q297+Támogatás!V266</f>
        <v>0</v>
      </c>
      <c r="P252" s="216">
        <f>Igazgatás!P281+Községgazd!S265+Vagyongazd!P252+Közút!P252+Sport!P254+Közművelődés!R297+Támogatás!W266</f>
        <v>0</v>
      </c>
      <c r="Q252" s="213">
        <f>Igazgatás!Q281+Községgazd!T265+Vagyongazd!Q252+Közút!Q252+Sport!Q254+Közművelődés!S297+Támogatás!X266</f>
        <v>0</v>
      </c>
      <c r="R252" s="215">
        <f>Igazgatás!R281+Községgazd!U265+Vagyongazd!R252+Közút!R252+Sport!R254+Közművelődés!T297+Támogatás!Y266</f>
        <v>0</v>
      </c>
      <c r="S252" s="214">
        <f>Igazgatás!S281+Községgazd!V265+Vagyongazd!S252+Közút!S252+Sport!S254+Közművelődés!U297+Támogatás!Z266</f>
        <v>0</v>
      </c>
      <c r="T252" s="215">
        <f>Igazgatás!T281+Községgazd!W265+Vagyongazd!T252+Közút!T252+Sport!T254+Közművelődés!V297+Támogatás!AA266</f>
        <v>0</v>
      </c>
      <c r="U252" s="215">
        <f>Igazgatás!U281+Községgazd!X265+Vagyongazd!U252+Közút!U252+Sport!U254+Közművelődés!W297+Támogatás!AB266</f>
        <v>0</v>
      </c>
      <c r="V252" s="214">
        <f>Igazgatás!V281+Községgazd!Y265+Vagyongazd!V252+Közút!V252+Sport!V254+Közművelődés!X297+Támogatás!AC266</f>
        <v>0</v>
      </c>
    </row>
    <row r="253" spans="1:22" hidden="1" x14ac:dyDescent="0.25">
      <c r="A253" s="126" t="s">
        <v>313</v>
      </c>
      <c r="B253" s="92" t="s">
        <v>715</v>
      </c>
      <c r="C253" s="784" t="s">
        <v>312</v>
      </c>
      <c r="D253" s="785"/>
      <c r="E253" s="785"/>
      <c r="F253" s="166">
        <f>[1]Igazgatás!F281+[1]Községgazd!F266+[1]Vagyongazd!F253+[1]Közút!F253+[1]Sport!F255+[1]Közművelődés!F288+[1]Támogatás!F265</f>
        <v>0</v>
      </c>
      <c r="G253" s="488"/>
      <c r="H253" s="252">
        <f>Igazgatás!H282+Községgazd!H266+Vagyongazd!H253+Közút!H253+Sport!H255+Közművelődés!H298+Támogatás!H267</f>
        <v>0</v>
      </c>
      <c r="I253" s="150">
        <f>Igazgatás!I282+Községgazd!I266+Vagyongazd!I253+Közút!I253+Sport!I255+Közművelődés!I298+Támogatás!I267</f>
        <v>0</v>
      </c>
      <c r="J253" s="166">
        <f>Igazgatás!J282+Községgazd!J266+Vagyongazd!J253+Közút!J253+Sport!J255+Közművelődés!J298+Támogatás!J267</f>
        <v>0</v>
      </c>
      <c r="K253" s="94">
        <f>Igazgatás!K282+Községgazd!N266+Vagyongazd!K253+Közút!K253+Sport!K255+Közművelődés!M298+Támogatás!R267</f>
        <v>0</v>
      </c>
      <c r="L253" s="95">
        <f>Igazgatás!L282+Községgazd!O266+Vagyongazd!L253+Közút!L253+Sport!L255+Közművelődés!N298+Támogatás!S267</f>
        <v>0</v>
      </c>
      <c r="M253" s="95">
        <f>Igazgatás!M282+Községgazd!P266+Vagyongazd!M253+Közút!M253+Sport!M255+Közművelődés!O298+Támogatás!T267</f>
        <v>0</v>
      </c>
      <c r="N253" s="95">
        <f>Igazgatás!N282+Községgazd!Q266+Vagyongazd!N253+Közút!N253+Sport!N255+Közművelődés!P298+Támogatás!U267</f>
        <v>0</v>
      </c>
      <c r="O253" s="95">
        <f>Igazgatás!O282+Községgazd!R266+Vagyongazd!O253+Közút!O253+Sport!O255+Közművelődés!Q298+Támogatás!V267</f>
        <v>0</v>
      </c>
      <c r="P253" s="98">
        <f>Igazgatás!P282+Községgazd!S266+Vagyongazd!P253+Közút!P253+Sport!P255+Közművelődés!R298+Támogatás!W267</f>
        <v>0</v>
      </c>
      <c r="Q253" s="95">
        <f>Igazgatás!Q282+Községgazd!T266+Vagyongazd!Q253+Közút!Q253+Sport!Q255+Közművelődés!S298+Támogatás!X267</f>
        <v>0</v>
      </c>
      <c r="R253" s="97">
        <f>Igazgatás!R282+Községgazd!U266+Vagyongazd!R253+Közút!R253+Sport!R255+Közművelődés!T298+Támogatás!Y267</f>
        <v>0</v>
      </c>
      <c r="S253" s="99">
        <f>Igazgatás!S282+Községgazd!V266+Vagyongazd!S253+Közút!S253+Sport!S255+Közművelődés!U298+Támogatás!Z267</f>
        <v>0</v>
      </c>
      <c r="T253" s="97">
        <f>Igazgatás!T282+Községgazd!W266+Vagyongazd!T253+Közút!T253+Sport!T255+Közművelődés!V298+Támogatás!AA267</f>
        <v>0</v>
      </c>
      <c r="U253" s="97">
        <f>Igazgatás!U282+Községgazd!X266+Vagyongazd!U253+Közút!U253+Sport!U255+Közművelődés!W298+Támogatás!AB267</f>
        <v>0</v>
      </c>
      <c r="V253" s="99">
        <f>Igazgatás!V282+Községgazd!Y266+Vagyongazd!V253+Közút!V253+Sport!V255+Közművelődés!X298+Támogatás!AC267</f>
        <v>0</v>
      </c>
    </row>
    <row r="254" spans="1:22" ht="15.75" hidden="1" thickBot="1" x14ac:dyDescent="0.3">
      <c r="A254" s="126" t="s">
        <v>909</v>
      </c>
      <c r="B254" s="92" t="s">
        <v>910</v>
      </c>
      <c r="C254" s="784" t="s">
        <v>911</v>
      </c>
      <c r="D254" s="785"/>
      <c r="E254" s="785"/>
      <c r="F254" s="166">
        <f>[1]Igazgatás!F282+[1]Községgazd!F267+[1]Vagyongazd!F254+[1]Közút!F254+[1]Sport!F256+[1]Közművelődés!F289+[1]Támogatás!F266</f>
        <v>0</v>
      </c>
      <c r="G254" s="488"/>
      <c r="H254" s="252">
        <f>Igazgatás!H283+Községgazd!H267+Vagyongazd!H254+Közút!H254+Sport!H256+Közművelődés!H299+Támogatás!H268</f>
        <v>0</v>
      </c>
      <c r="I254" s="150">
        <f>Igazgatás!I283+Községgazd!I267+Vagyongazd!I254+Közút!I254+Sport!I256+Közművelődés!I299+Támogatás!I268</f>
        <v>0</v>
      </c>
      <c r="J254" s="166">
        <f>Igazgatás!J283+Községgazd!J267+Vagyongazd!J254+Közút!J254+Sport!J256+Közművelődés!J299+Támogatás!J268</f>
        <v>0</v>
      </c>
      <c r="K254" s="94">
        <f>Igazgatás!K283+Községgazd!N267+Vagyongazd!K254+Közút!K254+Sport!K256+Közművelődés!M299+Támogatás!R268</f>
        <v>0</v>
      </c>
      <c r="L254" s="95">
        <f>Igazgatás!L283+Községgazd!O267+Vagyongazd!L254+Közút!L254+Sport!L256+Közművelődés!N299+Támogatás!S268</f>
        <v>0</v>
      </c>
      <c r="M254" s="95">
        <f>Igazgatás!M283+Községgazd!P267+Vagyongazd!M254+Közút!M254+Sport!M256+Közművelődés!O299+Támogatás!T268</f>
        <v>0</v>
      </c>
      <c r="N254" s="95">
        <f>Igazgatás!N283+Községgazd!Q267+Vagyongazd!N254+Közút!N254+Sport!N256+Közművelődés!P299+Támogatás!U268</f>
        <v>0</v>
      </c>
      <c r="O254" s="95">
        <f>Igazgatás!O283+Községgazd!R267+Vagyongazd!O254+Közút!O254+Sport!O256+Közművelődés!Q299+Támogatás!V268</f>
        <v>0</v>
      </c>
      <c r="P254" s="98">
        <f>Igazgatás!P283+Községgazd!S267+Vagyongazd!P254+Közút!P254+Sport!P256+Közművelődés!R299+Támogatás!W268</f>
        <v>0</v>
      </c>
      <c r="Q254" s="95">
        <f>Igazgatás!Q283+Községgazd!T267+Vagyongazd!Q254+Közút!Q254+Sport!Q256+Közművelődés!S299+Támogatás!X268</f>
        <v>0</v>
      </c>
      <c r="R254" s="97">
        <f>Igazgatás!R283+Községgazd!U267+Vagyongazd!R254+Közút!R254+Sport!R256+Közművelődés!T299+Támogatás!Y268</f>
        <v>0</v>
      </c>
      <c r="S254" s="99">
        <f>Igazgatás!S283+Községgazd!V267+Vagyongazd!S254+Közút!S254+Sport!S256+Közművelődés!U299+Támogatás!Z268</f>
        <v>0</v>
      </c>
      <c r="T254" s="97">
        <f>Igazgatás!T283+Községgazd!W267+Vagyongazd!T254+Közút!T254+Sport!T256+Közművelődés!V299+Támogatás!AA268</f>
        <v>0</v>
      </c>
      <c r="U254" s="97">
        <f>Igazgatás!U283+Községgazd!X267+Vagyongazd!U254+Közút!U254+Sport!U256+Közművelődés!W299+Támogatás!AB268</f>
        <v>0</v>
      </c>
      <c r="V254" s="99">
        <f>Igazgatás!V283+Községgazd!Y267+Vagyongazd!V254+Közút!V254+Sport!V256+Közművelődés!X299+Támogatás!AC268</f>
        <v>0</v>
      </c>
    </row>
    <row r="255" spans="1:22" ht="15.75" thickBot="1" x14ac:dyDescent="0.3">
      <c r="B255" s="817" t="s">
        <v>314</v>
      </c>
      <c r="C255" s="818"/>
      <c r="D255" s="818"/>
      <c r="E255" s="818"/>
      <c r="F255" s="164">
        <f>F5+F24+F32+F59+F75+F147+F225</f>
        <v>38894782.533799991</v>
      </c>
      <c r="G255" s="164">
        <f>G5+G24+G32+G59+G75+G147+G225</f>
        <v>39393997</v>
      </c>
      <c r="H255" s="249">
        <f>Igazgatás!H284+Községgazd!H268+Vagyongazd!H255+Közút!H255+Sport!H257+Közművelődés!H300+Támogatás!H269</f>
        <v>40002613.056999996</v>
      </c>
      <c r="I255" s="147">
        <f>Igazgatás!I284+Községgazd!I268+Vagyongazd!I255+Közút!I255+Sport!I257+Közművelődés!I300+Támogatás!I269</f>
        <v>750630</v>
      </c>
      <c r="J255" s="164">
        <f>Igazgatás!J284+Községgazd!J268+Vagyongazd!J255+Közút!J255+Sport!J257+Közművelődés!J300+Támogatás!J269</f>
        <v>40753243.056999996</v>
      </c>
      <c r="K255" s="86">
        <f>Igazgatás!K284+Községgazd!N268+Vagyongazd!K255+Közút!K255+Sport!K257+Közművelődés!M300+Támogatás!R269</f>
        <v>1311294</v>
      </c>
      <c r="L255" s="87">
        <f>Igazgatás!L284+Községgazd!O268+Vagyongazd!L255+Közút!L255+Sport!L257+Közművelődés!N300+Támogatás!S269</f>
        <v>1186833.52</v>
      </c>
      <c r="M255" s="87">
        <f>Igazgatás!M284+Községgazd!P268+Vagyongazd!M255+Közút!M255+Sport!M257+Közművelődés!O300+Támogatás!T269</f>
        <v>1946039.4200000002</v>
      </c>
      <c r="N255" s="87">
        <f>Igazgatás!N284+Községgazd!Q268+Vagyongazd!N255+Közút!N255+Sport!N257+Közművelődés!P300+Támogatás!U269</f>
        <v>2356472.2999999998</v>
      </c>
      <c r="O255" s="87">
        <f>Igazgatás!O284+Községgazd!R268+Vagyongazd!O255+Közút!O255+Sport!O257+Közművelődés!Q300+Támogatás!V269</f>
        <v>2773017.3</v>
      </c>
      <c r="P255" s="90">
        <f>Igazgatás!P284+Községgazd!S268+Vagyongazd!P255+Közút!P255+Sport!P257+Közművelődés!R300+Támogatás!W269</f>
        <v>3271671.3</v>
      </c>
      <c r="Q255" s="87">
        <f>Igazgatás!Q284+Községgazd!T268+Vagyongazd!Q255+Közút!Q255+Sport!Q257+Közművelődés!S300+Támogatás!X269</f>
        <v>1685716.3</v>
      </c>
      <c r="R255" s="89">
        <f>Igazgatás!R284+Községgazd!U268+Vagyongazd!R255+Közút!R255+Sport!R257+Közművelődés!T300+Támogatás!Y269</f>
        <v>2295512.4500000002</v>
      </c>
      <c r="S255" s="91">
        <f>Igazgatás!S284+Községgazd!V268+Vagyongazd!S255+Közút!S255+Sport!S257+Közművelődés!U300+Támogatás!Z269</f>
        <v>1431697.5</v>
      </c>
      <c r="T255" s="89">
        <f>Igazgatás!T284+Községgazd!W268+Vagyongazd!T255+Közút!T255+Sport!T257+Közművelődés!V300+Támogatás!AA269</f>
        <v>3598564.6500000004</v>
      </c>
      <c r="U255" s="89">
        <f>Igazgatás!U284+Községgazd!X268+Vagyongazd!U255+Közút!U255+Sport!U257+Közművelődés!W300+Támogatás!AB269</f>
        <v>5788223.7769999998</v>
      </c>
      <c r="V255" s="91">
        <f>Igazgatás!V284+Községgazd!Y268+Vagyongazd!V255+Közút!V255+Sport!V257+Közművelődés!X300+Támogatás!AC269</f>
        <v>13667637.539999999</v>
      </c>
    </row>
    <row r="256" spans="1:22" x14ac:dyDescent="0.25">
      <c r="B256" s="22"/>
      <c r="C256" s="23"/>
      <c r="D256" s="23"/>
      <c r="E256" s="24"/>
      <c r="F256" s="24"/>
      <c r="G256" s="24"/>
      <c r="H256" s="24"/>
      <c r="I256" s="24"/>
      <c r="J256" s="60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x14ac:dyDescent="0.25">
      <c r="B257" s="25"/>
      <c r="C257" s="26"/>
      <c r="D257" s="26"/>
      <c r="E257" s="24"/>
      <c r="F257" s="24"/>
      <c r="G257" s="38"/>
      <c r="H257" s="24"/>
      <c r="I257" s="24"/>
      <c r="J257" s="60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x14ac:dyDescent="0.25">
      <c r="B258" s="27"/>
      <c r="C258" s="24"/>
      <c r="D258" s="24"/>
      <c r="E258" s="28"/>
      <c r="F258" s="28"/>
      <c r="G258" s="28"/>
      <c r="H258" s="28"/>
      <c r="I258" s="28"/>
      <c r="J258" s="60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x14ac:dyDescent="0.25">
      <c r="B259" s="27"/>
      <c r="C259" s="24"/>
      <c r="D259" s="24"/>
      <c r="E259" s="28"/>
      <c r="F259" s="28"/>
      <c r="G259" s="460"/>
      <c r="H259" s="28"/>
      <c r="I259" s="460"/>
      <c r="J259" s="60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x14ac:dyDescent="0.25">
      <c r="B260" s="27"/>
      <c r="C260" s="24"/>
      <c r="D260" s="24"/>
      <c r="E260" s="28"/>
      <c r="F260" s="28"/>
      <c r="G260" s="28"/>
      <c r="H260" s="28"/>
      <c r="I260" s="460"/>
      <c r="J260" s="60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x14ac:dyDescent="0.25">
      <c r="B261" s="27"/>
      <c r="C261" s="24"/>
      <c r="D261" s="24"/>
      <c r="E261" s="28"/>
      <c r="F261" s="28"/>
      <c r="G261" s="28"/>
      <c r="H261" s="28"/>
      <c r="I261" s="28"/>
      <c r="J261" s="60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x14ac:dyDescent="0.25">
      <c r="B262" s="27"/>
      <c r="C262" s="24"/>
      <c r="D262" s="24"/>
      <c r="E262" s="28"/>
      <c r="F262" s="28"/>
      <c r="G262" s="28"/>
      <c r="H262" s="28"/>
      <c r="I262" s="28"/>
      <c r="J262" s="60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x14ac:dyDescent="0.25">
      <c r="B263" s="27"/>
      <c r="C263" s="24"/>
      <c r="D263" s="24"/>
      <c r="E263" s="28"/>
      <c r="F263" s="28"/>
      <c r="G263" s="28"/>
      <c r="H263" s="28"/>
      <c r="I263" s="28"/>
      <c r="J263" s="60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x14ac:dyDescent="0.25">
      <c r="B264" s="27"/>
      <c r="C264" s="28"/>
      <c r="D264" s="28"/>
      <c r="E264" s="24"/>
      <c r="F264" s="24"/>
      <c r="G264" s="24"/>
      <c r="H264" s="24"/>
      <c r="I264" s="24"/>
      <c r="J264" s="60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x14ac:dyDescent="0.25">
      <c r="B265" s="27"/>
      <c r="C265" s="28"/>
      <c r="D265" s="28"/>
      <c r="E265" s="24"/>
      <c r="F265" s="24"/>
      <c r="G265" s="24"/>
      <c r="H265" s="24"/>
      <c r="I265" s="24"/>
      <c r="J265" s="60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x14ac:dyDescent="0.25">
      <c r="B266" s="27"/>
      <c r="C266" s="28"/>
      <c r="D266" s="28"/>
      <c r="E266" s="24"/>
      <c r="F266" s="24"/>
      <c r="G266" s="24"/>
      <c r="H266" s="24"/>
      <c r="I266" s="24"/>
      <c r="J266" s="60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x14ac:dyDescent="0.25">
      <c r="B267" s="27"/>
      <c r="C267" s="24"/>
      <c r="D267" s="24"/>
      <c r="E267" s="28"/>
      <c r="F267" s="28"/>
      <c r="G267" s="28"/>
      <c r="H267" s="28"/>
      <c r="I267" s="28"/>
      <c r="J267" s="60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x14ac:dyDescent="0.25">
      <c r="B268" s="27"/>
      <c r="C268" s="24"/>
      <c r="D268" s="24"/>
      <c r="E268" s="28"/>
      <c r="F268" s="28"/>
      <c r="G268" s="28"/>
      <c r="H268" s="28"/>
      <c r="I268" s="28"/>
      <c r="J268" s="60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x14ac:dyDescent="0.25">
      <c r="B269" s="27"/>
      <c r="C269" s="24"/>
      <c r="D269" s="24"/>
      <c r="E269" s="28"/>
      <c r="F269" s="28"/>
      <c r="G269" s="28"/>
      <c r="H269" s="28"/>
      <c r="I269" s="28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x14ac:dyDescent="0.25">
      <c r="A270" s="128"/>
      <c r="B270" s="27"/>
      <c r="C270" s="24"/>
      <c r="D270" s="24"/>
      <c r="E270" s="28"/>
      <c r="F270" s="28"/>
      <c r="G270" s="28"/>
      <c r="H270" s="28"/>
      <c r="I270" s="28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x14ac:dyDescent="0.25">
      <c r="A271" s="128"/>
      <c r="B271" s="27"/>
      <c r="C271" s="24"/>
      <c r="D271" s="24"/>
      <c r="E271" s="28"/>
      <c r="F271" s="28"/>
      <c r="G271" s="28"/>
      <c r="H271" s="28"/>
      <c r="I271" s="28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x14ac:dyDescent="0.25">
      <c r="A272" s="128"/>
      <c r="B272" s="27"/>
      <c r="C272" s="24"/>
      <c r="D272" s="24"/>
      <c r="E272" s="28"/>
      <c r="F272" s="28"/>
      <c r="G272" s="28"/>
      <c r="H272" s="28"/>
      <c r="I272" s="28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x14ac:dyDescent="0.25">
      <c r="A273" s="128"/>
      <c r="B273" s="27"/>
      <c r="C273" s="24"/>
      <c r="D273" s="24"/>
      <c r="E273" s="28"/>
      <c r="F273" s="28"/>
      <c r="G273" s="28"/>
      <c r="H273" s="28"/>
      <c r="I273" s="28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x14ac:dyDescent="0.25">
      <c r="A274" s="128"/>
      <c r="B274" s="27"/>
      <c r="C274" s="24"/>
      <c r="D274" s="24"/>
      <c r="E274" s="28"/>
      <c r="F274" s="28"/>
      <c r="G274" s="28"/>
      <c r="H274" s="28"/>
      <c r="I274" s="28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x14ac:dyDescent="0.25">
      <c r="A275" s="128"/>
      <c r="B275" s="27"/>
      <c r="C275" s="24"/>
      <c r="D275" s="24"/>
      <c r="E275" s="28"/>
      <c r="F275" s="28"/>
      <c r="G275" s="28"/>
      <c r="H275" s="28"/>
      <c r="I275" s="28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x14ac:dyDescent="0.25">
      <c r="A276" s="128"/>
      <c r="B276" s="27"/>
      <c r="C276" s="24"/>
      <c r="D276" s="24"/>
      <c r="E276" s="28"/>
      <c r="F276" s="28"/>
      <c r="G276" s="28"/>
      <c r="H276" s="28"/>
      <c r="I276" s="28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x14ac:dyDescent="0.25">
      <c r="A277" s="128"/>
      <c r="B277" s="27"/>
      <c r="C277" s="28"/>
      <c r="D277" s="28"/>
      <c r="E277" s="24"/>
      <c r="F277" s="24"/>
      <c r="G277" s="24"/>
      <c r="H277" s="24"/>
      <c r="I277" s="24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x14ac:dyDescent="0.25">
      <c r="A278" s="128"/>
      <c r="B278" s="27"/>
      <c r="C278" s="24"/>
      <c r="D278" s="24"/>
      <c r="E278" s="28"/>
      <c r="F278" s="28"/>
      <c r="G278" s="28"/>
      <c r="H278" s="28"/>
      <c r="I278" s="28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x14ac:dyDescent="0.25">
      <c r="A279" s="128"/>
      <c r="B279" s="27"/>
      <c r="C279" s="24"/>
      <c r="D279" s="24"/>
      <c r="E279" s="28"/>
      <c r="F279" s="28"/>
      <c r="G279" s="28"/>
      <c r="H279" s="28"/>
      <c r="I279" s="28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x14ac:dyDescent="0.25">
      <c r="A280" s="128"/>
      <c r="B280" s="27"/>
      <c r="C280" s="24"/>
      <c r="D280" s="24"/>
      <c r="E280" s="28"/>
      <c r="F280" s="28"/>
      <c r="G280" s="28"/>
      <c r="H280" s="28"/>
      <c r="I280" s="28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x14ac:dyDescent="0.25">
      <c r="A281" s="128"/>
      <c r="B281" s="27"/>
      <c r="C281" s="24"/>
      <c r="D281" s="24"/>
      <c r="E281" s="28"/>
      <c r="F281" s="28"/>
      <c r="G281" s="28"/>
      <c r="H281" s="28"/>
      <c r="I281" s="28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x14ac:dyDescent="0.25">
      <c r="A282" s="128"/>
      <c r="B282" s="27"/>
      <c r="C282" s="24"/>
      <c r="D282" s="24"/>
      <c r="E282" s="28"/>
      <c r="F282" s="28"/>
      <c r="G282" s="28"/>
      <c r="H282" s="28"/>
      <c r="I282" s="28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x14ac:dyDescent="0.25">
      <c r="A283" s="128"/>
      <c r="B283" s="27"/>
      <c r="C283" s="24"/>
      <c r="D283" s="24"/>
      <c r="E283" s="28"/>
      <c r="F283" s="28"/>
      <c r="G283" s="28"/>
      <c r="H283" s="28"/>
      <c r="I283" s="28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x14ac:dyDescent="0.25">
      <c r="A284" s="128"/>
      <c r="B284" s="27"/>
      <c r="C284" s="24"/>
      <c r="D284" s="24"/>
      <c r="E284" s="28"/>
      <c r="F284" s="28"/>
      <c r="G284" s="28"/>
      <c r="H284" s="28"/>
      <c r="I284" s="28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x14ac:dyDescent="0.25">
      <c r="A285" s="128"/>
      <c r="B285" s="27"/>
      <c r="C285" s="24"/>
      <c r="D285" s="24"/>
      <c r="E285" s="28"/>
      <c r="F285" s="28"/>
      <c r="G285" s="28"/>
      <c r="H285" s="28"/>
      <c r="I285" s="28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x14ac:dyDescent="0.25">
      <c r="A286" s="128"/>
      <c r="B286" s="27"/>
      <c r="C286" s="24"/>
      <c r="D286" s="24"/>
      <c r="E286" s="28"/>
      <c r="F286" s="28"/>
      <c r="G286" s="28"/>
      <c r="H286" s="28"/>
      <c r="I286" s="28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x14ac:dyDescent="0.25">
      <c r="A287" s="128"/>
      <c r="B287" s="27"/>
      <c r="C287" s="24"/>
      <c r="D287" s="24"/>
      <c r="E287" s="28"/>
      <c r="F287" s="28"/>
      <c r="G287" s="28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A288" s="128"/>
      <c r="B288" s="27"/>
      <c r="C288" s="28"/>
      <c r="D288" s="28"/>
      <c r="E288" s="24"/>
      <c r="F288" s="24"/>
      <c r="G288" s="24"/>
      <c r="H288" s="24"/>
      <c r="I288" s="24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A289" s="128"/>
      <c r="B289" s="27"/>
      <c r="C289" s="24"/>
      <c r="D289" s="24"/>
      <c r="E289" s="28"/>
      <c r="F289" s="28"/>
      <c r="G289" s="28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A290" s="128"/>
      <c r="B290" s="27"/>
      <c r="C290" s="24"/>
      <c r="D290" s="24"/>
      <c r="E290" s="28"/>
      <c r="F290" s="28"/>
      <c r="G290" s="28"/>
      <c r="H290" s="28"/>
      <c r="I290" s="28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A291" s="128"/>
      <c r="B291" s="27"/>
      <c r="C291" s="24"/>
      <c r="D291" s="24"/>
      <c r="E291" s="28"/>
      <c r="F291" s="28"/>
      <c r="G291" s="28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A292" s="128"/>
      <c r="B292" s="27"/>
      <c r="C292" s="24"/>
      <c r="D292" s="24"/>
      <c r="E292" s="28"/>
      <c r="F292" s="28"/>
      <c r="G292" s="28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A293" s="128"/>
      <c r="B293" s="27"/>
      <c r="C293" s="24"/>
      <c r="D293" s="24"/>
      <c r="E293" s="28"/>
      <c r="F293" s="28"/>
      <c r="G293" s="28"/>
      <c r="H293" s="28"/>
      <c r="I293" s="28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A294" s="128"/>
      <c r="B294" s="27"/>
      <c r="C294" s="24"/>
      <c r="D294" s="24"/>
      <c r="E294" s="28"/>
      <c r="F294" s="28"/>
      <c r="G294" s="28"/>
      <c r="H294" s="28"/>
      <c r="I294" s="28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A295" s="128"/>
      <c r="B295" s="27"/>
      <c r="C295" s="24"/>
      <c r="D295" s="24"/>
      <c r="E295" s="28"/>
      <c r="F295" s="28"/>
      <c r="G295" s="28"/>
      <c r="H295" s="28"/>
      <c r="I295" s="28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A296" s="128"/>
      <c r="B296" s="27"/>
      <c r="C296" s="24"/>
      <c r="D296" s="24"/>
      <c r="E296" s="28"/>
      <c r="F296" s="28"/>
      <c r="G296" s="28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A297" s="128"/>
      <c r="B297" s="27"/>
      <c r="C297" s="24"/>
      <c r="D297" s="24"/>
      <c r="E297" s="28"/>
      <c r="F297" s="28"/>
      <c r="G297" s="28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A298" s="128"/>
      <c r="B298" s="27"/>
      <c r="C298" s="24"/>
      <c r="D298" s="24"/>
      <c r="E298" s="28"/>
      <c r="F298" s="28"/>
      <c r="G298" s="28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28"/>
      <c r="B299" s="29"/>
      <c r="C299" s="23"/>
      <c r="D299" s="23"/>
      <c r="E299" s="24"/>
      <c r="F299" s="24"/>
      <c r="G299" s="24"/>
      <c r="H299" s="24"/>
      <c r="I299" s="24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28"/>
      <c r="B300" s="27"/>
      <c r="C300" s="28"/>
      <c r="D300" s="28"/>
      <c r="E300" s="24"/>
      <c r="F300" s="24"/>
      <c r="G300" s="24"/>
      <c r="H300" s="24"/>
      <c r="I300" s="24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28"/>
      <c r="B301" s="27"/>
      <c r="C301" s="28"/>
      <c r="D301" s="28"/>
      <c r="E301" s="24"/>
      <c r="F301" s="24"/>
      <c r="G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28"/>
      <c r="B302" s="27"/>
      <c r="C302" s="28"/>
      <c r="D302" s="28"/>
      <c r="E302" s="24"/>
      <c r="F302" s="24"/>
      <c r="G302" s="24"/>
      <c r="H302" s="24"/>
      <c r="I302" s="24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28"/>
      <c r="B303" s="27"/>
      <c r="C303" s="24"/>
      <c r="D303" s="24"/>
      <c r="E303" s="28"/>
      <c r="F303" s="28"/>
      <c r="G303" s="28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28"/>
      <c r="B304" s="27"/>
      <c r="C304" s="24"/>
      <c r="D304" s="24"/>
      <c r="E304" s="28"/>
      <c r="F304" s="28"/>
      <c r="G304" s="28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28"/>
      <c r="B305" s="27"/>
      <c r="C305" s="24"/>
      <c r="D305" s="24"/>
      <c r="E305" s="28"/>
      <c r="F305" s="28"/>
      <c r="G305" s="28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28"/>
      <c r="B306" s="27"/>
      <c r="C306" s="24"/>
      <c r="D306" s="24"/>
      <c r="E306" s="28"/>
      <c r="F306" s="28"/>
      <c r="G306" s="28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28"/>
      <c r="B307" s="27"/>
      <c r="C307" s="24"/>
      <c r="D307" s="24"/>
      <c r="E307" s="28"/>
      <c r="F307" s="28"/>
      <c r="G307" s="28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28"/>
      <c r="B308" s="27"/>
      <c r="C308" s="24"/>
      <c r="D308" s="24"/>
      <c r="E308" s="28"/>
      <c r="F308" s="28"/>
      <c r="G308" s="28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28"/>
      <c r="B309" s="27"/>
      <c r="C309" s="24"/>
      <c r="D309" s="24"/>
      <c r="E309" s="28"/>
      <c r="F309" s="28"/>
      <c r="G309" s="28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28"/>
      <c r="B310" s="27"/>
      <c r="C310" s="24"/>
      <c r="D310" s="24"/>
      <c r="E310" s="28"/>
      <c r="F310" s="28"/>
      <c r="G310" s="28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28"/>
      <c r="B311" s="27"/>
      <c r="C311" s="24"/>
      <c r="D311" s="24"/>
      <c r="E311" s="28"/>
      <c r="F311" s="28"/>
      <c r="G311" s="28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28"/>
      <c r="B312" s="27"/>
      <c r="C312" s="24"/>
      <c r="D312" s="24"/>
      <c r="E312" s="28"/>
      <c r="F312" s="28"/>
      <c r="G312" s="28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28"/>
      <c r="B313" s="27"/>
      <c r="C313" s="28"/>
      <c r="D313" s="28"/>
      <c r="E313" s="24"/>
      <c r="F313" s="24"/>
      <c r="G313" s="24"/>
      <c r="H313" s="24"/>
      <c r="I313" s="24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28"/>
      <c r="B314" s="27"/>
      <c r="C314" s="24"/>
      <c r="D314" s="24"/>
      <c r="E314" s="28"/>
      <c r="F314" s="28"/>
      <c r="G314" s="28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28"/>
      <c r="B315" s="27"/>
      <c r="C315" s="24"/>
      <c r="D315" s="24"/>
      <c r="E315" s="28"/>
      <c r="F315" s="28"/>
      <c r="G315" s="28"/>
      <c r="H315" s="28"/>
      <c r="I315" s="28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28"/>
      <c r="B316" s="27"/>
      <c r="C316" s="24"/>
      <c r="D316" s="24"/>
      <c r="E316" s="28"/>
      <c r="F316" s="28"/>
      <c r="G316" s="28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28"/>
      <c r="B317" s="27"/>
      <c r="C317" s="24"/>
      <c r="D317" s="24"/>
      <c r="E317" s="28"/>
      <c r="F317" s="28"/>
      <c r="G317" s="28"/>
      <c r="H317" s="28"/>
      <c r="I317" s="28"/>
    </row>
    <row r="318" spans="1:22" x14ac:dyDescent="0.25">
      <c r="B318" s="27"/>
      <c r="C318" s="24"/>
      <c r="D318" s="24"/>
      <c r="E318" s="28"/>
      <c r="F318" s="28"/>
      <c r="G318" s="28"/>
      <c r="H318" s="28"/>
      <c r="I318" s="28"/>
      <c r="J318" s="18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s="12" customFormat="1" x14ac:dyDescent="0.25">
      <c r="A319" s="129"/>
      <c r="B319" s="27"/>
      <c r="C319" s="24"/>
      <c r="D319" s="24"/>
      <c r="E319" s="28"/>
      <c r="F319" s="28"/>
      <c r="G319" s="28"/>
      <c r="H319" s="28"/>
      <c r="I319" s="28"/>
      <c r="J319" s="49"/>
    </row>
    <row r="320" spans="1:22" s="12" customFormat="1" x14ac:dyDescent="0.25">
      <c r="A320" s="129"/>
      <c r="B320" s="27"/>
      <c r="C320" s="24"/>
      <c r="D320" s="24"/>
      <c r="E320" s="28"/>
      <c r="F320" s="28"/>
      <c r="G320" s="28"/>
      <c r="H320" s="28"/>
      <c r="I320" s="28"/>
      <c r="J320" s="49"/>
    </row>
    <row r="321" spans="1:22" s="12" customFormat="1" x14ac:dyDescent="0.25">
      <c r="A321" s="129"/>
      <c r="B321" s="27"/>
      <c r="C321" s="24"/>
      <c r="D321" s="24"/>
      <c r="E321" s="28"/>
      <c r="F321" s="28"/>
      <c r="G321" s="28"/>
      <c r="H321" s="28"/>
      <c r="I321" s="28"/>
      <c r="J321" s="49"/>
    </row>
    <row r="322" spans="1:22" s="12" customFormat="1" x14ac:dyDescent="0.25">
      <c r="A322" s="129"/>
      <c r="B322" s="27"/>
      <c r="C322" s="24"/>
      <c r="D322" s="24"/>
      <c r="E322" s="28"/>
      <c r="F322" s="28"/>
      <c r="G322" s="28"/>
      <c r="H322" s="28"/>
      <c r="I322" s="28"/>
      <c r="J322" s="49"/>
    </row>
    <row r="323" spans="1:22" s="12" customFormat="1" x14ac:dyDescent="0.25">
      <c r="A323" s="129"/>
      <c r="B323" s="27"/>
      <c r="C323" s="24"/>
      <c r="D323" s="24"/>
      <c r="E323" s="28"/>
      <c r="F323" s="28"/>
      <c r="G323" s="28"/>
      <c r="H323" s="28"/>
      <c r="I323" s="28"/>
      <c r="J323" s="49"/>
    </row>
    <row r="324" spans="1:22" s="12" customFormat="1" x14ac:dyDescent="0.25">
      <c r="A324" s="129"/>
      <c r="B324" s="27"/>
      <c r="C324" s="28"/>
      <c r="D324" s="28"/>
      <c r="E324" s="24"/>
      <c r="F324" s="24"/>
      <c r="G324" s="24"/>
      <c r="H324" s="24"/>
      <c r="I324" s="24"/>
      <c r="J324" s="49"/>
    </row>
    <row r="325" spans="1:22" s="12" customFormat="1" x14ac:dyDescent="0.25">
      <c r="A325" s="129"/>
      <c r="B325" s="27"/>
      <c r="C325" s="24"/>
      <c r="D325" s="24"/>
      <c r="E325" s="28"/>
      <c r="F325" s="28"/>
      <c r="G325" s="28"/>
      <c r="H325" s="28"/>
      <c r="I325" s="28"/>
      <c r="J325" s="49"/>
    </row>
    <row r="326" spans="1:22" s="12" customFormat="1" x14ac:dyDescent="0.25">
      <c r="A326" s="129"/>
      <c r="B326" s="27"/>
      <c r="C326" s="24"/>
      <c r="D326" s="24"/>
      <c r="E326" s="28"/>
      <c r="F326" s="28"/>
      <c r="G326" s="28"/>
      <c r="H326" s="28"/>
      <c r="I326" s="28"/>
      <c r="J326" s="49"/>
    </row>
    <row r="327" spans="1:22" s="12" customFormat="1" x14ac:dyDescent="0.25">
      <c r="A327" s="129"/>
      <c r="B327" s="27"/>
      <c r="C327" s="24"/>
      <c r="D327" s="24"/>
      <c r="E327" s="28"/>
      <c r="F327" s="28"/>
      <c r="G327" s="28"/>
      <c r="H327" s="28"/>
      <c r="I327" s="28"/>
      <c r="J327" s="49"/>
    </row>
    <row r="328" spans="1:22" s="12" customFormat="1" x14ac:dyDescent="0.25">
      <c r="A328" s="129"/>
      <c r="B328" s="27"/>
      <c r="C328" s="24"/>
      <c r="D328" s="24"/>
      <c r="E328" s="28"/>
      <c r="F328" s="28"/>
      <c r="G328" s="28"/>
      <c r="H328" s="28"/>
      <c r="I328" s="28"/>
      <c r="J328" s="49"/>
    </row>
    <row r="329" spans="1:22" s="12" customFormat="1" x14ac:dyDescent="0.25">
      <c r="A329" s="129"/>
      <c r="B329" s="27"/>
      <c r="C329" s="24"/>
      <c r="D329" s="24"/>
      <c r="E329" s="28"/>
      <c r="F329" s="28"/>
      <c r="G329" s="28"/>
      <c r="H329" s="28"/>
      <c r="I329" s="28"/>
      <c r="J329" s="49"/>
    </row>
    <row r="330" spans="1:22" s="12" customFormat="1" x14ac:dyDescent="0.25">
      <c r="A330" s="129"/>
      <c r="B330" s="27"/>
      <c r="C330" s="24"/>
      <c r="D330" s="24"/>
      <c r="E330" s="28"/>
      <c r="F330" s="28"/>
      <c r="G330" s="28"/>
      <c r="H330" s="28"/>
      <c r="I330" s="28"/>
      <c r="J330" s="49"/>
    </row>
    <row r="331" spans="1:22" s="12" customFormat="1" x14ac:dyDescent="0.25">
      <c r="A331" s="129"/>
      <c r="B331" s="27"/>
      <c r="C331" s="24"/>
      <c r="D331" s="24"/>
      <c r="E331" s="28"/>
      <c r="F331" s="28"/>
      <c r="G331" s="28"/>
      <c r="H331" s="28"/>
      <c r="I331" s="28"/>
      <c r="J331" s="49"/>
    </row>
    <row r="332" spans="1:22" s="12" customFormat="1" x14ac:dyDescent="0.25">
      <c r="A332" s="129"/>
      <c r="B332" s="27"/>
      <c r="C332" s="24"/>
      <c r="D332" s="24"/>
      <c r="E332" s="28"/>
      <c r="F332" s="28"/>
      <c r="G332" s="28"/>
      <c r="H332" s="28"/>
      <c r="I332" s="28"/>
      <c r="J332" s="49"/>
    </row>
    <row r="333" spans="1:22" s="12" customFormat="1" x14ac:dyDescent="0.25">
      <c r="A333" s="129"/>
      <c r="B333" s="27"/>
      <c r="C333" s="24"/>
      <c r="D333" s="24"/>
      <c r="E333" s="28"/>
      <c r="F333" s="28"/>
      <c r="G333" s="28"/>
      <c r="H333" s="28"/>
      <c r="I333" s="28"/>
      <c r="J333" s="49"/>
    </row>
    <row r="334" spans="1:22" s="12" customFormat="1" x14ac:dyDescent="0.25">
      <c r="A334" s="129"/>
      <c r="B334" s="27"/>
      <c r="C334" s="24"/>
      <c r="D334" s="24"/>
      <c r="E334" s="28"/>
      <c r="F334" s="28"/>
      <c r="G334" s="28"/>
      <c r="H334" s="28"/>
      <c r="I334" s="28"/>
      <c r="J334" s="49"/>
    </row>
    <row r="335" spans="1:22" x14ac:dyDescent="0.25">
      <c r="B335" s="29"/>
      <c r="C335" s="23"/>
      <c r="D335" s="23"/>
      <c r="E335" s="28"/>
      <c r="F335" s="28"/>
      <c r="G335" s="28"/>
      <c r="H335" s="28"/>
      <c r="I335" s="28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B336" s="30"/>
      <c r="C336" s="26"/>
      <c r="D336" s="26"/>
      <c r="E336" s="24"/>
      <c r="F336" s="24"/>
      <c r="G336" s="24"/>
      <c r="H336" s="24"/>
      <c r="I336" s="2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B337" s="27"/>
      <c r="C337" s="24"/>
      <c r="D337" s="24"/>
      <c r="E337" s="28"/>
      <c r="F337" s="28"/>
      <c r="G337" s="28"/>
      <c r="H337" s="28"/>
      <c r="I337" s="28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B338" s="27"/>
      <c r="C338" s="28"/>
      <c r="D338" s="28"/>
      <c r="E338" s="24"/>
      <c r="F338" s="24"/>
      <c r="G338" s="24"/>
      <c r="H338" s="24"/>
      <c r="I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B339" s="27"/>
      <c r="C339" s="24"/>
      <c r="D339" s="24"/>
      <c r="E339" s="28"/>
      <c r="F339" s="28"/>
      <c r="G339" s="28"/>
      <c r="H339" s="28"/>
      <c r="I339" s="28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B340" s="27"/>
      <c r="C340" s="24"/>
      <c r="D340" s="24"/>
      <c r="E340" s="28"/>
      <c r="F340" s="28"/>
      <c r="G340" s="28"/>
      <c r="H340" s="28"/>
      <c r="I340" s="28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B341" s="27"/>
      <c r="C341" s="24"/>
      <c r="D341" s="24"/>
      <c r="E341" s="28"/>
      <c r="F341" s="28"/>
      <c r="G341" s="28"/>
      <c r="H341" s="28"/>
      <c r="I341" s="28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B342" s="27"/>
      <c r="C342" s="24"/>
      <c r="D342" s="24"/>
      <c r="E342" s="28"/>
      <c r="F342" s="28"/>
      <c r="G342" s="28"/>
      <c r="H342" s="28"/>
      <c r="I342" s="28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B343" s="27"/>
      <c r="C343" s="28"/>
      <c r="D343" s="28"/>
      <c r="E343" s="24"/>
      <c r="F343" s="24"/>
      <c r="G343" s="24"/>
      <c r="H343" s="24"/>
      <c r="I343" s="24"/>
      <c r="J343" s="60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B344" s="27"/>
      <c r="C344" s="24"/>
      <c r="D344" s="24"/>
      <c r="E344" s="28"/>
      <c r="F344" s="28"/>
      <c r="G344" s="28"/>
      <c r="H344" s="28"/>
      <c r="I344" s="28"/>
      <c r="J344" s="60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B345" s="27"/>
      <c r="C345" s="24"/>
      <c r="D345" s="24"/>
      <c r="E345" s="28"/>
      <c r="F345" s="28"/>
      <c r="G345" s="28"/>
      <c r="H345" s="28"/>
      <c r="I345" s="28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B346" s="27"/>
      <c r="C346" s="28"/>
      <c r="D346" s="28"/>
      <c r="E346" s="24"/>
      <c r="F346" s="24"/>
      <c r="G346" s="24"/>
      <c r="H346" s="24"/>
      <c r="I346" s="24"/>
      <c r="J346" s="60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x14ac:dyDescent="0.25">
      <c r="B347" s="27"/>
      <c r="C347" s="28"/>
      <c r="D347" s="28"/>
      <c r="E347" s="24"/>
      <c r="F347" s="24"/>
      <c r="G347" s="24"/>
      <c r="H347" s="24"/>
      <c r="I347" s="24"/>
      <c r="J347" s="60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x14ac:dyDescent="0.25">
      <c r="B348" s="27"/>
      <c r="C348" s="24"/>
      <c r="D348" s="24"/>
      <c r="E348" s="28"/>
      <c r="F348" s="28"/>
      <c r="G348" s="28"/>
      <c r="H348" s="28"/>
      <c r="I348" s="28"/>
      <c r="J348" s="60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x14ac:dyDescent="0.25">
      <c r="B349" s="27"/>
      <c r="C349" s="24"/>
      <c r="D349" s="24"/>
      <c r="E349" s="28"/>
      <c r="F349" s="28"/>
      <c r="G349" s="28"/>
      <c r="H349" s="28"/>
      <c r="I349" s="28"/>
      <c r="J349" s="60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x14ac:dyDescent="0.25">
      <c r="A350" s="128"/>
      <c r="B350" s="27"/>
      <c r="C350" s="24"/>
      <c r="D350" s="24"/>
      <c r="E350" s="28"/>
      <c r="F350" s="28"/>
      <c r="G350" s="28"/>
      <c r="H350" s="28"/>
      <c r="I350" s="28"/>
      <c r="J350" s="60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x14ac:dyDescent="0.25">
      <c r="A351" s="128"/>
      <c r="B351" s="27"/>
      <c r="C351" s="28"/>
      <c r="D351" s="28"/>
      <c r="E351" s="24"/>
      <c r="F351" s="24"/>
      <c r="G351" s="24"/>
      <c r="H351" s="24"/>
      <c r="I351" s="24"/>
      <c r="J351" s="60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x14ac:dyDescent="0.25">
      <c r="A352" s="128"/>
      <c r="B352" s="27"/>
      <c r="C352" s="24"/>
      <c r="D352" s="24"/>
      <c r="E352" s="28"/>
      <c r="F352" s="28"/>
      <c r="G352" s="28"/>
      <c r="H352" s="28"/>
      <c r="I352" s="28"/>
      <c r="J352" s="60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x14ac:dyDescent="0.25">
      <c r="A353" s="128"/>
      <c r="B353" s="27"/>
      <c r="C353" s="24"/>
      <c r="D353" s="24"/>
      <c r="E353" s="28"/>
      <c r="F353" s="28"/>
      <c r="G353" s="28"/>
      <c r="H353" s="28"/>
      <c r="I353" s="28"/>
      <c r="J353" s="60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x14ac:dyDescent="0.25">
      <c r="A354" s="128"/>
      <c r="B354" s="27"/>
      <c r="C354" s="24"/>
      <c r="D354" s="24"/>
      <c r="E354" s="28"/>
      <c r="F354" s="28"/>
      <c r="G354" s="28"/>
      <c r="H354" s="28"/>
      <c r="I354" s="28"/>
      <c r="J354" s="60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x14ac:dyDescent="0.25">
      <c r="A355" s="128"/>
      <c r="B355" s="27"/>
      <c r="C355" s="24"/>
      <c r="D355" s="24"/>
      <c r="E355" s="28"/>
      <c r="F355" s="28"/>
      <c r="G355" s="28"/>
      <c r="H355" s="28"/>
      <c r="I355" s="28"/>
      <c r="J355" s="60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x14ac:dyDescent="0.25">
      <c r="A356" s="128"/>
      <c r="B356" s="27"/>
      <c r="C356" s="24"/>
      <c r="D356" s="24"/>
      <c r="E356" s="28"/>
      <c r="F356" s="28"/>
      <c r="G356" s="28"/>
      <c r="H356" s="28"/>
      <c r="I356" s="28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x14ac:dyDescent="0.25">
      <c r="A357" s="128"/>
      <c r="B357" s="27"/>
      <c r="C357" s="24"/>
      <c r="D357" s="24"/>
      <c r="E357" s="28"/>
      <c r="F357" s="28"/>
      <c r="G357" s="28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x14ac:dyDescent="0.25">
      <c r="A358" s="128"/>
      <c r="B358" s="27"/>
      <c r="C358" s="24"/>
      <c r="D358" s="24"/>
      <c r="E358" s="28"/>
      <c r="F358" s="28"/>
      <c r="G358" s="28"/>
      <c r="H358" s="28"/>
      <c r="I358" s="28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x14ac:dyDescent="0.25">
      <c r="A359" s="128"/>
      <c r="B359" s="27"/>
      <c r="C359" s="24"/>
      <c r="D359" s="24"/>
      <c r="E359" s="28"/>
      <c r="F359" s="28"/>
      <c r="G359" s="28"/>
      <c r="H359" s="28"/>
      <c r="I359" s="28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x14ac:dyDescent="0.25">
      <c r="A360" s="128"/>
      <c r="B360" s="27"/>
      <c r="C360" s="24"/>
      <c r="D360" s="24"/>
      <c r="E360" s="28"/>
      <c r="F360" s="28"/>
      <c r="G360" s="28"/>
      <c r="H360" s="28"/>
      <c r="I360" s="28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x14ac:dyDescent="0.25">
      <c r="A361" s="128"/>
      <c r="B361" s="27"/>
      <c r="C361" s="24"/>
      <c r="D361" s="24"/>
      <c r="E361" s="28"/>
      <c r="F361" s="28"/>
      <c r="G361" s="28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x14ac:dyDescent="0.25">
      <c r="A362" s="128"/>
      <c r="B362" s="29"/>
      <c r="C362" s="23"/>
      <c r="D362" s="23"/>
      <c r="E362" s="24"/>
      <c r="F362" s="24"/>
      <c r="G362" s="24"/>
      <c r="H362" s="24"/>
      <c r="I362" s="24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x14ac:dyDescent="0.25">
      <c r="A363" s="128"/>
      <c r="B363" s="27"/>
      <c r="C363" s="28"/>
      <c r="D363" s="28"/>
      <c r="E363" s="24"/>
      <c r="F363" s="24"/>
      <c r="G363" s="24"/>
      <c r="H363" s="24"/>
      <c r="I363" s="24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x14ac:dyDescent="0.25">
      <c r="A364" s="128"/>
      <c r="B364" s="27"/>
      <c r="C364" s="28"/>
      <c r="D364" s="28"/>
      <c r="E364" s="24"/>
      <c r="F364" s="24"/>
      <c r="G364" s="24"/>
      <c r="H364" s="24"/>
      <c r="I364" s="24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x14ac:dyDescent="0.25">
      <c r="A365" s="128"/>
      <c r="B365" s="27"/>
      <c r="C365" s="24"/>
      <c r="D365" s="24"/>
      <c r="E365" s="28"/>
      <c r="F365" s="28"/>
      <c r="G365" s="28"/>
      <c r="H365" s="28"/>
      <c r="I365" s="28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x14ac:dyDescent="0.25">
      <c r="A366" s="128"/>
      <c r="B366" s="27"/>
      <c r="C366" s="24"/>
      <c r="D366" s="24"/>
      <c r="E366" s="28"/>
      <c r="F366" s="28"/>
      <c r="G366" s="28"/>
      <c r="H366" s="28"/>
      <c r="I366" s="28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x14ac:dyDescent="0.25">
      <c r="A367" s="128"/>
      <c r="B367" s="27"/>
      <c r="C367" s="24"/>
      <c r="D367" s="24"/>
      <c r="E367" s="28"/>
      <c r="F367" s="28"/>
      <c r="G367" s="28"/>
      <c r="H367" s="28"/>
      <c r="I367" s="28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x14ac:dyDescent="0.25">
      <c r="A368" s="128"/>
      <c r="B368" s="27"/>
      <c r="C368" s="28"/>
      <c r="D368" s="28"/>
      <c r="E368" s="24"/>
      <c r="F368" s="24"/>
      <c r="G368" s="24"/>
      <c r="H368" s="24"/>
      <c r="I368" s="24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x14ac:dyDescent="0.25">
      <c r="A369" s="128"/>
      <c r="B369" s="27"/>
      <c r="C369" s="24"/>
      <c r="D369" s="24"/>
      <c r="E369" s="28"/>
      <c r="F369" s="28"/>
      <c r="G369" s="28"/>
      <c r="H369" s="28"/>
      <c r="I369" s="28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x14ac:dyDescent="0.25">
      <c r="A370" s="128"/>
      <c r="B370" s="27"/>
      <c r="C370" s="24"/>
      <c r="D370" s="24"/>
      <c r="E370" s="28"/>
      <c r="F370" s="28"/>
      <c r="G370" s="28"/>
      <c r="H370" s="28"/>
      <c r="I370" s="28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x14ac:dyDescent="0.25">
      <c r="A371" s="128"/>
      <c r="B371" s="27"/>
      <c r="C371" s="28"/>
      <c r="D371" s="28"/>
      <c r="E371" s="24"/>
      <c r="F371" s="24"/>
      <c r="G371" s="24"/>
      <c r="H371" s="24"/>
      <c r="I371" s="24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x14ac:dyDescent="0.25">
      <c r="A372" s="128"/>
      <c r="B372" s="27"/>
      <c r="C372" s="24"/>
      <c r="D372" s="24"/>
      <c r="E372" s="28"/>
      <c r="F372" s="28"/>
      <c r="G372" s="28"/>
      <c r="H372" s="28"/>
      <c r="I372" s="28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A373" s="128"/>
      <c r="B373" s="27"/>
      <c r="C373" s="24"/>
      <c r="D373" s="24"/>
      <c r="E373" s="28"/>
      <c r="F373" s="28"/>
      <c r="G373" s="28"/>
      <c r="H373" s="28"/>
      <c r="I373" s="28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A374" s="128"/>
      <c r="B374" s="27"/>
      <c r="C374" s="24"/>
      <c r="D374" s="24"/>
      <c r="E374" s="28"/>
      <c r="F374" s="28"/>
      <c r="G374" s="28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A375" s="128"/>
      <c r="B375" s="27"/>
      <c r="C375" s="24"/>
      <c r="D375" s="24"/>
      <c r="E375" s="28"/>
      <c r="F375" s="28"/>
      <c r="G375" s="28"/>
      <c r="H375" s="28"/>
      <c r="I375" s="28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A376" s="128"/>
      <c r="B376" s="27"/>
      <c r="C376" s="24"/>
      <c r="D376" s="24"/>
      <c r="E376" s="28"/>
      <c r="F376" s="28"/>
      <c r="G376" s="28"/>
      <c r="H376" s="28"/>
      <c r="I376" s="28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A377" s="128"/>
      <c r="B377" s="27"/>
      <c r="C377" s="24"/>
      <c r="D377" s="24"/>
      <c r="E377" s="28"/>
      <c r="F377" s="28"/>
      <c r="G377" s="28"/>
      <c r="H377" s="28"/>
      <c r="I377" s="28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A378" s="128"/>
      <c r="B378" s="27"/>
      <c r="C378" s="24"/>
      <c r="D378" s="24"/>
      <c r="E378" s="28"/>
      <c r="F378" s="28"/>
      <c r="G378" s="28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28"/>
      <c r="B379" s="27"/>
      <c r="C379" s="28"/>
      <c r="D379" s="28"/>
      <c r="E379" s="24"/>
      <c r="F379" s="24"/>
      <c r="G379" s="24"/>
      <c r="H379" s="24"/>
      <c r="I379" s="24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28"/>
      <c r="B380" s="27"/>
      <c r="C380" s="28"/>
      <c r="D380" s="28"/>
      <c r="E380" s="24"/>
      <c r="F380" s="24"/>
      <c r="G380" s="24"/>
      <c r="H380" s="24"/>
      <c r="I380" s="24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28"/>
      <c r="B381" s="27"/>
      <c r="C381" s="28"/>
      <c r="D381" s="28"/>
      <c r="E381" s="24"/>
      <c r="F381" s="24"/>
      <c r="G381" s="24"/>
      <c r="H381" s="24"/>
      <c r="I381" s="24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28"/>
      <c r="B382" s="27"/>
      <c r="C382" s="28"/>
      <c r="D382" s="28"/>
      <c r="E382" s="24"/>
      <c r="F382" s="24"/>
      <c r="G382" s="24"/>
      <c r="H382" s="24"/>
      <c r="I382" s="24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28"/>
      <c r="B383" s="27"/>
      <c r="C383" s="24"/>
      <c r="D383" s="24"/>
      <c r="E383" s="28"/>
      <c r="F383" s="28"/>
      <c r="G383" s="28"/>
      <c r="H383" s="28"/>
      <c r="I383" s="28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28"/>
      <c r="B384" s="27"/>
      <c r="C384" s="24"/>
      <c r="D384" s="24"/>
      <c r="E384" s="28"/>
      <c r="F384" s="28"/>
      <c r="G384" s="28"/>
      <c r="H384" s="28"/>
      <c r="I384" s="28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28"/>
      <c r="B385" s="27"/>
      <c r="C385" s="24"/>
      <c r="D385" s="24"/>
      <c r="E385" s="28"/>
      <c r="F385" s="28"/>
      <c r="G385" s="28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28"/>
      <c r="B386" s="27"/>
      <c r="C386" s="24"/>
      <c r="D386" s="24"/>
      <c r="E386" s="28"/>
      <c r="F386" s="28"/>
      <c r="G386" s="28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28"/>
      <c r="B387" s="27"/>
      <c r="C387" s="28"/>
      <c r="D387" s="28"/>
      <c r="E387" s="24"/>
      <c r="F387" s="24"/>
      <c r="G387" s="24"/>
      <c r="H387" s="24"/>
      <c r="I387" s="24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28"/>
      <c r="B388" s="27"/>
      <c r="C388" s="24"/>
      <c r="D388" s="24"/>
      <c r="E388" s="28"/>
      <c r="F388" s="28"/>
      <c r="G388" s="28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28"/>
      <c r="B389" s="27"/>
      <c r="C389" s="24"/>
      <c r="D389" s="24"/>
      <c r="E389" s="28"/>
      <c r="F389" s="28"/>
      <c r="G389" s="28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28"/>
      <c r="B390" s="27"/>
      <c r="C390" s="24"/>
      <c r="D390" s="24"/>
      <c r="E390" s="28"/>
      <c r="F390" s="28"/>
      <c r="G390" s="28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28"/>
      <c r="B391" s="27"/>
      <c r="C391" s="24"/>
      <c r="D391" s="24"/>
      <c r="E391" s="28"/>
      <c r="F391" s="28"/>
      <c r="G391" s="28"/>
      <c r="H391" s="28"/>
      <c r="I391" s="28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28"/>
      <c r="B392" s="27"/>
      <c r="C392" s="24"/>
      <c r="D392" s="24"/>
      <c r="E392" s="28"/>
      <c r="F392" s="28"/>
      <c r="G392" s="28"/>
      <c r="H392" s="28"/>
      <c r="I392" s="28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28"/>
      <c r="B393" s="27"/>
      <c r="C393" s="28"/>
      <c r="D393" s="28"/>
      <c r="E393" s="24"/>
      <c r="F393" s="24"/>
      <c r="G393" s="24"/>
      <c r="H393" s="24"/>
      <c r="I393" s="24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28"/>
      <c r="B394" s="27"/>
      <c r="C394" s="28"/>
      <c r="D394" s="28"/>
      <c r="E394" s="24"/>
      <c r="F394" s="24"/>
      <c r="G394" s="24"/>
      <c r="H394" s="24"/>
      <c r="I394" s="24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28"/>
      <c r="B395" s="27"/>
      <c r="C395" s="24"/>
      <c r="D395" s="24"/>
      <c r="E395" s="28"/>
      <c r="F395" s="28"/>
      <c r="G395" s="28"/>
      <c r="H395" s="28"/>
      <c r="I395" s="28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28"/>
      <c r="B396" s="27"/>
      <c r="C396" s="24"/>
      <c r="D396" s="24"/>
      <c r="E396" s="28"/>
      <c r="F396" s="28"/>
      <c r="G396" s="28"/>
      <c r="H396" s="28"/>
      <c r="I396" s="28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28"/>
      <c r="B397" s="27"/>
      <c r="C397" s="24"/>
      <c r="D397" s="24"/>
      <c r="E397" s="28"/>
      <c r="F397" s="28"/>
      <c r="G397" s="28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28"/>
      <c r="B398" s="29"/>
      <c r="C398" s="23"/>
      <c r="D398" s="23"/>
      <c r="E398" s="24"/>
      <c r="F398" s="24"/>
      <c r="G398" s="24"/>
      <c r="H398" s="24"/>
      <c r="I398" s="24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28"/>
      <c r="B399" s="27"/>
      <c r="C399" s="28"/>
      <c r="D399" s="28"/>
      <c r="E399" s="24"/>
      <c r="F399" s="24"/>
      <c r="G399" s="24"/>
      <c r="H399" s="24"/>
      <c r="I399" s="24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28"/>
      <c r="B400" s="27"/>
      <c r="C400" s="28"/>
      <c r="D400" s="28"/>
      <c r="E400" s="24"/>
      <c r="F400" s="24"/>
      <c r="G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28"/>
      <c r="B401" s="27"/>
      <c r="C401" s="24"/>
      <c r="D401" s="24"/>
      <c r="E401" s="28"/>
      <c r="F401" s="28"/>
      <c r="G401" s="28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28"/>
      <c r="B402" s="27"/>
      <c r="C402" s="24"/>
      <c r="D402" s="24"/>
      <c r="E402" s="28"/>
      <c r="F402" s="28"/>
      <c r="G402" s="28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28"/>
      <c r="B403" s="27"/>
      <c r="C403" s="28"/>
      <c r="D403" s="28"/>
      <c r="E403" s="24"/>
      <c r="F403" s="24"/>
      <c r="G403" s="24"/>
      <c r="H403" s="24"/>
      <c r="I403" s="24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28"/>
      <c r="B404" s="27"/>
      <c r="C404" s="28"/>
      <c r="D404" s="28"/>
      <c r="E404" s="24"/>
      <c r="F404" s="24"/>
      <c r="G404" s="24"/>
      <c r="H404" s="24"/>
      <c r="I404" s="24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28"/>
      <c r="B405" s="27"/>
      <c r="C405" s="24"/>
      <c r="D405" s="24"/>
      <c r="E405" s="28"/>
      <c r="F405" s="28"/>
      <c r="G405" s="28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28"/>
      <c r="B406" s="27"/>
      <c r="C406" s="24"/>
      <c r="D406" s="24"/>
      <c r="E406" s="28"/>
      <c r="F406" s="28"/>
      <c r="G406" s="28"/>
      <c r="H406" s="28"/>
      <c r="I406" s="28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28"/>
      <c r="B407" s="27"/>
      <c r="C407" s="28"/>
      <c r="D407" s="28"/>
      <c r="E407" s="24"/>
      <c r="F407" s="24"/>
      <c r="G407" s="24"/>
      <c r="H407" s="24"/>
      <c r="I407" s="24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28"/>
      <c r="B408" s="29"/>
      <c r="C408" s="23"/>
      <c r="D408" s="23"/>
      <c r="E408" s="24"/>
      <c r="F408" s="24"/>
      <c r="G408" s="24"/>
      <c r="H408" s="24"/>
      <c r="I408" s="24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28"/>
      <c r="B409" s="27"/>
      <c r="C409" s="28"/>
      <c r="D409" s="28"/>
      <c r="E409" s="24"/>
      <c r="F409" s="24"/>
      <c r="G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28"/>
      <c r="B410" s="27"/>
      <c r="C410" s="28"/>
      <c r="D410" s="28"/>
      <c r="E410" s="24"/>
      <c r="F410" s="24"/>
      <c r="G410" s="24"/>
      <c r="H410" s="24"/>
      <c r="I410" s="24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28"/>
      <c r="B411" s="27"/>
      <c r="C411" s="28"/>
      <c r="D411" s="28"/>
      <c r="E411" s="24"/>
      <c r="F411" s="24"/>
      <c r="G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28"/>
      <c r="B412" s="27"/>
      <c r="C412" s="28"/>
      <c r="D412" s="28"/>
      <c r="E412" s="24"/>
      <c r="F412" s="24"/>
      <c r="G412" s="24"/>
      <c r="H412" s="24"/>
      <c r="I412" s="24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28"/>
      <c r="B413" s="27"/>
      <c r="C413" s="24"/>
      <c r="D413" s="24"/>
      <c r="E413" s="28"/>
      <c r="F413" s="28"/>
      <c r="G413" s="28"/>
      <c r="H413" s="28"/>
      <c r="I413" s="28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28"/>
      <c r="B414" s="27"/>
      <c r="C414" s="24"/>
      <c r="D414" s="24"/>
      <c r="E414" s="28"/>
      <c r="F414" s="28"/>
      <c r="G414" s="28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28"/>
      <c r="B415" s="27"/>
      <c r="C415" s="24"/>
      <c r="D415" s="24"/>
      <c r="E415" s="28"/>
      <c r="F415" s="28"/>
      <c r="G415" s="28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28"/>
      <c r="B416" s="27"/>
      <c r="C416" s="24"/>
      <c r="D416" s="24"/>
      <c r="E416" s="28"/>
      <c r="F416" s="28"/>
      <c r="G416" s="28"/>
      <c r="H416" s="28"/>
      <c r="I416" s="28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28"/>
      <c r="B417" s="27"/>
      <c r="C417" s="24"/>
      <c r="D417" s="24"/>
      <c r="E417" s="28"/>
      <c r="F417" s="28"/>
      <c r="G417" s="28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28"/>
      <c r="B418" s="27"/>
      <c r="C418" s="24"/>
      <c r="D418" s="24"/>
      <c r="E418" s="28"/>
      <c r="F418" s="28"/>
      <c r="G418" s="28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28"/>
      <c r="B419" s="27"/>
      <c r="C419" s="24"/>
      <c r="D419" s="24"/>
      <c r="E419" s="28"/>
      <c r="F419" s="28"/>
      <c r="G419" s="28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28"/>
      <c r="B420" s="27"/>
      <c r="C420" s="24"/>
      <c r="D420" s="24"/>
      <c r="E420" s="28"/>
      <c r="F420" s="28"/>
      <c r="G420" s="28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28"/>
      <c r="B421" s="27"/>
      <c r="C421" s="24"/>
      <c r="D421" s="24"/>
      <c r="E421" s="28"/>
      <c r="F421" s="28"/>
      <c r="G421" s="28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28"/>
      <c r="B422" s="27"/>
      <c r="C422" s="28"/>
      <c r="D422" s="28"/>
      <c r="E422" s="24"/>
      <c r="F422" s="24"/>
      <c r="G422" s="24"/>
      <c r="H422" s="24"/>
      <c r="I422" s="24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28"/>
      <c r="B423" s="27"/>
      <c r="C423" s="24"/>
      <c r="D423" s="24"/>
      <c r="E423" s="28"/>
      <c r="F423" s="28"/>
      <c r="G423" s="28"/>
      <c r="H423" s="28"/>
      <c r="I423" s="28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28"/>
      <c r="B424" s="27"/>
      <c r="C424" s="24"/>
      <c r="D424" s="24"/>
      <c r="E424" s="28"/>
      <c r="F424" s="28"/>
      <c r="G424" s="28"/>
      <c r="H424" s="28"/>
      <c r="I424" s="28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28"/>
      <c r="B425" s="27"/>
      <c r="C425" s="24"/>
      <c r="D425" s="24"/>
      <c r="E425" s="28"/>
      <c r="F425" s="28"/>
      <c r="G425" s="28"/>
      <c r="H425" s="28"/>
      <c r="I425" s="28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28"/>
      <c r="B426" s="27"/>
      <c r="C426" s="24"/>
      <c r="D426" s="24"/>
      <c r="E426" s="28"/>
      <c r="F426" s="28"/>
      <c r="G426" s="28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28"/>
      <c r="B427" s="27"/>
      <c r="C427" s="24"/>
      <c r="D427" s="24"/>
      <c r="E427" s="28"/>
      <c r="F427" s="28"/>
      <c r="G427" s="28"/>
      <c r="H427" s="28"/>
      <c r="I427" s="28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28"/>
      <c r="B428" s="27"/>
      <c r="C428" s="24"/>
      <c r="D428" s="24"/>
      <c r="E428" s="28"/>
      <c r="F428" s="28"/>
      <c r="G428" s="28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28"/>
      <c r="B429" s="27"/>
      <c r="C429" s="24"/>
      <c r="D429" s="24"/>
      <c r="E429" s="28"/>
      <c r="F429" s="28"/>
      <c r="G429" s="28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28"/>
      <c r="B430" s="27"/>
      <c r="C430" s="24"/>
      <c r="D430" s="24"/>
      <c r="E430" s="28"/>
      <c r="F430" s="28"/>
      <c r="G430" s="28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28"/>
      <c r="B431" s="27"/>
      <c r="C431" s="24"/>
      <c r="D431" s="24"/>
      <c r="E431" s="28"/>
      <c r="F431" s="28"/>
      <c r="G431" s="28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28"/>
      <c r="B432" s="27"/>
      <c r="C432" s="24"/>
      <c r="D432" s="24"/>
      <c r="E432" s="28"/>
      <c r="F432" s="28"/>
      <c r="G432" s="28"/>
      <c r="H432" s="28"/>
      <c r="I432" s="28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28"/>
      <c r="B433" s="27"/>
      <c r="C433" s="24"/>
      <c r="D433" s="24"/>
      <c r="E433" s="28"/>
      <c r="F433" s="28"/>
      <c r="G433" s="28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28"/>
      <c r="B434" s="29"/>
      <c r="C434" s="23"/>
      <c r="D434" s="23"/>
      <c r="E434" s="24"/>
      <c r="F434" s="24"/>
      <c r="G434" s="24"/>
      <c r="H434" s="24"/>
      <c r="I434" s="24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28"/>
      <c r="B435" s="27"/>
      <c r="C435" s="28"/>
      <c r="D435" s="28"/>
      <c r="E435" s="24"/>
      <c r="F435" s="24"/>
      <c r="G435" s="24"/>
      <c r="H435" s="24"/>
      <c r="I435" s="24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28"/>
      <c r="B436" s="27"/>
      <c r="C436" s="28"/>
      <c r="D436" s="28"/>
      <c r="E436" s="24"/>
      <c r="F436" s="24"/>
      <c r="G436" s="24"/>
      <c r="H436" s="24"/>
      <c r="I436" s="24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28"/>
      <c r="B437" s="27"/>
      <c r="C437" s="28"/>
      <c r="D437" s="28"/>
      <c r="E437" s="24"/>
      <c r="F437" s="24"/>
      <c r="G437" s="24"/>
      <c r="H437" s="24"/>
      <c r="I437" s="24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28"/>
      <c r="B438" s="27"/>
      <c r="C438" s="28"/>
      <c r="D438" s="28"/>
      <c r="E438" s="24"/>
      <c r="F438" s="24"/>
      <c r="G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28"/>
      <c r="B439" s="27"/>
      <c r="C439" s="24"/>
      <c r="D439" s="24"/>
      <c r="E439" s="28"/>
      <c r="F439" s="28"/>
      <c r="G439" s="28"/>
      <c r="H439" s="28"/>
      <c r="I439" s="28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28"/>
      <c r="B440" s="27"/>
      <c r="C440" s="24"/>
      <c r="D440" s="24"/>
      <c r="E440" s="28"/>
      <c r="F440" s="28"/>
      <c r="G440" s="28"/>
      <c r="H440" s="28"/>
      <c r="I440" s="28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28"/>
      <c r="B441" s="27"/>
      <c r="C441" s="24"/>
      <c r="D441" s="24"/>
      <c r="E441" s="28"/>
      <c r="F441" s="28"/>
      <c r="G441" s="28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28"/>
      <c r="B442" s="27"/>
      <c r="C442" s="24"/>
      <c r="D442" s="24"/>
      <c r="E442" s="28"/>
      <c r="F442" s="28"/>
      <c r="G442" s="28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28"/>
      <c r="B443" s="27"/>
      <c r="C443" s="24"/>
      <c r="D443" s="24"/>
      <c r="E443" s="28"/>
      <c r="F443" s="28"/>
      <c r="G443" s="28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28"/>
      <c r="B444" s="27"/>
      <c r="C444" s="24"/>
      <c r="D444" s="24"/>
      <c r="E444" s="28"/>
      <c r="F444" s="28"/>
      <c r="G444" s="28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28"/>
      <c r="B445" s="27"/>
      <c r="C445" s="24"/>
      <c r="D445" s="24"/>
      <c r="E445" s="28"/>
      <c r="F445" s="28"/>
      <c r="G445" s="28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28"/>
      <c r="B446" s="27"/>
      <c r="C446" s="24"/>
      <c r="D446" s="24"/>
      <c r="E446" s="28"/>
      <c r="F446" s="28"/>
      <c r="G446" s="28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28"/>
      <c r="B447" s="27"/>
      <c r="C447" s="24"/>
      <c r="D447" s="24"/>
      <c r="E447" s="28"/>
      <c r="F447" s="28"/>
      <c r="G447" s="28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28"/>
      <c r="B448" s="27"/>
      <c r="C448" s="28"/>
      <c r="D448" s="28"/>
      <c r="E448" s="24"/>
      <c r="F448" s="24"/>
      <c r="G448" s="24"/>
      <c r="H448" s="24"/>
      <c r="I448" s="24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28"/>
      <c r="B449" s="27"/>
      <c r="C449" s="24"/>
      <c r="D449" s="24"/>
      <c r="E449" s="28"/>
      <c r="F449" s="28"/>
      <c r="G449" s="28"/>
      <c r="H449" s="28"/>
      <c r="I449" s="28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28"/>
      <c r="B450" s="27"/>
      <c r="C450" s="24"/>
      <c r="D450" s="24"/>
      <c r="E450" s="28"/>
      <c r="F450" s="28"/>
      <c r="G450" s="28"/>
      <c r="H450" s="28"/>
      <c r="I450" s="28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28"/>
      <c r="B451" s="27"/>
      <c r="C451" s="24"/>
      <c r="D451" s="24"/>
      <c r="E451" s="28"/>
      <c r="F451" s="28"/>
      <c r="G451" s="28"/>
      <c r="H451" s="28"/>
      <c r="I451" s="28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28"/>
      <c r="B452" s="27"/>
      <c r="C452" s="24"/>
      <c r="D452" s="24"/>
      <c r="E452" s="28"/>
      <c r="F452" s="28"/>
      <c r="G452" s="28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28"/>
      <c r="B453" s="27"/>
      <c r="C453" s="24"/>
      <c r="D453" s="24"/>
      <c r="E453" s="28"/>
      <c r="F453" s="28"/>
      <c r="G453" s="28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28"/>
      <c r="B454" s="27"/>
      <c r="C454" s="24"/>
      <c r="D454" s="24"/>
      <c r="E454" s="28"/>
      <c r="F454" s="28"/>
      <c r="G454" s="28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28"/>
      <c r="B455" s="27"/>
      <c r="C455" s="24"/>
      <c r="D455" s="24"/>
      <c r="E455" s="28"/>
      <c r="F455" s="28"/>
      <c r="G455" s="28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28"/>
      <c r="B456" s="27"/>
      <c r="C456" s="24"/>
      <c r="D456" s="24"/>
      <c r="E456" s="28"/>
      <c r="F456" s="28"/>
      <c r="G456" s="28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28"/>
      <c r="B457" s="27"/>
      <c r="C457" s="24"/>
      <c r="D457" s="24"/>
      <c r="E457" s="28"/>
      <c r="F457" s="28"/>
      <c r="G457" s="28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28"/>
      <c r="B458" s="27"/>
      <c r="C458" s="24"/>
      <c r="D458" s="24"/>
      <c r="E458" s="28"/>
      <c r="F458" s="28"/>
      <c r="G458" s="28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28"/>
      <c r="B459" s="27"/>
      <c r="C459" s="24"/>
      <c r="D459" s="24"/>
      <c r="E459" s="28"/>
      <c r="F459" s="28"/>
      <c r="G459" s="28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28"/>
      <c r="B460" s="29"/>
      <c r="C460" s="23"/>
      <c r="D460" s="23"/>
      <c r="E460" s="24"/>
      <c r="F460" s="24"/>
      <c r="G460" s="24"/>
      <c r="H460" s="24"/>
      <c r="I460" s="24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28"/>
      <c r="B461" s="32"/>
      <c r="C461" s="33"/>
      <c r="D461" s="33"/>
      <c r="E461" s="24"/>
      <c r="F461" s="24"/>
      <c r="G461" s="24"/>
      <c r="H461" s="24"/>
      <c r="I461" s="24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28"/>
      <c r="B462" s="34"/>
      <c r="C462" s="35"/>
      <c r="D462" s="35"/>
      <c r="E462" s="36"/>
      <c r="F462" s="36"/>
      <c r="G462" s="36"/>
      <c r="H462" s="36"/>
      <c r="I462" s="36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28"/>
      <c r="B463" s="19"/>
      <c r="C463" s="37"/>
      <c r="D463" s="37"/>
      <c r="E463" s="24"/>
      <c r="F463" s="24"/>
      <c r="G463" s="24"/>
      <c r="H463" s="24"/>
      <c r="I463" s="24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28"/>
      <c r="B464" s="19"/>
      <c r="C464" s="37"/>
      <c r="D464" s="37"/>
      <c r="E464" s="24"/>
      <c r="F464" s="24"/>
      <c r="G464" s="24"/>
      <c r="H464" s="24"/>
      <c r="I464" s="24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28"/>
      <c r="B465" s="19"/>
      <c r="C465" s="37"/>
      <c r="D465" s="37"/>
      <c r="E465" s="24"/>
      <c r="F465" s="24"/>
      <c r="G465" s="24"/>
      <c r="H465" s="24"/>
      <c r="I465" s="24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28"/>
      <c r="B466" s="34"/>
      <c r="C466" s="35"/>
      <c r="D466" s="35"/>
      <c r="E466" s="36"/>
      <c r="F466" s="36"/>
      <c r="G466" s="36"/>
      <c r="H466" s="36"/>
      <c r="I466" s="36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28"/>
      <c r="B467" s="19"/>
      <c r="C467" s="37"/>
      <c r="D467" s="37"/>
      <c r="E467" s="24"/>
      <c r="F467" s="24"/>
      <c r="G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28"/>
      <c r="B468" s="19"/>
      <c r="C468" s="24"/>
      <c r="D468" s="24"/>
      <c r="E468" s="37"/>
      <c r="F468" s="37"/>
      <c r="G468" s="37"/>
      <c r="H468" s="37"/>
      <c r="I468" s="37"/>
    </row>
    <row r="469" spans="1:22" x14ac:dyDescent="0.25">
      <c r="A469" s="128"/>
      <c r="B469" s="19"/>
      <c r="C469" s="24"/>
      <c r="D469" s="24"/>
      <c r="E469" s="37"/>
      <c r="F469" s="37"/>
      <c r="G469" s="37"/>
      <c r="H469" s="37"/>
      <c r="I469" s="37"/>
    </row>
    <row r="470" spans="1:22" x14ac:dyDescent="0.25">
      <c r="A470" s="128"/>
      <c r="B470" s="19"/>
      <c r="C470" s="24"/>
      <c r="D470" s="24"/>
      <c r="E470" s="37"/>
      <c r="F470" s="37"/>
      <c r="G470" s="37"/>
      <c r="H470" s="37"/>
      <c r="I470" s="37"/>
    </row>
    <row r="471" spans="1:22" x14ac:dyDescent="0.25">
      <c r="A471" s="128"/>
      <c r="B471" s="19"/>
      <c r="C471" s="24"/>
      <c r="D471" s="24"/>
      <c r="E471" s="37"/>
      <c r="F471" s="37"/>
      <c r="G471" s="37"/>
      <c r="H471" s="37"/>
      <c r="I471" s="37"/>
    </row>
    <row r="472" spans="1:22" x14ac:dyDescent="0.25">
      <c r="A472" s="128"/>
      <c r="B472" s="19"/>
      <c r="C472" s="24"/>
      <c r="D472" s="24"/>
      <c r="E472" s="37"/>
      <c r="F472" s="37"/>
      <c r="G472" s="37"/>
      <c r="H472" s="37"/>
      <c r="I472" s="37"/>
    </row>
    <row r="473" spans="1:22" x14ac:dyDescent="0.25">
      <c r="A473" s="128"/>
      <c r="B473" s="19"/>
      <c r="C473" s="24"/>
      <c r="D473" s="24"/>
      <c r="E473" s="37"/>
      <c r="F473" s="37"/>
      <c r="G473" s="37"/>
      <c r="H473" s="37"/>
      <c r="I473" s="37"/>
    </row>
    <row r="474" spans="1:22" x14ac:dyDescent="0.25">
      <c r="A474" s="128"/>
      <c r="B474" s="34"/>
      <c r="C474" s="35"/>
      <c r="D474" s="35"/>
      <c r="E474" s="36"/>
      <c r="F474" s="36"/>
      <c r="G474" s="36"/>
      <c r="H474" s="36"/>
      <c r="I474" s="36"/>
    </row>
    <row r="475" spans="1:22" x14ac:dyDescent="0.25">
      <c r="A475" s="128"/>
      <c r="B475" s="19"/>
      <c r="C475" s="37"/>
      <c r="D475" s="37"/>
      <c r="E475" s="24"/>
      <c r="F475" s="24"/>
      <c r="G475" s="24"/>
      <c r="H475" s="24"/>
      <c r="I475" s="24"/>
    </row>
    <row r="476" spans="1:22" x14ac:dyDescent="0.25">
      <c r="A476" s="128"/>
      <c r="B476" s="19"/>
      <c r="C476" s="37"/>
      <c r="D476" s="37"/>
      <c r="E476" s="24"/>
      <c r="F476" s="24"/>
      <c r="G476" s="24"/>
      <c r="H476" s="24"/>
      <c r="I476" s="24"/>
    </row>
    <row r="477" spans="1:22" x14ac:dyDescent="0.25">
      <c r="A477" s="128"/>
      <c r="B477" s="19"/>
      <c r="C477" s="37"/>
      <c r="D477" s="37"/>
      <c r="E477" s="24"/>
      <c r="F477" s="24"/>
      <c r="G477" s="24"/>
      <c r="H477" s="24"/>
      <c r="I477" s="24"/>
    </row>
    <row r="478" spans="1:22" x14ac:dyDescent="0.25">
      <c r="B478" s="19"/>
      <c r="C478" s="37"/>
      <c r="D478" s="37"/>
      <c r="E478" s="24"/>
      <c r="F478" s="24"/>
      <c r="G478" s="24"/>
      <c r="H478" s="24"/>
      <c r="I478" s="24"/>
      <c r="J478" s="18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s="12" customFormat="1" x14ac:dyDescent="0.25">
      <c r="A479" s="129"/>
      <c r="B479" s="19"/>
      <c r="C479" s="37"/>
      <c r="D479" s="37"/>
      <c r="E479" s="24"/>
      <c r="F479" s="24"/>
      <c r="G479" s="24"/>
      <c r="H479" s="24"/>
      <c r="I479" s="24"/>
      <c r="J479" s="49"/>
    </row>
    <row r="480" spans="1:22" s="12" customFormat="1" x14ac:dyDescent="0.25">
      <c r="A480" s="129"/>
      <c r="B480" s="32"/>
      <c r="C480" s="33"/>
      <c r="D480" s="33"/>
      <c r="E480" s="24"/>
      <c r="F480" s="24"/>
      <c r="G480" s="24"/>
      <c r="H480" s="24"/>
      <c r="I480" s="24"/>
      <c r="J480" s="49"/>
    </row>
    <row r="481" spans="1:22" s="12" customFormat="1" x14ac:dyDescent="0.25">
      <c r="A481" s="129"/>
      <c r="B481" s="19"/>
      <c r="C481" s="37"/>
      <c r="D481" s="37"/>
      <c r="E481" s="24"/>
      <c r="F481" s="24"/>
      <c r="G481" s="24"/>
      <c r="H481" s="24"/>
      <c r="I481" s="24"/>
      <c r="J481" s="49"/>
    </row>
    <row r="482" spans="1:22" s="12" customFormat="1" x14ac:dyDescent="0.25">
      <c r="A482" s="129"/>
      <c r="B482" s="19"/>
      <c r="C482" s="37"/>
      <c r="D482" s="37"/>
      <c r="E482" s="24"/>
      <c r="F482" s="24"/>
      <c r="G482" s="24"/>
      <c r="H482" s="24"/>
      <c r="I482" s="24"/>
      <c r="J482" s="49"/>
    </row>
    <row r="483" spans="1:22" s="12" customFormat="1" x14ac:dyDescent="0.25">
      <c r="A483" s="129"/>
      <c r="B483" s="19"/>
      <c r="C483" s="37"/>
      <c r="D483" s="37"/>
      <c r="E483" s="24"/>
      <c r="F483" s="24"/>
      <c r="G483" s="24"/>
      <c r="H483" s="24"/>
      <c r="I483" s="24"/>
      <c r="J483" s="49"/>
    </row>
    <row r="484" spans="1:22" s="12" customFormat="1" x14ac:dyDescent="0.25">
      <c r="A484" s="129"/>
      <c r="B484" s="19"/>
      <c r="C484" s="37"/>
      <c r="D484" s="37"/>
      <c r="E484" s="24"/>
      <c r="F484" s="24"/>
      <c r="G484" s="24"/>
      <c r="H484" s="24"/>
      <c r="I484" s="24"/>
      <c r="J484" s="49"/>
    </row>
    <row r="485" spans="1:22" s="12" customFormat="1" x14ac:dyDescent="0.25">
      <c r="A485" s="129"/>
      <c r="B485" s="19"/>
      <c r="C485" s="37"/>
      <c r="D485" s="37"/>
      <c r="E485" s="24"/>
      <c r="F485" s="24"/>
      <c r="G485" s="24"/>
      <c r="H485" s="24"/>
      <c r="I485" s="24"/>
      <c r="J485" s="49"/>
    </row>
    <row r="486" spans="1:22" s="12" customFormat="1" x14ac:dyDescent="0.25">
      <c r="A486" s="129"/>
      <c r="B486" s="19"/>
      <c r="C486" s="37"/>
      <c r="D486" s="37"/>
      <c r="E486" s="24"/>
      <c r="F486" s="24"/>
      <c r="G486" s="24"/>
      <c r="H486" s="24"/>
      <c r="I486" s="24"/>
      <c r="J486" s="49"/>
    </row>
    <row r="487" spans="1:22" x14ac:dyDescent="0.25">
      <c r="A487" s="128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x14ac:dyDescent="0.25">
      <c r="A488" s="128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x14ac:dyDescent="0.25">
      <c r="A489" s="128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x14ac:dyDescent="0.25">
      <c r="A490" s="128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x14ac:dyDescent="0.25">
      <c r="A491" s="128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x14ac:dyDescent="0.25">
      <c r="A492" s="128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x14ac:dyDescent="0.25">
      <c r="A493" s="128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x14ac:dyDescent="0.25">
      <c r="A494" s="128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x14ac:dyDescent="0.25">
      <c r="A495" s="128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x14ac:dyDescent="0.25">
      <c r="A496" s="128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x14ac:dyDescent="0.25">
      <c r="A497" s="128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x14ac:dyDescent="0.25">
      <c r="A498" s="128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x14ac:dyDescent="0.25">
      <c r="A499" s="128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x14ac:dyDescent="0.25">
      <c r="A500" s="128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x14ac:dyDescent="0.25">
      <c r="A501" s="128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x14ac:dyDescent="0.25">
      <c r="A502" s="128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x14ac:dyDescent="0.25">
      <c r="A503" s="128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x14ac:dyDescent="0.25">
      <c r="A504" s="128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x14ac:dyDescent="0.25">
      <c r="A505" s="128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x14ac:dyDescent="0.25">
      <c r="A506" s="128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x14ac:dyDescent="0.25">
      <c r="A507" s="128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x14ac:dyDescent="0.25">
      <c r="A508" s="128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x14ac:dyDescent="0.25">
      <c r="A509" s="128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x14ac:dyDescent="0.25">
      <c r="A510" s="128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x14ac:dyDescent="0.25">
      <c r="A511" s="128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x14ac:dyDescent="0.25">
      <c r="A512" s="128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x14ac:dyDescent="0.25">
      <c r="A513" s="128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x14ac:dyDescent="0.25">
      <c r="A514" s="128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x14ac:dyDescent="0.25">
      <c r="A515" s="128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x14ac:dyDescent="0.25">
      <c r="A516" s="128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28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28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28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28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28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28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28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28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28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28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28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28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28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28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28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28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28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28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28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28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28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28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28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28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28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28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28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28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28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28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28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28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28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28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28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28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28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28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28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28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28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28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28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28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28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28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28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28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28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28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28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28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28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28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28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28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28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28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28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28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28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28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28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28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28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28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28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28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28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28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28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28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28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28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28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28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28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28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28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28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28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28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28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28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28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28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28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28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28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28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28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28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28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28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28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28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28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28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28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28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28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28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28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28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28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28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28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28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28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28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28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28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28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28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28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28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28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28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28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28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28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28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28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28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28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28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28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28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28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28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28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28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28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28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28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28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28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28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28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28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28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28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28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28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28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28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28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28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28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28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28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28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28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28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28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28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28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28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28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28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28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28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28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28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28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28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28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28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28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28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28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28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28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28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28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28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28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28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28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28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28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28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28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28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28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28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28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28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28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28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28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28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28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28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28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28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28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28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28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28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28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28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28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</sheetData>
  <mergeCells count="245">
    <mergeCell ref="H2:J2"/>
    <mergeCell ref="H3:H4"/>
    <mergeCell ref="I3:I4"/>
    <mergeCell ref="J3:J4"/>
    <mergeCell ref="C5:E5"/>
    <mergeCell ref="B2:E4"/>
    <mergeCell ref="C6:E6"/>
    <mergeCell ref="C23:E23"/>
    <mergeCell ref="K2:V2"/>
    <mergeCell ref="F2:F4"/>
    <mergeCell ref="G2:G4"/>
    <mergeCell ref="T3:V3"/>
    <mergeCell ref="K3:S3"/>
    <mergeCell ref="C24:E24"/>
    <mergeCell ref="C20:E20"/>
    <mergeCell ref="C21:E21"/>
    <mergeCell ref="C22:E22"/>
    <mergeCell ref="C25:E25"/>
    <mergeCell ref="C27:E27"/>
    <mergeCell ref="C28:E28"/>
    <mergeCell ref="C39:E39"/>
    <mergeCell ref="C40:E40"/>
    <mergeCell ref="C26:E26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34:E34"/>
    <mergeCell ref="C57:E57"/>
    <mergeCell ref="C41:E41"/>
    <mergeCell ref="C42:E42"/>
    <mergeCell ref="C43:E43"/>
    <mergeCell ref="C44:E44"/>
    <mergeCell ref="C45:E45"/>
    <mergeCell ref="D46:E46"/>
    <mergeCell ref="C58:E58"/>
    <mergeCell ref="D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66:E66"/>
    <mergeCell ref="D67:E67"/>
    <mergeCell ref="D68:E68"/>
    <mergeCell ref="D69:E69"/>
    <mergeCell ref="C70:E70"/>
    <mergeCell ref="D71:E71"/>
    <mergeCell ref="C59:E59"/>
    <mergeCell ref="C61:E61"/>
    <mergeCell ref="C62:E62"/>
    <mergeCell ref="C63:E63"/>
    <mergeCell ref="C64:E64"/>
    <mergeCell ref="C65:E65"/>
    <mergeCell ref="C60:E60"/>
    <mergeCell ref="C75:E75"/>
    <mergeCell ref="C76:E76"/>
    <mergeCell ref="D77:E77"/>
    <mergeCell ref="D78:E78"/>
    <mergeCell ref="D72:E72"/>
    <mergeCell ref="D73:E73"/>
    <mergeCell ref="D74:E74"/>
    <mergeCell ref="D87:E87"/>
    <mergeCell ref="D88:E88"/>
    <mergeCell ref="C79:E79"/>
    <mergeCell ref="D89:E89"/>
    <mergeCell ref="D90:E90"/>
    <mergeCell ref="D91:E91"/>
    <mergeCell ref="D92:E92"/>
    <mergeCell ref="C83:E83"/>
    <mergeCell ref="C84:E84"/>
    <mergeCell ref="D85:E85"/>
    <mergeCell ref="D86:E86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C250:E250"/>
    <mergeCell ref="C251:E251"/>
    <mergeCell ref="C252:E252"/>
    <mergeCell ref="C253:E253"/>
    <mergeCell ref="C254:E254"/>
    <mergeCell ref="B255:E255"/>
    <mergeCell ref="C240:E240"/>
    <mergeCell ref="C241:E241"/>
    <mergeCell ref="C244:E244"/>
    <mergeCell ref="C247:E247"/>
    <mergeCell ref="C248:E248"/>
    <mergeCell ref="C249:E249"/>
    <mergeCell ref="C242:E242"/>
    <mergeCell ref="C243:E243"/>
    <mergeCell ref="D245:E245"/>
    <mergeCell ref="D246:E246"/>
    <mergeCell ref="C231:E231"/>
    <mergeCell ref="D232:E232"/>
    <mergeCell ref="D233:E233"/>
    <mergeCell ref="D235:E235"/>
    <mergeCell ref="D237:E237"/>
    <mergeCell ref="C239:E239"/>
    <mergeCell ref="C225:E225"/>
    <mergeCell ref="C226:E226"/>
    <mergeCell ref="C227:E227"/>
    <mergeCell ref="D228:E228"/>
    <mergeCell ref="D229:E229"/>
    <mergeCell ref="D230:E230"/>
    <mergeCell ref="D234:E234"/>
    <mergeCell ref="D236:E236"/>
    <mergeCell ref="C238:E238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</mergeCells>
  <pageMargins left="0.23622047244094491" right="0.23622047244094491" top="0.74803149606299213" bottom="0.74803149606299213" header="0.31496062992125984" footer="0.31496062992125984"/>
  <pageSetup paperSize="9" scale="49" orientation="landscape" horizontalDpi="4294967293" r:id="rId1"/>
  <headerFooter>
    <oddHeader>&amp;C&amp;"Times New Roman,Félkövér"&amp;12Újbarok Községi Önkormányzat kiadásai - 2017. év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48"/>
  <sheetViews>
    <sheetView view="pageBreakPreview" zoomScale="60" zoomScaleNormal="80" workbookViewId="0">
      <pane xSplit="5" ySplit="4" topLeftCell="F25" activePane="bottomRight" state="frozen"/>
      <selection pane="topRight" activeCell="F1" sqref="F1"/>
      <selection pane="bottomLeft" activeCell="A5" sqref="A5"/>
      <selection pane="bottomRight" activeCell="Y54" sqref="Y54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3.140625" style="354" customWidth="1"/>
    <col min="8" max="8" width="11.28515625" style="12" customWidth="1"/>
    <col min="9" max="9" width="11.140625" style="12" customWidth="1"/>
    <col min="10" max="10" width="11.7109375" style="49" customWidth="1"/>
    <col min="11" max="11" width="10.42578125" style="12" bestFit="1" customWidth="1"/>
    <col min="12" max="14" width="10.28515625" style="12" bestFit="1" customWidth="1"/>
    <col min="15" max="16" width="10.85546875" style="12" bestFit="1" customWidth="1"/>
    <col min="17" max="17" width="10.28515625" style="12" bestFit="1" customWidth="1"/>
    <col min="18" max="18" width="10.85546875" style="12" bestFit="1" customWidth="1"/>
    <col min="19" max="19" width="11" style="12" customWidth="1"/>
    <col min="20" max="20" width="10.28515625" style="12" bestFit="1" customWidth="1"/>
    <col min="21" max="21" width="11" style="12" customWidth="1"/>
    <col min="22" max="23" width="11.42578125" style="12" bestFit="1" customWidth="1"/>
    <col min="24" max="16384" width="9.140625" style="17"/>
  </cols>
  <sheetData>
    <row r="1" spans="1:23" ht="15.75" thickBot="1" x14ac:dyDescent="0.3">
      <c r="V1" s="11" t="s">
        <v>828</v>
      </c>
      <c r="W1" s="11"/>
    </row>
    <row r="2" spans="1:23" ht="15" customHeight="1" x14ac:dyDescent="0.25">
      <c r="B2" s="765" t="s">
        <v>0</v>
      </c>
      <c r="C2" s="766"/>
      <c r="D2" s="766"/>
      <c r="E2" s="766"/>
      <c r="F2" s="850" t="s">
        <v>1035</v>
      </c>
      <c r="G2" s="850" t="s">
        <v>1053</v>
      </c>
      <c r="H2" s="839" t="s">
        <v>1031</v>
      </c>
      <c r="I2" s="751"/>
      <c r="J2" s="752"/>
      <c r="K2" s="750" t="s">
        <v>1032</v>
      </c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853"/>
      <c r="W2" s="850" t="s">
        <v>1014</v>
      </c>
    </row>
    <row r="3" spans="1:23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08" t="s">
        <v>1033</v>
      </c>
      <c r="L3" s="806"/>
      <c r="M3" s="806"/>
      <c r="N3" s="806"/>
      <c r="O3" s="806"/>
      <c r="P3" s="806"/>
      <c r="Q3" s="806"/>
      <c r="R3" s="806"/>
      <c r="S3" s="807"/>
      <c r="T3" s="806" t="s">
        <v>1034</v>
      </c>
      <c r="U3" s="806"/>
      <c r="V3" s="807"/>
      <c r="W3" s="851"/>
    </row>
    <row r="4" spans="1:23" ht="21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130" t="s">
        <v>593</v>
      </c>
      <c r="L4" s="65" t="s">
        <v>594</v>
      </c>
      <c r="M4" s="65" t="s">
        <v>595</v>
      </c>
      <c r="N4" s="65" t="s">
        <v>596</v>
      </c>
      <c r="O4" s="65" t="s">
        <v>597</v>
      </c>
      <c r="P4" s="645" t="s">
        <v>598</v>
      </c>
      <c r="Q4" s="83" t="s">
        <v>599</v>
      </c>
      <c r="R4" s="270" t="s">
        <v>600</v>
      </c>
      <c r="S4" s="66" t="s">
        <v>601</v>
      </c>
      <c r="T4" s="352" t="s">
        <v>602</v>
      </c>
      <c r="U4" s="248" t="s">
        <v>603</v>
      </c>
      <c r="V4" s="66" t="s">
        <v>604</v>
      </c>
      <c r="W4" s="852"/>
    </row>
    <row r="5" spans="1:23" ht="15.75" thickBot="1" x14ac:dyDescent="0.3">
      <c r="B5" s="84" t="s">
        <v>118</v>
      </c>
      <c r="C5" s="846" t="s">
        <v>119</v>
      </c>
      <c r="D5" s="847"/>
      <c r="E5" s="847"/>
      <c r="F5" s="382">
        <f>F6+F20</f>
        <v>5831797</v>
      </c>
      <c r="G5" s="382">
        <f>G6+G20</f>
        <v>5673410</v>
      </c>
      <c r="H5" s="249">
        <f>H6+H20</f>
        <v>5242496</v>
      </c>
      <c r="I5" s="147">
        <f t="shared" ref="I5:V5" si="0">I6+I20</f>
        <v>448000</v>
      </c>
      <c r="J5" s="164">
        <f>SUM(H5:I5)</f>
        <v>5690496</v>
      </c>
      <c r="K5" s="86">
        <f t="shared" si="0"/>
        <v>212855</v>
      </c>
      <c r="L5" s="87">
        <f t="shared" si="0"/>
        <v>413201</v>
      </c>
      <c r="M5" s="87">
        <f t="shared" si="0"/>
        <v>618709</v>
      </c>
      <c r="N5" s="87">
        <f t="shared" si="0"/>
        <v>459676</v>
      </c>
      <c r="O5" s="87">
        <f t="shared" si="0"/>
        <v>473869</v>
      </c>
      <c r="P5" s="90">
        <f t="shared" si="0"/>
        <v>626270</v>
      </c>
      <c r="Q5" s="87">
        <f t="shared" si="0"/>
        <v>513610</v>
      </c>
      <c r="R5" s="89">
        <f t="shared" si="0"/>
        <v>502513</v>
      </c>
      <c r="S5" s="91">
        <f t="shared" si="0"/>
        <v>467903</v>
      </c>
      <c r="T5" s="89">
        <f t="shared" si="0"/>
        <v>469090</v>
      </c>
      <c r="U5" s="89">
        <f t="shared" si="0"/>
        <v>552000</v>
      </c>
      <c r="V5" s="91">
        <f t="shared" si="0"/>
        <v>530800</v>
      </c>
      <c r="W5" s="331">
        <f>W6+W20</f>
        <v>0</v>
      </c>
    </row>
    <row r="6" spans="1:23" x14ac:dyDescent="0.25">
      <c r="B6" s="123" t="s">
        <v>609</v>
      </c>
      <c r="C6" s="779" t="s">
        <v>120</v>
      </c>
      <c r="D6" s="780"/>
      <c r="E6" s="780"/>
      <c r="F6" s="357">
        <f>SUM(F7:F19)</f>
        <v>963910</v>
      </c>
      <c r="G6" s="357">
        <f>SUM(G7:G19)</f>
        <v>963910</v>
      </c>
      <c r="H6" s="250">
        <f>H7+H8+H9+H10+H11+H12+H13+H14+H15+H16+H17+H18+H19</f>
        <v>1020818</v>
      </c>
      <c r="I6" s="148">
        <f t="shared" ref="I6:V6" si="1">I7+I8+I9+I10+I11+I12+I13+I14+I15+I16+I17+I18+I19</f>
        <v>0</v>
      </c>
      <c r="J6" s="165">
        <f t="shared" ref="J6:J95" si="2">SUM(H6:I6)</f>
        <v>1020818</v>
      </c>
      <c r="K6" s="117">
        <f t="shared" si="1"/>
        <v>54530</v>
      </c>
      <c r="L6" s="118">
        <f t="shared" si="1"/>
        <v>66010</v>
      </c>
      <c r="M6" s="118">
        <f t="shared" si="1"/>
        <v>107010</v>
      </c>
      <c r="N6" s="118">
        <f t="shared" si="1"/>
        <v>66010</v>
      </c>
      <c r="O6" s="118">
        <f t="shared" si="1"/>
        <v>66010</v>
      </c>
      <c r="P6" s="121">
        <f t="shared" si="1"/>
        <v>66010</v>
      </c>
      <c r="Q6" s="118">
        <f t="shared" si="1"/>
        <v>66010</v>
      </c>
      <c r="R6" s="120">
        <f t="shared" si="1"/>
        <v>76260</v>
      </c>
      <c r="S6" s="122">
        <f t="shared" si="1"/>
        <v>122918</v>
      </c>
      <c r="T6" s="120">
        <f t="shared" si="1"/>
        <v>66010</v>
      </c>
      <c r="U6" s="120">
        <f t="shared" si="1"/>
        <v>132020</v>
      </c>
      <c r="V6" s="122">
        <f t="shared" si="1"/>
        <v>132020</v>
      </c>
      <c r="W6" s="332">
        <f>W7+W8+W9+W10+W11+W12+W13+W14+W15+W16+W17+W18+W19</f>
        <v>0</v>
      </c>
    </row>
    <row r="7" spans="1:23" s="209" customFormat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422">
        <v>780640</v>
      </c>
      <c r="G7" s="422">
        <v>780640</v>
      </c>
      <c r="H7" s="271">
        <f>SUM(K7:V7)</f>
        <v>780640</v>
      </c>
      <c r="I7" s="190"/>
      <c r="J7" s="191">
        <f t="shared" si="2"/>
        <v>780640</v>
      </c>
      <c r="K7" s="199">
        <f>133000*0.41</f>
        <v>54530</v>
      </c>
      <c r="L7" s="193">
        <f t="shared" ref="L7:V7" si="3">161000*0.41</f>
        <v>66010</v>
      </c>
      <c r="M7" s="193">
        <f t="shared" si="3"/>
        <v>66010</v>
      </c>
      <c r="N7" s="193">
        <f t="shared" si="3"/>
        <v>66010</v>
      </c>
      <c r="O7" s="193">
        <f t="shared" si="3"/>
        <v>66010</v>
      </c>
      <c r="P7" s="194">
        <f t="shared" si="3"/>
        <v>66010</v>
      </c>
      <c r="Q7" s="193">
        <f t="shared" si="3"/>
        <v>66010</v>
      </c>
      <c r="R7" s="192">
        <f t="shared" si="3"/>
        <v>66010</v>
      </c>
      <c r="S7" s="195">
        <f t="shared" si="3"/>
        <v>66010</v>
      </c>
      <c r="T7" s="192">
        <f t="shared" si="3"/>
        <v>66010</v>
      </c>
      <c r="U7" s="192">
        <f t="shared" si="3"/>
        <v>66010</v>
      </c>
      <c r="V7" s="195">
        <f t="shared" si="3"/>
        <v>66010</v>
      </c>
      <c r="W7" s="333"/>
    </row>
    <row r="8" spans="1:23" s="209" customFormat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422">
        <v>66010</v>
      </c>
      <c r="G8" s="422">
        <v>66010</v>
      </c>
      <c r="H8" s="271">
        <f t="shared" ref="H8:H19" si="4">SUM(K8:V8)</f>
        <v>66010</v>
      </c>
      <c r="I8" s="190"/>
      <c r="J8" s="191">
        <f t="shared" si="2"/>
        <v>66010</v>
      </c>
      <c r="K8" s="199">
        <v>0</v>
      </c>
      <c r="L8" s="192">
        <v>0</v>
      </c>
      <c r="M8" s="192">
        <v>0</v>
      </c>
      <c r="N8" s="192">
        <v>0</v>
      </c>
      <c r="O8" s="192">
        <v>0</v>
      </c>
      <c r="P8" s="192">
        <v>0</v>
      </c>
      <c r="Q8" s="193">
        <v>0</v>
      </c>
      <c r="R8" s="192"/>
      <c r="S8" s="195"/>
      <c r="T8" s="192"/>
      <c r="U8" s="192">
        <f>161000*0.41</f>
        <v>66010</v>
      </c>
      <c r="V8" s="195"/>
      <c r="W8" s="333"/>
    </row>
    <row r="9" spans="1:23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422">
        <v>0</v>
      </c>
      <c r="G9" s="422">
        <v>0</v>
      </c>
      <c r="H9" s="271">
        <f t="shared" si="4"/>
        <v>0</v>
      </c>
      <c r="I9" s="190"/>
      <c r="J9" s="191">
        <f t="shared" si="2"/>
        <v>0</v>
      </c>
      <c r="K9" s="199"/>
      <c r="L9" s="193"/>
      <c r="M9" s="193"/>
      <c r="N9" s="193"/>
      <c r="O9" s="193"/>
      <c r="P9" s="193"/>
      <c r="Q9" s="193"/>
      <c r="R9" s="192"/>
      <c r="S9" s="195"/>
      <c r="T9" s="192"/>
      <c r="U9" s="192"/>
      <c r="V9" s="195"/>
      <c r="W9" s="333"/>
    </row>
    <row r="10" spans="1:23" s="209" customFormat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422">
        <v>66010</v>
      </c>
      <c r="G10" s="422">
        <v>66010</v>
      </c>
      <c r="H10" s="271">
        <f>SUM(K10:V10)</f>
        <v>66010</v>
      </c>
      <c r="I10" s="190"/>
      <c r="J10" s="191">
        <f>SUM(H10:I10)</f>
        <v>66010</v>
      </c>
      <c r="K10" s="199">
        <v>0</v>
      </c>
      <c r="L10" s="192">
        <v>0</v>
      </c>
      <c r="M10" s="192">
        <v>0</v>
      </c>
      <c r="N10" s="192">
        <v>0</v>
      </c>
      <c r="O10" s="192">
        <v>0</v>
      </c>
      <c r="P10" s="192">
        <v>0</v>
      </c>
      <c r="Q10" s="193">
        <v>0</v>
      </c>
      <c r="R10" s="192"/>
      <c r="S10" s="195"/>
      <c r="T10" s="192"/>
      <c r="U10" s="192"/>
      <c r="V10" s="195">
        <v>66010</v>
      </c>
      <c r="W10" s="333"/>
    </row>
    <row r="11" spans="1:23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422">
        <v>0</v>
      </c>
      <c r="G11" s="422">
        <v>0</v>
      </c>
      <c r="H11" s="271">
        <f t="shared" si="4"/>
        <v>0</v>
      </c>
      <c r="I11" s="190"/>
      <c r="J11" s="191">
        <f t="shared" si="2"/>
        <v>0</v>
      </c>
      <c r="K11" s="199"/>
      <c r="L11" s="193"/>
      <c r="M11" s="193"/>
      <c r="N11" s="193"/>
      <c r="O11" s="193"/>
      <c r="P11" s="194"/>
      <c r="Q11" s="193"/>
      <c r="R11" s="192"/>
      <c r="S11" s="195"/>
      <c r="T11" s="192"/>
      <c r="U11" s="192"/>
      <c r="V11" s="195"/>
      <c r="W11" s="333"/>
    </row>
    <row r="12" spans="1:23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422">
        <v>0</v>
      </c>
      <c r="G12" s="422">
        <v>0</v>
      </c>
      <c r="H12" s="271">
        <f t="shared" si="4"/>
        <v>0</v>
      </c>
      <c r="I12" s="190"/>
      <c r="J12" s="191">
        <f t="shared" si="2"/>
        <v>0</v>
      </c>
      <c r="K12" s="199"/>
      <c r="L12" s="193"/>
      <c r="M12" s="193"/>
      <c r="N12" s="193"/>
      <c r="O12" s="193"/>
      <c r="P12" s="194"/>
      <c r="Q12" s="193"/>
      <c r="R12" s="192"/>
      <c r="S12" s="195"/>
      <c r="T12" s="192"/>
      <c r="U12" s="192"/>
      <c r="V12" s="195"/>
      <c r="W12" s="333"/>
    </row>
    <row r="13" spans="1:23" s="209" customFormat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422">
        <v>41000</v>
      </c>
      <c r="G13" s="422">
        <v>41000</v>
      </c>
      <c r="H13" s="271">
        <f>SUM(K13:V13)</f>
        <v>41000</v>
      </c>
      <c r="I13" s="190"/>
      <c r="J13" s="191">
        <f>SUM(H13:I13)</f>
        <v>41000</v>
      </c>
      <c r="K13" s="199">
        <v>0</v>
      </c>
      <c r="L13" s="193">
        <v>0</v>
      </c>
      <c r="M13" s="193">
        <v>41000</v>
      </c>
      <c r="N13" s="193">
        <v>0</v>
      </c>
      <c r="O13" s="193">
        <v>0</v>
      </c>
      <c r="P13" s="194">
        <v>0</v>
      </c>
      <c r="Q13" s="193">
        <v>0</v>
      </c>
      <c r="R13" s="192">
        <v>0</v>
      </c>
      <c r="S13" s="195">
        <v>0</v>
      </c>
      <c r="T13" s="192">
        <v>0</v>
      </c>
      <c r="U13" s="192">
        <v>0</v>
      </c>
      <c r="V13" s="195">
        <v>0</v>
      </c>
      <c r="W13" s="333"/>
    </row>
    <row r="14" spans="1:23" s="209" customFormat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422">
        <v>10250</v>
      </c>
      <c r="G14" s="422">
        <v>10250</v>
      </c>
      <c r="H14" s="271">
        <f t="shared" si="4"/>
        <v>10250</v>
      </c>
      <c r="I14" s="190"/>
      <c r="J14" s="191">
        <f t="shared" si="2"/>
        <v>10250</v>
      </c>
      <c r="K14" s="199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2">
        <v>10250</v>
      </c>
      <c r="S14" s="195"/>
      <c r="T14" s="192"/>
      <c r="U14" s="192"/>
      <c r="V14" s="195"/>
      <c r="W14" s="333"/>
    </row>
    <row r="15" spans="1:23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483">
        <v>0</v>
      </c>
      <c r="G15" s="483">
        <v>0</v>
      </c>
      <c r="H15" s="271">
        <f t="shared" si="4"/>
        <v>0</v>
      </c>
      <c r="I15" s="190"/>
      <c r="J15" s="191">
        <f t="shared" si="2"/>
        <v>0</v>
      </c>
      <c r="K15" s="199"/>
      <c r="L15" s="193"/>
      <c r="M15" s="193"/>
      <c r="N15" s="193"/>
      <c r="O15" s="193"/>
      <c r="P15" s="194"/>
      <c r="Q15" s="193"/>
      <c r="R15" s="192"/>
      <c r="S15" s="195"/>
      <c r="T15" s="192"/>
      <c r="U15" s="192"/>
      <c r="V15" s="195"/>
      <c r="W15" s="333"/>
    </row>
    <row r="16" spans="1:23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422">
        <v>0</v>
      </c>
      <c r="G16" s="422">
        <v>0</v>
      </c>
      <c r="H16" s="271">
        <f t="shared" si="4"/>
        <v>0</v>
      </c>
      <c r="I16" s="190"/>
      <c r="J16" s="191">
        <f t="shared" si="2"/>
        <v>0</v>
      </c>
      <c r="K16" s="199"/>
      <c r="L16" s="193"/>
      <c r="M16" s="193"/>
      <c r="N16" s="193"/>
      <c r="O16" s="193"/>
      <c r="P16" s="194"/>
      <c r="Q16" s="193"/>
      <c r="R16" s="192"/>
      <c r="S16" s="195"/>
      <c r="T16" s="192"/>
      <c r="U16" s="192"/>
      <c r="V16" s="195"/>
      <c r="W16" s="333"/>
    </row>
    <row r="17" spans="1:23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422">
        <v>0</v>
      </c>
      <c r="G17" s="422">
        <v>0</v>
      </c>
      <c r="H17" s="271">
        <f t="shared" si="4"/>
        <v>0</v>
      </c>
      <c r="I17" s="190"/>
      <c r="J17" s="191">
        <f t="shared" si="2"/>
        <v>0</v>
      </c>
      <c r="K17" s="199"/>
      <c r="L17" s="193"/>
      <c r="M17" s="193"/>
      <c r="N17" s="193"/>
      <c r="O17" s="193"/>
      <c r="P17" s="194"/>
      <c r="Q17" s="193"/>
      <c r="R17" s="192"/>
      <c r="S17" s="195"/>
      <c r="T17" s="192"/>
      <c r="U17" s="192"/>
      <c r="V17" s="195"/>
      <c r="W17" s="333"/>
    </row>
    <row r="18" spans="1:23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422">
        <v>0</v>
      </c>
      <c r="G18" s="422">
        <v>0</v>
      </c>
      <c r="H18" s="271">
        <f t="shared" si="4"/>
        <v>0</v>
      </c>
      <c r="I18" s="190"/>
      <c r="J18" s="191">
        <f t="shared" si="2"/>
        <v>0</v>
      </c>
      <c r="K18" s="199"/>
      <c r="L18" s="193"/>
      <c r="M18" s="193"/>
      <c r="N18" s="193"/>
      <c r="O18" s="193"/>
      <c r="P18" s="194"/>
      <c r="Q18" s="193"/>
      <c r="R18" s="192"/>
      <c r="S18" s="195"/>
      <c r="T18" s="192"/>
      <c r="U18" s="192"/>
      <c r="V18" s="195"/>
      <c r="W18" s="333"/>
    </row>
    <row r="19" spans="1:23" s="209" customFormat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422">
        <v>0</v>
      </c>
      <c r="G19" s="422">
        <v>0</v>
      </c>
      <c r="H19" s="271">
        <f t="shared" si="4"/>
        <v>56908</v>
      </c>
      <c r="I19" s="190"/>
      <c r="J19" s="191">
        <f t="shared" si="2"/>
        <v>56908</v>
      </c>
      <c r="K19" s="199"/>
      <c r="L19" s="193"/>
      <c r="M19" s="193"/>
      <c r="N19" s="193"/>
      <c r="O19" s="193"/>
      <c r="P19" s="194"/>
      <c r="Q19" s="193"/>
      <c r="R19" s="192"/>
      <c r="S19" s="195">
        <v>56908</v>
      </c>
      <c r="T19" s="192"/>
      <c r="U19" s="192"/>
      <c r="V19" s="195"/>
      <c r="W19" s="333"/>
    </row>
    <row r="20" spans="1:23" x14ac:dyDescent="0.25">
      <c r="B20" s="92" t="s">
        <v>623</v>
      </c>
      <c r="C20" s="781" t="s">
        <v>146</v>
      </c>
      <c r="D20" s="782"/>
      <c r="E20" s="782"/>
      <c r="F20" s="421">
        <f>SUM(F21:F22)</f>
        <v>4867887</v>
      </c>
      <c r="G20" s="421">
        <f>SUM(G21:G23)</f>
        <v>4709500</v>
      </c>
      <c r="H20" s="252">
        <f>H21+H22+H23</f>
        <v>4221678</v>
      </c>
      <c r="I20" s="150">
        <f t="shared" ref="I20:V20" si="5">I21+I22+I23</f>
        <v>448000</v>
      </c>
      <c r="J20" s="166">
        <f>SUM(H20:I20)</f>
        <v>4669678</v>
      </c>
      <c r="K20" s="94">
        <f t="shared" si="5"/>
        <v>158325</v>
      </c>
      <c r="L20" s="95">
        <f t="shared" si="5"/>
        <v>347191</v>
      </c>
      <c r="M20" s="95">
        <f t="shared" si="5"/>
        <v>511699</v>
      </c>
      <c r="N20" s="95">
        <f t="shared" si="5"/>
        <v>393666</v>
      </c>
      <c r="O20" s="95">
        <f t="shared" si="5"/>
        <v>407859</v>
      </c>
      <c r="P20" s="98">
        <f t="shared" si="5"/>
        <v>560260</v>
      </c>
      <c r="Q20" s="95">
        <f t="shared" si="5"/>
        <v>447600</v>
      </c>
      <c r="R20" s="97">
        <f t="shared" si="5"/>
        <v>426253</v>
      </c>
      <c r="S20" s="99">
        <f t="shared" si="5"/>
        <v>344985</v>
      </c>
      <c r="T20" s="97">
        <f t="shared" si="5"/>
        <v>403080</v>
      </c>
      <c r="U20" s="97">
        <f t="shared" si="5"/>
        <v>419980</v>
      </c>
      <c r="V20" s="99">
        <f t="shared" si="5"/>
        <v>398780</v>
      </c>
      <c r="W20" s="334">
        <f>W21+W22+W23</f>
        <v>0</v>
      </c>
    </row>
    <row r="21" spans="1:23" s="41" customFormat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419">
        <v>4135887</v>
      </c>
      <c r="G21" s="419">
        <v>4091007</v>
      </c>
      <c r="H21" s="258">
        <f>SUM(K21:V21)</f>
        <v>4091007</v>
      </c>
      <c r="I21" s="156"/>
      <c r="J21" s="168">
        <f t="shared" si="2"/>
        <v>4091007</v>
      </c>
      <c r="K21" s="77">
        <v>157118</v>
      </c>
      <c r="L21" s="13">
        <v>344080</v>
      </c>
      <c r="M21" s="13">
        <v>444080</v>
      </c>
      <c r="N21" s="13">
        <v>344080</v>
      </c>
      <c r="O21" s="13">
        <v>344080</v>
      </c>
      <c r="P21" s="82">
        <v>344080</v>
      </c>
      <c r="Q21" s="13">
        <v>393089</v>
      </c>
      <c r="R21" s="43">
        <v>344080</v>
      </c>
      <c r="S21" s="669">
        <v>344080</v>
      </c>
      <c r="T21" s="43">
        <v>344080</v>
      </c>
      <c r="U21" s="43">
        <v>344080</v>
      </c>
      <c r="V21" s="43">
        <v>344080</v>
      </c>
      <c r="W21" s="335"/>
    </row>
    <row r="22" spans="1:23" s="41" customFormat="1" ht="29.25" customHeight="1" x14ac:dyDescent="0.25">
      <c r="A22" s="126" t="s">
        <v>149</v>
      </c>
      <c r="B22" s="53" t="s">
        <v>625</v>
      </c>
      <c r="C22" s="804" t="s">
        <v>877</v>
      </c>
      <c r="D22" s="805"/>
      <c r="E22" s="805"/>
      <c r="F22" s="442">
        <v>732000</v>
      </c>
      <c r="G22" s="442">
        <v>517500</v>
      </c>
      <c r="H22" s="258">
        <v>32000</v>
      </c>
      <c r="I22" s="156">
        <f>SUM(K22:V22)-150000-32000</f>
        <v>448000</v>
      </c>
      <c r="J22" s="168">
        <f>SUM(H22:I22)</f>
        <v>480000</v>
      </c>
      <c r="K22" s="77"/>
      <c r="L22" s="13"/>
      <c r="M22" s="13">
        <v>55000</v>
      </c>
      <c r="N22" s="13">
        <v>47500</v>
      </c>
      <c r="O22" s="13">
        <v>55000</v>
      </c>
      <c r="P22" s="82">
        <f>35000+160000</f>
        <v>195000</v>
      </c>
      <c r="Q22" s="13">
        <v>52500</v>
      </c>
      <c r="R22" s="43">
        <f>27500+40000</f>
        <v>67500</v>
      </c>
      <c r="S22" s="45"/>
      <c r="T22" s="489">
        <v>52500</v>
      </c>
      <c r="U22" s="82">
        <v>52500</v>
      </c>
      <c r="V22" s="82">
        <v>52500</v>
      </c>
      <c r="W22" s="335"/>
    </row>
    <row r="23" spans="1:23" s="41" customFormat="1" ht="15.75" thickBot="1" x14ac:dyDescent="0.3">
      <c r="A23" s="126" t="s">
        <v>150</v>
      </c>
      <c r="B23" s="196" t="s">
        <v>626</v>
      </c>
      <c r="C23" s="848" t="s">
        <v>1036</v>
      </c>
      <c r="D23" s="849"/>
      <c r="E23" s="849"/>
      <c r="F23" s="441"/>
      <c r="G23" s="441">
        <v>100993</v>
      </c>
      <c r="H23" s="272">
        <f>SUM(K23:V23)</f>
        <v>98671</v>
      </c>
      <c r="I23" s="197"/>
      <c r="J23" s="168">
        <f t="shared" si="2"/>
        <v>98671</v>
      </c>
      <c r="K23" s="75">
        <v>1207</v>
      </c>
      <c r="L23" s="1">
        <v>3111</v>
      </c>
      <c r="M23" s="1">
        <v>12619</v>
      </c>
      <c r="N23" s="1">
        <v>2086</v>
      </c>
      <c r="O23" s="1">
        <v>8779</v>
      </c>
      <c r="P23" s="81">
        <v>21180</v>
      </c>
      <c r="Q23" s="309">
        <v>2011</v>
      </c>
      <c r="R23" s="42">
        <v>14673</v>
      </c>
      <c r="S23" s="44">
        <v>905</v>
      </c>
      <c r="T23" s="42">
        <v>6500</v>
      </c>
      <c r="U23" s="42">
        <v>23400</v>
      </c>
      <c r="V23" s="44">
        <v>2200</v>
      </c>
      <c r="W23" s="335"/>
    </row>
    <row r="24" spans="1:23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412">
        <f>F25+F28+F31</f>
        <v>1408599</v>
      </c>
      <c r="G24" s="412">
        <v>1349427</v>
      </c>
      <c r="H24" s="254">
        <f>H25+H26+H27+H28+H29+H30+H31</f>
        <v>1311671.97</v>
      </c>
      <c r="I24" s="152">
        <f>I25+I26+I27+I28+I29+I30+I31</f>
        <v>30000</v>
      </c>
      <c r="J24" s="164">
        <f>SUM(H24:I24)</f>
        <v>1341671.97</v>
      </c>
      <c r="K24" s="86">
        <f t="shared" ref="K24:V24" si="6">K25+K26+K27+K28+K29+K30+K31</f>
        <v>67033</v>
      </c>
      <c r="L24" s="87">
        <f t="shared" si="6"/>
        <v>90904.22</v>
      </c>
      <c r="M24" s="87">
        <f t="shared" si="6"/>
        <v>149360</v>
      </c>
      <c r="N24" s="87">
        <f t="shared" si="6"/>
        <v>99625</v>
      </c>
      <c r="O24" s="87">
        <f t="shared" si="6"/>
        <v>107050</v>
      </c>
      <c r="P24" s="90">
        <f t="shared" si="6"/>
        <v>134700</v>
      </c>
      <c r="Q24" s="87">
        <f t="shared" si="6"/>
        <v>117386</v>
      </c>
      <c r="R24" s="89">
        <f t="shared" si="6"/>
        <v>115980.15</v>
      </c>
      <c r="S24" s="91">
        <f t="shared" si="6"/>
        <v>102740</v>
      </c>
      <c r="T24" s="89">
        <f t="shared" si="6"/>
        <v>103199.8</v>
      </c>
      <c r="U24" s="89">
        <f t="shared" si="6"/>
        <v>121440</v>
      </c>
      <c r="V24" s="91">
        <f t="shared" si="6"/>
        <v>132253.79999999999</v>
      </c>
      <c r="W24" s="331">
        <f>W25+W26+W27+W28+W29+W30+W31</f>
        <v>0</v>
      </c>
    </row>
    <row r="25" spans="1:23" x14ac:dyDescent="0.25">
      <c r="B25" s="61"/>
      <c r="C25" s="833" t="s">
        <v>154</v>
      </c>
      <c r="D25" s="834"/>
      <c r="E25" s="834"/>
      <c r="F25" s="414">
        <v>1278663</v>
      </c>
      <c r="G25" s="414">
        <v>1244072</v>
      </c>
      <c r="H25" s="255">
        <f>SUM(K25:V25)</f>
        <v>1236316.82</v>
      </c>
      <c r="I25" s="153"/>
      <c r="J25" s="167">
        <f t="shared" si="2"/>
        <v>1236316.82</v>
      </c>
      <c r="K25" s="75">
        <v>61174</v>
      </c>
      <c r="L25" s="1">
        <f>(L7+L20)*0.22</f>
        <v>90904.22</v>
      </c>
      <c r="M25" s="1">
        <v>101110</v>
      </c>
      <c r="N25" s="1">
        <v>99625</v>
      </c>
      <c r="O25" s="1">
        <v>107050</v>
      </c>
      <c r="P25" s="81">
        <v>134700</v>
      </c>
      <c r="Q25" s="1">
        <v>100615</v>
      </c>
      <c r="R25" s="42">
        <v>111505</v>
      </c>
      <c r="S25" s="44">
        <v>102740</v>
      </c>
      <c r="T25" s="42">
        <f>(T7+T20)*0.22</f>
        <v>103199.8</v>
      </c>
      <c r="U25" s="42">
        <f>(U7+U8+U20)*0.22</f>
        <v>121440</v>
      </c>
      <c r="V25" s="44">
        <f>(V7+V20)*0.22</f>
        <v>102253.8</v>
      </c>
      <c r="W25" s="336"/>
    </row>
    <row r="26" spans="1:23" hidden="1" x14ac:dyDescent="0.25">
      <c r="B26" s="62"/>
      <c r="C26" s="835" t="s">
        <v>155</v>
      </c>
      <c r="D26" s="836"/>
      <c r="E26" s="836"/>
      <c r="F26" s="415"/>
      <c r="G26" s="415"/>
      <c r="H26" s="256">
        <f>SUM(K26:V26)</f>
        <v>0</v>
      </c>
      <c r="I26" s="154"/>
      <c r="J26" s="167">
        <f t="shared" si="2"/>
        <v>0</v>
      </c>
      <c r="K26" s="75"/>
      <c r="L26" s="1"/>
      <c r="M26" s="1"/>
      <c r="N26" s="1"/>
      <c r="O26" s="1"/>
      <c r="P26" s="81"/>
      <c r="Q26" s="1"/>
      <c r="R26" s="42"/>
      <c r="S26" s="44"/>
      <c r="T26" s="42"/>
      <c r="U26" s="42"/>
      <c r="V26" s="44"/>
      <c r="W26" s="336"/>
    </row>
    <row r="27" spans="1:23" hidden="1" x14ac:dyDescent="0.25">
      <c r="B27" s="62"/>
      <c r="C27" s="835" t="s">
        <v>156</v>
      </c>
      <c r="D27" s="836"/>
      <c r="E27" s="836"/>
      <c r="F27" s="415"/>
      <c r="G27" s="415"/>
      <c r="H27" s="256">
        <f>SUM(K27:V27)</f>
        <v>0</v>
      </c>
      <c r="I27" s="154"/>
      <c r="J27" s="167">
        <f t="shared" si="2"/>
        <v>0</v>
      </c>
      <c r="K27" s="75"/>
      <c r="L27" s="1"/>
      <c r="M27" s="1"/>
      <c r="N27" s="1"/>
      <c r="O27" s="1"/>
      <c r="P27" s="81"/>
      <c r="Q27" s="1"/>
      <c r="R27" s="42"/>
      <c r="S27" s="44"/>
      <c r="T27" s="42"/>
      <c r="U27" s="42"/>
      <c r="V27" s="44"/>
      <c r="W27" s="336"/>
    </row>
    <row r="28" spans="1:23" x14ac:dyDescent="0.25">
      <c r="B28" s="62"/>
      <c r="C28" s="835" t="s">
        <v>157</v>
      </c>
      <c r="D28" s="836"/>
      <c r="E28" s="836"/>
      <c r="F28" s="415">
        <v>73578</v>
      </c>
      <c r="G28" s="415">
        <v>37194</v>
      </c>
      <c r="H28" s="256">
        <f>SUM(K28:V28)-I28</f>
        <v>37193.9</v>
      </c>
      <c r="I28" s="154">
        <v>20000</v>
      </c>
      <c r="J28" s="167">
        <f>SUM(H28:I28)</f>
        <v>57193.9</v>
      </c>
      <c r="K28" s="75">
        <f>3144</f>
        <v>3144</v>
      </c>
      <c r="L28" s="1">
        <v>0</v>
      </c>
      <c r="M28" s="1">
        <v>23293</v>
      </c>
      <c r="N28" s="1"/>
      <c r="O28" s="1"/>
      <c r="P28" s="81">
        <v>0</v>
      </c>
      <c r="Q28" s="1">
        <v>8096</v>
      </c>
      <c r="R28" s="42">
        <f>R14*1.18*0.22</f>
        <v>2660.9</v>
      </c>
      <c r="S28" s="44"/>
      <c r="T28" s="42"/>
      <c r="U28" s="42">
        <f>U14*1.18*0.22</f>
        <v>0</v>
      </c>
      <c r="V28" s="44">
        <f>20000</f>
        <v>20000</v>
      </c>
      <c r="W28" s="336"/>
    </row>
    <row r="29" spans="1:23" hidden="1" x14ac:dyDescent="0.25">
      <c r="B29" s="62"/>
      <c r="C29" s="835" t="s">
        <v>158</v>
      </c>
      <c r="D29" s="836"/>
      <c r="E29" s="836"/>
      <c r="F29" s="415"/>
      <c r="G29" s="415"/>
      <c r="H29" s="256">
        <f>SUM(K29:V29)</f>
        <v>0</v>
      </c>
      <c r="I29" s="154"/>
      <c r="J29" s="167">
        <f t="shared" si="2"/>
        <v>0</v>
      </c>
      <c r="K29" s="75"/>
      <c r="L29" s="1"/>
      <c r="M29" s="1"/>
      <c r="N29" s="1"/>
      <c r="O29" s="1"/>
      <c r="P29" s="81"/>
      <c r="Q29" s="1"/>
      <c r="R29" s="42"/>
      <c r="S29" s="44"/>
      <c r="T29" s="42"/>
      <c r="U29" s="42"/>
      <c r="V29" s="44"/>
      <c r="W29" s="336"/>
    </row>
    <row r="30" spans="1:23" hidden="1" x14ac:dyDescent="0.25">
      <c r="B30" s="62"/>
      <c r="C30" s="835" t="s">
        <v>159</v>
      </c>
      <c r="D30" s="836"/>
      <c r="E30" s="836"/>
      <c r="F30" s="415"/>
      <c r="G30" s="415"/>
      <c r="H30" s="256">
        <f>SUM(K30:V30)</f>
        <v>0</v>
      </c>
      <c r="I30" s="154"/>
      <c r="J30" s="167">
        <f t="shared" si="2"/>
        <v>0</v>
      </c>
      <c r="K30" s="75"/>
      <c r="L30" s="1"/>
      <c r="M30" s="1"/>
      <c r="N30" s="1"/>
      <c r="O30" s="1"/>
      <c r="P30" s="81"/>
      <c r="Q30" s="1"/>
      <c r="R30" s="42"/>
      <c r="S30" s="44"/>
      <c r="T30" s="42"/>
      <c r="U30" s="42"/>
      <c r="V30" s="44"/>
      <c r="W30" s="336"/>
    </row>
    <row r="31" spans="1:23" ht="15.75" thickBot="1" x14ac:dyDescent="0.3">
      <c r="B31" s="63"/>
      <c r="C31" s="837" t="s">
        <v>160</v>
      </c>
      <c r="D31" s="838"/>
      <c r="E31" s="838"/>
      <c r="F31" s="417">
        <v>56358</v>
      </c>
      <c r="G31" s="417">
        <v>38161</v>
      </c>
      <c r="H31" s="257">
        <f>SUM(K31:V31)-I31</f>
        <v>38161.25</v>
      </c>
      <c r="I31" s="155">
        <v>10000</v>
      </c>
      <c r="J31" s="167">
        <f t="shared" si="2"/>
        <v>48161.25</v>
      </c>
      <c r="K31" s="75">
        <v>2715</v>
      </c>
      <c r="L31" s="1">
        <v>0</v>
      </c>
      <c r="M31" s="1">
        <v>24957</v>
      </c>
      <c r="N31" s="1"/>
      <c r="O31" s="1"/>
      <c r="P31" s="81">
        <v>0</v>
      </c>
      <c r="Q31" s="309">
        <v>8675</v>
      </c>
      <c r="R31" s="42">
        <f>(R14)*1.18*0.15</f>
        <v>1814.25</v>
      </c>
      <c r="S31" s="44"/>
      <c r="T31" s="42"/>
      <c r="U31" s="42">
        <f>(U14)*1.18*0.15</f>
        <v>0</v>
      </c>
      <c r="V31" s="44">
        <v>10000</v>
      </c>
      <c r="W31" s="336"/>
    </row>
    <row r="32" spans="1:23" ht="15.75" thickBot="1" x14ac:dyDescent="0.3">
      <c r="B32" s="84" t="s">
        <v>161</v>
      </c>
      <c r="C32" s="778" t="s">
        <v>162</v>
      </c>
      <c r="D32" s="786"/>
      <c r="E32" s="786"/>
      <c r="F32" s="412">
        <f>F33+F39+F45+F70+F77</f>
        <v>6567006</v>
      </c>
      <c r="G32" s="412">
        <f>G33+G39+G45+G70+G77</f>
        <v>6077455</v>
      </c>
      <c r="H32" s="254">
        <f>H33+H39+H45+H70+H77</f>
        <v>5938015.9299999997</v>
      </c>
      <c r="I32" s="152">
        <f>I33+I39+I45+I70+I77</f>
        <v>272630</v>
      </c>
      <c r="J32" s="164">
        <f t="shared" si="2"/>
        <v>6210645.9299999997</v>
      </c>
      <c r="K32" s="86">
        <f t="shared" ref="K32:V32" si="7">K33+K39+K45+K70+K77</f>
        <v>75833</v>
      </c>
      <c r="L32" s="87">
        <f t="shared" si="7"/>
        <v>88384</v>
      </c>
      <c r="M32" s="87">
        <f t="shared" si="7"/>
        <v>166024</v>
      </c>
      <c r="N32" s="87">
        <f t="shared" si="7"/>
        <v>393433</v>
      </c>
      <c r="O32" s="87">
        <f t="shared" si="7"/>
        <v>514456</v>
      </c>
      <c r="P32" s="90">
        <f t="shared" si="7"/>
        <v>269604</v>
      </c>
      <c r="Q32" s="87">
        <f t="shared" si="7"/>
        <v>265763</v>
      </c>
      <c r="R32" s="89">
        <f t="shared" si="7"/>
        <v>470519</v>
      </c>
      <c r="S32" s="91">
        <f t="shared" si="7"/>
        <v>368838</v>
      </c>
      <c r="T32" s="89">
        <f t="shared" si="7"/>
        <v>301157.55</v>
      </c>
      <c r="U32" s="89">
        <f t="shared" si="7"/>
        <v>3155525.94</v>
      </c>
      <c r="V32" s="91">
        <f t="shared" si="7"/>
        <v>141108.44</v>
      </c>
      <c r="W32" s="331">
        <f>W33+W39+W45+W70+W77</f>
        <v>50000</v>
      </c>
    </row>
    <row r="33" spans="1:23" x14ac:dyDescent="0.25">
      <c r="B33" s="123" t="s">
        <v>627</v>
      </c>
      <c r="C33" s="779" t="s">
        <v>163</v>
      </c>
      <c r="D33" s="780"/>
      <c r="E33" s="780"/>
      <c r="F33" s="418">
        <f>F34+F35</f>
        <v>328740</v>
      </c>
      <c r="G33" s="418">
        <f>G34+G35</f>
        <v>162459</v>
      </c>
      <c r="H33" s="250">
        <f>H34+H35+H38</f>
        <v>142651</v>
      </c>
      <c r="I33" s="148">
        <f t="shared" ref="I33:V33" si="8">I34+I35+I38</f>
        <v>39370</v>
      </c>
      <c r="J33" s="165">
        <f t="shared" si="2"/>
        <v>182021</v>
      </c>
      <c r="K33" s="117">
        <f t="shared" si="8"/>
        <v>0</v>
      </c>
      <c r="L33" s="118">
        <f t="shared" si="8"/>
        <v>2625</v>
      </c>
      <c r="M33" s="118">
        <f t="shared" si="8"/>
        <v>17910</v>
      </c>
      <c r="N33" s="118">
        <f t="shared" si="8"/>
        <v>11027</v>
      </c>
      <c r="O33" s="118">
        <f t="shared" si="8"/>
        <v>14717</v>
      </c>
      <c r="P33" s="121">
        <f t="shared" si="8"/>
        <v>7874</v>
      </c>
      <c r="Q33" s="118">
        <f t="shared" si="8"/>
        <v>3937</v>
      </c>
      <c r="R33" s="647">
        <f t="shared" si="8"/>
        <v>35624</v>
      </c>
      <c r="S33" s="689">
        <f t="shared" si="8"/>
        <v>18937</v>
      </c>
      <c r="T33" s="120">
        <f t="shared" si="8"/>
        <v>29685</v>
      </c>
      <c r="U33" s="120">
        <f t="shared" si="8"/>
        <v>29685</v>
      </c>
      <c r="V33" s="122">
        <f t="shared" si="8"/>
        <v>10000</v>
      </c>
      <c r="W33" s="332">
        <f>W34+W35+W38</f>
        <v>39370</v>
      </c>
    </row>
    <row r="34" spans="1:23" s="41" customFormat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419">
        <v>35000</v>
      </c>
      <c r="G34" s="419">
        <v>15000</v>
      </c>
      <c r="H34" s="258">
        <f>SUM(K34:V34)</f>
        <v>37500</v>
      </c>
      <c r="I34" s="156"/>
      <c r="J34" s="168">
        <f t="shared" si="2"/>
        <v>37500</v>
      </c>
      <c r="K34" s="77"/>
      <c r="L34" s="13"/>
      <c r="M34" s="13"/>
      <c r="N34" s="13"/>
      <c r="O34" s="13"/>
      <c r="P34" s="82"/>
      <c r="Q34" s="13"/>
      <c r="R34" s="43">
        <v>22500</v>
      </c>
      <c r="S34" s="45">
        <v>15000</v>
      </c>
      <c r="T34" s="43"/>
      <c r="U34" s="43"/>
      <c r="V34" s="45"/>
      <c r="W34" s="335"/>
    </row>
    <row r="35" spans="1:23" s="41" customFormat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419">
        <f>F36+F37</f>
        <v>293740</v>
      </c>
      <c r="G35" s="419">
        <f>G36+G37</f>
        <v>147459</v>
      </c>
      <c r="H35" s="258">
        <f>SUM(H36:H37)</f>
        <v>105151</v>
      </c>
      <c r="I35" s="156">
        <f>SUM(I36:I37)</f>
        <v>39370</v>
      </c>
      <c r="J35" s="168">
        <f>SUM(H35:I35)</f>
        <v>144521</v>
      </c>
      <c r="K35" s="77">
        <f t="shared" ref="K35:W35" si="9">SUM(K36:K37)</f>
        <v>0</v>
      </c>
      <c r="L35" s="13">
        <f t="shared" si="9"/>
        <v>2625</v>
      </c>
      <c r="M35" s="13">
        <f t="shared" si="9"/>
        <v>17910</v>
      </c>
      <c r="N35" s="13">
        <f t="shared" si="9"/>
        <v>11027</v>
      </c>
      <c r="O35" s="13">
        <f t="shared" si="9"/>
        <v>14717</v>
      </c>
      <c r="P35" s="82">
        <f t="shared" si="9"/>
        <v>7874</v>
      </c>
      <c r="Q35" s="13">
        <f t="shared" si="9"/>
        <v>3937</v>
      </c>
      <c r="R35" s="43">
        <f t="shared" si="9"/>
        <v>13124</v>
      </c>
      <c r="S35" s="45">
        <f t="shared" si="9"/>
        <v>3937</v>
      </c>
      <c r="T35" s="43">
        <f t="shared" si="9"/>
        <v>29685</v>
      </c>
      <c r="U35" s="43">
        <f t="shared" si="9"/>
        <v>29685</v>
      </c>
      <c r="V35" s="45">
        <f t="shared" si="9"/>
        <v>10000</v>
      </c>
      <c r="W35" s="335">
        <f t="shared" si="9"/>
        <v>39370</v>
      </c>
    </row>
    <row r="36" spans="1:23" x14ac:dyDescent="0.25">
      <c r="B36" s="55"/>
      <c r="C36" s="303"/>
      <c r="D36" s="242" t="s">
        <v>1009</v>
      </c>
      <c r="E36" s="242"/>
      <c r="F36" s="420">
        <v>215000</v>
      </c>
      <c r="G36" s="420">
        <v>108090</v>
      </c>
      <c r="H36" s="251">
        <f>SUM(K36:V36)</f>
        <v>105151</v>
      </c>
      <c r="I36" s="149"/>
      <c r="J36" s="167">
        <f>SUM(H36:I36)</f>
        <v>105151</v>
      </c>
      <c r="K36" s="75"/>
      <c r="L36" s="1">
        <v>2625</v>
      </c>
      <c r="M36" s="1">
        <v>17910</v>
      </c>
      <c r="N36" s="1">
        <v>11027</v>
      </c>
      <c r="O36" s="1">
        <v>14717</v>
      </c>
      <c r="P36" s="81">
        <v>7874</v>
      </c>
      <c r="Q36" s="1">
        <v>3937</v>
      </c>
      <c r="R36" s="42">
        <v>13124</v>
      </c>
      <c r="S36" s="44">
        <v>3937</v>
      </c>
      <c r="T36" s="490">
        <v>10000</v>
      </c>
      <c r="U36" s="81">
        <v>10000</v>
      </c>
      <c r="V36" s="81">
        <v>10000</v>
      </c>
      <c r="W36" s="336"/>
    </row>
    <row r="37" spans="1:23" x14ac:dyDescent="0.25">
      <c r="B37" s="55"/>
      <c r="C37" s="303"/>
      <c r="D37" s="242" t="s">
        <v>1010</v>
      </c>
      <c r="E37" s="242"/>
      <c r="F37" s="420">
        <v>78740</v>
      </c>
      <c r="G37" s="420">
        <v>39369</v>
      </c>
      <c r="H37" s="251"/>
      <c r="I37" s="149">
        <f>SUM(K37:V37)</f>
        <v>39370</v>
      </c>
      <c r="J37" s="167">
        <f>SUM(H37:I37)</f>
        <v>39370</v>
      </c>
      <c r="K37" s="75"/>
      <c r="L37" s="1"/>
      <c r="M37" s="1"/>
      <c r="N37" s="1"/>
      <c r="O37" s="1"/>
      <c r="P37" s="81"/>
      <c r="Q37" s="1"/>
      <c r="R37" s="42"/>
      <c r="S37" s="44"/>
      <c r="T37" s="42">
        <v>19685</v>
      </c>
      <c r="U37" s="42">
        <v>19685</v>
      </c>
      <c r="V37" s="44"/>
      <c r="W37" s="336">
        <f>J37</f>
        <v>39370</v>
      </c>
    </row>
    <row r="38" spans="1:23" s="41" customFormat="1" hidden="1" x14ac:dyDescent="0.25">
      <c r="A38" s="126" t="s">
        <v>168</v>
      </c>
      <c r="B38" s="53" t="s">
        <v>630</v>
      </c>
      <c r="C38" s="802" t="s">
        <v>169</v>
      </c>
      <c r="D38" s="803"/>
      <c r="E38" s="803"/>
      <c r="F38" s="419"/>
      <c r="G38" s="419"/>
      <c r="H38" s="258">
        <f>SUM(K38:V38)</f>
        <v>0</v>
      </c>
      <c r="I38" s="156"/>
      <c r="J38" s="168">
        <f t="shared" si="2"/>
        <v>0</v>
      </c>
      <c r="K38" s="77"/>
      <c r="L38" s="13"/>
      <c r="M38" s="13"/>
      <c r="N38" s="13"/>
      <c r="O38" s="13"/>
      <c r="P38" s="82"/>
      <c r="Q38" s="13"/>
      <c r="R38" s="43"/>
      <c r="S38" s="45"/>
      <c r="T38" s="43"/>
      <c r="U38" s="43"/>
      <c r="V38" s="45"/>
      <c r="W38" s="335"/>
    </row>
    <row r="39" spans="1:23" x14ac:dyDescent="0.25">
      <c r="B39" s="92" t="s">
        <v>631</v>
      </c>
      <c r="C39" s="781" t="s">
        <v>170</v>
      </c>
      <c r="D39" s="782"/>
      <c r="E39" s="782"/>
      <c r="F39" s="421">
        <f>F40+F44</f>
        <v>182000</v>
      </c>
      <c r="G39" s="421">
        <f>G40+G44</f>
        <v>189854</v>
      </c>
      <c r="H39" s="252">
        <f>H40+H44</f>
        <v>187283</v>
      </c>
      <c r="I39" s="150">
        <f t="shared" ref="I39:V39" si="10">I40+I44</f>
        <v>0</v>
      </c>
      <c r="J39" s="166">
        <f t="shared" si="2"/>
        <v>187283</v>
      </c>
      <c r="K39" s="94">
        <f t="shared" si="10"/>
        <v>14950</v>
      </c>
      <c r="L39" s="95">
        <f t="shared" si="10"/>
        <v>14950</v>
      </c>
      <c r="M39" s="95">
        <f t="shared" si="10"/>
        <v>14950</v>
      </c>
      <c r="N39" s="95">
        <f t="shared" si="10"/>
        <v>14950</v>
      </c>
      <c r="O39" s="95">
        <f t="shared" si="10"/>
        <v>14950</v>
      </c>
      <c r="P39" s="98">
        <f t="shared" si="10"/>
        <v>25404</v>
      </c>
      <c r="Q39" s="95">
        <f t="shared" si="10"/>
        <v>14950</v>
      </c>
      <c r="R39" s="97">
        <f t="shared" si="10"/>
        <v>5093</v>
      </c>
      <c r="S39" s="99">
        <f t="shared" si="10"/>
        <v>22236</v>
      </c>
      <c r="T39" s="97">
        <f t="shared" si="10"/>
        <v>14950</v>
      </c>
      <c r="U39" s="97">
        <f t="shared" si="10"/>
        <v>14950</v>
      </c>
      <c r="V39" s="99">
        <f t="shared" si="10"/>
        <v>14950</v>
      </c>
      <c r="W39" s="334">
        <f>W40+W44</f>
        <v>0</v>
      </c>
    </row>
    <row r="40" spans="1:23" s="41" customFormat="1" x14ac:dyDescent="0.25">
      <c r="A40" s="126" t="s">
        <v>171</v>
      </c>
      <c r="B40" s="53" t="s">
        <v>632</v>
      </c>
      <c r="C40" s="802" t="s">
        <v>172</v>
      </c>
      <c r="D40" s="803"/>
      <c r="E40" s="803"/>
      <c r="F40" s="419">
        <f>SUM(F41:F43)</f>
        <v>132000</v>
      </c>
      <c r="G40" s="419">
        <f>SUM(G41:G43)</f>
        <v>138500</v>
      </c>
      <c r="H40" s="258">
        <f>SUM(H41:H43)</f>
        <v>138291</v>
      </c>
      <c r="I40" s="156">
        <f>SUM(I41:I43)</f>
        <v>0</v>
      </c>
      <c r="J40" s="168">
        <f t="shared" si="2"/>
        <v>138291</v>
      </c>
      <c r="K40" s="77">
        <f t="shared" ref="K40:W40" si="11">SUM(K41:K43)</f>
        <v>11000</v>
      </c>
      <c r="L40" s="13">
        <f t="shared" si="11"/>
        <v>11000</v>
      </c>
      <c r="M40" s="13">
        <f t="shared" si="11"/>
        <v>11000</v>
      </c>
      <c r="N40" s="13">
        <f>SUM(N41:N43)</f>
        <v>11000</v>
      </c>
      <c r="O40" s="13">
        <f t="shared" si="11"/>
        <v>11000</v>
      </c>
      <c r="P40" s="82">
        <f t="shared" si="11"/>
        <v>17500</v>
      </c>
      <c r="Q40" s="13">
        <f>SUM(Q41:Q43)</f>
        <v>11000</v>
      </c>
      <c r="R40" s="43">
        <f t="shared" si="11"/>
        <v>4500</v>
      </c>
      <c r="S40" s="45">
        <f t="shared" si="11"/>
        <v>17291</v>
      </c>
      <c r="T40" s="43">
        <f t="shared" si="11"/>
        <v>11000</v>
      </c>
      <c r="U40" s="43">
        <f t="shared" si="11"/>
        <v>11000</v>
      </c>
      <c r="V40" s="45">
        <f t="shared" si="11"/>
        <v>11000</v>
      </c>
      <c r="W40" s="335">
        <f t="shared" si="11"/>
        <v>0</v>
      </c>
    </row>
    <row r="41" spans="1:23" x14ac:dyDescent="0.25">
      <c r="B41" s="55"/>
      <c r="C41" s="303"/>
      <c r="D41" s="242" t="s">
        <v>990</v>
      </c>
      <c r="E41" s="242"/>
      <c r="F41" s="420">
        <v>78000</v>
      </c>
      <c r="G41" s="420">
        <v>84500</v>
      </c>
      <c r="H41" s="251">
        <f>SUM(K41:V41)</f>
        <v>84291</v>
      </c>
      <c r="I41" s="149"/>
      <c r="J41" s="167">
        <f>SUM(H41:I41)</f>
        <v>84291</v>
      </c>
      <c r="K41" s="75">
        <v>6500</v>
      </c>
      <c r="L41" s="1">
        <v>6500</v>
      </c>
      <c r="M41" s="1">
        <v>6500</v>
      </c>
      <c r="N41" s="1">
        <v>6500</v>
      </c>
      <c r="O41" s="1">
        <v>6500</v>
      </c>
      <c r="P41" s="81">
        <v>13000</v>
      </c>
      <c r="Q41" s="1">
        <v>6500</v>
      </c>
      <c r="R41" s="42"/>
      <c r="S41" s="44">
        <v>12791</v>
      </c>
      <c r="T41" s="42">
        <v>6500</v>
      </c>
      <c r="U41" s="42">
        <v>6500</v>
      </c>
      <c r="V41" s="44">
        <v>6500</v>
      </c>
      <c r="W41" s="336"/>
    </row>
    <row r="42" spans="1:23" x14ac:dyDescent="0.25">
      <c r="B42" s="55"/>
      <c r="C42" s="303"/>
      <c r="D42" s="242" t="s">
        <v>991</v>
      </c>
      <c r="E42" s="242"/>
      <c r="F42" s="420">
        <v>36000</v>
      </c>
      <c r="G42" s="420">
        <v>36000</v>
      </c>
      <c r="H42" s="251">
        <f>SUM(K42:V42)</f>
        <v>36000</v>
      </c>
      <c r="I42" s="149"/>
      <c r="J42" s="167">
        <f>SUM(H42:I42)</f>
        <v>36000</v>
      </c>
      <c r="K42" s="75">
        <v>3000</v>
      </c>
      <c r="L42" s="1">
        <v>3000</v>
      </c>
      <c r="M42" s="1">
        <v>3000</v>
      </c>
      <c r="N42" s="1">
        <v>3000</v>
      </c>
      <c r="O42" s="1">
        <v>3000</v>
      </c>
      <c r="P42" s="81">
        <v>3000</v>
      </c>
      <c r="Q42" s="1">
        <v>3000</v>
      </c>
      <c r="R42" s="42">
        <v>3000</v>
      </c>
      <c r="S42" s="44">
        <v>3000</v>
      </c>
      <c r="T42" s="42">
        <v>3000</v>
      </c>
      <c r="U42" s="42">
        <v>3000</v>
      </c>
      <c r="V42" s="44">
        <v>3000</v>
      </c>
      <c r="W42" s="336"/>
    </row>
    <row r="43" spans="1:23" x14ac:dyDescent="0.25">
      <c r="B43" s="55"/>
      <c r="C43" s="303"/>
      <c r="D43" s="242" t="s">
        <v>992</v>
      </c>
      <c r="E43" s="242"/>
      <c r="F43" s="420">
        <v>18000</v>
      </c>
      <c r="G43" s="420">
        <v>18000</v>
      </c>
      <c r="H43" s="251">
        <f>SUM(K43:V43)</f>
        <v>18000</v>
      </c>
      <c r="I43" s="149"/>
      <c r="J43" s="167">
        <f>SUM(H43:I43)</f>
        <v>18000</v>
      </c>
      <c r="K43" s="75">
        <v>1500</v>
      </c>
      <c r="L43" s="1">
        <v>1500</v>
      </c>
      <c r="M43" s="1">
        <v>1500</v>
      </c>
      <c r="N43" s="1">
        <v>1500</v>
      </c>
      <c r="O43" s="1">
        <v>1500</v>
      </c>
      <c r="P43" s="81">
        <v>1500</v>
      </c>
      <c r="Q43" s="1">
        <v>1500</v>
      </c>
      <c r="R43" s="42">
        <v>1500</v>
      </c>
      <c r="S43" s="44">
        <v>1500</v>
      </c>
      <c r="T43" s="42">
        <v>1500</v>
      </c>
      <c r="U43" s="42">
        <v>1500</v>
      </c>
      <c r="V43" s="44">
        <v>1500</v>
      </c>
      <c r="W43" s="336"/>
    </row>
    <row r="44" spans="1:23" s="41" customFormat="1" x14ac:dyDescent="0.25">
      <c r="A44" s="126" t="s">
        <v>173</v>
      </c>
      <c r="B44" s="53" t="s">
        <v>633</v>
      </c>
      <c r="C44" s="802" t="s">
        <v>174</v>
      </c>
      <c r="D44" s="803"/>
      <c r="E44" s="803"/>
      <c r="F44" s="419">
        <v>50000</v>
      </c>
      <c r="G44" s="419">
        <v>51354</v>
      </c>
      <c r="H44" s="258">
        <f>SUM(K44:V44)</f>
        <v>48992</v>
      </c>
      <c r="I44" s="156"/>
      <c r="J44" s="168">
        <f t="shared" si="2"/>
        <v>48992</v>
      </c>
      <c r="K44" s="77">
        <v>3950</v>
      </c>
      <c r="L44" s="13">
        <v>3950</v>
      </c>
      <c r="M44" s="13">
        <v>3950</v>
      </c>
      <c r="N44" s="13">
        <v>3950</v>
      </c>
      <c r="O44" s="13">
        <v>3950</v>
      </c>
      <c r="P44" s="82">
        <v>7904</v>
      </c>
      <c r="Q44" s="13">
        <v>3950</v>
      </c>
      <c r="R44" s="43">
        <v>593</v>
      </c>
      <c r="S44" s="45">
        <v>4945</v>
      </c>
      <c r="T44" s="489">
        <v>3950</v>
      </c>
      <c r="U44" s="82">
        <v>3950</v>
      </c>
      <c r="V44" s="82">
        <v>3950</v>
      </c>
      <c r="W44" s="335"/>
    </row>
    <row r="45" spans="1:23" x14ac:dyDescent="0.25">
      <c r="B45" s="92" t="s">
        <v>634</v>
      </c>
      <c r="C45" s="781" t="s">
        <v>175</v>
      </c>
      <c r="D45" s="782"/>
      <c r="E45" s="782"/>
      <c r="F45" s="421">
        <f>F46+F51+F52+F53+F56+F64</f>
        <v>4261303</v>
      </c>
      <c r="G45" s="421">
        <f>G46+G51+G52+G53+G56+G64</f>
        <v>4084646</v>
      </c>
      <c r="H45" s="252">
        <f>H46+H50+H51+H52+H53+H56+H64</f>
        <v>3918374</v>
      </c>
      <c r="I45" s="150">
        <f>I46+I50+I51+I52+I53+I56+I64</f>
        <v>233260</v>
      </c>
      <c r="J45" s="166">
        <f t="shared" si="2"/>
        <v>4151634</v>
      </c>
      <c r="K45" s="94">
        <f t="shared" ref="K45:W45" si="12">K46+K50+K51+K52+K53+K56+K64</f>
        <v>47812</v>
      </c>
      <c r="L45" s="95">
        <f t="shared" si="12"/>
        <v>57030</v>
      </c>
      <c r="M45" s="95">
        <f t="shared" si="12"/>
        <v>110210</v>
      </c>
      <c r="N45" s="95">
        <f t="shared" si="12"/>
        <v>299355</v>
      </c>
      <c r="O45" s="95">
        <f t="shared" si="12"/>
        <v>118739</v>
      </c>
      <c r="P45" s="98">
        <f t="shared" si="12"/>
        <v>157185</v>
      </c>
      <c r="Q45" s="95">
        <f t="shared" si="12"/>
        <v>103560</v>
      </c>
      <c r="R45" s="97">
        <f t="shared" si="12"/>
        <v>209483</v>
      </c>
      <c r="S45" s="99">
        <f t="shared" si="12"/>
        <v>293278</v>
      </c>
      <c r="T45" s="97">
        <f t="shared" si="12"/>
        <v>207706</v>
      </c>
      <c r="U45" s="97">
        <f t="shared" si="12"/>
        <v>2448763</v>
      </c>
      <c r="V45" s="99">
        <f t="shared" si="12"/>
        <v>98513</v>
      </c>
      <c r="W45" s="334">
        <f t="shared" si="12"/>
        <v>0</v>
      </c>
    </row>
    <row r="46" spans="1:23" s="41" customFormat="1" x14ac:dyDescent="0.25">
      <c r="A46" s="126" t="s">
        <v>176</v>
      </c>
      <c r="B46" s="53" t="s">
        <v>635</v>
      </c>
      <c r="C46" s="802" t="s">
        <v>177</v>
      </c>
      <c r="D46" s="803"/>
      <c r="E46" s="803"/>
      <c r="F46" s="419">
        <f>SUM(F47:F49)</f>
        <v>91000</v>
      </c>
      <c r="G46" s="419">
        <f>SUM(G47:G49)</f>
        <v>170103</v>
      </c>
      <c r="H46" s="258">
        <f>SUM(H47:H49)</f>
        <v>182818</v>
      </c>
      <c r="I46" s="156">
        <f>SUM(I47:I49)</f>
        <v>0</v>
      </c>
      <c r="J46" s="168">
        <f t="shared" si="2"/>
        <v>182818</v>
      </c>
      <c r="K46" s="77">
        <f t="shared" ref="K46:W46" si="13">SUM(K47:K49)</f>
        <v>9055</v>
      </c>
      <c r="L46" s="13">
        <f t="shared" si="13"/>
        <v>9103</v>
      </c>
      <c r="M46" s="13">
        <f t="shared" si="13"/>
        <v>9008</v>
      </c>
      <c r="N46" s="13">
        <f t="shared" si="13"/>
        <v>10022</v>
      </c>
      <c r="O46" s="13">
        <f t="shared" si="13"/>
        <v>9074</v>
      </c>
      <c r="P46" s="82">
        <f t="shared" si="13"/>
        <v>67088</v>
      </c>
      <c r="Q46" s="13">
        <f t="shared" si="13"/>
        <v>10873</v>
      </c>
      <c r="R46" s="43">
        <f t="shared" si="13"/>
        <v>10908</v>
      </c>
      <c r="S46" s="45">
        <f t="shared" si="13"/>
        <v>10908</v>
      </c>
      <c r="T46" s="43">
        <f t="shared" si="13"/>
        <v>14695</v>
      </c>
      <c r="U46" s="43">
        <f t="shared" si="13"/>
        <v>11042</v>
      </c>
      <c r="V46" s="45">
        <f t="shared" si="13"/>
        <v>11042</v>
      </c>
      <c r="W46" s="335">
        <f t="shared" si="13"/>
        <v>0</v>
      </c>
    </row>
    <row r="47" spans="1:23" x14ac:dyDescent="0.25">
      <c r="B47" s="55"/>
      <c r="C47" s="303"/>
      <c r="D47" s="242" t="s">
        <v>994</v>
      </c>
      <c r="E47" s="242"/>
      <c r="F47" s="420">
        <v>19000</v>
      </c>
      <c r="G47" s="420">
        <v>12667</v>
      </c>
      <c r="H47" s="251">
        <f>SUM(K47:V47)</f>
        <v>12399</v>
      </c>
      <c r="I47" s="149"/>
      <c r="J47" s="167">
        <f>SUM(H47:I47)</f>
        <v>12399</v>
      </c>
      <c r="K47" s="75">
        <v>1417</v>
      </c>
      <c r="L47" s="1">
        <v>1433</v>
      </c>
      <c r="M47" s="1">
        <v>1332</v>
      </c>
      <c r="N47" s="1">
        <v>1433</v>
      </c>
      <c r="O47" s="1">
        <v>1398</v>
      </c>
      <c r="P47" s="81">
        <v>-1977</v>
      </c>
      <c r="Q47" s="1">
        <v>1131</v>
      </c>
      <c r="R47" s="42">
        <v>1166</v>
      </c>
      <c r="S47" s="670">
        <v>1166</v>
      </c>
      <c r="T47" s="42">
        <v>1300</v>
      </c>
      <c r="U47" s="42">
        <v>1300</v>
      </c>
      <c r="V47" s="42">
        <v>1300</v>
      </c>
      <c r="W47" s="336"/>
    </row>
    <row r="48" spans="1:23" x14ac:dyDescent="0.25">
      <c r="B48" s="55"/>
      <c r="C48" s="303"/>
      <c r="D48" s="242" t="s">
        <v>995</v>
      </c>
      <c r="E48" s="242"/>
      <c r="F48" s="420">
        <v>70000</v>
      </c>
      <c r="G48" s="420">
        <v>155523</v>
      </c>
      <c r="H48" s="251">
        <f>SUM(K48:V48)</f>
        <v>165853</v>
      </c>
      <c r="I48" s="149"/>
      <c r="J48" s="167">
        <f>SUM(H48:I48)</f>
        <v>165853</v>
      </c>
      <c r="K48" s="75">
        <v>7638</v>
      </c>
      <c r="L48" s="1">
        <v>7670</v>
      </c>
      <c r="M48" s="1">
        <v>7676</v>
      </c>
      <c r="N48" s="1">
        <v>7676</v>
      </c>
      <c r="O48" s="1">
        <v>7676</v>
      </c>
      <c r="P48" s="81">
        <f>69031+34</f>
        <v>69065</v>
      </c>
      <c r="Q48" s="1">
        <v>9742</v>
      </c>
      <c r="R48" s="42">
        <v>9742</v>
      </c>
      <c r="S48" s="670">
        <v>9742</v>
      </c>
      <c r="T48" s="42">
        <v>9742</v>
      </c>
      <c r="U48" s="42">
        <v>9742</v>
      </c>
      <c r="V48" s="42">
        <v>9742</v>
      </c>
      <c r="W48" s="336"/>
    </row>
    <row r="49" spans="1:23" x14ac:dyDescent="0.25">
      <c r="B49" s="55"/>
      <c r="C49" s="303"/>
      <c r="D49" s="242" t="s">
        <v>996</v>
      </c>
      <c r="E49" s="242"/>
      <c r="F49" s="420">
        <v>2000</v>
      </c>
      <c r="G49" s="420">
        <v>1913</v>
      </c>
      <c r="H49" s="251">
        <f>SUM(K49:V49)</f>
        <v>4566</v>
      </c>
      <c r="I49" s="149"/>
      <c r="J49" s="167">
        <f>SUM(H49:I49)</f>
        <v>4566</v>
      </c>
      <c r="K49" s="75"/>
      <c r="L49" s="1"/>
      <c r="M49" s="1"/>
      <c r="N49" s="1">
        <v>913</v>
      </c>
      <c r="O49" s="1"/>
      <c r="P49" s="81"/>
      <c r="Q49" s="1"/>
      <c r="R49" s="42"/>
      <c r="S49" s="44"/>
      <c r="T49" s="42">
        <v>3653</v>
      </c>
      <c r="U49" s="42"/>
      <c r="V49" s="44"/>
      <c r="W49" s="336"/>
    </row>
    <row r="50" spans="1:23" s="41" customFormat="1" hidden="1" x14ac:dyDescent="0.25">
      <c r="A50" s="126" t="s">
        <v>178</v>
      </c>
      <c r="B50" s="53" t="s">
        <v>636</v>
      </c>
      <c r="C50" s="802" t="s">
        <v>179</v>
      </c>
      <c r="D50" s="803"/>
      <c r="E50" s="803"/>
      <c r="F50" s="419"/>
      <c r="G50" s="419"/>
      <c r="H50" s="258">
        <f>SUM(K50:V50)</f>
        <v>0</v>
      </c>
      <c r="I50" s="156"/>
      <c r="J50" s="168">
        <f t="shared" si="2"/>
        <v>0</v>
      </c>
      <c r="K50" s="77"/>
      <c r="L50" s="13"/>
      <c r="M50" s="13"/>
      <c r="N50" s="13"/>
      <c r="O50" s="13"/>
      <c r="P50" s="82"/>
      <c r="Q50" s="13"/>
      <c r="R50" s="43"/>
      <c r="S50" s="45"/>
      <c r="T50" s="43"/>
      <c r="U50" s="43"/>
      <c r="V50" s="45"/>
      <c r="W50" s="335"/>
    </row>
    <row r="51" spans="1:23" s="41" customFormat="1" x14ac:dyDescent="0.25">
      <c r="A51" s="126" t="s">
        <v>180</v>
      </c>
      <c r="B51" s="53" t="s">
        <v>637</v>
      </c>
      <c r="C51" s="802" t="s">
        <v>181</v>
      </c>
      <c r="D51" s="803"/>
      <c r="E51" s="803"/>
      <c r="F51" s="419">
        <v>200000</v>
      </c>
      <c r="G51" s="419">
        <v>224380</v>
      </c>
      <c r="H51" s="258"/>
      <c r="I51" s="156">
        <f>SUM(K51:V51)</f>
        <v>233260</v>
      </c>
      <c r="J51" s="168">
        <f t="shared" si="2"/>
        <v>233260</v>
      </c>
      <c r="K51" s="77"/>
      <c r="L51" s="13"/>
      <c r="M51" s="13"/>
      <c r="N51" s="13"/>
      <c r="O51" s="13">
        <v>64260</v>
      </c>
      <c r="P51" s="82"/>
      <c r="Q51" s="13">
        <v>60120</v>
      </c>
      <c r="R51" s="43">
        <v>8880</v>
      </c>
      <c r="S51" s="45">
        <v>0</v>
      </c>
      <c r="T51" s="43">
        <v>50000</v>
      </c>
      <c r="U51" s="43"/>
      <c r="V51" s="45">
        <v>50000</v>
      </c>
      <c r="W51" s="335"/>
    </row>
    <row r="52" spans="1:23" s="41" customFormat="1" x14ac:dyDescent="0.25">
      <c r="A52" s="126" t="s">
        <v>182</v>
      </c>
      <c r="B52" s="53" t="s">
        <v>638</v>
      </c>
      <c r="C52" s="802" t="s">
        <v>183</v>
      </c>
      <c r="D52" s="803"/>
      <c r="E52" s="803"/>
      <c r="F52" s="419">
        <v>66000</v>
      </c>
      <c r="G52" s="419">
        <v>22000</v>
      </c>
      <c r="H52" s="258">
        <f>SUM(K52:V52)</f>
        <v>22000</v>
      </c>
      <c r="I52" s="156"/>
      <c r="J52" s="168">
        <f t="shared" si="2"/>
        <v>22000</v>
      </c>
      <c r="K52" s="77"/>
      <c r="L52" s="13"/>
      <c r="M52" s="13"/>
      <c r="N52" s="13"/>
      <c r="O52" s="13"/>
      <c r="P52" s="82"/>
      <c r="Q52" s="13"/>
      <c r="R52" s="43">
        <v>0</v>
      </c>
      <c r="S52" s="45">
        <v>3960</v>
      </c>
      <c r="T52" s="43">
        <f>22000-3960</f>
        <v>18040</v>
      </c>
      <c r="U52" s="43"/>
      <c r="V52" s="45"/>
      <c r="W52" s="335"/>
    </row>
    <row r="53" spans="1:23" s="18" customFormat="1" x14ac:dyDescent="0.25">
      <c r="A53" s="126" t="s">
        <v>184</v>
      </c>
      <c r="B53" s="53" t="s">
        <v>639</v>
      </c>
      <c r="C53" s="802" t="s">
        <v>185</v>
      </c>
      <c r="D53" s="803"/>
      <c r="E53" s="803"/>
      <c r="F53" s="419">
        <f>F54</f>
        <v>64000</v>
      </c>
      <c r="G53" s="419">
        <f>G54</f>
        <v>95295</v>
      </c>
      <c r="H53" s="258">
        <f>H54+H55</f>
        <v>104213</v>
      </c>
      <c r="I53" s="156">
        <f t="shared" ref="I53:V53" si="14">I54+I55</f>
        <v>0</v>
      </c>
      <c r="J53" s="168">
        <f t="shared" si="2"/>
        <v>104213</v>
      </c>
      <c r="K53" s="77">
        <f t="shared" si="14"/>
        <v>0</v>
      </c>
      <c r="L53" s="13">
        <f>L54+L55</f>
        <v>0</v>
      </c>
      <c r="M53" s="13">
        <f>M54+M55</f>
        <v>5743</v>
      </c>
      <c r="N53" s="13">
        <f>N54+N55</f>
        <v>0</v>
      </c>
      <c r="O53" s="13">
        <f t="shared" si="14"/>
        <v>0</v>
      </c>
      <c r="P53" s="82">
        <f t="shared" si="14"/>
        <v>7972</v>
      </c>
      <c r="Q53" s="13">
        <f t="shared" si="14"/>
        <v>5080</v>
      </c>
      <c r="R53" s="43">
        <f t="shared" si="14"/>
        <v>0</v>
      </c>
      <c r="S53" s="45">
        <f t="shared" si="14"/>
        <v>81918</v>
      </c>
      <c r="T53" s="43">
        <f t="shared" si="14"/>
        <v>3500</v>
      </c>
      <c r="U53" s="43">
        <f t="shared" si="14"/>
        <v>0</v>
      </c>
      <c r="V53" s="45">
        <f t="shared" si="14"/>
        <v>0</v>
      </c>
      <c r="W53" s="335">
        <f>W54+W55</f>
        <v>0</v>
      </c>
    </row>
    <row r="54" spans="1:23" x14ac:dyDescent="0.25">
      <c r="B54" s="55"/>
      <c r="C54" s="247"/>
      <c r="D54" s="761" t="s">
        <v>186</v>
      </c>
      <c r="E54" s="761"/>
      <c r="F54" s="420">
        <v>64000</v>
      </c>
      <c r="G54" s="420">
        <v>95295</v>
      </c>
      <c r="H54" s="251">
        <f t="shared" ref="H54:H63" si="15">SUM(K54:V54)</f>
        <v>104213</v>
      </c>
      <c r="I54" s="149"/>
      <c r="J54" s="167">
        <f t="shared" si="2"/>
        <v>104213</v>
      </c>
      <c r="K54" s="75"/>
      <c r="L54" s="1"/>
      <c r="M54" s="1">
        <v>5743</v>
      </c>
      <c r="N54" s="1"/>
      <c r="O54" s="1"/>
      <c r="P54" s="81">
        <v>7972</v>
      </c>
      <c r="Q54" s="1">
        <v>5080</v>
      </c>
      <c r="R54" s="42"/>
      <c r="S54" s="44">
        <f>9151+72767</f>
        <v>81918</v>
      </c>
      <c r="T54" s="42">
        <v>3500</v>
      </c>
      <c r="U54" s="42"/>
      <c r="V54" s="44"/>
      <c r="W54" s="336"/>
    </row>
    <row r="55" spans="1:23" hidden="1" x14ac:dyDescent="0.25">
      <c r="B55" s="55"/>
      <c r="C55" s="247"/>
      <c r="D55" s="761" t="s">
        <v>187</v>
      </c>
      <c r="E55" s="761"/>
      <c r="F55" s="420"/>
      <c r="G55" s="420"/>
      <c r="H55" s="251">
        <f t="shared" si="15"/>
        <v>0</v>
      </c>
      <c r="I55" s="149"/>
      <c r="J55" s="167">
        <f t="shared" si="2"/>
        <v>0</v>
      </c>
      <c r="K55" s="75"/>
      <c r="L55" s="1"/>
      <c r="M55" s="1"/>
      <c r="N55" s="1"/>
      <c r="O55" s="1"/>
      <c r="P55" s="81"/>
      <c r="Q55" s="1"/>
      <c r="R55" s="42"/>
      <c r="S55" s="44"/>
      <c r="T55" s="42"/>
      <c r="U55" s="42"/>
      <c r="V55" s="44"/>
      <c r="W55" s="336"/>
    </row>
    <row r="56" spans="1:23" s="41" customFormat="1" x14ac:dyDescent="0.25">
      <c r="A56" s="126" t="s">
        <v>188</v>
      </c>
      <c r="B56" s="53" t="s">
        <v>640</v>
      </c>
      <c r="C56" s="810" t="s">
        <v>189</v>
      </c>
      <c r="D56" s="811"/>
      <c r="E56" s="811"/>
      <c r="F56" s="419">
        <f>SUM(F57:F63)</f>
        <v>3336303</v>
      </c>
      <c r="G56" s="419">
        <f>SUM(G57:G63)</f>
        <v>3070725</v>
      </c>
      <c r="H56" s="258">
        <f>SUM(H57:H63)</f>
        <v>3080877</v>
      </c>
      <c r="I56" s="156">
        <f>SUM(I57:I63)</f>
        <v>0</v>
      </c>
      <c r="J56" s="168">
        <f t="shared" si="2"/>
        <v>3080877</v>
      </c>
      <c r="K56" s="77">
        <f t="shared" ref="K56:W56" si="16">SUM(K57:K63)</f>
        <v>16221</v>
      </c>
      <c r="L56" s="13">
        <f t="shared" si="16"/>
        <v>22721</v>
      </c>
      <c r="M56" s="13">
        <f t="shared" si="16"/>
        <v>16221</v>
      </c>
      <c r="N56" s="13">
        <f t="shared" si="16"/>
        <v>209631</v>
      </c>
      <c r="O56" s="13">
        <f t="shared" si="16"/>
        <v>16221</v>
      </c>
      <c r="P56" s="82">
        <f t="shared" si="16"/>
        <v>40521</v>
      </c>
      <c r="Q56" s="13">
        <f t="shared" si="16"/>
        <v>16221</v>
      </c>
      <c r="R56" s="43">
        <f t="shared" si="16"/>
        <v>164236</v>
      </c>
      <c r="S56" s="45">
        <f t="shared" si="16"/>
        <v>56221</v>
      </c>
      <c r="T56" s="43">
        <f t="shared" si="16"/>
        <v>100221</v>
      </c>
      <c r="U56" s="43">
        <f t="shared" si="16"/>
        <v>2406221</v>
      </c>
      <c r="V56" s="45">
        <f t="shared" si="16"/>
        <v>16221</v>
      </c>
      <c r="W56" s="335">
        <f t="shared" si="16"/>
        <v>0</v>
      </c>
    </row>
    <row r="57" spans="1:23" x14ac:dyDescent="0.25">
      <c r="B57" s="55"/>
      <c r="C57" s="269"/>
      <c r="D57" s="296" t="s">
        <v>985</v>
      </c>
      <c r="E57" s="296"/>
      <c r="F57" s="420">
        <v>154000</v>
      </c>
      <c r="G57" s="420">
        <v>154000</v>
      </c>
      <c r="H57" s="251">
        <f t="shared" si="15"/>
        <v>154000</v>
      </c>
      <c r="I57" s="149"/>
      <c r="J57" s="167">
        <f t="shared" si="2"/>
        <v>154000</v>
      </c>
      <c r="K57" s="75"/>
      <c r="L57" s="1"/>
      <c r="M57" s="1"/>
      <c r="N57" s="1"/>
      <c r="O57" s="1"/>
      <c r="P57" s="81"/>
      <c r="Q57" s="1"/>
      <c r="R57" s="42"/>
      <c r="S57" s="44"/>
      <c r="T57" s="42">
        <v>84000</v>
      </c>
      <c r="U57" s="42">
        <v>70000</v>
      </c>
      <c r="V57" s="44"/>
      <c r="W57" s="336"/>
    </row>
    <row r="58" spans="1:23" x14ac:dyDescent="0.25">
      <c r="B58" s="55"/>
      <c r="C58" s="269"/>
      <c r="D58" s="296" t="s">
        <v>986</v>
      </c>
      <c r="E58" s="296"/>
      <c r="F58" s="420">
        <v>80000</v>
      </c>
      <c r="G58" s="420">
        <v>85000</v>
      </c>
      <c r="H58" s="251">
        <f t="shared" si="15"/>
        <v>85000</v>
      </c>
      <c r="I58" s="149"/>
      <c r="J58" s="167">
        <f t="shared" si="2"/>
        <v>85000</v>
      </c>
      <c r="K58" s="75"/>
      <c r="L58" s="1"/>
      <c r="M58" s="1"/>
      <c r="N58" s="1">
        <v>25000</v>
      </c>
      <c r="O58" s="1"/>
      <c r="P58" s="81">
        <v>20000</v>
      </c>
      <c r="Q58" s="1"/>
      <c r="R58" s="42">
        <v>20000</v>
      </c>
      <c r="S58" s="44"/>
      <c r="T58" s="42"/>
      <c r="U58" s="42">
        <v>20000</v>
      </c>
      <c r="V58" s="44"/>
      <c r="W58" s="336"/>
    </row>
    <row r="59" spans="1:23" x14ac:dyDescent="0.25">
      <c r="B59" s="55"/>
      <c r="C59" s="269"/>
      <c r="D59" s="296" t="s">
        <v>987</v>
      </c>
      <c r="E59" s="296"/>
      <c r="F59" s="420">
        <v>143052</v>
      </c>
      <c r="G59" s="420">
        <v>143052</v>
      </c>
      <c r="H59" s="251">
        <f t="shared" si="15"/>
        <v>143052</v>
      </c>
      <c r="I59" s="149"/>
      <c r="J59" s="167">
        <f t="shared" si="2"/>
        <v>143052</v>
      </c>
      <c r="K59" s="75">
        <v>11921</v>
      </c>
      <c r="L59" s="1">
        <v>11921</v>
      </c>
      <c r="M59" s="1">
        <v>11921</v>
      </c>
      <c r="N59" s="1">
        <v>11921</v>
      </c>
      <c r="O59" s="1">
        <v>11921</v>
      </c>
      <c r="P59" s="81">
        <v>11921</v>
      </c>
      <c r="Q59" s="1">
        <v>11921</v>
      </c>
      <c r="R59" s="42">
        <v>11921</v>
      </c>
      <c r="S59" s="44">
        <v>11921</v>
      </c>
      <c r="T59" s="42">
        <v>11921</v>
      </c>
      <c r="U59" s="42">
        <v>11921</v>
      </c>
      <c r="V59" s="44">
        <v>11921</v>
      </c>
      <c r="W59" s="336"/>
    </row>
    <row r="60" spans="1:23" x14ac:dyDescent="0.25">
      <c r="B60" s="55"/>
      <c r="C60" s="269"/>
      <c r="D60" s="349" t="s">
        <v>1028</v>
      </c>
      <c r="E60" s="349"/>
      <c r="F60" s="420">
        <v>1260000</v>
      </c>
      <c r="G60" s="420">
        <v>2421515</v>
      </c>
      <c r="H60" s="251">
        <f t="shared" si="15"/>
        <v>2421515</v>
      </c>
      <c r="I60" s="149"/>
      <c r="J60" s="167">
        <f>SUM(H60:I60)</f>
        <v>2421515</v>
      </c>
      <c r="K60" s="75"/>
      <c r="L60" s="1"/>
      <c r="M60" s="1"/>
      <c r="N60" s="1"/>
      <c r="O60" s="1"/>
      <c r="P60" s="81"/>
      <c r="Q60" s="1"/>
      <c r="R60" s="42">
        <v>121515</v>
      </c>
      <c r="S60" s="44"/>
      <c r="T60" s="42"/>
      <c r="U60" s="42">
        <v>2300000</v>
      </c>
      <c r="V60" s="44"/>
      <c r="W60" s="336"/>
    </row>
    <row r="61" spans="1:23" x14ac:dyDescent="0.25">
      <c r="B61" s="55"/>
      <c r="C61" s="269"/>
      <c r="D61" s="296" t="s">
        <v>988</v>
      </c>
      <c r="E61" s="296"/>
      <c r="F61" s="420">
        <v>13000</v>
      </c>
      <c r="G61" s="420">
        <v>13000</v>
      </c>
      <c r="H61" s="251">
        <f t="shared" si="15"/>
        <v>13000</v>
      </c>
      <c r="I61" s="149"/>
      <c r="J61" s="167">
        <f t="shared" si="2"/>
        <v>13000</v>
      </c>
      <c r="K61" s="75"/>
      <c r="L61" s="1">
        <v>6500</v>
      </c>
      <c r="M61" s="1"/>
      <c r="N61" s="1"/>
      <c r="O61" s="1"/>
      <c r="P61" s="81"/>
      <c r="Q61" s="1"/>
      <c r="R61" s="42">
        <v>6500</v>
      </c>
      <c r="S61" s="44"/>
      <c r="T61" s="42"/>
      <c r="U61" s="42"/>
      <c r="V61" s="44"/>
      <c r="W61" s="336"/>
    </row>
    <row r="62" spans="1:23" x14ac:dyDescent="0.25">
      <c r="B62" s="55"/>
      <c r="C62" s="269"/>
      <c r="D62" s="296" t="s">
        <v>989</v>
      </c>
      <c r="E62" s="296"/>
      <c r="F62" s="420">
        <v>51600</v>
      </c>
      <c r="G62" s="420">
        <v>55900</v>
      </c>
      <c r="H62" s="251">
        <f t="shared" si="15"/>
        <v>55900</v>
      </c>
      <c r="I62" s="149"/>
      <c r="J62" s="167">
        <f t="shared" si="2"/>
        <v>55900</v>
      </c>
      <c r="K62" s="75">
        <v>4300</v>
      </c>
      <c r="L62" s="1">
        <v>4300</v>
      </c>
      <c r="M62" s="1">
        <v>4300</v>
      </c>
      <c r="N62" s="1">
        <v>4300</v>
      </c>
      <c r="O62" s="1">
        <v>4300</v>
      </c>
      <c r="P62" s="81">
        <v>8600</v>
      </c>
      <c r="Q62" s="1">
        <v>4300</v>
      </c>
      <c r="R62" s="42">
        <v>4300</v>
      </c>
      <c r="S62" s="44">
        <v>4300</v>
      </c>
      <c r="T62" s="42">
        <v>4300</v>
      </c>
      <c r="U62" s="42">
        <v>4300</v>
      </c>
      <c r="V62" s="44">
        <v>4300</v>
      </c>
      <c r="W62" s="336"/>
    </row>
    <row r="63" spans="1:23" x14ac:dyDescent="0.25">
      <c r="B63" s="55"/>
      <c r="C63" s="269"/>
      <c r="D63" s="296" t="s">
        <v>982</v>
      </c>
      <c r="E63" s="296"/>
      <c r="F63" s="420">
        <v>1634651</v>
      </c>
      <c r="G63" s="420">
        <v>198258</v>
      </c>
      <c r="H63" s="251">
        <f t="shared" si="15"/>
        <v>208410</v>
      </c>
      <c r="I63" s="149"/>
      <c r="J63" s="167">
        <f t="shared" si="2"/>
        <v>208410</v>
      </c>
      <c r="K63" s="75"/>
      <c r="L63" s="1"/>
      <c r="M63" s="1"/>
      <c r="N63" s="1">
        <v>168410</v>
      </c>
      <c r="O63" s="1"/>
      <c r="P63" s="81"/>
      <c r="Q63" s="1"/>
      <c r="R63" s="42"/>
      <c r="S63" s="44">
        <v>40000</v>
      </c>
      <c r="T63" s="42"/>
      <c r="U63" s="42"/>
      <c r="V63" s="44"/>
      <c r="W63" s="336"/>
    </row>
    <row r="64" spans="1:23" s="41" customFormat="1" x14ac:dyDescent="0.25">
      <c r="A64" s="126" t="s">
        <v>190</v>
      </c>
      <c r="B64" s="53" t="s">
        <v>641</v>
      </c>
      <c r="C64" s="810" t="s">
        <v>191</v>
      </c>
      <c r="D64" s="811"/>
      <c r="E64" s="811"/>
      <c r="F64" s="419">
        <f>SUM(F65:F69)</f>
        <v>504000</v>
      </c>
      <c r="G64" s="419">
        <f>SUM(G65:G69)</f>
        <v>502143</v>
      </c>
      <c r="H64" s="258">
        <f>SUM(H65:H69)</f>
        <v>528466</v>
      </c>
      <c r="I64" s="156">
        <f>SUM(I65:I69)</f>
        <v>0</v>
      </c>
      <c r="J64" s="168">
        <f t="shared" si="2"/>
        <v>528466</v>
      </c>
      <c r="K64" s="77">
        <f t="shared" ref="K64:W64" si="17">SUM(K65:K69)</f>
        <v>22536</v>
      </c>
      <c r="L64" s="13">
        <f t="shared" si="17"/>
        <v>25206</v>
      </c>
      <c r="M64" s="13">
        <f t="shared" si="17"/>
        <v>79238</v>
      </c>
      <c r="N64" s="13">
        <f t="shared" si="17"/>
        <v>79702</v>
      </c>
      <c r="O64" s="13">
        <f t="shared" si="17"/>
        <v>29184</v>
      </c>
      <c r="P64" s="82">
        <f t="shared" si="17"/>
        <v>41604</v>
      </c>
      <c r="Q64" s="13">
        <f t="shared" si="17"/>
        <v>11266</v>
      </c>
      <c r="R64" s="43">
        <f t="shared" si="17"/>
        <v>25459</v>
      </c>
      <c r="S64" s="45">
        <f t="shared" si="17"/>
        <v>140271</v>
      </c>
      <c r="T64" s="43">
        <f t="shared" si="17"/>
        <v>21250</v>
      </c>
      <c r="U64" s="43">
        <f t="shared" si="17"/>
        <v>31500</v>
      </c>
      <c r="V64" s="45">
        <f t="shared" si="17"/>
        <v>21250</v>
      </c>
      <c r="W64" s="335">
        <f t="shared" si="17"/>
        <v>0</v>
      </c>
    </row>
    <row r="65" spans="1:23" x14ac:dyDescent="0.25">
      <c r="B65" s="55"/>
      <c r="C65" s="269"/>
      <c r="D65" s="296" t="s">
        <v>981</v>
      </c>
      <c r="E65" s="296"/>
      <c r="F65" s="420">
        <v>255000</v>
      </c>
      <c r="G65" s="420">
        <v>273079</v>
      </c>
      <c r="H65" s="251">
        <f>SUM(K65:V65)</f>
        <v>299404</v>
      </c>
      <c r="I65" s="149"/>
      <c r="J65" s="167">
        <f>SUM(H65:I65)</f>
        <v>299404</v>
      </c>
      <c r="K65" s="75">
        <v>22536</v>
      </c>
      <c r="L65" s="1">
        <f>25206</f>
        <v>25206</v>
      </c>
      <c r="M65" s="1">
        <v>54238</v>
      </c>
      <c r="N65" s="1">
        <v>7795</v>
      </c>
      <c r="O65" s="1">
        <v>29184</v>
      </c>
      <c r="P65" s="81">
        <v>16604</v>
      </c>
      <c r="Q65" s="1">
        <v>11266</v>
      </c>
      <c r="R65" s="42">
        <v>25459</v>
      </c>
      <c r="S65" s="44">
        <v>43366</v>
      </c>
      <c r="T65" s="42">
        <v>21250</v>
      </c>
      <c r="U65" s="42">
        <v>21250</v>
      </c>
      <c r="V65" s="44">
        <v>21250</v>
      </c>
      <c r="W65" s="336"/>
    </row>
    <row r="66" spans="1:23" x14ac:dyDescent="0.25">
      <c r="B66" s="55"/>
      <c r="C66" s="269"/>
      <c r="D66" s="296" t="s">
        <v>983</v>
      </c>
      <c r="E66" s="296"/>
      <c r="F66" s="420">
        <v>46850</v>
      </c>
      <c r="G66" s="420">
        <v>101604</v>
      </c>
      <c r="H66" s="251">
        <f>SUM(K66:V66)</f>
        <v>101603</v>
      </c>
      <c r="I66" s="149"/>
      <c r="J66" s="167">
        <f>SUM(H66:I66)</f>
        <v>101603</v>
      </c>
      <c r="K66" s="75"/>
      <c r="L66" s="1"/>
      <c r="M66" s="1"/>
      <c r="N66" s="1">
        <v>50802</v>
      </c>
      <c r="O66" s="1"/>
      <c r="P66" s="81"/>
      <c r="Q66" s="1"/>
      <c r="R66" s="42"/>
      <c r="S66" s="44">
        <v>50801</v>
      </c>
      <c r="T66" s="42"/>
      <c r="U66" s="42"/>
      <c r="V66" s="44"/>
      <c r="W66" s="336"/>
    </row>
    <row r="67" spans="1:23" x14ac:dyDescent="0.25">
      <c r="B67" s="55"/>
      <c r="C67" s="269"/>
      <c r="D67" s="296" t="s">
        <v>984</v>
      </c>
      <c r="E67" s="296"/>
      <c r="F67" s="420">
        <v>141000</v>
      </c>
      <c r="G67" s="420">
        <v>85250</v>
      </c>
      <c r="H67" s="251">
        <f>SUM(K67:V67)</f>
        <v>85250</v>
      </c>
      <c r="I67" s="149"/>
      <c r="J67" s="167">
        <f>SUM(H67:I67)</f>
        <v>85250</v>
      </c>
      <c r="K67" s="75"/>
      <c r="L67" s="1"/>
      <c r="M67" s="1">
        <v>25000</v>
      </c>
      <c r="N67" s="1"/>
      <c r="O67" s="1"/>
      <c r="P67" s="81">
        <v>25000</v>
      </c>
      <c r="Q67" s="1"/>
      <c r="R67" s="42"/>
      <c r="S67" s="44">
        <v>25000</v>
      </c>
      <c r="T67" s="42"/>
      <c r="U67" s="42">
        <v>10250</v>
      </c>
      <c r="V67" s="44"/>
      <c r="W67" s="336"/>
    </row>
    <row r="68" spans="1:23" x14ac:dyDescent="0.25">
      <c r="B68" s="55"/>
      <c r="C68" s="269"/>
      <c r="D68" s="296" t="s">
        <v>1015</v>
      </c>
      <c r="E68" s="296"/>
      <c r="F68" s="420">
        <v>19462</v>
      </c>
      <c r="G68" s="420">
        <v>42210</v>
      </c>
      <c r="H68" s="251">
        <f>SUM(K68:V68)</f>
        <v>42209</v>
      </c>
      <c r="I68" s="149"/>
      <c r="J68" s="167">
        <f>SUM(H68:I68)</f>
        <v>42209</v>
      </c>
      <c r="K68" s="75"/>
      <c r="L68" s="1"/>
      <c r="M68" s="1"/>
      <c r="N68" s="1">
        <v>21105</v>
      </c>
      <c r="O68" s="1"/>
      <c r="P68" s="81"/>
      <c r="Q68" s="1"/>
      <c r="R68" s="42"/>
      <c r="S68" s="44">
        <v>21104</v>
      </c>
      <c r="T68" s="42"/>
      <c r="U68" s="42"/>
      <c r="V68" s="44"/>
      <c r="W68" s="336"/>
    </row>
    <row r="69" spans="1:23" x14ac:dyDescent="0.25">
      <c r="B69" s="55"/>
      <c r="C69" s="269"/>
      <c r="D69" s="296" t="s">
        <v>982</v>
      </c>
      <c r="E69" s="296"/>
      <c r="F69" s="420">
        <v>41688</v>
      </c>
      <c r="G69" s="420">
        <v>0</v>
      </c>
      <c r="H69" s="251">
        <f>SUM(K69:V69)</f>
        <v>0</v>
      </c>
      <c r="I69" s="149"/>
      <c r="J69" s="167">
        <f>SUM(H69:I69)</f>
        <v>0</v>
      </c>
      <c r="K69" s="75"/>
      <c r="L69" s="1"/>
      <c r="M69" s="1"/>
      <c r="N69" s="1"/>
      <c r="O69" s="1"/>
      <c r="P69" s="81"/>
      <c r="Q69" s="1"/>
      <c r="R69" s="42"/>
      <c r="S69" s="44"/>
      <c r="T69" s="42"/>
      <c r="U69" s="42"/>
      <c r="V69" s="44"/>
      <c r="W69" s="336"/>
    </row>
    <row r="70" spans="1:23" x14ac:dyDescent="0.25">
      <c r="B70" s="92" t="s">
        <v>642</v>
      </c>
      <c r="C70" s="784" t="s">
        <v>192</v>
      </c>
      <c r="D70" s="785"/>
      <c r="E70" s="785"/>
      <c r="F70" s="421">
        <f>F72</f>
        <v>560560</v>
      </c>
      <c r="G70" s="421">
        <f>G72</f>
        <v>624649</v>
      </c>
      <c r="H70" s="252">
        <f>H71+H72</f>
        <v>696769</v>
      </c>
      <c r="I70" s="150">
        <f t="shared" ref="I70:V70" si="18">I71+I72</f>
        <v>0</v>
      </c>
      <c r="J70" s="166">
        <f t="shared" si="2"/>
        <v>696769</v>
      </c>
      <c r="K70" s="94">
        <f t="shared" si="18"/>
        <v>6880</v>
      </c>
      <c r="L70" s="95">
        <f t="shared" si="18"/>
        <v>6880</v>
      </c>
      <c r="M70" s="95">
        <f t="shared" si="18"/>
        <v>6880</v>
      </c>
      <c r="N70" s="95">
        <f t="shared" si="18"/>
        <v>6880</v>
      </c>
      <c r="O70" s="95">
        <f t="shared" si="18"/>
        <v>335843</v>
      </c>
      <c r="P70" s="98">
        <f t="shared" si="18"/>
        <v>29006</v>
      </c>
      <c r="Q70" s="95">
        <f t="shared" si="18"/>
        <v>106880</v>
      </c>
      <c r="R70" s="97">
        <f t="shared" si="18"/>
        <v>170000</v>
      </c>
      <c r="S70" s="99">
        <f t="shared" si="18"/>
        <v>6880</v>
      </c>
      <c r="T70" s="97">
        <f t="shared" si="18"/>
        <v>6880</v>
      </c>
      <c r="U70" s="97">
        <f t="shared" si="18"/>
        <v>6880</v>
      </c>
      <c r="V70" s="99">
        <f t="shared" si="18"/>
        <v>6880</v>
      </c>
      <c r="W70" s="334">
        <f>W71+W72</f>
        <v>0</v>
      </c>
    </row>
    <row r="71" spans="1:23" s="41" customFormat="1" hidden="1" x14ac:dyDescent="0.25">
      <c r="A71" s="126" t="s">
        <v>193</v>
      </c>
      <c r="B71" s="53" t="s">
        <v>643</v>
      </c>
      <c r="C71" s="810" t="s">
        <v>194</v>
      </c>
      <c r="D71" s="811"/>
      <c r="E71" s="811"/>
      <c r="F71" s="419"/>
      <c r="G71" s="419"/>
      <c r="H71" s="258">
        <f>SUM(K71:V71)</f>
        <v>0</v>
      </c>
      <c r="I71" s="156"/>
      <c r="J71" s="168">
        <f t="shared" si="2"/>
        <v>0</v>
      </c>
      <c r="K71" s="77"/>
      <c r="L71" s="13"/>
      <c r="M71" s="13"/>
      <c r="N71" s="13"/>
      <c r="O71" s="13"/>
      <c r="P71" s="82"/>
      <c r="Q71" s="13"/>
      <c r="R71" s="43"/>
      <c r="S71" s="45"/>
      <c r="T71" s="43"/>
      <c r="U71" s="43"/>
      <c r="V71" s="45"/>
      <c r="W71" s="335"/>
    </row>
    <row r="72" spans="1:23" s="41" customFormat="1" x14ac:dyDescent="0.25">
      <c r="A72" s="126" t="s">
        <v>195</v>
      </c>
      <c r="B72" s="53" t="s">
        <v>644</v>
      </c>
      <c r="C72" s="810" t="s">
        <v>196</v>
      </c>
      <c r="D72" s="811"/>
      <c r="E72" s="811"/>
      <c r="F72" s="419">
        <f>F73+F74+F76</f>
        <v>560560</v>
      </c>
      <c r="G72" s="419">
        <f>G73+G74+G75+G76</f>
        <v>624649</v>
      </c>
      <c r="H72" s="258">
        <f>SUM(H73:H76)</f>
        <v>696769</v>
      </c>
      <c r="I72" s="156">
        <f>SUM(I73:I76)</f>
        <v>0</v>
      </c>
      <c r="J72" s="168">
        <f t="shared" si="2"/>
        <v>696769</v>
      </c>
      <c r="K72" s="77">
        <f t="shared" ref="K72:W72" si="19">SUM(K73:K76)</f>
        <v>6880</v>
      </c>
      <c r="L72" s="13">
        <f t="shared" si="19"/>
        <v>6880</v>
      </c>
      <c r="M72" s="13">
        <f t="shared" si="19"/>
        <v>6880</v>
      </c>
      <c r="N72" s="13">
        <f t="shared" si="19"/>
        <v>6880</v>
      </c>
      <c r="O72" s="13">
        <f>SUM(O73:O76)</f>
        <v>335843</v>
      </c>
      <c r="P72" s="82">
        <f t="shared" si="19"/>
        <v>29006</v>
      </c>
      <c r="Q72" s="13">
        <f t="shared" si="19"/>
        <v>106880</v>
      </c>
      <c r="R72" s="43">
        <f t="shared" si="19"/>
        <v>170000</v>
      </c>
      <c r="S72" s="45">
        <f t="shared" si="19"/>
        <v>6880</v>
      </c>
      <c r="T72" s="43">
        <f t="shared" si="19"/>
        <v>6880</v>
      </c>
      <c r="U72" s="43">
        <f t="shared" si="19"/>
        <v>6880</v>
      </c>
      <c r="V72" s="45">
        <f t="shared" si="19"/>
        <v>6880</v>
      </c>
      <c r="W72" s="335">
        <f t="shared" si="19"/>
        <v>0</v>
      </c>
    </row>
    <row r="73" spans="1:23" x14ac:dyDescent="0.25">
      <c r="B73" s="55"/>
      <c r="C73" s="269"/>
      <c r="D73" s="296" t="s">
        <v>1006</v>
      </c>
      <c r="E73" s="296"/>
      <c r="F73" s="420">
        <v>82560</v>
      </c>
      <c r="G73" s="420">
        <v>82130</v>
      </c>
      <c r="H73" s="251">
        <f>SUM(K73:V73)</f>
        <v>75250</v>
      </c>
      <c r="I73" s="149"/>
      <c r="J73" s="167">
        <f>SUM(H73:I73)</f>
        <v>75250</v>
      </c>
      <c r="K73" s="75">
        <v>6880</v>
      </c>
      <c r="L73" s="1">
        <v>6880</v>
      </c>
      <c r="M73" s="1">
        <v>6880</v>
      </c>
      <c r="N73" s="42">
        <v>6880</v>
      </c>
      <c r="O73" s="1">
        <v>6450</v>
      </c>
      <c r="P73" s="81">
        <v>6880</v>
      </c>
      <c r="Q73" s="1">
        <v>6880</v>
      </c>
      <c r="R73" s="42"/>
      <c r="S73" s="44">
        <v>6880</v>
      </c>
      <c r="T73" s="42">
        <v>6880</v>
      </c>
      <c r="U73" s="42">
        <v>6880</v>
      </c>
      <c r="V73" s="44">
        <v>6880</v>
      </c>
      <c r="W73" s="336"/>
    </row>
    <row r="74" spans="1:23" x14ac:dyDescent="0.25">
      <c r="B74" s="55"/>
      <c r="C74" s="269"/>
      <c r="D74" s="459" t="s">
        <v>1007</v>
      </c>
      <c r="E74" s="459"/>
      <c r="F74" s="420">
        <v>138000</v>
      </c>
      <c r="G74" s="420">
        <v>0</v>
      </c>
      <c r="H74" s="251">
        <f>SUM(K74:V74)</f>
        <v>0</v>
      </c>
      <c r="I74" s="149"/>
      <c r="J74" s="167">
        <f>SUM(H74:I74)</f>
        <v>0</v>
      </c>
      <c r="K74" s="75"/>
      <c r="L74" s="1"/>
      <c r="M74" s="1"/>
      <c r="N74" s="1"/>
      <c r="O74" s="1"/>
      <c r="P74" s="81"/>
      <c r="Q74" s="1"/>
      <c r="R74" s="42"/>
      <c r="S74" s="44"/>
      <c r="T74" s="42"/>
      <c r="U74" s="42"/>
      <c r="V74" s="44"/>
      <c r="W74" s="336"/>
    </row>
    <row r="75" spans="1:23" x14ac:dyDescent="0.25">
      <c r="B75" s="55"/>
      <c r="C75" s="269"/>
      <c r="D75" s="459" t="s">
        <v>1040</v>
      </c>
      <c r="E75" s="459"/>
      <c r="F75" s="420"/>
      <c r="G75" s="420">
        <v>122126</v>
      </c>
      <c r="H75" s="251">
        <f>SUM(K75:V75)</f>
        <v>122126</v>
      </c>
      <c r="I75" s="149"/>
      <c r="J75" s="167">
        <f>SUM(H75:I75)</f>
        <v>122126</v>
      </c>
      <c r="K75" s="75"/>
      <c r="L75" s="1"/>
      <c r="M75" s="1"/>
      <c r="N75" s="1"/>
      <c r="O75" s="1"/>
      <c r="P75" s="81">
        <v>22126</v>
      </c>
      <c r="Q75" s="1">
        <v>100000</v>
      </c>
      <c r="R75" s="42"/>
      <c r="S75" s="44"/>
      <c r="T75" s="42"/>
      <c r="U75" s="42"/>
      <c r="V75" s="44"/>
      <c r="W75" s="336"/>
    </row>
    <row r="76" spans="1:23" x14ac:dyDescent="0.25">
      <c r="B76" s="55"/>
      <c r="C76" s="269"/>
      <c r="D76" s="296" t="s">
        <v>1008</v>
      </c>
      <c r="E76" s="296"/>
      <c r="F76" s="420">
        <v>340000</v>
      </c>
      <c r="G76" s="420">
        <v>420393</v>
      </c>
      <c r="H76" s="251">
        <f>SUM(K76:V76)</f>
        <v>499393</v>
      </c>
      <c r="I76" s="149"/>
      <c r="J76" s="167">
        <f>SUM(H76:I76)</f>
        <v>499393</v>
      </c>
      <c r="K76" s="75"/>
      <c r="L76" s="1"/>
      <c r="M76" s="1"/>
      <c r="N76" s="1"/>
      <c r="O76" s="1">
        <v>329393</v>
      </c>
      <c r="P76" s="81"/>
      <c r="Q76" s="1"/>
      <c r="R76" s="42">
        <v>170000</v>
      </c>
      <c r="S76" s="44"/>
      <c r="T76" s="42"/>
      <c r="U76" s="42"/>
      <c r="V76" s="44"/>
      <c r="W76" s="336"/>
    </row>
    <row r="77" spans="1:23" x14ac:dyDescent="0.25">
      <c r="B77" s="92" t="s">
        <v>645</v>
      </c>
      <c r="C77" s="784" t="s">
        <v>197</v>
      </c>
      <c r="D77" s="785"/>
      <c r="E77" s="785"/>
      <c r="F77" s="421">
        <f>F78+F84</f>
        <v>1234403</v>
      </c>
      <c r="G77" s="421">
        <f>G78+G84</f>
        <v>1015847</v>
      </c>
      <c r="H77" s="252">
        <f>H78+H81+H82+H83+H84</f>
        <v>992938.92999999993</v>
      </c>
      <c r="I77" s="150">
        <f t="shared" ref="I77:V77" si="20">I78+I81+I82+I83+I84</f>
        <v>0</v>
      </c>
      <c r="J77" s="166">
        <f t="shared" si="2"/>
        <v>992938.92999999993</v>
      </c>
      <c r="K77" s="94">
        <f t="shared" si="20"/>
        <v>6191</v>
      </c>
      <c r="L77" s="95">
        <f t="shared" si="20"/>
        <v>6899</v>
      </c>
      <c r="M77" s="95">
        <f t="shared" si="20"/>
        <v>16074</v>
      </c>
      <c r="N77" s="95">
        <f t="shared" si="20"/>
        <v>61221</v>
      </c>
      <c r="O77" s="95">
        <f t="shared" si="20"/>
        <v>30207</v>
      </c>
      <c r="P77" s="98">
        <f t="shared" si="20"/>
        <v>50135</v>
      </c>
      <c r="Q77" s="95">
        <f t="shared" si="20"/>
        <v>36436</v>
      </c>
      <c r="R77" s="97">
        <f t="shared" si="20"/>
        <v>50319</v>
      </c>
      <c r="S77" s="99">
        <f t="shared" si="20"/>
        <v>27507</v>
      </c>
      <c r="T77" s="97">
        <f t="shared" si="20"/>
        <v>41936.550000000003</v>
      </c>
      <c r="U77" s="97">
        <f t="shared" si="20"/>
        <v>655247.94000000006</v>
      </c>
      <c r="V77" s="99">
        <f t="shared" si="20"/>
        <v>10765.44</v>
      </c>
      <c r="W77" s="334">
        <f>W78+W81+W82+W83+W84</f>
        <v>10630</v>
      </c>
    </row>
    <row r="78" spans="1:23" s="41" customFormat="1" x14ac:dyDescent="0.25">
      <c r="A78" s="126" t="s">
        <v>198</v>
      </c>
      <c r="B78" s="53" t="s">
        <v>646</v>
      </c>
      <c r="C78" s="810" t="s">
        <v>878</v>
      </c>
      <c r="D78" s="811"/>
      <c r="E78" s="811"/>
      <c r="F78" s="419">
        <f>F79+F80</f>
        <v>1174403</v>
      </c>
      <c r="G78" s="419">
        <f>G79+G80</f>
        <v>984256</v>
      </c>
      <c r="H78" s="258">
        <f>SUM(H79:H80)</f>
        <v>961347.92999999993</v>
      </c>
      <c r="I78" s="156">
        <f>SUM(I79:I80)</f>
        <v>0</v>
      </c>
      <c r="J78" s="168">
        <f t="shared" si="2"/>
        <v>961347.92999999993</v>
      </c>
      <c r="K78" s="77">
        <f t="shared" ref="K78:W78" si="21">SUM(K79:K80)</f>
        <v>6191</v>
      </c>
      <c r="L78" s="13">
        <f t="shared" si="21"/>
        <v>6899</v>
      </c>
      <c r="M78" s="13">
        <f t="shared" si="21"/>
        <v>16074</v>
      </c>
      <c r="N78" s="13">
        <f t="shared" si="21"/>
        <v>61221</v>
      </c>
      <c r="O78" s="13">
        <f t="shared" si="21"/>
        <v>30207</v>
      </c>
      <c r="P78" s="82">
        <f t="shared" si="21"/>
        <v>50135</v>
      </c>
      <c r="Q78" s="13">
        <f t="shared" si="21"/>
        <v>34845</v>
      </c>
      <c r="R78" s="43">
        <f t="shared" si="21"/>
        <v>50319</v>
      </c>
      <c r="S78" s="45">
        <f t="shared" si="21"/>
        <v>27506</v>
      </c>
      <c r="T78" s="43">
        <f t="shared" si="21"/>
        <v>21937.550000000003</v>
      </c>
      <c r="U78" s="43">
        <f t="shared" si="21"/>
        <v>645247.94000000006</v>
      </c>
      <c r="V78" s="45">
        <f t="shared" si="21"/>
        <v>10765.44</v>
      </c>
      <c r="W78" s="335">
        <f t="shared" si="21"/>
        <v>10630</v>
      </c>
    </row>
    <row r="79" spans="1:23" x14ac:dyDescent="0.25">
      <c r="B79" s="55"/>
      <c r="C79" s="269"/>
      <c r="D79" s="296" t="s">
        <v>1009</v>
      </c>
      <c r="E79" s="296"/>
      <c r="F79" s="420">
        <v>1153143</v>
      </c>
      <c r="G79" s="420">
        <v>973626</v>
      </c>
      <c r="H79" s="251">
        <f>SUM(K79:V79)</f>
        <v>950717.92999999993</v>
      </c>
      <c r="I79" s="149"/>
      <c r="J79" s="167">
        <f>SUM(H79:I79)</f>
        <v>950717.92999999993</v>
      </c>
      <c r="K79" s="75">
        <v>6191</v>
      </c>
      <c r="L79" s="1">
        <v>6899</v>
      </c>
      <c r="M79" s="1">
        <v>16074</v>
      </c>
      <c r="N79" s="1">
        <v>61221</v>
      </c>
      <c r="O79" s="1">
        <v>30207</v>
      </c>
      <c r="P79" s="81">
        <v>50135</v>
      </c>
      <c r="Q79" s="1">
        <v>34845</v>
      </c>
      <c r="R79" s="42">
        <v>50319</v>
      </c>
      <c r="S79" s="44">
        <v>27506</v>
      </c>
      <c r="T79" s="42">
        <f>(T34+T36+T41+T43+T44+T46+T52+T58+T63+T67+T69+T72+T76)*0.27</f>
        <v>16622.550000000003</v>
      </c>
      <c r="U79" s="42">
        <f>(U34+U36+U41+U43+U44+U46+U52+U58+U60+U63+U67+U69+U72)*0.27</f>
        <v>639932.94000000006</v>
      </c>
      <c r="V79" s="44">
        <f>(V34+V36+V41+V43+V44+V46+V52+V58+V63+V67+V69+V72)*0.27</f>
        <v>10765.44</v>
      </c>
      <c r="W79" s="336"/>
    </row>
    <row r="80" spans="1:23" x14ac:dyDescent="0.25">
      <c r="B80" s="55"/>
      <c r="C80" s="269"/>
      <c r="D80" s="296" t="s">
        <v>1010</v>
      </c>
      <c r="E80" s="296"/>
      <c r="F80" s="420">
        <v>21260</v>
      </c>
      <c r="G80" s="420">
        <v>10630</v>
      </c>
      <c r="H80" s="251">
        <f t="shared" ref="H80:H84" si="22">SUM(K80:V80)</f>
        <v>10630</v>
      </c>
      <c r="I80" s="149"/>
      <c r="J80" s="167">
        <f>SUM(H80:I80)</f>
        <v>10630</v>
      </c>
      <c r="K80" s="75"/>
      <c r="L80" s="1"/>
      <c r="M80" s="1"/>
      <c r="N80" s="1"/>
      <c r="O80" s="1"/>
      <c r="P80" s="81"/>
      <c r="Q80" s="1"/>
      <c r="R80" s="42"/>
      <c r="S80" s="44"/>
      <c r="T80" s="42">
        <v>5315</v>
      </c>
      <c r="U80" s="42">
        <v>5315</v>
      </c>
      <c r="V80" s="44"/>
      <c r="W80" s="336">
        <f>J80</f>
        <v>10630</v>
      </c>
    </row>
    <row r="81" spans="1:24" s="41" customFormat="1" hidden="1" x14ac:dyDescent="0.25">
      <c r="A81" s="126" t="s">
        <v>199</v>
      </c>
      <c r="B81" s="53" t="s">
        <v>647</v>
      </c>
      <c r="C81" s="810" t="s">
        <v>200</v>
      </c>
      <c r="D81" s="811"/>
      <c r="E81" s="811"/>
      <c r="F81" s="419"/>
      <c r="G81" s="419"/>
      <c r="H81" s="258">
        <f t="shared" si="22"/>
        <v>0</v>
      </c>
      <c r="I81" s="156"/>
      <c r="J81" s="168">
        <f t="shared" si="2"/>
        <v>0</v>
      </c>
      <c r="K81" s="77"/>
      <c r="L81" s="13"/>
      <c r="M81" s="13"/>
      <c r="N81" s="13"/>
      <c r="O81" s="13"/>
      <c r="P81" s="82"/>
      <c r="Q81" s="13"/>
      <c r="R81" s="43"/>
      <c r="S81" s="45"/>
      <c r="T81" s="43"/>
      <c r="U81" s="43"/>
      <c r="V81" s="45"/>
      <c r="W81" s="335"/>
    </row>
    <row r="82" spans="1:24" s="41" customFormat="1" hidden="1" x14ac:dyDescent="0.25">
      <c r="A82" s="126" t="s">
        <v>201</v>
      </c>
      <c r="B82" s="53" t="s">
        <v>648</v>
      </c>
      <c r="C82" s="810" t="s">
        <v>202</v>
      </c>
      <c r="D82" s="811"/>
      <c r="E82" s="811"/>
      <c r="F82" s="419"/>
      <c r="G82" s="419"/>
      <c r="H82" s="258">
        <f t="shared" si="22"/>
        <v>0</v>
      </c>
      <c r="I82" s="156"/>
      <c r="J82" s="168">
        <f t="shared" si="2"/>
        <v>0</v>
      </c>
      <c r="K82" s="77"/>
      <c r="L82" s="13"/>
      <c r="M82" s="13"/>
      <c r="N82" s="13"/>
      <c r="O82" s="13"/>
      <c r="P82" s="82"/>
      <c r="Q82" s="13"/>
      <c r="R82" s="43"/>
      <c r="S82" s="45"/>
      <c r="T82" s="43"/>
      <c r="U82" s="43"/>
      <c r="V82" s="45"/>
      <c r="W82" s="335"/>
    </row>
    <row r="83" spans="1:24" s="41" customFormat="1" hidden="1" x14ac:dyDescent="0.25">
      <c r="A83" s="126" t="s">
        <v>203</v>
      </c>
      <c r="B83" s="53" t="s">
        <v>649</v>
      </c>
      <c r="C83" s="810" t="s">
        <v>204</v>
      </c>
      <c r="D83" s="811"/>
      <c r="E83" s="811"/>
      <c r="F83" s="419"/>
      <c r="G83" s="419"/>
      <c r="H83" s="258">
        <f t="shared" si="22"/>
        <v>0</v>
      </c>
      <c r="I83" s="156"/>
      <c r="J83" s="168">
        <f t="shared" si="2"/>
        <v>0</v>
      </c>
      <c r="K83" s="77"/>
      <c r="L83" s="13"/>
      <c r="M83" s="13"/>
      <c r="N83" s="13"/>
      <c r="O83" s="13"/>
      <c r="P83" s="82"/>
      <c r="Q83" s="13"/>
      <c r="R83" s="43"/>
      <c r="S83" s="45"/>
      <c r="T83" s="43"/>
      <c r="U83" s="43"/>
      <c r="V83" s="45"/>
      <c r="W83" s="335"/>
    </row>
    <row r="84" spans="1:24" s="41" customFormat="1" ht="15.75" thickBot="1" x14ac:dyDescent="0.3">
      <c r="A84" s="126" t="s">
        <v>205</v>
      </c>
      <c r="B84" s="196" t="s">
        <v>650</v>
      </c>
      <c r="C84" s="815" t="s">
        <v>206</v>
      </c>
      <c r="D84" s="816"/>
      <c r="E84" s="816"/>
      <c r="F84" s="441">
        <v>60000</v>
      </c>
      <c r="G84" s="441">
        <v>31591</v>
      </c>
      <c r="H84" s="272">
        <f t="shared" si="22"/>
        <v>31591</v>
      </c>
      <c r="I84" s="197"/>
      <c r="J84" s="168">
        <f t="shared" si="2"/>
        <v>31591</v>
      </c>
      <c r="K84" s="77"/>
      <c r="L84" s="13"/>
      <c r="M84" s="13"/>
      <c r="N84" s="13"/>
      <c r="O84" s="13"/>
      <c r="P84" s="82"/>
      <c r="Q84" s="525">
        <v>1591</v>
      </c>
      <c r="R84" s="43"/>
      <c r="S84" s="45">
        <v>1</v>
      </c>
      <c r="T84" s="43">
        <v>19999</v>
      </c>
      <c r="U84" s="43">
        <v>10000</v>
      </c>
      <c r="V84" s="45"/>
      <c r="W84" s="335"/>
    </row>
    <row r="85" spans="1:24" ht="15.75" thickBot="1" x14ac:dyDescent="0.3">
      <c r="B85" s="84" t="s">
        <v>207</v>
      </c>
      <c r="C85" s="788" t="s">
        <v>208</v>
      </c>
      <c r="D85" s="789"/>
      <c r="E85" s="789"/>
      <c r="F85" s="412"/>
      <c r="G85" s="412"/>
      <c r="H85" s="254">
        <f>H86+H87+H88+H89+H90+H91+H92+H96</f>
        <v>0</v>
      </c>
      <c r="I85" s="152">
        <f t="shared" ref="I85:V85" si="23">I86+I87+I88+I89+I90+I91+I92+I96</f>
        <v>0</v>
      </c>
      <c r="J85" s="164">
        <f t="shared" si="2"/>
        <v>0</v>
      </c>
      <c r="K85" s="86">
        <f t="shared" si="23"/>
        <v>0</v>
      </c>
      <c r="L85" s="87">
        <f t="shared" si="23"/>
        <v>0</v>
      </c>
      <c r="M85" s="87">
        <f t="shared" si="23"/>
        <v>0</v>
      </c>
      <c r="N85" s="87">
        <f t="shared" si="23"/>
        <v>0</v>
      </c>
      <c r="O85" s="87">
        <f t="shared" si="23"/>
        <v>0</v>
      </c>
      <c r="P85" s="90">
        <f t="shared" si="23"/>
        <v>0</v>
      </c>
      <c r="Q85" s="87">
        <f t="shared" si="23"/>
        <v>0</v>
      </c>
      <c r="R85" s="89">
        <f t="shared" si="23"/>
        <v>0</v>
      </c>
      <c r="S85" s="91">
        <f t="shared" si="23"/>
        <v>0</v>
      </c>
      <c r="T85" s="89">
        <f t="shared" si="23"/>
        <v>0</v>
      </c>
      <c r="U85" s="89">
        <f t="shared" si="23"/>
        <v>0</v>
      </c>
      <c r="V85" s="91">
        <f t="shared" si="23"/>
        <v>0</v>
      </c>
      <c r="W85" s="331">
        <f>W86+W87+W88+W89+W90+W91+W92+W96</f>
        <v>0</v>
      </c>
    </row>
    <row r="86" spans="1:24" s="18" customFormat="1" hidden="1" x14ac:dyDescent="0.25">
      <c r="A86" s="126" t="s">
        <v>879</v>
      </c>
      <c r="B86" s="115" t="s">
        <v>880</v>
      </c>
      <c r="C86" s="812" t="s">
        <v>881</v>
      </c>
      <c r="D86" s="813"/>
      <c r="E86" s="813"/>
      <c r="F86" s="418"/>
      <c r="G86" s="418"/>
      <c r="H86" s="250">
        <f t="shared" ref="H86:H91" si="24">SUM(K86:V86)</f>
        <v>0</v>
      </c>
      <c r="I86" s="148"/>
      <c r="J86" s="166">
        <f t="shared" si="2"/>
        <v>0</v>
      </c>
      <c r="K86" s="94"/>
      <c r="L86" s="95"/>
      <c r="M86" s="95"/>
      <c r="N86" s="95"/>
      <c r="O86" s="95"/>
      <c r="P86" s="98"/>
      <c r="Q86" s="95"/>
      <c r="R86" s="649"/>
      <c r="S86" s="690"/>
      <c r="T86" s="97"/>
      <c r="U86" s="97"/>
      <c r="V86" s="99"/>
      <c r="W86" s="334"/>
    </row>
    <row r="87" spans="1:24" s="18" customFormat="1" hidden="1" x14ac:dyDescent="0.25">
      <c r="A87" s="126" t="s">
        <v>209</v>
      </c>
      <c r="B87" s="115" t="s">
        <v>651</v>
      </c>
      <c r="C87" s="812" t="s">
        <v>210</v>
      </c>
      <c r="D87" s="813"/>
      <c r="E87" s="813"/>
      <c r="F87" s="418"/>
      <c r="G87" s="418"/>
      <c r="H87" s="250">
        <f t="shared" si="24"/>
        <v>0</v>
      </c>
      <c r="I87" s="148"/>
      <c r="J87" s="166">
        <f t="shared" si="2"/>
        <v>0</v>
      </c>
      <c r="K87" s="94"/>
      <c r="L87" s="95"/>
      <c r="M87" s="95"/>
      <c r="N87" s="95"/>
      <c r="O87" s="95"/>
      <c r="P87" s="98"/>
      <c r="Q87" s="95"/>
      <c r="R87" s="649"/>
      <c r="S87" s="690"/>
      <c r="T87" s="97"/>
      <c r="U87" s="97"/>
      <c r="V87" s="99"/>
      <c r="W87" s="334"/>
    </row>
    <row r="88" spans="1:24" s="18" customFormat="1" hidden="1" x14ac:dyDescent="0.25">
      <c r="A88" s="126" t="s">
        <v>211</v>
      </c>
      <c r="B88" s="92" t="s">
        <v>652</v>
      </c>
      <c r="C88" s="784" t="s">
        <v>352</v>
      </c>
      <c r="D88" s="785"/>
      <c r="E88" s="785"/>
      <c r="F88" s="421"/>
      <c r="G88" s="421"/>
      <c r="H88" s="252">
        <f t="shared" si="24"/>
        <v>0</v>
      </c>
      <c r="I88" s="150"/>
      <c r="J88" s="166">
        <f t="shared" si="2"/>
        <v>0</v>
      </c>
      <c r="K88" s="94"/>
      <c r="L88" s="95"/>
      <c r="M88" s="95"/>
      <c r="N88" s="95"/>
      <c r="O88" s="95"/>
      <c r="P88" s="98"/>
      <c r="Q88" s="95"/>
      <c r="R88" s="649"/>
      <c r="S88" s="690"/>
      <c r="T88" s="97"/>
      <c r="U88" s="97"/>
      <c r="V88" s="99"/>
      <c r="W88" s="334"/>
    </row>
    <row r="89" spans="1:24" s="18" customFormat="1" hidden="1" x14ac:dyDescent="0.25">
      <c r="A89" s="126" t="s">
        <v>212</v>
      </c>
      <c r="B89" s="115" t="s">
        <v>653</v>
      </c>
      <c r="C89" s="784" t="s">
        <v>882</v>
      </c>
      <c r="D89" s="785"/>
      <c r="E89" s="785"/>
      <c r="F89" s="421"/>
      <c r="G89" s="421"/>
      <c r="H89" s="252">
        <f t="shared" si="24"/>
        <v>0</v>
      </c>
      <c r="I89" s="150"/>
      <c r="J89" s="166">
        <f t="shared" si="2"/>
        <v>0</v>
      </c>
      <c r="K89" s="94"/>
      <c r="L89" s="95"/>
      <c r="M89" s="95"/>
      <c r="N89" s="95"/>
      <c r="O89" s="95"/>
      <c r="P89" s="98"/>
      <c r="Q89" s="95"/>
      <c r="R89" s="649"/>
      <c r="S89" s="690"/>
      <c r="T89" s="97"/>
      <c r="U89" s="97"/>
      <c r="V89" s="99"/>
      <c r="W89" s="334"/>
    </row>
    <row r="90" spans="1:24" s="18" customFormat="1" hidden="1" x14ac:dyDescent="0.25">
      <c r="A90" s="126" t="s">
        <v>213</v>
      </c>
      <c r="B90" s="92" t="s">
        <v>654</v>
      </c>
      <c r="C90" s="784" t="s">
        <v>883</v>
      </c>
      <c r="D90" s="785"/>
      <c r="E90" s="785"/>
      <c r="F90" s="421"/>
      <c r="G90" s="421"/>
      <c r="H90" s="252">
        <f t="shared" si="24"/>
        <v>0</v>
      </c>
      <c r="I90" s="150"/>
      <c r="J90" s="166">
        <f t="shared" si="2"/>
        <v>0</v>
      </c>
      <c r="K90" s="94"/>
      <c r="L90" s="95"/>
      <c r="M90" s="95"/>
      <c r="N90" s="95"/>
      <c r="O90" s="95"/>
      <c r="P90" s="98"/>
      <c r="Q90" s="95"/>
      <c r="R90" s="649"/>
      <c r="S90" s="690"/>
      <c r="T90" s="97"/>
      <c r="U90" s="97"/>
      <c r="V90" s="99"/>
      <c r="W90" s="334"/>
    </row>
    <row r="91" spans="1:24" s="18" customFormat="1" hidden="1" x14ac:dyDescent="0.25">
      <c r="A91" s="126" t="s">
        <v>214</v>
      </c>
      <c r="B91" s="115" t="s">
        <v>655</v>
      </c>
      <c r="C91" s="784" t="s">
        <v>215</v>
      </c>
      <c r="D91" s="785"/>
      <c r="E91" s="785"/>
      <c r="F91" s="421"/>
      <c r="G91" s="421"/>
      <c r="H91" s="252">
        <f t="shared" si="24"/>
        <v>0</v>
      </c>
      <c r="I91" s="150"/>
      <c r="J91" s="166">
        <f t="shared" si="2"/>
        <v>0</v>
      </c>
      <c r="K91" s="94"/>
      <c r="L91" s="95"/>
      <c r="M91" s="95"/>
      <c r="N91" s="95"/>
      <c r="O91" s="95"/>
      <c r="P91" s="98"/>
      <c r="Q91" s="95"/>
      <c r="R91" s="649"/>
      <c r="S91" s="690"/>
      <c r="T91" s="97"/>
      <c r="U91" s="97"/>
      <c r="V91" s="99"/>
      <c r="W91" s="334"/>
    </row>
    <row r="92" spans="1:24" s="18" customFormat="1" hidden="1" x14ac:dyDescent="0.25">
      <c r="A92" s="126" t="s">
        <v>216</v>
      </c>
      <c r="B92" s="92" t="s">
        <v>656</v>
      </c>
      <c r="C92" s="784" t="s">
        <v>217</v>
      </c>
      <c r="D92" s="785"/>
      <c r="E92" s="785"/>
      <c r="F92" s="421"/>
      <c r="G92" s="421"/>
      <c r="H92" s="252">
        <f>H93+H94+H95</f>
        <v>0</v>
      </c>
      <c r="I92" s="150">
        <f t="shared" ref="I92:V92" si="25">I93+I94+I95</f>
        <v>0</v>
      </c>
      <c r="J92" s="166">
        <f t="shared" si="2"/>
        <v>0</v>
      </c>
      <c r="K92" s="94">
        <f t="shared" si="25"/>
        <v>0</v>
      </c>
      <c r="L92" s="95">
        <f t="shared" si="25"/>
        <v>0</v>
      </c>
      <c r="M92" s="95">
        <f t="shared" si="25"/>
        <v>0</v>
      </c>
      <c r="N92" s="95">
        <f t="shared" si="25"/>
        <v>0</v>
      </c>
      <c r="O92" s="95">
        <f t="shared" si="25"/>
        <v>0</v>
      </c>
      <c r="P92" s="98">
        <f t="shared" si="25"/>
        <v>0</v>
      </c>
      <c r="Q92" s="95">
        <f t="shared" si="25"/>
        <v>0</v>
      </c>
      <c r="R92" s="649">
        <f t="shared" si="25"/>
        <v>0</v>
      </c>
      <c r="S92" s="690">
        <f t="shared" si="25"/>
        <v>0</v>
      </c>
      <c r="T92" s="97">
        <f t="shared" si="25"/>
        <v>0</v>
      </c>
      <c r="U92" s="97">
        <f t="shared" si="25"/>
        <v>0</v>
      </c>
      <c r="V92" s="99">
        <f t="shared" si="25"/>
        <v>0</v>
      </c>
      <c r="W92" s="334">
        <f>W93+W94+W95</f>
        <v>0</v>
      </c>
    </row>
    <row r="93" spans="1:24" hidden="1" x14ac:dyDescent="0.25">
      <c r="B93" s="55"/>
      <c r="C93" s="2"/>
      <c r="D93" s="761" t="s">
        <v>343</v>
      </c>
      <c r="E93" s="761"/>
      <c r="F93" s="420"/>
      <c r="G93" s="420"/>
      <c r="H93" s="251">
        <f>SUM(K93:V93)</f>
        <v>0</v>
      </c>
      <c r="I93" s="149"/>
      <c r="J93" s="167">
        <f t="shared" si="2"/>
        <v>0</v>
      </c>
      <c r="K93" s="75"/>
      <c r="L93" s="1"/>
      <c r="M93" s="1"/>
      <c r="N93" s="1"/>
      <c r="O93" s="1"/>
      <c r="P93" s="81"/>
      <c r="Q93" s="1"/>
      <c r="R93" s="650"/>
      <c r="S93" s="691"/>
      <c r="T93" s="42"/>
      <c r="U93" s="42"/>
      <c r="V93" s="44"/>
      <c r="W93" s="336"/>
      <c r="X93" s="21"/>
    </row>
    <row r="94" spans="1:24" hidden="1" x14ac:dyDescent="0.25">
      <c r="B94" s="55"/>
      <c r="C94" s="2"/>
      <c r="D94" s="761" t="s">
        <v>344</v>
      </c>
      <c r="E94" s="761"/>
      <c r="F94" s="420"/>
      <c r="G94" s="420"/>
      <c r="H94" s="251">
        <f>SUM(K94:V94)</f>
        <v>0</v>
      </c>
      <c r="I94" s="149"/>
      <c r="J94" s="167">
        <f t="shared" si="2"/>
        <v>0</v>
      </c>
      <c r="K94" s="75"/>
      <c r="L94" s="1"/>
      <c r="M94" s="1"/>
      <c r="N94" s="1"/>
      <c r="O94" s="1"/>
      <c r="P94" s="81"/>
      <c r="Q94" s="1"/>
      <c r="R94" s="650"/>
      <c r="S94" s="691"/>
      <c r="T94" s="42"/>
      <c r="U94" s="42"/>
      <c r="V94" s="44"/>
      <c r="W94" s="336"/>
    </row>
    <row r="95" spans="1:24" hidden="1" x14ac:dyDescent="0.25">
      <c r="B95" s="55"/>
      <c r="C95" s="2"/>
      <c r="D95" s="761" t="s">
        <v>345</v>
      </c>
      <c r="E95" s="761"/>
      <c r="F95" s="420"/>
      <c r="G95" s="420"/>
      <c r="H95" s="251">
        <f>SUM(K95:V95)</f>
        <v>0</v>
      </c>
      <c r="I95" s="149"/>
      <c r="J95" s="167">
        <f t="shared" si="2"/>
        <v>0</v>
      </c>
      <c r="K95" s="75"/>
      <c r="L95" s="1"/>
      <c r="M95" s="1"/>
      <c r="N95" s="1"/>
      <c r="O95" s="1"/>
      <c r="P95" s="81"/>
      <c r="Q95" s="1"/>
      <c r="R95" s="650"/>
      <c r="S95" s="691"/>
      <c r="T95" s="42"/>
      <c r="U95" s="42"/>
      <c r="V95" s="44"/>
      <c r="W95" s="336"/>
    </row>
    <row r="96" spans="1:24" s="18" customFormat="1" hidden="1" x14ac:dyDescent="0.25">
      <c r="A96" s="126" t="s">
        <v>218</v>
      </c>
      <c r="B96" s="92" t="s">
        <v>657</v>
      </c>
      <c r="C96" s="784" t="s">
        <v>219</v>
      </c>
      <c r="D96" s="785"/>
      <c r="E96" s="785"/>
      <c r="F96" s="421"/>
      <c r="G96" s="421"/>
      <c r="H96" s="252">
        <f>H97+H98+H99+H100</f>
        <v>0</v>
      </c>
      <c r="I96" s="150">
        <f t="shared" ref="I96:V96" si="26">I97+I98+I99+I100</f>
        <v>0</v>
      </c>
      <c r="J96" s="166">
        <f t="shared" ref="J96:J159" si="27">SUM(H96:I96)</f>
        <v>0</v>
      </c>
      <c r="K96" s="94">
        <f t="shared" si="26"/>
        <v>0</v>
      </c>
      <c r="L96" s="95">
        <f t="shared" si="26"/>
        <v>0</v>
      </c>
      <c r="M96" s="95">
        <f t="shared" si="26"/>
        <v>0</v>
      </c>
      <c r="N96" s="95">
        <f t="shared" si="26"/>
        <v>0</v>
      </c>
      <c r="O96" s="95">
        <f t="shared" si="26"/>
        <v>0</v>
      </c>
      <c r="P96" s="98">
        <f t="shared" si="26"/>
        <v>0</v>
      </c>
      <c r="Q96" s="95">
        <f t="shared" si="26"/>
        <v>0</v>
      </c>
      <c r="R96" s="649">
        <f t="shared" si="26"/>
        <v>0</v>
      </c>
      <c r="S96" s="690">
        <f t="shared" si="26"/>
        <v>0</v>
      </c>
      <c r="T96" s="97">
        <f t="shared" si="26"/>
        <v>0</v>
      </c>
      <c r="U96" s="97">
        <f t="shared" si="26"/>
        <v>0</v>
      </c>
      <c r="V96" s="99">
        <f t="shared" si="26"/>
        <v>0</v>
      </c>
      <c r="W96" s="334">
        <f>W97+W98+W99+W100</f>
        <v>0</v>
      </c>
    </row>
    <row r="97" spans="1:23" hidden="1" x14ac:dyDescent="0.25">
      <c r="B97" s="55"/>
      <c r="C97" s="2"/>
      <c r="D97" s="761" t="s">
        <v>836</v>
      </c>
      <c r="E97" s="761"/>
      <c r="F97" s="420"/>
      <c r="G97" s="420"/>
      <c r="H97" s="251">
        <f>SUM(K97:V97)</f>
        <v>0</v>
      </c>
      <c r="I97" s="149"/>
      <c r="J97" s="167">
        <f t="shared" si="27"/>
        <v>0</v>
      </c>
      <c r="K97" s="75"/>
      <c r="L97" s="1"/>
      <c r="M97" s="1"/>
      <c r="N97" s="1"/>
      <c r="O97" s="1"/>
      <c r="P97" s="81"/>
      <c r="Q97" s="1"/>
      <c r="R97" s="650"/>
      <c r="S97" s="691"/>
      <c r="T97" s="42"/>
      <c r="U97" s="42"/>
      <c r="V97" s="44"/>
      <c r="W97" s="336"/>
    </row>
    <row r="98" spans="1:23" hidden="1" x14ac:dyDescent="0.25">
      <c r="B98" s="55"/>
      <c r="C98" s="2"/>
      <c r="D98" s="761" t="s">
        <v>346</v>
      </c>
      <c r="E98" s="761"/>
      <c r="F98" s="420"/>
      <c r="G98" s="420"/>
      <c r="H98" s="251">
        <f>SUM(K98:V98)</f>
        <v>0</v>
      </c>
      <c r="I98" s="149"/>
      <c r="J98" s="167">
        <f t="shared" si="27"/>
        <v>0</v>
      </c>
      <c r="K98" s="75"/>
      <c r="L98" s="1"/>
      <c r="M98" s="1"/>
      <c r="N98" s="1"/>
      <c r="O98" s="1"/>
      <c r="P98" s="81"/>
      <c r="Q98" s="1"/>
      <c r="R98" s="650"/>
      <c r="S98" s="691"/>
      <c r="T98" s="42"/>
      <c r="U98" s="42"/>
      <c r="V98" s="44"/>
      <c r="W98" s="336"/>
    </row>
    <row r="99" spans="1:23" hidden="1" x14ac:dyDescent="0.25">
      <c r="B99" s="55"/>
      <c r="C99" s="2"/>
      <c r="D99" s="761" t="s">
        <v>837</v>
      </c>
      <c r="E99" s="761"/>
      <c r="F99" s="420"/>
      <c r="G99" s="420"/>
      <c r="H99" s="251">
        <f>SUM(K99:V99)</f>
        <v>0</v>
      </c>
      <c r="I99" s="149"/>
      <c r="J99" s="167">
        <f t="shared" si="27"/>
        <v>0</v>
      </c>
      <c r="K99" s="75"/>
      <c r="L99" s="1"/>
      <c r="M99" s="1"/>
      <c r="N99" s="1"/>
      <c r="O99" s="1"/>
      <c r="P99" s="81"/>
      <c r="Q99" s="1"/>
      <c r="R99" s="650"/>
      <c r="S99" s="691"/>
      <c r="T99" s="42"/>
      <c r="U99" s="42"/>
      <c r="V99" s="44"/>
      <c r="W99" s="336"/>
    </row>
    <row r="100" spans="1:23" ht="15.75" hidden="1" thickBot="1" x14ac:dyDescent="0.3">
      <c r="B100" s="55"/>
      <c r="C100" s="2"/>
      <c r="D100" s="761" t="s">
        <v>835</v>
      </c>
      <c r="E100" s="761"/>
      <c r="F100" s="420"/>
      <c r="G100" s="420"/>
      <c r="H100" s="251">
        <f>SUM(K100:V100)</f>
        <v>0</v>
      </c>
      <c r="I100" s="149"/>
      <c r="J100" s="167">
        <f t="shared" si="27"/>
        <v>0</v>
      </c>
      <c r="K100" s="75"/>
      <c r="L100" s="1"/>
      <c r="M100" s="1"/>
      <c r="N100" s="1"/>
      <c r="O100" s="1"/>
      <c r="P100" s="81"/>
      <c r="Q100" s="1"/>
      <c r="R100" s="650"/>
      <c r="S100" s="691"/>
      <c r="T100" s="42"/>
      <c r="U100" s="42"/>
      <c r="V100" s="44"/>
      <c r="W100" s="336"/>
    </row>
    <row r="101" spans="1:23" ht="15.75" thickBot="1" x14ac:dyDescent="0.3">
      <c r="B101" s="100" t="s">
        <v>220</v>
      </c>
      <c r="C101" s="788" t="s">
        <v>221</v>
      </c>
      <c r="D101" s="789"/>
      <c r="E101" s="789"/>
      <c r="F101" s="412">
        <f>F172</f>
        <v>7451359</v>
      </c>
      <c r="G101" s="412">
        <f>G172</f>
        <v>8702014</v>
      </c>
      <c r="H101" s="254">
        <f>H102+H105+H109+H110+H121+H132+H143+H146+H158+H159+H160+H161+H172</f>
        <v>5201827</v>
      </c>
      <c r="I101" s="152">
        <f t="shared" ref="I101:V101" si="28">I102+I105+I109+I110+I121+I132+I143+I146+I158+I159+I160+I161+I172</f>
        <v>0</v>
      </c>
      <c r="J101" s="164">
        <f t="shared" si="27"/>
        <v>5201827</v>
      </c>
      <c r="K101" s="86">
        <f t="shared" si="28"/>
        <v>-196121</v>
      </c>
      <c r="L101" s="87">
        <f t="shared" si="28"/>
        <v>0</v>
      </c>
      <c r="M101" s="87">
        <f t="shared" si="28"/>
        <v>0</v>
      </c>
      <c r="N101" s="87">
        <f t="shared" si="28"/>
        <v>0</v>
      </c>
      <c r="O101" s="87">
        <f t="shared" si="28"/>
        <v>64848</v>
      </c>
      <c r="P101" s="90">
        <f t="shared" si="28"/>
        <v>586943</v>
      </c>
      <c r="Q101" s="87">
        <f t="shared" si="28"/>
        <v>-37342</v>
      </c>
      <c r="R101" s="89">
        <f t="shared" si="28"/>
        <v>109679</v>
      </c>
      <c r="S101" s="91">
        <f t="shared" si="28"/>
        <v>-851477</v>
      </c>
      <c r="T101" s="89">
        <f t="shared" si="28"/>
        <v>0</v>
      </c>
      <c r="U101" s="89">
        <f t="shared" si="28"/>
        <v>-1340595</v>
      </c>
      <c r="V101" s="91">
        <f t="shared" si="28"/>
        <v>7284220</v>
      </c>
      <c r="W101" s="331">
        <f>W102+W105+W109+W110+W121+W132+W143+W146+W158+W159+W160+W161+W172</f>
        <v>0</v>
      </c>
    </row>
    <row r="102" spans="1:23" s="41" customFormat="1" hidden="1" x14ac:dyDescent="0.25">
      <c r="A102" s="126" t="s">
        <v>222</v>
      </c>
      <c r="B102" s="124" t="s">
        <v>658</v>
      </c>
      <c r="C102" s="790" t="s">
        <v>223</v>
      </c>
      <c r="D102" s="791"/>
      <c r="E102" s="791"/>
      <c r="F102" s="424"/>
      <c r="G102" s="424"/>
      <c r="H102" s="259">
        <f>H103+H104</f>
        <v>0</v>
      </c>
      <c r="I102" s="157">
        <f t="shared" ref="I102:V102" si="29">I103+I104</f>
        <v>0</v>
      </c>
      <c r="J102" s="169">
        <f t="shared" si="27"/>
        <v>0</v>
      </c>
      <c r="K102" s="171">
        <f t="shared" si="29"/>
        <v>0</v>
      </c>
      <c r="L102" s="132">
        <f t="shared" si="29"/>
        <v>0</v>
      </c>
      <c r="M102" s="132">
        <f t="shared" si="29"/>
        <v>0</v>
      </c>
      <c r="N102" s="132">
        <f t="shared" si="29"/>
        <v>0</v>
      </c>
      <c r="O102" s="132">
        <f t="shared" si="29"/>
        <v>0</v>
      </c>
      <c r="P102" s="133">
        <f t="shared" si="29"/>
        <v>0</v>
      </c>
      <c r="Q102" s="132">
        <f t="shared" si="29"/>
        <v>0</v>
      </c>
      <c r="R102" s="648">
        <f t="shared" si="29"/>
        <v>0</v>
      </c>
      <c r="S102" s="692">
        <f t="shared" si="29"/>
        <v>0</v>
      </c>
      <c r="T102" s="131">
        <f t="shared" si="29"/>
        <v>0</v>
      </c>
      <c r="U102" s="131">
        <f t="shared" si="29"/>
        <v>0</v>
      </c>
      <c r="V102" s="134">
        <f t="shared" si="29"/>
        <v>0</v>
      </c>
      <c r="W102" s="337">
        <f>W103+W104</f>
        <v>0</v>
      </c>
    </row>
    <row r="103" spans="1:23" hidden="1" x14ac:dyDescent="0.25">
      <c r="B103" s="55"/>
      <c r="C103" s="2"/>
      <c r="D103" s="761" t="s">
        <v>347</v>
      </c>
      <c r="E103" s="761"/>
      <c r="F103" s="420"/>
      <c r="G103" s="420"/>
      <c r="H103" s="251">
        <f>SUM(K103:V103)</f>
        <v>0</v>
      </c>
      <c r="I103" s="149"/>
      <c r="J103" s="167">
        <f t="shared" si="27"/>
        <v>0</v>
      </c>
      <c r="K103" s="75"/>
      <c r="L103" s="1"/>
      <c r="M103" s="1"/>
      <c r="N103" s="1"/>
      <c r="O103" s="1"/>
      <c r="P103" s="81"/>
      <c r="Q103" s="1"/>
      <c r="R103" s="42"/>
      <c r="S103" s="44"/>
      <c r="T103" s="42"/>
      <c r="U103" s="42"/>
      <c r="V103" s="44"/>
      <c r="W103" s="336"/>
    </row>
    <row r="104" spans="1:23" hidden="1" x14ac:dyDescent="0.25">
      <c r="B104" s="55"/>
      <c r="C104" s="2"/>
      <c r="D104" s="761" t="s">
        <v>348</v>
      </c>
      <c r="E104" s="761"/>
      <c r="F104" s="420"/>
      <c r="G104" s="420"/>
      <c r="H104" s="251">
        <f>SUM(K104:V104)</f>
        <v>0</v>
      </c>
      <c r="I104" s="149"/>
      <c r="J104" s="167">
        <f t="shared" si="27"/>
        <v>0</v>
      </c>
      <c r="K104" s="75"/>
      <c r="L104" s="1"/>
      <c r="M104" s="1"/>
      <c r="N104" s="1"/>
      <c r="O104" s="1"/>
      <c r="P104" s="81"/>
      <c r="Q104" s="1"/>
      <c r="R104" s="42"/>
      <c r="S104" s="44"/>
      <c r="T104" s="42"/>
      <c r="U104" s="42"/>
      <c r="V104" s="44"/>
      <c r="W104" s="336"/>
    </row>
    <row r="105" spans="1:23" hidden="1" x14ac:dyDescent="0.25">
      <c r="B105" s="124" t="s">
        <v>838</v>
      </c>
      <c r="C105" s="790" t="s">
        <v>839</v>
      </c>
      <c r="D105" s="791"/>
      <c r="E105" s="791"/>
      <c r="F105" s="424"/>
      <c r="G105" s="424"/>
      <c r="H105" s="259">
        <f>H106+H107+H108</f>
        <v>0</v>
      </c>
      <c r="I105" s="157">
        <f t="shared" ref="I105:V105" si="30">I106+I107+I108</f>
        <v>0</v>
      </c>
      <c r="J105" s="169">
        <f t="shared" si="27"/>
        <v>0</v>
      </c>
      <c r="K105" s="171">
        <f t="shared" si="30"/>
        <v>0</v>
      </c>
      <c r="L105" s="132">
        <f t="shared" si="30"/>
        <v>0</v>
      </c>
      <c r="M105" s="132">
        <f t="shared" si="30"/>
        <v>0</v>
      </c>
      <c r="N105" s="132">
        <f t="shared" si="30"/>
        <v>0</v>
      </c>
      <c r="O105" s="132">
        <f t="shared" si="30"/>
        <v>0</v>
      </c>
      <c r="P105" s="133">
        <f t="shared" si="30"/>
        <v>0</v>
      </c>
      <c r="Q105" s="132">
        <f t="shared" si="30"/>
        <v>0</v>
      </c>
      <c r="R105" s="648">
        <f t="shared" si="30"/>
        <v>0</v>
      </c>
      <c r="S105" s="692">
        <f t="shared" si="30"/>
        <v>0</v>
      </c>
      <c r="T105" s="131">
        <f t="shared" si="30"/>
        <v>0</v>
      </c>
      <c r="U105" s="131">
        <f t="shared" si="30"/>
        <v>0</v>
      </c>
      <c r="V105" s="134">
        <f t="shared" si="30"/>
        <v>0</v>
      </c>
      <c r="W105" s="337">
        <f>W106+W107+W108</f>
        <v>0</v>
      </c>
    </row>
    <row r="106" spans="1:23" s="209" customFormat="1" hidden="1" x14ac:dyDescent="0.25">
      <c r="A106" s="126" t="s">
        <v>884</v>
      </c>
      <c r="B106" s="189" t="s">
        <v>885</v>
      </c>
      <c r="C106" s="202"/>
      <c r="D106" s="266" t="s">
        <v>971</v>
      </c>
      <c r="E106" s="266"/>
      <c r="F106" s="422"/>
      <c r="G106" s="422"/>
      <c r="H106" s="271">
        <f>SUM(K106:V106)</f>
        <v>0</v>
      </c>
      <c r="I106" s="190"/>
      <c r="J106" s="191">
        <f t="shared" si="27"/>
        <v>0</v>
      </c>
      <c r="K106" s="199"/>
      <c r="L106" s="193"/>
      <c r="M106" s="193"/>
      <c r="N106" s="193"/>
      <c r="O106" s="193"/>
      <c r="P106" s="194"/>
      <c r="Q106" s="193"/>
      <c r="R106" s="192"/>
      <c r="S106" s="195"/>
      <c r="T106" s="192"/>
      <c r="U106" s="192"/>
      <c r="V106" s="195"/>
      <c r="W106" s="333"/>
    </row>
    <row r="107" spans="1:23" s="209" customFormat="1" hidden="1" x14ac:dyDescent="0.25">
      <c r="A107" s="126" t="s">
        <v>224</v>
      </c>
      <c r="B107" s="189" t="s">
        <v>659</v>
      </c>
      <c r="C107" s="202"/>
      <c r="D107" s="266" t="s">
        <v>225</v>
      </c>
      <c r="E107" s="266"/>
      <c r="F107" s="422"/>
      <c r="G107" s="422"/>
      <c r="H107" s="271">
        <f>SUM(K107:V107)</f>
        <v>0</v>
      </c>
      <c r="I107" s="190"/>
      <c r="J107" s="191">
        <f t="shared" si="27"/>
        <v>0</v>
      </c>
      <c r="K107" s="199"/>
      <c r="L107" s="193"/>
      <c r="M107" s="193"/>
      <c r="N107" s="193"/>
      <c r="O107" s="193"/>
      <c r="P107" s="194"/>
      <c r="Q107" s="193"/>
      <c r="R107" s="192"/>
      <c r="S107" s="195"/>
      <c r="T107" s="192"/>
      <c r="U107" s="192"/>
      <c r="V107" s="195"/>
      <c r="W107" s="333"/>
    </row>
    <row r="108" spans="1:23" s="209" customFormat="1" hidden="1" x14ac:dyDescent="0.25">
      <c r="A108" s="126" t="s">
        <v>226</v>
      </c>
      <c r="B108" s="189" t="s">
        <v>660</v>
      </c>
      <c r="C108" s="202"/>
      <c r="D108" s="266" t="s">
        <v>227</v>
      </c>
      <c r="E108" s="266"/>
      <c r="F108" s="422"/>
      <c r="G108" s="422"/>
      <c r="H108" s="271">
        <f>SUM(K108:V108)</f>
        <v>0</v>
      </c>
      <c r="I108" s="190"/>
      <c r="J108" s="191">
        <f t="shared" si="27"/>
        <v>0</v>
      </c>
      <c r="K108" s="199"/>
      <c r="L108" s="193"/>
      <c r="M108" s="193"/>
      <c r="N108" s="193"/>
      <c r="O108" s="193"/>
      <c r="P108" s="194"/>
      <c r="Q108" s="193"/>
      <c r="R108" s="192"/>
      <c r="S108" s="195"/>
      <c r="T108" s="192"/>
      <c r="U108" s="192"/>
      <c r="V108" s="195"/>
      <c r="W108" s="333"/>
    </row>
    <row r="109" spans="1:23" s="41" customFormat="1" ht="27.75" hidden="1" customHeight="1" x14ac:dyDescent="0.25">
      <c r="A109" s="126" t="s">
        <v>228</v>
      </c>
      <c r="B109" s="107" t="s">
        <v>661</v>
      </c>
      <c r="C109" s="831" t="s">
        <v>353</v>
      </c>
      <c r="D109" s="832"/>
      <c r="E109" s="832"/>
      <c r="F109" s="425"/>
      <c r="G109" s="425"/>
      <c r="H109" s="260">
        <f>SUM(K109:V109)</f>
        <v>0</v>
      </c>
      <c r="I109" s="158"/>
      <c r="J109" s="170">
        <f t="shared" si="27"/>
        <v>0</v>
      </c>
      <c r="K109" s="109"/>
      <c r="L109" s="110"/>
      <c r="M109" s="110"/>
      <c r="N109" s="110"/>
      <c r="O109" s="110"/>
      <c r="P109" s="113"/>
      <c r="Q109" s="110"/>
      <c r="R109" s="43"/>
      <c r="S109" s="45"/>
      <c r="T109" s="112"/>
      <c r="U109" s="112"/>
      <c r="V109" s="114"/>
      <c r="W109" s="338"/>
    </row>
    <row r="110" spans="1:23" s="41" customFormat="1" hidden="1" x14ac:dyDescent="0.25">
      <c r="A110" s="126" t="s">
        <v>229</v>
      </c>
      <c r="B110" s="107" t="s">
        <v>662</v>
      </c>
      <c r="C110" s="831" t="s">
        <v>804</v>
      </c>
      <c r="D110" s="832"/>
      <c r="E110" s="832"/>
      <c r="F110" s="425"/>
      <c r="G110" s="425"/>
      <c r="H110" s="260">
        <f>H111+H112+H113+H114+H115+H116+H117+H118+H119+H120</f>
        <v>0</v>
      </c>
      <c r="I110" s="158">
        <f t="shared" ref="I110:V110" si="31">I111+I112+I113+I114+I115+I116+I117+I118+I119+I120</f>
        <v>0</v>
      </c>
      <c r="J110" s="170">
        <f t="shared" si="27"/>
        <v>0</v>
      </c>
      <c r="K110" s="109">
        <f t="shared" si="31"/>
        <v>0</v>
      </c>
      <c r="L110" s="110">
        <f t="shared" si="31"/>
        <v>0</v>
      </c>
      <c r="M110" s="110">
        <f t="shared" si="31"/>
        <v>0</v>
      </c>
      <c r="N110" s="110">
        <f t="shared" si="31"/>
        <v>0</v>
      </c>
      <c r="O110" s="110">
        <f t="shared" si="31"/>
        <v>0</v>
      </c>
      <c r="P110" s="113">
        <f t="shared" si="31"/>
        <v>0</v>
      </c>
      <c r="Q110" s="110">
        <f t="shared" si="31"/>
        <v>0</v>
      </c>
      <c r="R110" s="43">
        <f t="shared" si="31"/>
        <v>0</v>
      </c>
      <c r="S110" s="45">
        <f t="shared" si="31"/>
        <v>0</v>
      </c>
      <c r="T110" s="112">
        <f t="shared" si="31"/>
        <v>0</v>
      </c>
      <c r="U110" s="112">
        <f t="shared" si="31"/>
        <v>0</v>
      </c>
      <c r="V110" s="114">
        <f t="shared" si="31"/>
        <v>0</v>
      </c>
      <c r="W110" s="338">
        <f>W111+W112+W113+W114+W115+W116+W117+W118+W119+W120</f>
        <v>0</v>
      </c>
    </row>
    <row r="111" spans="1:23" hidden="1" x14ac:dyDescent="0.25">
      <c r="B111" s="55"/>
      <c r="C111" s="2"/>
      <c r="D111" s="761" t="s">
        <v>370</v>
      </c>
      <c r="E111" s="761"/>
      <c r="F111" s="420"/>
      <c r="G111" s="420"/>
      <c r="H111" s="251">
        <f t="shared" ref="H111:H120" si="32">SUM(K111:V111)</f>
        <v>0</v>
      </c>
      <c r="I111" s="149"/>
      <c r="J111" s="167">
        <f t="shared" si="27"/>
        <v>0</v>
      </c>
      <c r="K111" s="75"/>
      <c r="L111" s="1"/>
      <c r="M111" s="1"/>
      <c r="N111" s="1"/>
      <c r="O111" s="1"/>
      <c r="P111" s="81"/>
      <c r="Q111" s="1"/>
      <c r="R111" s="42"/>
      <c r="S111" s="44"/>
      <c r="T111" s="42"/>
      <c r="U111" s="42"/>
      <c r="V111" s="44"/>
      <c r="W111" s="336"/>
    </row>
    <row r="112" spans="1:23" hidden="1" x14ac:dyDescent="0.25">
      <c r="B112" s="55"/>
      <c r="C112" s="2"/>
      <c r="D112" s="761" t="s">
        <v>506</v>
      </c>
      <c r="E112" s="761"/>
      <c r="F112" s="420"/>
      <c r="G112" s="420"/>
      <c r="H112" s="251">
        <f t="shared" si="32"/>
        <v>0</v>
      </c>
      <c r="I112" s="149"/>
      <c r="J112" s="167">
        <f t="shared" si="27"/>
        <v>0</v>
      </c>
      <c r="K112" s="75"/>
      <c r="L112" s="1"/>
      <c r="M112" s="1"/>
      <c r="N112" s="1"/>
      <c r="O112" s="1"/>
      <c r="P112" s="81"/>
      <c r="Q112" s="1"/>
      <c r="R112" s="42"/>
      <c r="S112" s="44"/>
      <c r="T112" s="42"/>
      <c r="U112" s="42"/>
      <c r="V112" s="44"/>
      <c r="W112" s="336"/>
    </row>
    <row r="113" spans="1:23" hidden="1" x14ac:dyDescent="0.25">
      <c r="B113" s="55"/>
      <c r="C113" s="2"/>
      <c r="D113" s="761" t="s">
        <v>507</v>
      </c>
      <c r="E113" s="761"/>
      <c r="F113" s="420"/>
      <c r="G113" s="420"/>
      <c r="H113" s="251">
        <f t="shared" si="32"/>
        <v>0</v>
      </c>
      <c r="I113" s="149"/>
      <c r="J113" s="167">
        <f t="shared" si="27"/>
        <v>0</v>
      </c>
      <c r="K113" s="75"/>
      <c r="L113" s="1"/>
      <c r="M113" s="1"/>
      <c r="N113" s="1"/>
      <c r="O113" s="1"/>
      <c r="P113" s="81"/>
      <c r="Q113" s="1"/>
      <c r="R113" s="42"/>
      <c r="S113" s="44"/>
      <c r="T113" s="42"/>
      <c r="U113" s="42"/>
      <c r="V113" s="44"/>
      <c r="W113" s="336"/>
    </row>
    <row r="114" spans="1:23" hidden="1" x14ac:dyDescent="0.25">
      <c r="B114" s="55"/>
      <c r="C114" s="2"/>
      <c r="D114" s="761" t="s">
        <v>508</v>
      </c>
      <c r="E114" s="761"/>
      <c r="F114" s="420"/>
      <c r="G114" s="420"/>
      <c r="H114" s="251">
        <f t="shared" si="32"/>
        <v>0</v>
      </c>
      <c r="I114" s="149"/>
      <c r="J114" s="167">
        <f t="shared" si="27"/>
        <v>0</v>
      </c>
      <c r="K114" s="75"/>
      <c r="L114" s="1"/>
      <c r="M114" s="1"/>
      <c r="N114" s="1"/>
      <c r="O114" s="1"/>
      <c r="P114" s="81"/>
      <c r="Q114" s="1"/>
      <c r="R114" s="42"/>
      <c r="S114" s="44"/>
      <c r="T114" s="42"/>
      <c r="U114" s="42"/>
      <c r="V114" s="44"/>
      <c r="W114" s="336"/>
    </row>
    <row r="115" spans="1:23" hidden="1" x14ac:dyDescent="0.25">
      <c r="B115" s="55"/>
      <c r="C115" s="2"/>
      <c r="D115" s="761" t="s">
        <v>509</v>
      </c>
      <c r="E115" s="761"/>
      <c r="F115" s="420"/>
      <c r="G115" s="420"/>
      <c r="H115" s="251">
        <f t="shared" si="32"/>
        <v>0</v>
      </c>
      <c r="I115" s="149"/>
      <c r="J115" s="167">
        <f t="shared" si="27"/>
        <v>0</v>
      </c>
      <c r="K115" s="75"/>
      <c r="L115" s="1"/>
      <c r="M115" s="1"/>
      <c r="N115" s="1"/>
      <c r="O115" s="1"/>
      <c r="P115" s="81"/>
      <c r="Q115" s="1"/>
      <c r="R115" s="42"/>
      <c r="S115" s="44"/>
      <c r="T115" s="42"/>
      <c r="U115" s="42"/>
      <c r="V115" s="44"/>
      <c r="W115" s="336"/>
    </row>
    <row r="116" spans="1:23" hidden="1" x14ac:dyDescent="0.25">
      <c r="B116" s="55"/>
      <c r="C116" s="2"/>
      <c r="D116" s="761" t="s">
        <v>510</v>
      </c>
      <c r="E116" s="761"/>
      <c r="F116" s="420"/>
      <c r="G116" s="420"/>
      <c r="H116" s="251">
        <f t="shared" si="32"/>
        <v>0</v>
      </c>
      <c r="I116" s="149"/>
      <c r="J116" s="167">
        <f t="shared" si="27"/>
        <v>0</v>
      </c>
      <c r="K116" s="75"/>
      <c r="L116" s="1"/>
      <c r="M116" s="1"/>
      <c r="N116" s="1"/>
      <c r="O116" s="1"/>
      <c r="P116" s="81"/>
      <c r="Q116" s="1"/>
      <c r="R116" s="42"/>
      <c r="S116" s="44"/>
      <c r="T116" s="42"/>
      <c r="U116" s="42"/>
      <c r="V116" s="44"/>
      <c r="W116" s="336"/>
    </row>
    <row r="117" spans="1:23" ht="25.5" hidden="1" customHeight="1" x14ac:dyDescent="0.25">
      <c r="B117" s="55"/>
      <c r="C117" s="2"/>
      <c r="D117" s="762" t="s">
        <v>511</v>
      </c>
      <c r="E117" s="762"/>
      <c r="F117" s="426"/>
      <c r="G117" s="426"/>
      <c r="H117" s="261">
        <f t="shared" si="32"/>
        <v>0</v>
      </c>
      <c r="I117" s="159"/>
      <c r="J117" s="167">
        <f t="shared" si="27"/>
        <v>0</v>
      </c>
      <c r="K117" s="75"/>
      <c r="L117" s="1"/>
      <c r="M117" s="1"/>
      <c r="N117" s="1"/>
      <c r="O117" s="1"/>
      <c r="P117" s="81"/>
      <c r="Q117" s="1"/>
      <c r="R117" s="42"/>
      <c r="S117" s="44"/>
      <c r="T117" s="42"/>
      <c r="U117" s="42"/>
      <c r="V117" s="44"/>
      <c r="W117" s="336"/>
    </row>
    <row r="118" spans="1:23" hidden="1" x14ac:dyDescent="0.25">
      <c r="B118" s="55"/>
      <c r="C118" s="2"/>
      <c r="D118" s="761" t="s">
        <v>805</v>
      </c>
      <c r="E118" s="761"/>
      <c r="F118" s="420"/>
      <c r="G118" s="420"/>
      <c r="H118" s="251">
        <f t="shared" si="32"/>
        <v>0</v>
      </c>
      <c r="I118" s="149"/>
      <c r="J118" s="167">
        <f t="shared" si="27"/>
        <v>0</v>
      </c>
      <c r="K118" s="75"/>
      <c r="L118" s="1"/>
      <c r="M118" s="1"/>
      <c r="N118" s="1"/>
      <c r="O118" s="1"/>
      <c r="P118" s="81"/>
      <c r="Q118" s="1"/>
      <c r="R118" s="42"/>
      <c r="S118" s="44"/>
      <c r="T118" s="42"/>
      <c r="U118" s="42"/>
      <c r="V118" s="44"/>
      <c r="W118" s="336"/>
    </row>
    <row r="119" spans="1:23" ht="25.5" hidden="1" customHeight="1" x14ac:dyDescent="0.25">
      <c r="B119" s="55"/>
      <c r="C119" s="2"/>
      <c r="D119" s="762" t="s">
        <v>512</v>
      </c>
      <c r="E119" s="762"/>
      <c r="F119" s="426"/>
      <c r="G119" s="426"/>
      <c r="H119" s="261">
        <f t="shared" si="32"/>
        <v>0</v>
      </c>
      <c r="I119" s="159"/>
      <c r="J119" s="167">
        <f t="shared" si="27"/>
        <v>0</v>
      </c>
      <c r="K119" s="75"/>
      <c r="L119" s="1"/>
      <c r="M119" s="1"/>
      <c r="N119" s="1"/>
      <c r="O119" s="1"/>
      <c r="P119" s="81"/>
      <c r="Q119" s="1"/>
      <c r="R119" s="42"/>
      <c r="S119" s="44"/>
      <c r="T119" s="42"/>
      <c r="U119" s="42"/>
      <c r="V119" s="44"/>
      <c r="W119" s="336"/>
    </row>
    <row r="120" spans="1:23" ht="25.5" hidden="1" customHeight="1" x14ac:dyDescent="0.25">
      <c r="B120" s="55"/>
      <c r="C120" s="2"/>
      <c r="D120" s="762" t="s">
        <v>513</v>
      </c>
      <c r="E120" s="762"/>
      <c r="F120" s="426"/>
      <c r="G120" s="426"/>
      <c r="H120" s="261">
        <f t="shared" si="32"/>
        <v>0</v>
      </c>
      <c r="I120" s="159"/>
      <c r="J120" s="167">
        <f t="shared" si="27"/>
        <v>0</v>
      </c>
      <c r="K120" s="75"/>
      <c r="L120" s="1"/>
      <c r="M120" s="1"/>
      <c r="N120" s="1"/>
      <c r="O120" s="1"/>
      <c r="P120" s="81"/>
      <c r="Q120" s="1"/>
      <c r="R120" s="42"/>
      <c r="S120" s="44"/>
      <c r="T120" s="42"/>
      <c r="U120" s="42"/>
      <c r="V120" s="44"/>
      <c r="W120" s="336"/>
    </row>
    <row r="121" spans="1:23" s="41" customFormat="1" ht="15" hidden="1" customHeight="1" x14ac:dyDescent="0.25">
      <c r="A121" s="126" t="s">
        <v>230</v>
      </c>
      <c r="B121" s="107" t="s">
        <v>663</v>
      </c>
      <c r="C121" s="831" t="s">
        <v>806</v>
      </c>
      <c r="D121" s="832"/>
      <c r="E121" s="832"/>
      <c r="F121" s="425"/>
      <c r="G121" s="425"/>
      <c r="H121" s="260">
        <f>H122+H123+H124+H125+H126+H127+H128+H129+H130+H131</f>
        <v>0</v>
      </c>
      <c r="I121" s="158">
        <f t="shared" ref="I121:V121" si="33">I122+I123+I124+I125+I126+I127+I128+I129+I130+I131</f>
        <v>0</v>
      </c>
      <c r="J121" s="170">
        <f t="shared" si="27"/>
        <v>0</v>
      </c>
      <c r="K121" s="109">
        <f t="shared" si="33"/>
        <v>0</v>
      </c>
      <c r="L121" s="110">
        <f t="shared" si="33"/>
        <v>0</v>
      </c>
      <c r="M121" s="110">
        <f t="shared" si="33"/>
        <v>0</v>
      </c>
      <c r="N121" s="110">
        <f t="shared" si="33"/>
        <v>0</v>
      </c>
      <c r="O121" s="110">
        <f t="shared" si="33"/>
        <v>0</v>
      </c>
      <c r="P121" s="113">
        <f t="shared" si="33"/>
        <v>0</v>
      </c>
      <c r="Q121" s="110">
        <f t="shared" si="33"/>
        <v>0</v>
      </c>
      <c r="R121" s="43">
        <f t="shared" si="33"/>
        <v>0</v>
      </c>
      <c r="S121" s="45">
        <f t="shared" si="33"/>
        <v>0</v>
      </c>
      <c r="T121" s="112">
        <f t="shared" si="33"/>
        <v>0</v>
      </c>
      <c r="U121" s="112">
        <f t="shared" si="33"/>
        <v>0</v>
      </c>
      <c r="V121" s="114">
        <f t="shared" si="33"/>
        <v>0</v>
      </c>
      <c r="W121" s="338">
        <f>W122+W123+W124+W125+W126+W127+W128+W129+W130+W131</f>
        <v>0</v>
      </c>
    </row>
    <row r="122" spans="1:23" hidden="1" x14ac:dyDescent="0.25">
      <c r="B122" s="55"/>
      <c r="C122" s="2"/>
      <c r="D122" s="761" t="s">
        <v>369</v>
      </c>
      <c r="E122" s="761"/>
      <c r="F122" s="420"/>
      <c r="G122" s="420"/>
      <c r="H122" s="251">
        <f t="shared" ref="H122:H131" si="34">SUM(K122:V122)</f>
        <v>0</v>
      </c>
      <c r="I122" s="149"/>
      <c r="J122" s="167">
        <f t="shared" si="27"/>
        <v>0</v>
      </c>
      <c r="K122" s="75"/>
      <c r="L122" s="1"/>
      <c r="M122" s="1"/>
      <c r="N122" s="1"/>
      <c r="O122" s="1"/>
      <c r="P122" s="81"/>
      <c r="Q122" s="1"/>
      <c r="R122" s="42"/>
      <c r="S122" s="44"/>
      <c r="T122" s="42"/>
      <c r="U122" s="42"/>
      <c r="V122" s="44"/>
      <c r="W122" s="336"/>
    </row>
    <row r="123" spans="1:23" hidden="1" x14ac:dyDescent="0.25">
      <c r="B123" s="55"/>
      <c r="C123" s="2"/>
      <c r="D123" s="761" t="s">
        <v>514</v>
      </c>
      <c r="E123" s="761"/>
      <c r="F123" s="420"/>
      <c r="G123" s="420"/>
      <c r="H123" s="251">
        <f t="shared" si="34"/>
        <v>0</v>
      </c>
      <c r="I123" s="149"/>
      <c r="J123" s="167">
        <f t="shared" si="27"/>
        <v>0</v>
      </c>
      <c r="K123" s="75"/>
      <c r="L123" s="1"/>
      <c r="M123" s="1"/>
      <c r="N123" s="1"/>
      <c r="O123" s="1"/>
      <c r="P123" s="81"/>
      <c r="Q123" s="1"/>
      <c r="R123" s="42"/>
      <c r="S123" s="44"/>
      <c r="T123" s="42"/>
      <c r="U123" s="42"/>
      <c r="V123" s="44"/>
      <c r="W123" s="336"/>
    </row>
    <row r="124" spans="1:23" hidden="1" x14ac:dyDescent="0.25">
      <c r="B124" s="55"/>
      <c r="C124" s="2"/>
      <c r="D124" s="761" t="s">
        <v>516</v>
      </c>
      <c r="E124" s="761"/>
      <c r="F124" s="420"/>
      <c r="G124" s="420"/>
      <c r="H124" s="251">
        <f t="shared" si="34"/>
        <v>0</v>
      </c>
      <c r="I124" s="149"/>
      <c r="J124" s="167">
        <f t="shared" si="27"/>
        <v>0</v>
      </c>
      <c r="K124" s="75"/>
      <c r="L124" s="1"/>
      <c r="M124" s="1"/>
      <c r="N124" s="1"/>
      <c r="O124" s="1"/>
      <c r="P124" s="81"/>
      <c r="Q124" s="1"/>
      <c r="R124" s="42"/>
      <c r="S124" s="44"/>
      <c r="T124" s="42"/>
      <c r="U124" s="42"/>
      <c r="V124" s="44"/>
      <c r="W124" s="336"/>
    </row>
    <row r="125" spans="1:23" hidden="1" x14ac:dyDescent="0.25">
      <c r="B125" s="55"/>
      <c r="C125" s="2"/>
      <c r="D125" s="761" t="s">
        <v>808</v>
      </c>
      <c r="E125" s="761"/>
      <c r="F125" s="420"/>
      <c r="G125" s="420"/>
      <c r="H125" s="251">
        <f t="shared" si="34"/>
        <v>0</v>
      </c>
      <c r="I125" s="149"/>
      <c r="J125" s="167">
        <f t="shared" si="27"/>
        <v>0</v>
      </c>
      <c r="K125" s="75"/>
      <c r="L125" s="1"/>
      <c r="M125" s="1"/>
      <c r="N125" s="1"/>
      <c r="O125" s="1"/>
      <c r="P125" s="81"/>
      <c r="Q125" s="1"/>
      <c r="R125" s="42"/>
      <c r="S125" s="44"/>
      <c r="T125" s="42"/>
      <c r="U125" s="42"/>
      <c r="V125" s="44"/>
      <c r="W125" s="336"/>
    </row>
    <row r="126" spans="1:23" hidden="1" x14ac:dyDescent="0.25">
      <c r="B126" s="55"/>
      <c r="C126" s="2"/>
      <c r="D126" s="761" t="s">
        <v>521</v>
      </c>
      <c r="E126" s="761"/>
      <c r="F126" s="420"/>
      <c r="G126" s="420"/>
      <c r="H126" s="251">
        <f t="shared" si="34"/>
        <v>0</v>
      </c>
      <c r="I126" s="149"/>
      <c r="J126" s="167">
        <f t="shared" si="27"/>
        <v>0</v>
      </c>
      <c r="K126" s="75"/>
      <c r="L126" s="1"/>
      <c r="M126" s="1"/>
      <c r="N126" s="1"/>
      <c r="O126" s="1"/>
      <c r="P126" s="81"/>
      <c r="Q126" s="1"/>
      <c r="R126" s="42"/>
      <c r="S126" s="44"/>
      <c r="T126" s="42"/>
      <c r="U126" s="42"/>
      <c r="V126" s="44"/>
      <c r="W126" s="336"/>
    </row>
    <row r="127" spans="1:23" hidden="1" x14ac:dyDescent="0.25">
      <c r="B127" s="55"/>
      <c r="C127" s="2"/>
      <c r="D127" s="761" t="s">
        <v>519</v>
      </c>
      <c r="E127" s="761"/>
      <c r="F127" s="420"/>
      <c r="G127" s="420"/>
      <c r="H127" s="251">
        <f t="shared" si="34"/>
        <v>0</v>
      </c>
      <c r="I127" s="149"/>
      <c r="J127" s="167">
        <f t="shared" si="27"/>
        <v>0</v>
      </c>
      <c r="K127" s="75"/>
      <c r="L127" s="1"/>
      <c r="M127" s="1"/>
      <c r="N127" s="1"/>
      <c r="O127" s="1"/>
      <c r="P127" s="81"/>
      <c r="Q127" s="1"/>
      <c r="R127" s="42"/>
      <c r="S127" s="44"/>
      <c r="T127" s="42"/>
      <c r="U127" s="42"/>
      <c r="V127" s="44"/>
      <c r="W127" s="336"/>
    </row>
    <row r="128" spans="1:23" ht="25.5" hidden="1" customHeight="1" x14ac:dyDescent="0.25">
      <c r="B128" s="55"/>
      <c r="C128" s="2"/>
      <c r="D128" s="762" t="s">
        <v>523</v>
      </c>
      <c r="E128" s="762"/>
      <c r="F128" s="426"/>
      <c r="G128" s="426"/>
      <c r="H128" s="261">
        <f t="shared" si="34"/>
        <v>0</v>
      </c>
      <c r="I128" s="159"/>
      <c r="J128" s="167">
        <f t="shared" si="27"/>
        <v>0</v>
      </c>
      <c r="K128" s="75"/>
      <c r="L128" s="1"/>
      <c r="M128" s="1"/>
      <c r="N128" s="1"/>
      <c r="O128" s="1"/>
      <c r="P128" s="81"/>
      <c r="Q128" s="1"/>
      <c r="R128" s="42"/>
      <c r="S128" s="44"/>
      <c r="T128" s="42"/>
      <c r="U128" s="42"/>
      <c r="V128" s="44"/>
      <c r="W128" s="336"/>
    </row>
    <row r="129" spans="1:23" hidden="1" x14ac:dyDescent="0.25">
      <c r="B129" s="55"/>
      <c r="C129" s="2"/>
      <c r="D129" s="761" t="s">
        <v>807</v>
      </c>
      <c r="E129" s="761"/>
      <c r="F129" s="420"/>
      <c r="G129" s="420"/>
      <c r="H129" s="251">
        <f t="shared" si="34"/>
        <v>0</v>
      </c>
      <c r="I129" s="149"/>
      <c r="J129" s="167">
        <f t="shared" si="27"/>
        <v>0</v>
      </c>
      <c r="K129" s="75"/>
      <c r="L129" s="1"/>
      <c r="M129" s="1"/>
      <c r="N129" s="1"/>
      <c r="O129" s="1"/>
      <c r="P129" s="81"/>
      <c r="Q129" s="1"/>
      <c r="R129" s="42"/>
      <c r="S129" s="44"/>
      <c r="T129" s="42"/>
      <c r="U129" s="42"/>
      <c r="V129" s="44"/>
      <c r="W129" s="336"/>
    </row>
    <row r="130" spans="1:23" ht="25.5" hidden="1" customHeight="1" x14ac:dyDescent="0.25">
      <c r="B130" s="55"/>
      <c r="C130" s="2"/>
      <c r="D130" s="762" t="s">
        <v>526</v>
      </c>
      <c r="E130" s="762"/>
      <c r="F130" s="426"/>
      <c r="G130" s="426"/>
      <c r="H130" s="261">
        <f t="shared" si="34"/>
        <v>0</v>
      </c>
      <c r="I130" s="159"/>
      <c r="J130" s="167">
        <f t="shared" si="27"/>
        <v>0</v>
      </c>
      <c r="K130" s="75"/>
      <c r="L130" s="1"/>
      <c r="M130" s="1"/>
      <c r="N130" s="1"/>
      <c r="O130" s="1"/>
      <c r="P130" s="81"/>
      <c r="Q130" s="1"/>
      <c r="R130" s="42"/>
      <c r="S130" s="44"/>
      <c r="T130" s="42"/>
      <c r="U130" s="42"/>
      <c r="V130" s="44"/>
      <c r="W130" s="336"/>
    </row>
    <row r="131" spans="1:23" ht="25.5" hidden="1" customHeight="1" x14ac:dyDescent="0.25">
      <c r="B131" s="55"/>
      <c r="C131" s="2"/>
      <c r="D131" s="762" t="s">
        <v>528</v>
      </c>
      <c r="E131" s="762"/>
      <c r="F131" s="426"/>
      <c r="G131" s="426"/>
      <c r="H131" s="261">
        <f t="shared" si="34"/>
        <v>0</v>
      </c>
      <c r="I131" s="159"/>
      <c r="J131" s="167">
        <f t="shared" si="27"/>
        <v>0</v>
      </c>
      <c r="K131" s="75"/>
      <c r="L131" s="1"/>
      <c r="M131" s="1"/>
      <c r="N131" s="1"/>
      <c r="O131" s="1"/>
      <c r="P131" s="81"/>
      <c r="Q131" s="1"/>
      <c r="R131" s="42"/>
      <c r="S131" s="44"/>
      <c r="T131" s="42"/>
      <c r="U131" s="42"/>
      <c r="V131" s="44"/>
      <c r="W131" s="336"/>
    </row>
    <row r="132" spans="1:23" s="41" customFormat="1" ht="15" hidden="1" customHeight="1" x14ac:dyDescent="0.25">
      <c r="A132" s="126" t="s">
        <v>231</v>
      </c>
      <c r="B132" s="107" t="s">
        <v>664</v>
      </c>
      <c r="C132" s="792" t="s">
        <v>232</v>
      </c>
      <c r="D132" s="793"/>
      <c r="E132" s="793"/>
      <c r="F132" s="427"/>
      <c r="G132" s="427"/>
      <c r="H132" s="262">
        <f>H133+H134+H135+H136+H137+H138+H139+H140+H141+H142</f>
        <v>0</v>
      </c>
      <c r="I132" s="160">
        <f t="shared" ref="I132:V132" si="35">I133+I134+I135+I136+I137+I138+I139+I140+I141+I142</f>
        <v>0</v>
      </c>
      <c r="J132" s="170">
        <f t="shared" si="27"/>
        <v>0</v>
      </c>
      <c r="K132" s="109">
        <f t="shared" si="35"/>
        <v>0</v>
      </c>
      <c r="L132" s="110">
        <f t="shared" si="35"/>
        <v>0</v>
      </c>
      <c r="M132" s="110">
        <f t="shared" si="35"/>
        <v>0</v>
      </c>
      <c r="N132" s="110">
        <f t="shared" si="35"/>
        <v>0</v>
      </c>
      <c r="O132" s="110">
        <f t="shared" si="35"/>
        <v>0</v>
      </c>
      <c r="P132" s="113">
        <f t="shared" si="35"/>
        <v>0</v>
      </c>
      <c r="Q132" s="110">
        <f t="shared" si="35"/>
        <v>0</v>
      </c>
      <c r="R132" s="43">
        <f t="shared" si="35"/>
        <v>0</v>
      </c>
      <c r="S132" s="45">
        <f t="shared" si="35"/>
        <v>0</v>
      </c>
      <c r="T132" s="112">
        <f t="shared" si="35"/>
        <v>0</v>
      </c>
      <c r="U132" s="112">
        <f t="shared" si="35"/>
        <v>0</v>
      </c>
      <c r="V132" s="114">
        <f t="shared" si="35"/>
        <v>0</v>
      </c>
      <c r="W132" s="338">
        <f>W133+W134+W135+W136+W137+W138+W139+W140+W141+W142</f>
        <v>0</v>
      </c>
    </row>
    <row r="133" spans="1:23" ht="15" hidden="1" customHeight="1" x14ac:dyDescent="0.25">
      <c r="B133" s="55"/>
      <c r="C133" s="2"/>
      <c r="D133" s="761" t="s">
        <v>368</v>
      </c>
      <c r="E133" s="761"/>
      <c r="F133" s="420"/>
      <c r="G133" s="420"/>
      <c r="H133" s="251">
        <f t="shared" ref="H133:H142" si="36">SUM(K133:V133)</f>
        <v>0</v>
      </c>
      <c r="I133" s="149"/>
      <c r="J133" s="167">
        <f t="shared" si="27"/>
        <v>0</v>
      </c>
      <c r="K133" s="75"/>
      <c r="L133" s="1"/>
      <c r="M133" s="1"/>
      <c r="N133" s="1"/>
      <c r="O133" s="1"/>
      <c r="P133" s="81"/>
      <c r="Q133" s="1"/>
      <c r="R133" s="42"/>
      <c r="S133" s="44"/>
      <c r="T133" s="42"/>
      <c r="U133" s="42"/>
      <c r="V133" s="44"/>
      <c r="W133" s="336"/>
    </row>
    <row r="134" spans="1:23" ht="15" hidden="1" customHeight="1" x14ac:dyDescent="0.25">
      <c r="B134" s="55"/>
      <c r="C134" s="2"/>
      <c r="D134" s="761" t="s">
        <v>515</v>
      </c>
      <c r="E134" s="761"/>
      <c r="F134" s="420"/>
      <c r="G134" s="420"/>
      <c r="H134" s="251">
        <f t="shared" si="36"/>
        <v>0</v>
      </c>
      <c r="I134" s="149"/>
      <c r="J134" s="167">
        <f t="shared" si="27"/>
        <v>0</v>
      </c>
      <c r="K134" s="75"/>
      <c r="L134" s="1"/>
      <c r="M134" s="1"/>
      <c r="N134" s="1"/>
      <c r="O134" s="1"/>
      <c r="P134" s="81"/>
      <c r="Q134" s="1"/>
      <c r="R134" s="42"/>
      <c r="S134" s="44"/>
      <c r="T134" s="42"/>
      <c r="U134" s="42"/>
      <c r="V134" s="44"/>
      <c r="W134" s="336"/>
    </row>
    <row r="135" spans="1:23" ht="15" hidden="1" customHeight="1" x14ac:dyDescent="0.25">
      <c r="B135" s="55"/>
      <c r="C135" s="2"/>
      <c r="D135" s="761" t="s">
        <v>517</v>
      </c>
      <c r="E135" s="761"/>
      <c r="F135" s="420"/>
      <c r="G135" s="420"/>
      <c r="H135" s="251">
        <f t="shared" si="36"/>
        <v>0</v>
      </c>
      <c r="I135" s="149"/>
      <c r="J135" s="167">
        <f t="shared" si="27"/>
        <v>0</v>
      </c>
      <c r="K135" s="75"/>
      <c r="L135" s="1"/>
      <c r="M135" s="1"/>
      <c r="N135" s="1"/>
      <c r="O135" s="1"/>
      <c r="P135" s="81"/>
      <c r="Q135" s="1"/>
      <c r="R135" s="42"/>
      <c r="S135" s="44"/>
      <c r="T135" s="42"/>
      <c r="U135" s="42"/>
      <c r="V135" s="44"/>
      <c r="W135" s="336"/>
    </row>
    <row r="136" spans="1:23" ht="15" hidden="1" customHeight="1" x14ac:dyDescent="0.25">
      <c r="B136" s="55"/>
      <c r="C136" s="2"/>
      <c r="D136" s="761" t="s">
        <v>518</v>
      </c>
      <c r="E136" s="761"/>
      <c r="F136" s="420"/>
      <c r="G136" s="420"/>
      <c r="H136" s="251">
        <f t="shared" si="36"/>
        <v>0</v>
      </c>
      <c r="I136" s="149"/>
      <c r="J136" s="167">
        <f t="shared" si="27"/>
        <v>0</v>
      </c>
      <c r="K136" s="75"/>
      <c r="L136" s="1"/>
      <c r="M136" s="1"/>
      <c r="N136" s="1"/>
      <c r="O136" s="1"/>
      <c r="P136" s="81"/>
      <c r="Q136" s="1"/>
      <c r="R136" s="42"/>
      <c r="S136" s="44"/>
      <c r="T136" s="42"/>
      <c r="U136" s="42"/>
      <c r="V136" s="44"/>
      <c r="W136" s="336"/>
    </row>
    <row r="137" spans="1:23" ht="15" hidden="1" customHeight="1" x14ac:dyDescent="0.25">
      <c r="B137" s="55"/>
      <c r="C137" s="2"/>
      <c r="D137" s="761" t="s">
        <v>522</v>
      </c>
      <c r="E137" s="761"/>
      <c r="F137" s="420"/>
      <c r="G137" s="420"/>
      <c r="H137" s="251">
        <f t="shared" si="36"/>
        <v>0</v>
      </c>
      <c r="I137" s="149"/>
      <c r="J137" s="167">
        <f t="shared" si="27"/>
        <v>0</v>
      </c>
      <c r="K137" s="75"/>
      <c r="L137" s="1"/>
      <c r="M137" s="1"/>
      <c r="N137" s="1"/>
      <c r="O137" s="1"/>
      <c r="P137" s="81"/>
      <c r="Q137" s="1"/>
      <c r="R137" s="42"/>
      <c r="S137" s="44"/>
      <c r="T137" s="42"/>
      <c r="U137" s="42"/>
      <c r="V137" s="44"/>
      <c r="W137" s="336"/>
    </row>
    <row r="138" spans="1:23" ht="15" hidden="1" customHeight="1" x14ac:dyDescent="0.25">
      <c r="B138" s="55"/>
      <c r="C138" s="2"/>
      <c r="D138" s="761" t="s">
        <v>520</v>
      </c>
      <c r="E138" s="761"/>
      <c r="F138" s="420"/>
      <c r="G138" s="420"/>
      <c r="H138" s="251">
        <f t="shared" si="36"/>
        <v>0</v>
      </c>
      <c r="I138" s="149"/>
      <c r="J138" s="167">
        <f t="shared" si="27"/>
        <v>0</v>
      </c>
      <c r="K138" s="75"/>
      <c r="L138" s="1"/>
      <c r="M138" s="1"/>
      <c r="N138" s="1"/>
      <c r="O138" s="1"/>
      <c r="P138" s="81"/>
      <c r="Q138" s="1"/>
      <c r="R138" s="42"/>
      <c r="S138" s="44"/>
      <c r="T138" s="42"/>
      <c r="U138" s="42"/>
      <c r="V138" s="44"/>
      <c r="W138" s="336"/>
    </row>
    <row r="139" spans="1:23" ht="25.5" hidden="1" customHeight="1" x14ac:dyDescent="0.25">
      <c r="B139" s="55"/>
      <c r="C139" s="2"/>
      <c r="D139" s="762" t="s">
        <v>524</v>
      </c>
      <c r="E139" s="762"/>
      <c r="F139" s="426"/>
      <c r="G139" s="426"/>
      <c r="H139" s="261"/>
      <c r="I139" s="159"/>
      <c r="J139" s="167">
        <f t="shared" si="27"/>
        <v>0</v>
      </c>
      <c r="K139" s="75"/>
      <c r="L139" s="1"/>
      <c r="M139" s="1"/>
      <c r="N139" s="1"/>
      <c r="O139" s="1"/>
      <c r="P139" s="81"/>
      <c r="Q139" s="1"/>
      <c r="R139" s="42"/>
      <c r="S139" s="44"/>
      <c r="T139" s="42"/>
      <c r="U139" s="42"/>
      <c r="V139" s="44"/>
      <c r="W139" s="336"/>
    </row>
    <row r="140" spans="1:23" hidden="1" x14ac:dyDescent="0.25">
      <c r="B140" s="55"/>
      <c r="C140" s="2"/>
      <c r="D140" s="761" t="s">
        <v>525</v>
      </c>
      <c r="E140" s="761"/>
      <c r="F140" s="420"/>
      <c r="G140" s="420"/>
      <c r="H140" s="251">
        <f t="shared" si="36"/>
        <v>0</v>
      </c>
      <c r="I140" s="149"/>
      <c r="J140" s="167">
        <f t="shared" si="27"/>
        <v>0</v>
      </c>
      <c r="K140" s="75"/>
      <c r="L140" s="1"/>
      <c r="M140" s="1"/>
      <c r="N140" s="1"/>
      <c r="O140" s="1"/>
      <c r="P140" s="81"/>
      <c r="Q140" s="1"/>
      <c r="R140" s="42"/>
      <c r="S140" s="44"/>
      <c r="T140" s="42"/>
      <c r="U140" s="42"/>
      <c r="V140" s="44"/>
      <c r="W140" s="336"/>
    </row>
    <row r="141" spans="1:23" ht="25.5" hidden="1" customHeight="1" x14ac:dyDescent="0.25">
      <c r="B141" s="55"/>
      <c r="C141" s="2"/>
      <c r="D141" s="762" t="s">
        <v>527</v>
      </c>
      <c r="E141" s="762"/>
      <c r="F141" s="426"/>
      <c r="G141" s="426"/>
      <c r="H141" s="261">
        <f t="shared" si="36"/>
        <v>0</v>
      </c>
      <c r="I141" s="159"/>
      <c r="J141" s="167">
        <f t="shared" si="27"/>
        <v>0</v>
      </c>
      <c r="K141" s="75"/>
      <c r="L141" s="1"/>
      <c r="M141" s="1"/>
      <c r="N141" s="1"/>
      <c r="O141" s="1"/>
      <c r="P141" s="81"/>
      <c r="Q141" s="1"/>
      <c r="R141" s="42"/>
      <c r="S141" s="44"/>
      <c r="T141" s="42"/>
      <c r="U141" s="42"/>
      <c r="V141" s="44"/>
      <c r="W141" s="336"/>
    </row>
    <row r="142" spans="1:23" ht="25.5" hidden="1" customHeight="1" x14ac:dyDescent="0.25">
      <c r="B142" s="55"/>
      <c r="C142" s="2"/>
      <c r="D142" s="762" t="s">
        <v>529</v>
      </c>
      <c r="E142" s="762"/>
      <c r="F142" s="426"/>
      <c r="G142" s="426"/>
      <c r="H142" s="261">
        <f t="shared" si="36"/>
        <v>0</v>
      </c>
      <c r="I142" s="159"/>
      <c r="J142" s="167">
        <f t="shared" si="27"/>
        <v>0</v>
      </c>
      <c r="K142" s="75"/>
      <c r="L142" s="1"/>
      <c r="M142" s="1"/>
      <c r="N142" s="1"/>
      <c r="O142" s="1"/>
      <c r="P142" s="81"/>
      <c r="Q142" s="1"/>
      <c r="R142" s="42"/>
      <c r="S142" s="44"/>
      <c r="T142" s="42"/>
      <c r="U142" s="42"/>
      <c r="V142" s="44"/>
      <c r="W142" s="336"/>
    </row>
    <row r="143" spans="1:23" s="41" customFormat="1" ht="27.75" hidden="1" customHeight="1" x14ac:dyDescent="0.25">
      <c r="A143" s="126" t="s">
        <v>233</v>
      </c>
      <c r="B143" s="107" t="s">
        <v>665</v>
      </c>
      <c r="C143" s="831" t="s">
        <v>809</v>
      </c>
      <c r="D143" s="832"/>
      <c r="E143" s="832"/>
      <c r="F143" s="425"/>
      <c r="G143" s="425"/>
      <c r="H143" s="260">
        <f>H144+H145</f>
        <v>0</v>
      </c>
      <c r="I143" s="158">
        <f t="shared" ref="I143:V143" si="37">I144+I145</f>
        <v>0</v>
      </c>
      <c r="J143" s="170">
        <f t="shared" si="27"/>
        <v>0</v>
      </c>
      <c r="K143" s="109">
        <f t="shared" si="37"/>
        <v>0</v>
      </c>
      <c r="L143" s="110">
        <f t="shared" si="37"/>
        <v>0</v>
      </c>
      <c r="M143" s="110">
        <f t="shared" si="37"/>
        <v>0</v>
      </c>
      <c r="N143" s="110">
        <f t="shared" si="37"/>
        <v>0</v>
      </c>
      <c r="O143" s="110">
        <f t="shared" si="37"/>
        <v>0</v>
      </c>
      <c r="P143" s="113">
        <f t="shared" si="37"/>
        <v>0</v>
      </c>
      <c r="Q143" s="110">
        <f t="shared" si="37"/>
        <v>0</v>
      </c>
      <c r="R143" s="43">
        <f t="shared" si="37"/>
        <v>0</v>
      </c>
      <c r="S143" s="45">
        <f t="shared" si="37"/>
        <v>0</v>
      </c>
      <c r="T143" s="112">
        <f t="shared" si="37"/>
        <v>0</v>
      </c>
      <c r="U143" s="112">
        <f t="shared" si="37"/>
        <v>0</v>
      </c>
      <c r="V143" s="114">
        <f t="shared" si="37"/>
        <v>0</v>
      </c>
      <c r="W143" s="338">
        <f>W144+W145</f>
        <v>0</v>
      </c>
    </row>
    <row r="144" spans="1:23" hidden="1" x14ac:dyDescent="0.25">
      <c r="B144" s="55"/>
      <c r="C144" s="2"/>
      <c r="D144" s="761" t="s">
        <v>531</v>
      </c>
      <c r="E144" s="761"/>
      <c r="F144" s="420"/>
      <c r="G144" s="420"/>
      <c r="H144" s="251">
        <f>SUM(K144:V144)</f>
        <v>0</v>
      </c>
      <c r="I144" s="149"/>
      <c r="J144" s="167">
        <f t="shared" si="27"/>
        <v>0</v>
      </c>
      <c r="K144" s="75"/>
      <c r="L144" s="1"/>
      <c r="M144" s="1"/>
      <c r="N144" s="1"/>
      <c r="O144" s="1"/>
      <c r="P144" s="81"/>
      <c r="Q144" s="1"/>
      <c r="R144" s="42"/>
      <c r="S144" s="44"/>
      <c r="T144" s="42"/>
      <c r="U144" s="42"/>
      <c r="V144" s="44"/>
      <c r="W144" s="336"/>
    </row>
    <row r="145" spans="1:23" ht="25.5" hidden="1" customHeight="1" x14ac:dyDescent="0.25">
      <c r="B145" s="55"/>
      <c r="C145" s="2"/>
      <c r="D145" s="762" t="s">
        <v>530</v>
      </c>
      <c r="E145" s="762"/>
      <c r="F145" s="426"/>
      <c r="G145" s="426"/>
      <c r="H145" s="261">
        <f>SUM(K145:V145)</f>
        <v>0</v>
      </c>
      <c r="I145" s="159"/>
      <c r="J145" s="167">
        <f t="shared" si="27"/>
        <v>0</v>
      </c>
      <c r="K145" s="75"/>
      <c r="L145" s="1"/>
      <c r="M145" s="1"/>
      <c r="N145" s="1"/>
      <c r="O145" s="1"/>
      <c r="P145" s="81"/>
      <c r="Q145" s="1"/>
      <c r="R145" s="42"/>
      <c r="S145" s="44"/>
      <c r="T145" s="42"/>
      <c r="U145" s="42"/>
      <c r="V145" s="44"/>
      <c r="W145" s="336"/>
    </row>
    <row r="146" spans="1:23" s="41" customFormat="1" hidden="1" x14ac:dyDescent="0.25">
      <c r="A146" s="126" t="s">
        <v>234</v>
      </c>
      <c r="B146" s="107" t="s">
        <v>667</v>
      </c>
      <c r="C146" s="831" t="s">
        <v>810</v>
      </c>
      <c r="D146" s="832"/>
      <c r="E146" s="832"/>
      <c r="F146" s="425"/>
      <c r="G146" s="425"/>
      <c r="H146" s="260">
        <f>H147+H148+H149+H150+H151+H152+H153+H154+H155+H156+H157</f>
        <v>0</v>
      </c>
      <c r="I146" s="158">
        <f t="shared" ref="I146:V146" si="38">I147+I148+I149+I150+I151+I152+I153+I154+I155+I156+I157</f>
        <v>0</v>
      </c>
      <c r="J146" s="170">
        <f t="shared" si="27"/>
        <v>0</v>
      </c>
      <c r="K146" s="109">
        <f t="shared" si="38"/>
        <v>0</v>
      </c>
      <c r="L146" s="110">
        <f t="shared" si="38"/>
        <v>0</v>
      </c>
      <c r="M146" s="110">
        <f t="shared" si="38"/>
        <v>0</v>
      </c>
      <c r="N146" s="110">
        <f t="shared" si="38"/>
        <v>0</v>
      </c>
      <c r="O146" s="110">
        <f t="shared" si="38"/>
        <v>0</v>
      </c>
      <c r="P146" s="113">
        <f t="shared" si="38"/>
        <v>0</v>
      </c>
      <c r="Q146" s="110">
        <f t="shared" si="38"/>
        <v>0</v>
      </c>
      <c r="R146" s="43">
        <f t="shared" si="38"/>
        <v>0</v>
      </c>
      <c r="S146" s="45">
        <f t="shared" si="38"/>
        <v>0</v>
      </c>
      <c r="T146" s="112">
        <f t="shared" si="38"/>
        <v>0</v>
      </c>
      <c r="U146" s="112">
        <f t="shared" si="38"/>
        <v>0</v>
      </c>
      <c r="V146" s="114">
        <f t="shared" si="38"/>
        <v>0</v>
      </c>
      <c r="W146" s="338">
        <f>W147+W148+W149+W150+W151+W152+W153+W154+W155+W156+W157</f>
        <v>0</v>
      </c>
    </row>
    <row r="147" spans="1:23" hidden="1" x14ac:dyDescent="0.25">
      <c r="B147" s="55"/>
      <c r="C147" s="2"/>
      <c r="D147" s="761" t="s">
        <v>354</v>
      </c>
      <c r="E147" s="761"/>
      <c r="F147" s="420"/>
      <c r="G147" s="420"/>
      <c r="H147" s="251">
        <f t="shared" ref="H147:H160" si="39">SUM(K147:V147)</f>
        <v>0</v>
      </c>
      <c r="I147" s="149"/>
      <c r="J147" s="167">
        <f t="shared" si="27"/>
        <v>0</v>
      </c>
      <c r="K147" s="75"/>
      <c r="L147" s="1"/>
      <c r="M147" s="1"/>
      <c r="N147" s="1"/>
      <c r="O147" s="1"/>
      <c r="P147" s="81"/>
      <c r="Q147" s="1"/>
      <c r="R147" s="42"/>
      <c r="S147" s="44"/>
      <c r="T147" s="42"/>
      <c r="U147" s="42"/>
      <c r="V147" s="44"/>
      <c r="W147" s="336"/>
    </row>
    <row r="148" spans="1:23" hidden="1" x14ac:dyDescent="0.25">
      <c r="B148" s="55"/>
      <c r="C148" s="2"/>
      <c r="D148" s="761" t="s">
        <v>357</v>
      </c>
      <c r="E148" s="761"/>
      <c r="F148" s="420"/>
      <c r="G148" s="420"/>
      <c r="H148" s="251">
        <f t="shared" si="39"/>
        <v>0</v>
      </c>
      <c r="I148" s="149"/>
      <c r="J148" s="167">
        <f t="shared" si="27"/>
        <v>0</v>
      </c>
      <c r="K148" s="75"/>
      <c r="L148" s="1"/>
      <c r="M148" s="1"/>
      <c r="N148" s="1"/>
      <c r="O148" s="1"/>
      <c r="P148" s="81"/>
      <c r="Q148" s="1"/>
      <c r="R148" s="42"/>
      <c r="S148" s="44"/>
      <c r="T148" s="42"/>
      <c r="U148" s="42"/>
      <c r="V148" s="44"/>
      <c r="W148" s="336"/>
    </row>
    <row r="149" spans="1:23" hidden="1" x14ac:dyDescent="0.25">
      <c r="B149" s="55"/>
      <c r="C149" s="2"/>
      <c r="D149" s="761" t="s">
        <v>358</v>
      </c>
      <c r="E149" s="761"/>
      <c r="F149" s="420"/>
      <c r="G149" s="420"/>
      <c r="H149" s="251">
        <f t="shared" si="39"/>
        <v>0</v>
      </c>
      <c r="I149" s="149"/>
      <c r="J149" s="167">
        <f t="shared" si="27"/>
        <v>0</v>
      </c>
      <c r="K149" s="75"/>
      <c r="L149" s="1"/>
      <c r="M149" s="1"/>
      <c r="N149" s="1"/>
      <c r="O149" s="1"/>
      <c r="P149" s="81"/>
      <c r="Q149" s="1"/>
      <c r="R149" s="42"/>
      <c r="S149" s="44"/>
      <c r="T149" s="42"/>
      <c r="U149" s="42"/>
      <c r="V149" s="44"/>
      <c r="W149" s="336"/>
    </row>
    <row r="150" spans="1:23" hidden="1" x14ac:dyDescent="0.25">
      <c r="B150" s="55"/>
      <c r="C150" s="2"/>
      <c r="D150" s="761" t="s">
        <v>355</v>
      </c>
      <c r="E150" s="761"/>
      <c r="F150" s="420"/>
      <c r="G150" s="420"/>
      <c r="H150" s="251">
        <f t="shared" si="39"/>
        <v>0</v>
      </c>
      <c r="I150" s="149"/>
      <c r="J150" s="167">
        <f t="shared" si="27"/>
        <v>0</v>
      </c>
      <c r="K150" s="75"/>
      <c r="L150" s="1"/>
      <c r="M150" s="1"/>
      <c r="N150" s="1"/>
      <c r="O150" s="1"/>
      <c r="P150" s="81"/>
      <c r="Q150" s="1"/>
      <c r="R150" s="42"/>
      <c r="S150" s="44"/>
      <c r="T150" s="42"/>
      <c r="U150" s="42"/>
      <c r="V150" s="44"/>
      <c r="W150" s="336"/>
    </row>
    <row r="151" spans="1:23" hidden="1" x14ac:dyDescent="0.25">
      <c r="B151" s="55"/>
      <c r="C151" s="2"/>
      <c r="D151" s="761" t="s">
        <v>811</v>
      </c>
      <c r="E151" s="761"/>
      <c r="F151" s="420"/>
      <c r="G151" s="420"/>
      <c r="H151" s="251">
        <f t="shared" si="39"/>
        <v>0</v>
      </c>
      <c r="I151" s="149"/>
      <c r="J151" s="167">
        <f t="shared" si="27"/>
        <v>0</v>
      </c>
      <c r="K151" s="75"/>
      <c r="L151" s="1"/>
      <c r="M151" s="1"/>
      <c r="N151" s="1"/>
      <c r="O151" s="1"/>
      <c r="P151" s="81"/>
      <c r="Q151" s="1"/>
      <c r="R151" s="42"/>
      <c r="S151" s="44"/>
      <c r="T151" s="42"/>
      <c r="U151" s="42"/>
      <c r="V151" s="44"/>
      <c r="W151" s="336"/>
    </row>
    <row r="152" spans="1:23" ht="25.5" hidden="1" customHeight="1" x14ac:dyDescent="0.25">
      <c r="B152" s="55"/>
      <c r="C152" s="2"/>
      <c r="D152" s="762" t="s">
        <v>532</v>
      </c>
      <c r="E152" s="762"/>
      <c r="F152" s="426"/>
      <c r="G152" s="426"/>
      <c r="H152" s="261">
        <f t="shared" si="39"/>
        <v>0</v>
      </c>
      <c r="I152" s="159"/>
      <c r="J152" s="167">
        <f t="shared" si="27"/>
        <v>0</v>
      </c>
      <c r="K152" s="75"/>
      <c r="L152" s="1"/>
      <c r="M152" s="1"/>
      <c r="N152" s="1"/>
      <c r="O152" s="1"/>
      <c r="P152" s="81"/>
      <c r="Q152" s="1"/>
      <c r="R152" s="42"/>
      <c r="S152" s="44"/>
      <c r="T152" s="42"/>
      <c r="U152" s="42"/>
      <c r="V152" s="44"/>
      <c r="W152" s="336"/>
    </row>
    <row r="153" spans="1:23" ht="25.5" hidden="1" customHeight="1" x14ac:dyDescent="0.25">
      <c r="B153" s="55"/>
      <c r="C153" s="2"/>
      <c r="D153" s="762" t="s">
        <v>533</v>
      </c>
      <c r="E153" s="762"/>
      <c r="F153" s="426"/>
      <c r="G153" s="426"/>
      <c r="H153" s="261">
        <f t="shared" si="39"/>
        <v>0</v>
      </c>
      <c r="I153" s="159"/>
      <c r="J153" s="167">
        <f t="shared" si="27"/>
        <v>0</v>
      </c>
      <c r="K153" s="75"/>
      <c r="L153" s="1"/>
      <c r="M153" s="1"/>
      <c r="N153" s="1"/>
      <c r="O153" s="1"/>
      <c r="P153" s="81"/>
      <c r="Q153" s="1"/>
      <c r="R153" s="42"/>
      <c r="S153" s="44"/>
      <c r="T153" s="42"/>
      <c r="U153" s="42"/>
      <c r="V153" s="44"/>
      <c r="W153" s="336"/>
    </row>
    <row r="154" spans="1:23" hidden="1" x14ac:dyDescent="0.25">
      <c r="B154" s="55"/>
      <c r="C154" s="2"/>
      <c r="D154" s="761" t="s">
        <v>364</v>
      </c>
      <c r="E154" s="761"/>
      <c r="F154" s="420"/>
      <c r="G154" s="420"/>
      <c r="H154" s="251">
        <f t="shared" si="39"/>
        <v>0</v>
      </c>
      <c r="I154" s="149"/>
      <c r="J154" s="167">
        <f t="shared" si="27"/>
        <v>0</v>
      </c>
      <c r="K154" s="75"/>
      <c r="L154" s="1"/>
      <c r="M154" s="1"/>
      <c r="N154" s="1"/>
      <c r="O154" s="1"/>
      <c r="P154" s="81"/>
      <c r="Q154" s="1"/>
      <c r="R154" s="42"/>
      <c r="S154" s="44"/>
      <c r="T154" s="42"/>
      <c r="U154" s="42"/>
      <c r="V154" s="44"/>
      <c r="W154" s="336"/>
    </row>
    <row r="155" spans="1:23" hidden="1" x14ac:dyDescent="0.25">
      <c r="B155" s="55"/>
      <c r="C155" s="2"/>
      <c r="D155" s="761" t="s">
        <v>356</v>
      </c>
      <c r="E155" s="761"/>
      <c r="F155" s="420"/>
      <c r="G155" s="420"/>
      <c r="H155" s="251">
        <f t="shared" si="39"/>
        <v>0</v>
      </c>
      <c r="I155" s="149"/>
      <c r="J155" s="167">
        <f t="shared" si="27"/>
        <v>0</v>
      </c>
      <c r="K155" s="75"/>
      <c r="L155" s="1"/>
      <c r="M155" s="1"/>
      <c r="N155" s="1"/>
      <c r="O155" s="1"/>
      <c r="P155" s="81"/>
      <c r="Q155" s="1"/>
      <c r="R155" s="42"/>
      <c r="S155" s="44"/>
      <c r="T155" s="42"/>
      <c r="U155" s="42"/>
      <c r="V155" s="44"/>
      <c r="W155" s="336"/>
    </row>
    <row r="156" spans="1:23" ht="25.5" hidden="1" customHeight="1" x14ac:dyDescent="0.25">
      <c r="B156" s="55"/>
      <c r="C156" s="2"/>
      <c r="D156" s="762" t="s">
        <v>534</v>
      </c>
      <c r="E156" s="762"/>
      <c r="F156" s="426"/>
      <c r="G156" s="426"/>
      <c r="H156" s="261">
        <f t="shared" si="39"/>
        <v>0</v>
      </c>
      <c r="I156" s="159"/>
      <c r="J156" s="167">
        <f t="shared" si="27"/>
        <v>0</v>
      </c>
      <c r="K156" s="75"/>
      <c r="L156" s="1"/>
      <c r="M156" s="1"/>
      <c r="N156" s="1"/>
      <c r="O156" s="1"/>
      <c r="P156" s="81"/>
      <c r="Q156" s="1"/>
      <c r="R156" s="42"/>
      <c r="S156" s="44"/>
      <c r="T156" s="42"/>
      <c r="U156" s="42"/>
      <c r="V156" s="44"/>
      <c r="W156" s="336"/>
    </row>
    <row r="157" spans="1:23" hidden="1" x14ac:dyDescent="0.25">
      <c r="B157" s="55"/>
      <c r="C157" s="2"/>
      <c r="D157" s="761" t="s">
        <v>535</v>
      </c>
      <c r="E157" s="761"/>
      <c r="F157" s="420"/>
      <c r="G157" s="420"/>
      <c r="H157" s="251">
        <f t="shared" si="39"/>
        <v>0</v>
      </c>
      <c r="I157" s="149"/>
      <c r="J157" s="167">
        <f t="shared" si="27"/>
        <v>0</v>
      </c>
      <c r="K157" s="75"/>
      <c r="L157" s="1"/>
      <c r="M157" s="1"/>
      <c r="N157" s="1"/>
      <c r="O157" s="1"/>
      <c r="P157" s="81"/>
      <c r="Q157" s="1"/>
      <c r="R157" s="42"/>
      <c r="S157" s="44"/>
      <c r="T157" s="42"/>
      <c r="U157" s="42"/>
      <c r="V157" s="44"/>
      <c r="W157" s="336"/>
    </row>
    <row r="158" spans="1:23" s="41" customFormat="1" hidden="1" x14ac:dyDescent="0.25">
      <c r="A158" s="126" t="s">
        <v>235</v>
      </c>
      <c r="B158" s="107" t="s">
        <v>666</v>
      </c>
      <c r="C158" s="792" t="s">
        <v>236</v>
      </c>
      <c r="D158" s="793"/>
      <c r="E158" s="793"/>
      <c r="F158" s="427"/>
      <c r="G158" s="427"/>
      <c r="H158" s="262">
        <f t="shared" si="39"/>
        <v>0</v>
      </c>
      <c r="I158" s="160"/>
      <c r="J158" s="170">
        <f t="shared" si="27"/>
        <v>0</v>
      </c>
      <c r="K158" s="109"/>
      <c r="L158" s="110"/>
      <c r="M158" s="110"/>
      <c r="N158" s="110"/>
      <c r="O158" s="110"/>
      <c r="P158" s="113"/>
      <c r="Q158" s="110"/>
      <c r="R158" s="43"/>
      <c r="S158" s="45"/>
      <c r="T158" s="112"/>
      <c r="U158" s="112"/>
      <c r="V158" s="114"/>
      <c r="W158" s="338"/>
    </row>
    <row r="159" spans="1:23" s="41" customFormat="1" hidden="1" x14ac:dyDescent="0.25">
      <c r="A159" s="126" t="s">
        <v>237</v>
      </c>
      <c r="B159" s="107" t="s">
        <v>668</v>
      </c>
      <c r="C159" s="792" t="s">
        <v>238</v>
      </c>
      <c r="D159" s="793"/>
      <c r="E159" s="793"/>
      <c r="F159" s="427"/>
      <c r="G159" s="427"/>
      <c r="H159" s="262">
        <f t="shared" si="39"/>
        <v>0</v>
      </c>
      <c r="I159" s="160"/>
      <c r="J159" s="170">
        <f t="shared" si="27"/>
        <v>0</v>
      </c>
      <c r="K159" s="109"/>
      <c r="L159" s="110"/>
      <c r="M159" s="110"/>
      <c r="N159" s="110"/>
      <c r="O159" s="110"/>
      <c r="P159" s="113"/>
      <c r="Q159" s="110"/>
      <c r="R159" s="43"/>
      <c r="S159" s="45"/>
      <c r="T159" s="112"/>
      <c r="U159" s="112"/>
      <c r="V159" s="114"/>
      <c r="W159" s="338"/>
    </row>
    <row r="160" spans="1:23" s="41" customFormat="1" hidden="1" x14ac:dyDescent="0.25">
      <c r="A160" s="126" t="s">
        <v>239</v>
      </c>
      <c r="B160" s="107" t="s">
        <v>669</v>
      </c>
      <c r="C160" s="792" t="s">
        <v>240</v>
      </c>
      <c r="D160" s="793"/>
      <c r="E160" s="793"/>
      <c r="F160" s="427"/>
      <c r="G160" s="427"/>
      <c r="H160" s="262">
        <f t="shared" si="39"/>
        <v>0</v>
      </c>
      <c r="I160" s="160"/>
      <c r="J160" s="170">
        <f t="shared" ref="J160:J226" si="40">SUM(H160:I160)</f>
        <v>0</v>
      </c>
      <c r="K160" s="109"/>
      <c r="L160" s="110"/>
      <c r="M160" s="110"/>
      <c r="N160" s="110"/>
      <c r="O160" s="110"/>
      <c r="P160" s="113"/>
      <c r="Q160" s="110"/>
      <c r="R160" s="43"/>
      <c r="S160" s="45"/>
      <c r="T160" s="112"/>
      <c r="U160" s="112"/>
      <c r="V160" s="114"/>
      <c r="W160" s="338"/>
    </row>
    <row r="161" spans="1:23" s="41" customFormat="1" hidden="1" x14ac:dyDescent="0.25">
      <c r="A161" s="126" t="s">
        <v>241</v>
      </c>
      <c r="B161" s="107" t="s">
        <v>670</v>
      </c>
      <c r="C161" s="792" t="s">
        <v>242</v>
      </c>
      <c r="D161" s="793"/>
      <c r="E161" s="793"/>
      <c r="F161" s="427"/>
      <c r="G161" s="427"/>
      <c r="H161" s="262">
        <f>H162+H163+H164+H165+H166+H167+H168+H169+H170+H171</f>
        <v>0</v>
      </c>
      <c r="I161" s="160">
        <f t="shared" ref="I161:V161" si="41">I162+I163+I164+I165+I166+I167+I168+I169+I170+I171</f>
        <v>0</v>
      </c>
      <c r="J161" s="170">
        <f t="shared" si="40"/>
        <v>0</v>
      </c>
      <c r="K161" s="109">
        <f t="shared" si="41"/>
        <v>0</v>
      </c>
      <c r="L161" s="110">
        <f t="shared" si="41"/>
        <v>0</v>
      </c>
      <c r="M161" s="110">
        <f t="shared" si="41"/>
        <v>0</v>
      </c>
      <c r="N161" s="110">
        <f t="shared" si="41"/>
        <v>0</v>
      </c>
      <c r="O161" s="110">
        <f t="shared" si="41"/>
        <v>0</v>
      </c>
      <c r="P161" s="113">
        <f t="shared" si="41"/>
        <v>0</v>
      </c>
      <c r="Q161" s="110">
        <f t="shared" si="41"/>
        <v>0</v>
      </c>
      <c r="R161" s="43">
        <f t="shared" si="41"/>
        <v>0</v>
      </c>
      <c r="S161" s="45">
        <f t="shared" si="41"/>
        <v>0</v>
      </c>
      <c r="T161" s="112">
        <f t="shared" si="41"/>
        <v>0</v>
      </c>
      <c r="U161" s="112">
        <f t="shared" si="41"/>
        <v>0</v>
      </c>
      <c r="V161" s="114">
        <f t="shared" si="41"/>
        <v>0</v>
      </c>
      <c r="W161" s="338">
        <f>W162+W163+W164+W165+W166+W167+W168+W169+W170+W171</f>
        <v>0</v>
      </c>
    </row>
    <row r="162" spans="1:23" hidden="1" x14ac:dyDescent="0.25">
      <c r="B162" s="55"/>
      <c r="C162" s="2"/>
      <c r="D162" s="761" t="s">
        <v>359</v>
      </c>
      <c r="E162" s="761"/>
      <c r="F162" s="420"/>
      <c r="G162" s="420"/>
      <c r="H162" s="251">
        <f t="shared" ref="H162:H171" si="42">SUM(K162:V162)</f>
        <v>0</v>
      </c>
      <c r="I162" s="149"/>
      <c r="J162" s="167">
        <f t="shared" si="40"/>
        <v>0</v>
      </c>
      <c r="K162" s="75"/>
      <c r="L162" s="1"/>
      <c r="M162" s="1"/>
      <c r="N162" s="1"/>
      <c r="O162" s="1"/>
      <c r="P162" s="81"/>
      <c r="Q162" s="1"/>
      <c r="R162" s="42"/>
      <c r="S162" s="44"/>
      <c r="T162" s="42"/>
      <c r="U162" s="42"/>
      <c r="V162" s="44"/>
      <c r="W162" s="336"/>
    </row>
    <row r="163" spans="1:23" hidden="1" x14ac:dyDescent="0.25">
      <c r="B163" s="55"/>
      <c r="C163" s="2"/>
      <c r="D163" s="761" t="s">
        <v>360</v>
      </c>
      <c r="E163" s="761"/>
      <c r="F163" s="420"/>
      <c r="G163" s="420"/>
      <c r="H163" s="251">
        <f t="shared" si="42"/>
        <v>0</v>
      </c>
      <c r="I163" s="149"/>
      <c r="J163" s="167">
        <f t="shared" si="40"/>
        <v>0</v>
      </c>
      <c r="K163" s="75"/>
      <c r="L163" s="1"/>
      <c r="M163" s="1"/>
      <c r="N163" s="1"/>
      <c r="O163" s="1"/>
      <c r="P163" s="81"/>
      <c r="Q163" s="1"/>
      <c r="R163" s="42"/>
      <c r="S163" s="44"/>
      <c r="T163" s="42"/>
      <c r="U163" s="42"/>
      <c r="V163" s="44"/>
      <c r="W163" s="336"/>
    </row>
    <row r="164" spans="1:23" hidden="1" x14ac:dyDescent="0.25">
      <c r="B164" s="55"/>
      <c r="C164" s="2"/>
      <c r="D164" s="761" t="s">
        <v>361</v>
      </c>
      <c r="E164" s="761"/>
      <c r="F164" s="420"/>
      <c r="G164" s="420"/>
      <c r="H164" s="251">
        <f t="shared" si="42"/>
        <v>0</v>
      </c>
      <c r="I164" s="149"/>
      <c r="J164" s="167">
        <f t="shared" si="40"/>
        <v>0</v>
      </c>
      <c r="K164" s="75"/>
      <c r="L164" s="1"/>
      <c r="M164" s="1"/>
      <c r="N164" s="1"/>
      <c r="O164" s="1"/>
      <c r="P164" s="81"/>
      <c r="Q164" s="1"/>
      <c r="R164" s="42"/>
      <c r="S164" s="44"/>
      <c r="T164" s="42"/>
      <c r="U164" s="42"/>
      <c r="V164" s="44"/>
      <c r="W164" s="336"/>
    </row>
    <row r="165" spans="1:23" hidden="1" x14ac:dyDescent="0.25">
      <c r="B165" s="55"/>
      <c r="C165" s="2"/>
      <c r="D165" s="761" t="s">
        <v>362</v>
      </c>
      <c r="E165" s="761"/>
      <c r="F165" s="420"/>
      <c r="G165" s="420"/>
      <c r="H165" s="251">
        <f t="shared" si="42"/>
        <v>0</v>
      </c>
      <c r="I165" s="149"/>
      <c r="J165" s="167">
        <f t="shared" si="40"/>
        <v>0</v>
      </c>
      <c r="K165" s="75"/>
      <c r="L165" s="1"/>
      <c r="M165" s="1"/>
      <c r="N165" s="1"/>
      <c r="O165" s="1"/>
      <c r="P165" s="81"/>
      <c r="Q165" s="1"/>
      <c r="R165" s="42"/>
      <c r="S165" s="44"/>
      <c r="T165" s="42"/>
      <c r="U165" s="42"/>
      <c r="V165" s="44"/>
      <c r="W165" s="336"/>
    </row>
    <row r="166" spans="1:23" hidden="1" x14ac:dyDescent="0.25">
      <c r="B166" s="55"/>
      <c r="C166" s="2"/>
      <c r="D166" s="761" t="s">
        <v>363</v>
      </c>
      <c r="E166" s="761"/>
      <c r="F166" s="420"/>
      <c r="G166" s="420"/>
      <c r="H166" s="251">
        <f t="shared" si="42"/>
        <v>0</v>
      </c>
      <c r="I166" s="149"/>
      <c r="J166" s="167">
        <f t="shared" si="40"/>
        <v>0</v>
      </c>
      <c r="K166" s="75"/>
      <c r="L166" s="1"/>
      <c r="M166" s="1"/>
      <c r="N166" s="1"/>
      <c r="O166" s="1"/>
      <c r="P166" s="81"/>
      <c r="Q166" s="1"/>
      <c r="R166" s="42"/>
      <c r="S166" s="44"/>
      <c r="T166" s="42"/>
      <c r="U166" s="42"/>
      <c r="V166" s="44"/>
      <c r="W166" s="336"/>
    </row>
    <row r="167" spans="1:23" ht="25.5" hidden="1" customHeight="1" x14ac:dyDescent="0.25">
      <c r="B167" s="55"/>
      <c r="C167" s="2"/>
      <c r="D167" s="762" t="s">
        <v>536</v>
      </c>
      <c r="E167" s="762"/>
      <c r="F167" s="426"/>
      <c r="G167" s="426"/>
      <c r="H167" s="261">
        <f t="shared" si="42"/>
        <v>0</v>
      </c>
      <c r="I167" s="159"/>
      <c r="J167" s="167">
        <f t="shared" si="40"/>
        <v>0</v>
      </c>
      <c r="K167" s="75"/>
      <c r="L167" s="1"/>
      <c r="M167" s="1"/>
      <c r="N167" s="1"/>
      <c r="O167" s="1"/>
      <c r="P167" s="81"/>
      <c r="Q167" s="1"/>
      <c r="R167" s="42"/>
      <c r="S167" s="44"/>
      <c r="T167" s="42"/>
      <c r="U167" s="42"/>
      <c r="V167" s="44"/>
      <c r="W167" s="336"/>
    </row>
    <row r="168" spans="1:23" ht="25.5" hidden="1" customHeight="1" x14ac:dyDescent="0.25">
      <c r="B168" s="55"/>
      <c r="C168" s="2"/>
      <c r="D168" s="762" t="s">
        <v>539</v>
      </c>
      <c r="E168" s="762"/>
      <c r="F168" s="426"/>
      <c r="G168" s="426"/>
      <c r="H168" s="261">
        <f t="shared" si="42"/>
        <v>0</v>
      </c>
      <c r="I168" s="159"/>
      <c r="J168" s="167">
        <f t="shared" si="40"/>
        <v>0</v>
      </c>
      <c r="K168" s="75"/>
      <c r="L168" s="1"/>
      <c r="M168" s="1"/>
      <c r="N168" s="1"/>
      <c r="O168" s="1"/>
      <c r="P168" s="81"/>
      <c r="Q168" s="1"/>
      <c r="R168" s="42"/>
      <c r="S168" s="44"/>
      <c r="T168" s="42"/>
      <c r="U168" s="42"/>
      <c r="V168" s="44"/>
      <c r="W168" s="336"/>
    </row>
    <row r="169" spans="1:23" hidden="1" x14ac:dyDescent="0.25">
      <c r="B169" s="55"/>
      <c r="C169" s="2"/>
      <c r="D169" s="761" t="s">
        <v>365</v>
      </c>
      <c r="E169" s="761"/>
      <c r="F169" s="420"/>
      <c r="G169" s="420"/>
      <c r="H169" s="251">
        <f t="shared" si="42"/>
        <v>0</v>
      </c>
      <c r="I169" s="149"/>
      <c r="J169" s="167">
        <f t="shared" si="40"/>
        <v>0</v>
      </c>
      <c r="K169" s="75"/>
      <c r="L169" s="1"/>
      <c r="M169" s="1"/>
      <c r="N169" s="1"/>
      <c r="O169" s="1"/>
      <c r="P169" s="81"/>
      <c r="Q169" s="1"/>
      <c r="R169" s="42"/>
      <c r="S169" s="44"/>
      <c r="T169" s="42"/>
      <c r="U169" s="42"/>
      <c r="V169" s="44"/>
      <c r="W169" s="336"/>
    </row>
    <row r="170" spans="1:23" ht="25.5" hidden="1" customHeight="1" x14ac:dyDescent="0.25">
      <c r="B170" s="55"/>
      <c r="C170" s="2"/>
      <c r="D170" s="762" t="s">
        <v>542</v>
      </c>
      <c r="E170" s="762"/>
      <c r="F170" s="426"/>
      <c r="G170" s="426"/>
      <c r="H170" s="261">
        <f t="shared" si="42"/>
        <v>0</v>
      </c>
      <c r="I170" s="159"/>
      <c r="J170" s="167">
        <f t="shared" si="40"/>
        <v>0</v>
      </c>
      <c r="K170" s="75"/>
      <c r="L170" s="1"/>
      <c r="M170" s="1"/>
      <c r="N170" s="1"/>
      <c r="O170" s="1"/>
      <c r="P170" s="81"/>
      <c r="Q170" s="1"/>
      <c r="R170" s="42"/>
      <c r="S170" s="44"/>
      <c r="T170" s="42"/>
      <c r="U170" s="42"/>
      <c r="V170" s="44"/>
      <c r="W170" s="336"/>
    </row>
    <row r="171" spans="1:23" hidden="1" x14ac:dyDescent="0.25">
      <c r="B171" s="55"/>
      <c r="C171" s="2"/>
      <c r="D171" s="761" t="s">
        <v>543</v>
      </c>
      <c r="E171" s="761"/>
      <c r="F171" s="420"/>
      <c r="G171" s="420"/>
      <c r="H171" s="251">
        <f t="shared" si="42"/>
        <v>0</v>
      </c>
      <c r="I171" s="149"/>
      <c r="J171" s="167">
        <f t="shared" si="40"/>
        <v>0</v>
      </c>
      <c r="K171" s="75"/>
      <c r="L171" s="1"/>
      <c r="M171" s="1"/>
      <c r="N171" s="1"/>
      <c r="O171" s="1"/>
      <c r="P171" s="81"/>
      <c r="Q171" s="1"/>
      <c r="R171" s="42"/>
      <c r="S171" s="44"/>
      <c r="T171" s="42"/>
      <c r="U171" s="42"/>
      <c r="V171" s="44"/>
      <c r="W171" s="336"/>
    </row>
    <row r="172" spans="1:23" s="41" customFormat="1" x14ac:dyDescent="0.25">
      <c r="A172" s="126" t="s">
        <v>243</v>
      </c>
      <c r="B172" s="107" t="s">
        <v>671</v>
      </c>
      <c r="C172" s="792" t="s">
        <v>244</v>
      </c>
      <c r="D172" s="793"/>
      <c r="E172" s="793"/>
      <c r="F172" s="427">
        <f>F173+F174+F175</f>
        <v>7451359</v>
      </c>
      <c r="G172" s="427">
        <f>G173+G174+G175</f>
        <v>8702014</v>
      </c>
      <c r="H172" s="262">
        <f>SUM(H173:H175)</f>
        <v>5201827</v>
      </c>
      <c r="I172" s="160">
        <f>SUM(I173:I175)</f>
        <v>0</v>
      </c>
      <c r="J172" s="170">
        <f t="shared" si="40"/>
        <v>5201827</v>
      </c>
      <c r="K172" s="109">
        <f t="shared" ref="K172:W172" si="43">SUM(K173:K175)</f>
        <v>-196121</v>
      </c>
      <c r="L172" s="110">
        <f t="shared" si="43"/>
        <v>0</v>
      </c>
      <c r="M172" s="110">
        <f t="shared" si="43"/>
        <v>0</v>
      </c>
      <c r="N172" s="110">
        <f t="shared" si="43"/>
        <v>0</v>
      </c>
      <c r="O172" s="110">
        <f t="shared" si="43"/>
        <v>64848</v>
      </c>
      <c r="P172" s="113">
        <f t="shared" si="43"/>
        <v>586943</v>
      </c>
      <c r="Q172" s="110">
        <f t="shared" si="43"/>
        <v>-37342</v>
      </c>
      <c r="R172" s="112">
        <f t="shared" si="43"/>
        <v>109679</v>
      </c>
      <c r="S172" s="114">
        <f t="shared" si="43"/>
        <v>-851477</v>
      </c>
      <c r="T172" s="112">
        <f t="shared" si="43"/>
        <v>0</v>
      </c>
      <c r="U172" s="112">
        <f t="shared" si="43"/>
        <v>-1340595</v>
      </c>
      <c r="V172" s="114">
        <f t="shared" si="43"/>
        <v>7284220</v>
      </c>
      <c r="W172" s="338">
        <f t="shared" si="43"/>
        <v>0</v>
      </c>
    </row>
    <row r="173" spans="1:23" x14ac:dyDescent="0.25">
      <c r="B173" s="315"/>
      <c r="C173" s="316"/>
      <c r="D173" s="317" t="s">
        <v>1011</v>
      </c>
      <c r="E173" s="317"/>
      <c r="F173" s="484">
        <v>1668180</v>
      </c>
      <c r="G173" s="484">
        <v>1668180</v>
      </c>
      <c r="H173" s="318">
        <f>SUM(K173:V173)</f>
        <v>1142782</v>
      </c>
      <c r="I173" s="319"/>
      <c r="J173" s="320">
        <f>SUM(H173:I173)</f>
        <v>1142782</v>
      </c>
      <c r="K173" s="321"/>
      <c r="L173" s="322"/>
      <c r="M173" s="322"/>
      <c r="N173" s="322"/>
      <c r="O173" s="322"/>
      <c r="P173" s="323"/>
      <c r="Q173" s="322"/>
      <c r="R173" s="324"/>
      <c r="S173" s="325"/>
      <c r="T173" s="324"/>
      <c r="U173" s="324"/>
      <c r="V173" s="325">
        <f>1668180-525398</f>
        <v>1142782</v>
      </c>
      <c r="W173" s="339"/>
    </row>
    <row r="174" spans="1:23" x14ac:dyDescent="0.25">
      <c r="B174" s="55"/>
      <c r="C174" s="269"/>
      <c r="D174" s="296" t="s">
        <v>1012</v>
      </c>
      <c r="E174" s="296"/>
      <c r="F174" s="420">
        <v>3605579</v>
      </c>
      <c r="G174" s="420">
        <v>5449443</v>
      </c>
      <c r="H174" s="251">
        <f>SUM(R174:V174)</f>
        <v>2551742</v>
      </c>
      <c r="I174" s="149"/>
      <c r="J174" s="167">
        <f>SUM(H174:I174)</f>
        <v>2551742</v>
      </c>
      <c r="K174" s="75">
        <v>-196121</v>
      </c>
      <c r="L174" s="1"/>
      <c r="M174" s="1"/>
      <c r="N174" s="1"/>
      <c r="O174" s="1">
        <v>64848</v>
      </c>
      <c r="P174" s="81">
        <f>1086869-(139773+12301+209738+70370+67744)</f>
        <v>586943</v>
      </c>
      <c r="Q174" s="1">
        <v>-37342</v>
      </c>
      <c r="R174" s="42">
        <v>109679</v>
      </c>
      <c r="S174" s="44">
        <v>-851477</v>
      </c>
      <c r="T174" s="42"/>
      <c r="U174" s="81">
        <v>-670298</v>
      </c>
      <c r="V174" s="44">
        <v>3963838</v>
      </c>
      <c r="W174" s="336"/>
    </row>
    <row r="175" spans="1:23" ht="15.75" thickBot="1" x14ac:dyDescent="0.3">
      <c r="B175" s="326"/>
      <c r="C175" s="327"/>
      <c r="D175" s="328" t="s">
        <v>1013</v>
      </c>
      <c r="E175" s="328"/>
      <c r="F175" s="423">
        <v>2177600</v>
      </c>
      <c r="G175" s="423">
        <v>1584391</v>
      </c>
      <c r="H175" s="329">
        <f>SUM(K175:V175)</f>
        <v>1507303</v>
      </c>
      <c r="I175" s="330"/>
      <c r="J175" s="307">
        <f>SUM(H175:I175)</f>
        <v>1507303</v>
      </c>
      <c r="K175" s="308"/>
      <c r="L175" s="309"/>
      <c r="M175" s="309"/>
      <c r="N175" s="309"/>
      <c r="O175" s="309"/>
      <c r="P175" s="310"/>
      <c r="Q175" s="309"/>
      <c r="R175" s="311"/>
      <c r="S175" s="312"/>
      <c r="T175" s="311"/>
      <c r="U175" s="310">
        <v>-670297</v>
      </c>
      <c r="V175" s="312">
        <f>(3*20000+134600+20200)*12-400000</f>
        <v>2177600</v>
      </c>
      <c r="W175" s="340"/>
    </row>
    <row r="176" spans="1:23" ht="15.75" thickBot="1" x14ac:dyDescent="0.3">
      <c r="B176" s="100" t="s">
        <v>245</v>
      </c>
      <c r="C176" s="788" t="s">
        <v>246</v>
      </c>
      <c r="D176" s="789"/>
      <c r="E176" s="789"/>
      <c r="F176" s="412"/>
      <c r="G176" s="412"/>
      <c r="H176" s="254">
        <f>H177+H178+H181+H182+H183+H184+H185</f>
        <v>0</v>
      </c>
      <c r="I176" s="152">
        <f t="shared" ref="I176:V176" si="44">I177+I178+I181+I182+I183+I184+I185</f>
        <v>0</v>
      </c>
      <c r="J176" s="164">
        <f t="shared" si="40"/>
        <v>0</v>
      </c>
      <c r="K176" s="86">
        <f t="shared" si="44"/>
        <v>0</v>
      </c>
      <c r="L176" s="87">
        <f t="shared" si="44"/>
        <v>0</v>
      </c>
      <c r="M176" s="87">
        <f t="shared" si="44"/>
        <v>0</v>
      </c>
      <c r="N176" s="87">
        <f t="shared" si="44"/>
        <v>0</v>
      </c>
      <c r="O176" s="87">
        <f t="shared" si="44"/>
        <v>0</v>
      </c>
      <c r="P176" s="90">
        <f t="shared" si="44"/>
        <v>0</v>
      </c>
      <c r="Q176" s="87">
        <f t="shared" si="44"/>
        <v>0</v>
      </c>
      <c r="R176" s="89">
        <f t="shared" si="44"/>
        <v>0</v>
      </c>
      <c r="S176" s="91">
        <f t="shared" si="44"/>
        <v>0</v>
      </c>
      <c r="T176" s="89">
        <f t="shared" si="44"/>
        <v>0</v>
      </c>
      <c r="U176" s="89">
        <f t="shared" si="44"/>
        <v>0</v>
      </c>
      <c r="V176" s="91">
        <f t="shared" si="44"/>
        <v>0</v>
      </c>
      <c r="W176" s="331">
        <f>W177+W178+W181+W182+W183+W184+W185</f>
        <v>0</v>
      </c>
    </row>
    <row r="177" spans="1:23" s="18" customFormat="1" ht="15.75" hidden="1" thickBot="1" x14ac:dyDescent="0.3">
      <c r="A177" s="126" t="s">
        <v>247</v>
      </c>
      <c r="B177" s="115" t="s">
        <v>672</v>
      </c>
      <c r="C177" s="812" t="s">
        <v>248</v>
      </c>
      <c r="D177" s="813"/>
      <c r="E177" s="813"/>
      <c r="F177" s="418"/>
      <c r="G177" s="418"/>
      <c r="H177" s="250">
        <f>SUM(K177:V177)</f>
        <v>0</v>
      </c>
      <c r="I177" s="148"/>
      <c r="J177" s="166">
        <f t="shared" si="40"/>
        <v>0</v>
      </c>
      <c r="K177" s="94"/>
      <c r="L177" s="95"/>
      <c r="M177" s="95"/>
      <c r="N177" s="95"/>
      <c r="O177" s="95"/>
      <c r="P177" s="98"/>
      <c r="Q177" s="95"/>
      <c r="R177" s="649"/>
      <c r="S177" s="690"/>
      <c r="T177" s="97"/>
      <c r="U177" s="97"/>
      <c r="V177" s="99"/>
      <c r="W177" s="334"/>
    </row>
    <row r="178" spans="1:23" s="18" customFormat="1" ht="15.75" hidden="1" thickBot="1" x14ac:dyDescent="0.3">
      <c r="A178" s="126" t="s">
        <v>249</v>
      </c>
      <c r="B178" s="92" t="s">
        <v>673</v>
      </c>
      <c r="C178" s="784" t="s">
        <v>250</v>
      </c>
      <c r="D178" s="785"/>
      <c r="E178" s="785"/>
      <c r="F178" s="421"/>
      <c r="G178" s="421"/>
      <c r="H178" s="252">
        <f>H179+H180</f>
        <v>0</v>
      </c>
      <c r="I178" s="150">
        <f t="shared" ref="I178:V178" si="45">I179+I180</f>
        <v>0</v>
      </c>
      <c r="J178" s="166">
        <f t="shared" si="40"/>
        <v>0</v>
      </c>
      <c r="K178" s="94">
        <f t="shared" si="45"/>
        <v>0</v>
      </c>
      <c r="L178" s="95">
        <f t="shared" si="45"/>
        <v>0</v>
      </c>
      <c r="M178" s="95">
        <f t="shared" si="45"/>
        <v>0</v>
      </c>
      <c r="N178" s="95">
        <f t="shared" si="45"/>
        <v>0</v>
      </c>
      <c r="O178" s="95">
        <f t="shared" si="45"/>
        <v>0</v>
      </c>
      <c r="P178" s="98">
        <f t="shared" si="45"/>
        <v>0</v>
      </c>
      <c r="Q178" s="95">
        <f t="shared" si="45"/>
        <v>0</v>
      </c>
      <c r="R178" s="649">
        <f t="shared" si="45"/>
        <v>0</v>
      </c>
      <c r="S178" s="690">
        <f t="shared" si="45"/>
        <v>0</v>
      </c>
      <c r="T178" s="97">
        <f t="shared" si="45"/>
        <v>0</v>
      </c>
      <c r="U178" s="97">
        <f t="shared" si="45"/>
        <v>0</v>
      </c>
      <c r="V178" s="99">
        <f t="shared" si="45"/>
        <v>0</v>
      </c>
      <c r="W178" s="334">
        <f>W179+W180</f>
        <v>0</v>
      </c>
    </row>
    <row r="179" spans="1:23" ht="15.75" hidden="1" thickBot="1" x14ac:dyDescent="0.3">
      <c r="B179" s="55"/>
      <c r="C179" s="2"/>
      <c r="D179" s="761" t="s">
        <v>250</v>
      </c>
      <c r="E179" s="761"/>
      <c r="F179" s="420"/>
      <c r="G179" s="420"/>
      <c r="H179" s="251">
        <f t="shared" ref="H179:H185" si="46">SUM(K179:V179)</f>
        <v>0</v>
      </c>
      <c r="I179" s="149"/>
      <c r="J179" s="167">
        <f t="shared" si="40"/>
        <v>0</v>
      </c>
      <c r="K179" s="75"/>
      <c r="L179" s="1"/>
      <c r="M179" s="1"/>
      <c r="N179" s="1"/>
      <c r="O179" s="1"/>
      <c r="P179" s="81"/>
      <c r="Q179" s="1"/>
      <c r="R179" s="650"/>
      <c r="S179" s="691"/>
      <c r="T179" s="42"/>
      <c r="U179" s="42"/>
      <c r="V179" s="44"/>
      <c r="W179" s="336"/>
    </row>
    <row r="180" spans="1:23" ht="15.75" hidden="1" thickBot="1" x14ac:dyDescent="0.3">
      <c r="B180" s="55"/>
      <c r="C180" s="2"/>
      <c r="D180" s="761" t="s">
        <v>349</v>
      </c>
      <c r="E180" s="761"/>
      <c r="F180" s="420"/>
      <c r="G180" s="420"/>
      <c r="H180" s="251">
        <f t="shared" si="46"/>
        <v>0</v>
      </c>
      <c r="I180" s="149"/>
      <c r="J180" s="167">
        <f t="shared" si="40"/>
        <v>0</v>
      </c>
      <c r="K180" s="75"/>
      <c r="L180" s="1"/>
      <c r="M180" s="1"/>
      <c r="N180" s="1"/>
      <c r="O180" s="1"/>
      <c r="P180" s="81"/>
      <c r="Q180" s="1"/>
      <c r="R180" s="650"/>
      <c r="S180" s="691"/>
      <c r="T180" s="42"/>
      <c r="U180" s="42"/>
      <c r="V180" s="44"/>
      <c r="W180" s="336"/>
    </row>
    <row r="181" spans="1:23" s="18" customFormat="1" ht="15.75" hidden="1" thickBot="1" x14ac:dyDescent="0.3">
      <c r="A181" s="126" t="s">
        <v>251</v>
      </c>
      <c r="B181" s="92" t="s">
        <v>674</v>
      </c>
      <c r="C181" s="784" t="s">
        <v>252</v>
      </c>
      <c r="D181" s="785"/>
      <c r="E181" s="785"/>
      <c r="F181" s="421"/>
      <c r="G181" s="421"/>
      <c r="H181" s="252">
        <f t="shared" si="46"/>
        <v>0</v>
      </c>
      <c r="I181" s="150"/>
      <c r="J181" s="166">
        <f t="shared" si="40"/>
        <v>0</v>
      </c>
      <c r="K181" s="94"/>
      <c r="L181" s="95"/>
      <c r="M181" s="95"/>
      <c r="N181" s="95"/>
      <c r="O181" s="95"/>
      <c r="P181" s="98"/>
      <c r="Q181" s="95"/>
      <c r="R181" s="649"/>
      <c r="S181" s="690"/>
      <c r="T181" s="97"/>
      <c r="U181" s="97"/>
      <c r="V181" s="99"/>
      <c r="W181" s="334"/>
    </row>
    <row r="182" spans="1:23" s="18" customFormat="1" ht="15.75" hidden="1" thickBot="1" x14ac:dyDescent="0.3">
      <c r="A182" s="126" t="s">
        <v>253</v>
      </c>
      <c r="B182" s="92" t="s">
        <v>675</v>
      </c>
      <c r="C182" s="784" t="s">
        <v>254</v>
      </c>
      <c r="D182" s="785"/>
      <c r="E182" s="785"/>
      <c r="F182" s="421"/>
      <c r="G182" s="421"/>
      <c r="H182" s="252">
        <f t="shared" si="46"/>
        <v>0</v>
      </c>
      <c r="I182" s="150"/>
      <c r="J182" s="166">
        <f t="shared" si="40"/>
        <v>0</v>
      </c>
      <c r="K182" s="94"/>
      <c r="L182" s="95"/>
      <c r="M182" s="95"/>
      <c r="N182" s="95"/>
      <c r="O182" s="95"/>
      <c r="P182" s="98"/>
      <c r="Q182" s="95"/>
      <c r="R182" s="649"/>
      <c r="S182" s="690"/>
      <c r="T182" s="97"/>
      <c r="U182" s="97"/>
      <c r="V182" s="99"/>
      <c r="W182" s="334"/>
    </row>
    <row r="183" spans="1:23" s="18" customFormat="1" ht="15.75" hidden="1" thickBot="1" x14ac:dyDescent="0.3">
      <c r="A183" s="126" t="s">
        <v>255</v>
      </c>
      <c r="B183" s="92" t="s">
        <v>676</v>
      </c>
      <c r="C183" s="784" t="s">
        <v>256</v>
      </c>
      <c r="D183" s="785"/>
      <c r="E183" s="785"/>
      <c r="F183" s="421"/>
      <c r="G183" s="421"/>
      <c r="H183" s="252">
        <f t="shared" si="46"/>
        <v>0</v>
      </c>
      <c r="I183" s="150"/>
      <c r="J183" s="166">
        <f t="shared" si="40"/>
        <v>0</v>
      </c>
      <c r="K183" s="94"/>
      <c r="L183" s="95"/>
      <c r="M183" s="95"/>
      <c r="N183" s="95"/>
      <c r="O183" s="95"/>
      <c r="P183" s="98"/>
      <c r="Q183" s="95"/>
      <c r="R183" s="649"/>
      <c r="S183" s="690"/>
      <c r="T183" s="97"/>
      <c r="U183" s="97"/>
      <c r="V183" s="99"/>
      <c r="W183" s="334"/>
    </row>
    <row r="184" spans="1:23" s="18" customFormat="1" ht="15.75" hidden="1" thickBot="1" x14ac:dyDescent="0.3">
      <c r="A184" s="126" t="s">
        <v>257</v>
      </c>
      <c r="B184" s="92" t="s">
        <v>677</v>
      </c>
      <c r="C184" s="784" t="s">
        <v>258</v>
      </c>
      <c r="D184" s="785"/>
      <c r="E184" s="785"/>
      <c r="F184" s="421"/>
      <c r="G184" s="421"/>
      <c r="H184" s="252">
        <f t="shared" si="46"/>
        <v>0</v>
      </c>
      <c r="I184" s="150"/>
      <c r="J184" s="166">
        <f t="shared" si="40"/>
        <v>0</v>
      </c>
      <c r="K184" s="94"/>
      <c r="L184" s="95"/>
      <c r="M184" s="95"/>
      <c r="N184" s="95"/>
      <c r="O184" s="95"/>
      <c r="P184" s="98"/>
      <c r="Q184" s="95"/>
      <c r="R184" s="649"/>
      <c r="S184" s="690"/>
      <c r="T184" s="97"/>
      <c r="U184" s="97"/>
      <c r="V184" s="99"/>
      <c r="W184" s="334"/>
    </row>
    <row r="185" spans="1:23" s="18" customFormat="1" ht="15.75" hidden="1" thickBot="1" x14ac:dyDescent="0.3">
      <c r="A185" s="126" t="s">
        <v>259</v>
      </c>
      <c r="B185" s="125" t="s">
        <v>678</v>
      </c>
      <c r="C185" s="825" t="s">
        <v>260</v>
      </c>
      <c r="D185" s="826"/>
      <c r="E185" s="826"/>
      <c r="F185" s="443"/>
      <c r="G185" s="443"/>
      <c r="H185" s="264">
        <f t="shared" si="46"/>
        <v>0</v>
      </c>
      <c r="I185" s="162"/>
      <c r="J185" s="166">
        <f t="shared" si="40"/>
        <v>0</v>
      </c>
      <c r="K185" s="94"/>
      <c r="L185" s="95"/>
      <c r="M185" s="95"/>
      <c r="N185" s="95"/>
      <c r="O185" s="95"/>
      <c r="P185" s="98"/>
      <c r="Q185" s="95"/>
      <c r="R185" s="649"/>
      <c r="S185" s="690"/>
      <c r="T185" s="97"/>
      <c r="U185" s="97"/>
      <c r="V185" s="99"/>
      <c r="W185" s="334"/>
    </row>
    <row r="186" spans="1:23" ht="15.75" thickBot="1" x14ac:dyDescent="0.3">
      <c r="B186" s="100" t="s">
        <v>261</v>
      </c>
      <c r="C186" s="788" t="s">
        <v>262</v>
      </c>
      <c r="D186" s="789"/>
      <c r="E186" s="789"/>
      <c r="F186" s="412"/>
      <c r="G186" s="412"/>
      <c r="H186" s="254">
        <f>H187+H188+H189+H190</f>
        <v>0</v>
      </c>
      <c r="I186" s="152">
        <f t="shared" ref="I186:V186" si="47">I187+I188+I189+I190</f>
        <v>0</v>
      </c>
      <c r="J186" s="164">
        <f t="shared" si="40"/>
        <v>0</v>
      </c>
      <c r="K186" s="86">
        <f t="shared" si="47"/>
        <v>0</v>
      </c>
      <c r="L186" s="87">
        <f t="shared" si="47"/>
        <v>0</v>
      </c>
      <c r="M186" s="87">
        <f t="shared" si="47"/>
        <v>0</v>
      </c>
      <c r="N186" s="87">
        <f t="shared" si="47"/>
        <v>0</v>
      </c>
      <c r="O186" s="87">
        <f t="shared" si="47"/>
        <v>0</v>
      </c>
      <c r="P186" s="90">
        <f t="shared" si="47"/>
        <v>0</v>
      </c>
      <c r="Q186" s="87">
        <f t="shared" si="47"/>
        <v>0</v>
      </c>
      <c r="R186" s="89">
        <f t="shared" si="47"/>
        <v>0</v>
      </c>
      <c r="S186" s="91">
        <f t="shared" si="47"/>
        <v>0</v>
      </c>
      <c r="T186" s="89">
        <f t="shared" si="47"/>
        <v>0</v>
      </c>
      <c r="U186" s="89">
        <f t="shared" si="47"/>
        <v>0</v>
      </c>
      <c r="V186" s="91">
        <f t="shared" si="47"/>
        <v>0</v>
      </c>
      <c r="W186" s="331">
        <f>W187+W188+W189+W190</f>
        <v>0</v>
      </c>
    </row>
    <row r="187" spans="1:23" s="18" customFormat="1" ht="15.75" hidden="1" thickBot="1" x14ac:dyDescent="0.3">
      <c r="A187" s="126" t="s">
        <v>263</v>
      </c>
      <c r="B187" s="273" t="s">
        <v>679</v>
      </c>
      <c r="C187" s="827" t="s">
        <v>264</v>
      </c>
      <c r="D187" s="828"/>
      <c r="E187" s="828"/>
      <c r="F187" s="444"/>
      <c r="G187" s="444"/>
      <c r="H187" s="274">
        <f>SUM(K187:V187)</f>
        <v>0</v>
      </c>
      <c r="I187" s="275"/>
      <c r="J187" s="276">
        <f t="shared" si="40"/>
        <v>0</v>
      </c>
      <c r="K187" s="277"/>
      <c r="L187" s="278"/>
      <c r="M187" s="278"/>
      <c r="N187" s="278"/>
      <c r="O187" s="278"/>
      <c r="P187" s="279"/>
      <c r="Q187" s="278"/>
      <c r="R187" s="649"/>
      <c r="S187" s="690"/>
      <c r="T187" s="280"/>
      <c r="U187" s="280"/>
      <c r="V187" s="281"/>
      <c r="W187" s="341"/>
    </row>
    <row r="188" spans="1:23" s="18" customFormat="1" ht="15.75" hidden="1" thickBot="1" x14ac:dyDescent="0.3">
      <c r="A188" s="126" t="s">
        <v>265</v>
      </c>
      <c r="B188" s="282" t="s">
        <v>680</v>
      </c>
      <c r="C188" s="821" t="s">
        <v>886</v>
      </c>
      <c r="D188" s="822"/>
      <c r="E188" s="822"/>
      <c r="F188" s="445"/>
      <c r="G188" s="445"/>
      <c r="H188" s="283">
        <f>SUM(K188:V188)</f>
        <v>0</v>
      </c>
      <c r="I188" s="284"/>
      <c r="J188" s="276">
        <f t="shared" si="40"/>
        <v>0</v>
      </c>
      <c r="K188" s="277"/>
      <c r="L188" s="278"/>
      <c r="M188" s="278"/>
      <c r="N188" s="278"/>
      <c r="O188" s="278"/>
      <c r="P188" s="279"/>
      <c r="Q188" s="278"/>
      <c r="R188" s="649"/>
      <c r="S188" s="690"/>
      <c r="T188" s="280"/>
      <c r="U188" s="280"/>
      <c r="V188" s="281"/>
      <c r="W188" s="341"/>
    </row>
    <row r="189" spans="1:23" s="18" customFormat="1" ht="15.75" hidden="1" thickBot="1" x14ac:dyDescent="0.3">
      <c r="A189" s="126" t="s">
        <v>266</v>
      </c>
      <c r="B189" s="282" t="s">
        <v>681</v>
      </c>
      <c r="C189" s="821" t="s">
        <v>267</v>
      </c>
      <c r="D189" s="822"/>
      <c r="E189" s="822"/>
      <c r="F189" s="445"/>
      <c r="G189" s="445"/>
      <c r="H189" s="283">
        <f>SUM(K189:V189)</f>
        <v>0</v>
      </c>
      <c r="I189" s="284"/>
      <c r="J189" s="276">
        <f t="shared" si="40"/>
        <v>0</v>
      </c>
      <c r="K189" s="277"/>
      <c r="L189" s="278"/>
      <c r="M189" s="278"/>
      <c r="N189" s="278"/>
      <c r="O189" s="278"/>
      <c r="P189" s="279"/>
      <c r="Q189" s="278"/>
      <c r="R189" s="649"/>
      <c r="S189" s="690"/>
      <c r="T189" s="280"/>
      <c r="U189" s="280"/>
      <c r="V189" s="281"/>
      <c r="W189" s="341"/>
    </row>
    <row r="190" spans="1:23" s="18" customFormat="1" ht="15.75" hidden="1" thickBot="1" x14ac:dyDescent="0.3">
      <c r="A190" s="126" t="s">
        <v>268</v>
      </c>
      <c r="B190" s="285" t="s">
        <v>682</v>
      </c>
      <c r="C190" s="823" t="s">
        <v>366</v>
      </c>
      <c r="D190" s="824"/>
      <c r="E190" s="824"/>
      <c r="F190" s="446"/>
      <c r="G190" s="446"/>
      <c r="H190" s="286">
        <f>SUM(K190:V190)</f>
        <v>0</v>
      </c>
      <c r="I190" s="287"/>
      <c r="J190" s="276">
        <f t="shared" si="40"/>
        <v>0</v>
      </c>
      <c r="K190" s="277"/>
      <c r="L190" s="278"/>
      <c r="M190" s="278"/>
      <c r="N190" s="278"/>
      <c r="O190" s="278"/>
      <c r="P190" s="279"/>
      <c r="Q190" s="278"/>
      <c r="R190" s="649"/>
      <c r="S190" s="690"/>
      <c r="T190" s="280"/>
      <c r="U190" s="280"/>
      <c r="V190" s="281"/>
      <c r="W190" s="341"/>
    </row>
    <row r="191" spans="1:23" ht="15.75" thickBot="1" x14ac:dyDescent="0.3">
      <c r="B191" s="100" t="s">
        <v>269</v>
      </c>
      <c r="C191" s="788" t="s">
        <v>270</v>
      </c>
      <c r="D191" s="789"/>
      <c r="E191" s="789"/>
      <c r="F191" s="412"/>
      <c r="G191" s="412"/>
      <c r="H191" s="254">
        <f>H192+H193+H204+H215+H226+H229+H241+H242+H243</f>
        <v>0</v>
      </c>
      <c r="I191" s="152">
        <f t="shared" ref="I191:V191" si="48">I192+I193+I204+I215+I226+I229+I241+I242+I243</f>
        <v>0</v>
      </c>
      <c r="J191" s="164">
        <f t="shared" si="40"/>
        <v>0</v>
      </c>
      <c r="K191" s="86">
        <f t="shared" si="48"/>
        <v>0</v>
      </c>
      <c r="L191" s="87">
        <f t="shared" si="48"/>
        <v>0</v>
      </c>
      <c r="M191" s="87">
        <f t="shared" si="48"/>
        <v>0</v>
      </c>
      <c r="N191" s="87">
        <f t="shared" si="48"/>
        <v>0</v>
      </c>
      <c r="O191" s="87">
        <f t="shared" si="48"/>
        <v>0</v>
      </c>
      <c r="P191" s="90">
        <f t="shared" si="48"/>
        <v>0</v>
      </c>
      <c r="Q191" s="87">
        <f t="shared" si="48"/>
        <v>0</v>
      </c>
      <c r="R191" s="89">
        <f t="shared" si="48"/>
        <v>0</v>
      </c>
      <c r="S191" s="91">
        <f t="shared" si="48"/>
        <v>0</v>
      </c>
      <c r="T191" s="89">
        <f t="shared" si="48"/>
        <v>0</v>
      </c>
      <c r="U191" s="89">
        <f t="shared" si="48"/>
        <v>0</v>
      </c>
      <c r="V191" s="91">
        <f t="shared" si="48"/>
        <v>0</v>
      </c>
      <c r="W191" s="331">
        <f>W192+W193+W204+W215+W226+W229+W241+W242+W243</f>
        <v>0</v>
      </c>
    </row>
    <row r="192" spans="1:23" s="18" customFormat="1" ht="25.5" hidden="1" customHeight="1" x14ac:dyDescent="0.25">
      <c r="A192" s="126" t="s">
        <v>271</v>
      </c>
      <c r="B192" s="92" t="s">
        <v>683</v>
      </c>
      <c r="C192" s="759" t="s">
        <v>367</v>
      </c>
      <c r="D192" s="760"/>
      <c r="E192" s="760"/>
      <c r="F192" s="447"/>
      <c r="G192" s="447"/>
      <c r="H192" s="265">
        <f>SUM(K192:V192)</f>
        <v>0</v>
      </c>
      <c r="I192" s="163"/>
      <c r="J192" s="166">
        <f t="shared" si="40"/>
        <v>0</v>
      </c>
      <c r="K192" s="94"/>
      <c r="L192" s="95"/>
      <c r="M192" s="95"/>
      <c r="N192" s="95"/>
      <c r="O192" s="95"/>
      <c r="P192" s="98"/>
      <c r="Q192" s="95"/>
      <c r="R192" s="649"/>
      <c r="S192" s="690"/>
      <c r="T192" s="97"/>
      <c r="U192" s="97"/>
      <c r="V192" s="99"/>
      <c r="W192" s="334"/>
    </row>
    <row r="193" spans="1:23" s="18" customFormat="1" ht="16.350000000000001" hidden="1" customHeight="1" x14ac:dyDescent="0.25">
      <c r="A193" s="126" t="s">
        <v>272</v>
      </c>
      <c r="B193" s="92" t="s">
        <v>684</v>
      </c>
      <c r="C193" s="819" t="s">
        <v>812</v>
      </c>
      <c r="D193" s="820"/>
      <c r="E193" s="820"/>
      <c r="F193" s="447"/>
      <c r="G193" s="447"/>
      <c r="H193" s="265">
        <f>H194+H195+H196+H197+H198+H199+H200+H201+H202+H203</f>
        <v>0</v>
      </c>
      <c r="I193" s="163">
        <f t="shared" ref="I193:V193" si="49">I194+I195+I196+I197+I198+I199+I200+I201+I202+I203</f>
        <v>0</v>
      </c>
      <c r="J193" s="166">
        <f t="shared" si="40"/>
        <v>0</v>
      </c>
      <c r="K193" s="94">
        <f t="shared" si="49"/>
        <v>0</v>
      </c>
      <c r="L193" s="95">
        <f t="shared" si="49"/>
        <v>0</v>
      </c>
      <c r="M193" s="95">
        <f t="shared" si="49"/>
        <v>0</v>
      </c>
      <c r="N193" s="95">
        <f t="shared" si="49"/>
        <v>0</v>
      </c>
      <c r="O193" s="95">
        <f t="shared" si="49"/>
        <v>0</v>
      </c>
      <c r="P193" s="98">
        <f t="shared" si="49"/>
        <v>0</v>
      </c>
      <c r="Q193" s="95">
        <f t="shared" si="49"/>
        <v>0</v>
      </c>
      <c r="R193" s="649">
        <f t="shared" si="49"/>
        <v>0</v>
      </c>
      <c r="S193" s="690">
        <f t="shared" si="49"/>
        <v>0</v>
      </c>
      <c r="T193" s="97">
        <f t="shared" si="49"/>
        <v>0</v>
      </c>
      <c r="U193" s="97">
        <f t="shared" si="49"/>
        <v>0</v>
      </c>
      <c r="V193" s="99">
        <f t="shared" si="49"/>
        <v>0</v>
      </c>
      <c r="W193" s="334">
        <f>W194+W195+W196+W197+W198+W199+W200+W201+W202+W203</f>
        <v>0</v>
      </c>
    </row>
    <row r="194" spans="1:23" ht="15.75" hidden="1" thickBot="1" x14ac:dyDescent="0.3">
      <c r="B194" s="55"/>
      <c r="C194" s="2"/>
      <c r="D194" s="761" t="s">
        <v>813</v>
      </c>
      <c r="E194" s="761"/>
      <c r="F194" s="420"/>
      <c r="G194" s="420"/>
      <c r="H194" s="251">
        <f t="shared" ref="H194:H203" si="50">SUM(K194:V194)</f>
        <v>0</v>
      </c>
      <c r="I194" s="149"/>
      <c r="J194" s="167">
        <f t="shared" si="40"/>
        <v>0</v>
      </c>
      <c r="K194" s="75"/>
      <c r="L194" s="1"/>
      <c r="M194" s="1"/>
      <c r="N194" s="1"/>
      <c r="O194" s="1"/>
      <c r="P194" s="81"/>
      <c r="Q194" s="1"/>
      <c r="R194" s="650"/>
      <c r="S194" s="691"/>
      <c r="T194" s="42"/>
      <c r="U194" s="42"/>
      <c r="V194" s="44"/>
      <c r="W194" s="336"/>
    </row>
    <row r="195" spans="1:23" ht="15.75" hidden="1" thickBot="1" x14ac:dyDescent="0.3">
      <c r="B195" s="55"/>
      <c r="C195" s="2"/>
      <c r="D195" s="761" t="s">
        <v>814</v>
      </c>
      <c r="E195" s="761"/>
      <c r="F195" s="420"/>
      <c r="G195" s="420"/>
      <c r="H195" s="251">
        <f t="shared" si="50"/>
        <v>0</v>
      </c>
      <c r="I195" s="149"/>
      <c r="J195" s="167">
        <f t="shared" si="40"/>
        <v>0</v>
      </c>
      <c r="K195" s="75"/>
      <c r="L195" s="1"/>
      <c r="M195" s="1"/>
      <c r="N195" s="1"/>
      <c r="O195" s="1"/>
      <c r="P195" s="81"/>
      <c r="Q195" s="1"/>
      <c r="R195" s="650"/>
      <c r="S195" s="691"/>
      <c r="T195" s="42"/>
      <c r="U195" s="42"/>
      <c r="V195" s="44"/>
      <c r="W195" s="336"/>
    </row>
    <row r="196" spans="1:23" ht="15.75" hidden="1" thickBot="1" x14ac:dyDescent="0.3">
      <c r="B196" s="55"/>
      <c r="C196" s="2"/>
      <c r="D196" s="761" t="s">
        <v>545</v>
      </c>
      <c r="E196" s="761"/>
      <c r="F196" s="420"/>
      <c r="G196" s="420"/>
      <c r="H196" s="251">
        <f t="shared" si="50"/>
        <v>0</v>
      </c>
      <c r="I196" s="149"/>
      <c r="J196" s="167">
        <f t="shared" si="40"/>
        <v>0</v>
      </c>
      <c r="K196" s="75"/>
      <c r="L196" s="1"/>
      <c r="M196" s="1"/>
      <c r="N196" s="1"/>
      <c r="O196" s="1"/>
      <c r="P196" s="81"/>
      <c r="Q196" s="1"/>
      <c r="R196" s="650"/>
      <c r="S196" s="691"/>
      <c r="T196" s="42"/>
      <c r="U196" s="42"/>
      <c r="V196" s="44"/>
      <c r="W196" s="336"/>
    </row>
    <row r="197" spans="1:23" ht="25.5" hidden="1" customHeight="1" x14ac:dyDescent="0.25">
      <c r="B197" s="55"/>
      <c r="C197" s="2"/>
      <c r="D197" s="762" t="s">
        <v>548</v>
      </c>
      <c r="E197" s="762"/>
      <c r="F197" s="426"/>
      <c r="G197" s="426"/>
      <c r="H197" s="261">
        <f t="shared" si="50"/>
        <v>0</v>
      </c>
      <c r="I197" s="159"/>
      <c r="J197" s="167">
        <f t="shared" si="40"/>
        <v>0</v>
      </c>
      <c r="K197" s="75"/>
      <c r="L197" s="1"/>
      <c r="M197" s="1"/>
      <c r="N197" s="1"/>
      <c r="O197" s="1"/>
      <c r="P197" s="81"/>
      <c r="Q197" s="1"/>
      <c r="R197" s="650"/>
      <c r="S197" s="691"/>
      <c r="T197" s="42"/>
      <c r="U197" s="42"/>
      <c r="V197" s="44"/>
      <c r="W197" s="336"/>
    </row>
    <row r="198" spans="1:23" ht="15.75" hidden="1" thickBot="1" x14ac:dyDescent="0.3">
      <c r="B198" s="55"/>
      <c r="C198" s="2"/>
      <c r="D198" s="761" t="s">
        <v>550</v>
      </c>
      <c r="E198" s="761"/>
      <c r="F198" s="420"/>
      <c r="G198" s="420"/>
      <c r="H198" s="251">
        <f t="shared" si="50"/>
        <v>0</v>
      </c>
      <c r="I198" s="149"/>
      <c r="J198" s="167">
        <f t="shared" si="40"/>
        <v>0</v>
      </c>
      <c r="K198" s="75"/>
      <c r="L198" s="1"/>
      <c r="M198" s="1"/>
      <c r="N198" s="1"/>
      <c r="O198" s="1"/>
      <c r="P198" s="81"/>
      <c r="Q198" s="1"/>
      <c r="R198" s="650"/>
      <c r="S198" s="691"/>
      <c r="T198" s="42"/>
      <c r="U198" s="42"/>
      <c r="V198" s="44"/>
      <c r="W198" s="336"/>
    </row>
    <row r="199" spans="1:23" ht="15.75" hidden="1" thickBot="1" x14ac:dyDescent="0.3">
      <c r="B199" s="55"/>
      <c r="C199" s="2"/>
      <c r="D199" s="761" t="s">
        <v>551</v>
      </c>
      <c r="E199" s="761"/>
      <c r="F199" s="420"/>
      <c r="G199" s="420"/>
      <c r="H199" s="251">
        <f t="shared" si="50"/>
        <v>0</v>
      </c>
      <c r="I199" s="149"/>
      <c r="J199" s="167">
        <f t="shared" si="40"/>
        <v>0</v>
      </c>
      <c r="K199" s="75"/>
      <c r="L199" s="1"/>
      <c r="M199" s="1"/>
      <c r="N199" s="1"/>
      <c r="O199" s="1"/>
      <c r="P199" s="81"/>
      <c r="Q199" s="1"/>
      <c r="R199" s="650"/>
      <c r="S199" s="691"/>
      <c r="T199" s="42"/>
      <c r="U199" s="42"/>
      <c r="V199" s="44"/>
      <c r="W199" s="336"/>
    </row>
    <row r="200" spans="1:23" ht="25.5" hidden="1" customHeight="1" x14ac:dyDescent="0.25">
      <c r="B200" s="55"/>
      <c r="C200" s="2"/>
      <c r="D200" s="762" t="s">
        <v>555</v>
      </c>
      <c r="E200" s="762"/>
      <c r="F200" s="426"/>
      <c r="G200" s="426"/>
      <c r="H200" s="261">
        <f t="shared" si="50"/>
        <v>0</v>
      </c>
      <c r="I200" s="159"/>
      <c r="J200" s="167">
        <f t="shared" si="40"/>
        <v>0</v>
      </c>
      <c r="K200" s="75"/>
      <c r="L200" s="1"/>
      <c r="M200" s="1"/>
      <c r="N200" s="1"/>
      <c r="O200" s="1"/>
      <c r="P200" s="81"/>
      <c r="Q200" s="1"/>
      <c r="R200" s="650"/>
      <c r="S200" s="691"/>
      <c r="T200" s="42"/>
      <c r="U200" s="42"/>
      <c r="V200" s="44"/>
      <c r="W200" s="336"/>
    </row>
    <row r="201" spans="1:23" ht="25.5" hidden="1" customHeight="1" x14ac:dyDescent="0.25">
      <c r="B201" s="55"/>
      <c r="C201" s="2"/>
      <c r="D201" s="762" t="s">
        <v>558</v>
      </c>
      <c r="E201" s="762"/>
      <c r="F201" s="426"/>
      <c r="G201" s="426"/>
      <c r="H201" s="261">
        <f t="shared" si="50"/>
        <v>0</v>
      </c>
      <c r="I201" s="159"/>
      <c r="J201" s="167">
        <f t="shared" si="40"/>
        <v>0</v>
      </c>
      <c r="K201" s="75"/>
      <c r="L201" s="1"/>
      <c r="M201" s="1"/>
      <c r="N201" s="1"/>
      <c r="O201" s="1"/>
      <c r="P201" s="81"/>
      <c r="Q201" s="1"/>
      <c r="R201" s="650"/>
      <c r="S201" s="691"/>
      <c r="T201" s="42"/>
      <c r="U201" s="42"/>
      <c r="V201" s="44"/>
      <c r="W201" s="336"/>
    </row>
    <row r="202" spans="1:23" ht="25.5" hidden="1" customHeight="1" x14ac:dyDescent="0.25">
      <c r="B202" s="55"/>
      <c r="C202" s="2"/>
      <c r="D202" s="762" t="s">
        <v>560</v>
      </c>
      <c r="E202" s="762"/>
      <c r="F202" s="426"/>
      <c r="G202" s="426"/>
      <c r="H202" s="261">
        <f t="shared" si="50"/>
        <v>0</v>
      </c>
      <c r="I202" s="159"/>
      <c r="J202" s="167">
        <f t="shared" si="40"/>
        <v>0</v>
      </c>
      <c r="K202" s="75"/>
      <c r="L202" s="1"/>
      <c r="M202" s="1"/>
      <c r="N202" s="1"/>
      <c r="O202" s="1"/>
      <c r="P202" s="81"/>
      <c r="Q202" s="1"/>
      <c r="R202" s="650"/>
      <c r="S202" s="691"/>
      <c r="T202" s="42"/>
      <c r="U202" s="42"/>
      <c r="V202" s="44"/>
      <c r="W202" s="336"/>
    </row>
    <row r="203" spans="1:23" ht="25.5" hidden="1" customHeight="1" x14ac:dyDescent="0.25">
      <c r="B203" s="55"/>
      <c r="C203" s="2"/>
      <c r="D203" s="762" t="s">
        <v>563</v>
      </c>
      <c r="E203" s="762"/>
      <c r="F203" s="426"/>
      <c r="G203" s="426"/>
      <c r="H203" s="261">
        <f t="shared" si="50"/>
        <v>0</v>
      </c>
      <c r="I203" s="159"/>
      <c r="J203" s="167">
        <f t="shared" si="40"/>
        <v>0</v>
      </c>
      <c r="K203" s="75"/>
      <c r="L203" s="1"/>
      <c r="M203" s="1"/>
      <c r="N203" s="1"/>
      <c r="O203" s="1"/>
      <c r="P203" s="81"/>
      <c r="Q203" s="1"/>
      <c r="R203" s="650"/>
      <c r="S203" s="691"/>
      <c r="T203" s="42"/>
      <c r="U203" s="42"/>
      <c r="V203" s="44"/>
      <c r="W203" s="336"/>
    </row>
    <row r="204" spans="1:23" s="18" customFormat="1" ht="25.5" hidden="1" customHeight="1" x14ac:dyDescent="0.25">
      <c r="A204" s="129" t="s">
        <v>273</v>
      </c>
      <c r="B204" s="92" t="s">
        <v>685</v>
      </c>
      <c r="C204" s="819" t="s">
        <v>606</v>
      </c>
      <c r="D204" s="820"/>
      <c r="E204" s="820"/>
      <c r="F204" s="447"/>
      <c r="G204" s="447"/>
      <c r="H204" s="265">
        <f>H205+H206+H207+H208+H209+H210+H211+H212+H213+H214</f>
        <v>0</v>
      </c>
      <c r="I204" s="163">
        <f t="shared" ref="I204:V204" si="51">I205+I206+I207+I208+I209+I210+I211+I212+I213+I214</f>
        <v>0</v>
      </c>
      <c r="J204" s="166">
        <f t="shared" si="40"/>
        <v>0</v>
      </c>
      <c r="K204" s="94">
        <f t="shared" si="51"/>
        <v>0</v>
      </c>
      <c r="L204" s="95">
        <f t="shared" si="51"/>
        <v>0</v>
      </c>
      <c r="M204" s="95">
        <f t="shared" si="51"/>
        <v>0</v>
      </c>
      <c r="N204" s="95">
        <f t="shared" si="51"/>
        <v>0</v>
      </c>
      <c r="O204" s="95">
        <f t="shared" si="51"/>
        <v>0</v>
      </c>
      <c r="P204" s="98">
        <f t="shared" si="51"/>
        <v>0</v>
      </c>
      <c r="Q204" s="95">
        <f t="shared" si="51"/>
        <v>0</v>
      </c>
      <c r="R204" s="649">
        <f t="shared" si="51"/>
        <v>0</v>
      </c>
      <c r="S204" s="690">
        <f t="shared" si="51"/>
        <v>0</v>
      </c>
      <c r="T204" s="97">
        <f t="shared" si="51"/>
        <v>0</v>
      </c>
      <c r="U204" s="97">
        <f t="shared" si="51"/>
        <v>0</v>
      </c>
      <c r="V204" s="99">
        <f t="shared" si="51"/>
        <v>0</v>
      </c>
      <c r="W204" s="334">
        <f>W205+W206+W207+W208+W209+W210+W211+W212+W213+W214</f>
        <v>0</v>
      </c>
    </row>
    <row r="205" spans="1:23" ht="15.75" hidden="1" thickBot="1" x14ac:dyDescent="0.3">
      <c r="B205" s="55"/>
      <c r="C205" s="2"/>
      <c r="D205" s="761" t="s">
        <v>815</v>
      </c>
      <c r="E205" s="761"/>
      <c r="F205" s="420"/>
      <c r="G205" s="420"/>
      <c r="H205" s="251">
        <f t="shared" ref="H205:H214" si="52">SUM(K205:V205)</f>
        <v>0</v>
      </c>
      <c r="I205" s="149"/>
      <c r="J205" s="167">
        <f t="shared" si="40"/>
        <v>0</v>
      </c>
      <c r="K205" s="75"/>
      <c r="L205" s="1"/>
      <c r="M205" s="1"/>
      <c r="N205" s="1"/>
      <c r="O205" s="1"/>
      <c r="P205" s="81"/>
      <c r="Q205" s="1"/>
      <c r="R205" s="650"/>
      <c r="S205" s="691"/>
      <c r="T205" s="42"/>
      <c r="U205" s="42"/>
      <c r="V205" s="44"/>
      <c r="W205" s="336"/>
    </row>
    <row r="206" spans="1:23" ht="15.75" hidden="1" thickBot="1" x14ac:dyDescent="0.3">
      <c r="B206" s="55"/>
      <c r="C206" s="2"/>
      <c r="D206" s="761" t="s">
        <v>816</v>
      </c>
      <c r="E206" s="761"/>
      <c r="F206" s="420"/>
      <c r="G206" s="420"/>
      <c r="H206" s="251">
        <f t="shared" si="52"/>
        <v>0</v>
      </c>
      <c r="I206" s="149"/>
      <c r="J206" s="167">
        <f t="shared" si="40"/>
        <v>0</v>
      </c>
      <c r="K206" s="75"/>
      <c r="L206" s="1"/>
      <c r="M206" s="1"/>
      <c r="N206" s="1"/>
      <c r="O206" s="1"/>
      <c r="P206" s="81"/>
      <c r="Q206" s="1"/>
      <c r="R206" s="650"/>
      <c r="S206" s="691"/>
      <c r="T206" s="42"/>
      <c r="U206" s="42"/>
      <c r="V206" s="44"/>
      <c r="W206" s="336"/>
    </row>
    <row r="207" spans="1:23" ht="15.75" hidden="1" thickBot="1" x14ac:dyDescent="0.3">
      <c r="B207" s="55"/>
      <c r="C207" s="2"/>
      <c r="D207" s="761" t="s">
        <v>546</v>
      </c>
      <c r="E207" s="761"/>
      <c r="F207" s="420"/>
      <c r="G207" s="420"/>
      <c r="H207" s="251">
        <f t="shared" si="52"/>
        <v>0</v>
      </c>
      <c r="I207" s="149"/>
      <c r="J207" s="167">
        <f t="shared" si="40"/>
        <v>0</v>
      </c>
      <c r="K207" s="75"/>
      <c r="L207" s="1"/>
      <c r="M207" s="1"/>
      <c r="N207" s="1"/>
      <c r="O207" s="1"/>
      <c r="P207" s="81"/>
      <c r="Q207" s="1"/>
      <c r="R207" s="650"/>
      <c r="S207" s="691"/>
      <c r="T207" s="42"/>
      <c r="U207" s="42"/>
      <c r="V207" s="44"/>
      <c r="W207" s="336"/>
    </row>
    <row r="208" spans="1:23" ht="25.5" hidden="1" customHeight="1" x14ac:dyDescent="0.25">
      <c r="B208" s="55"/>
      <c r="C208" s="2"/>
      <c r="D208" s="762" t="s">
        <v>549</v>
      </c>
      <c r="E208" s="762"/>
      <c r="F208" s="426"/>
      <c r="G208" s="426"/>
      <c r="H208" s="261">
        <f t="shared" si="52"/>
        <v>0</v>
      </c>
      <c r="I208" s="159"/>
      <c r="J208" s="167">
        <f t="shared" si="40"/>
        <v>0</v>
      </c>
      <c r="K208" s="75"/>
      <c r="L208" s="1"/>
      <c r="M208" s="1"/>
      <c r="N208" s="1"/>
      <c r="O208" s="1"/>
      <c r="P208" s="81"/>
      <c r="Q208" s="1"/>
      <c r="R208" s="650"/>
      <c r="S208" s="691"/>
      <c r="T208" s="42"/>
      <c r="U208" s="42"/>
      <c r="V208" s="44"/>
      <c r="W208" s="336"/>
    </row>
    <row r="209" spans="1:23" ht="15.75" hidden="1" thickBot="1" x14ac:dyDescent="0.3">
      <c r="B209" s="55"/>
      <c r="C209" s="2"/>
      <c r="D209" s="761" t="s">
        <v>552</v>
      </c>
      <c r="E209" s="761"/>
      <c r="F209" s="420"/>
      <c r="G209" s="420"/>
      <c r="H209" s="251">
        <f t="shared" si="52"/>
        <v>0</v>
      </c>
      <c r="I209" s="149"/>
      <c r="J209" s="167">
        <f t="shared" si="40"/>
        <v>0</v>
      </c>
      <c r="K209" s="75"/>
      <c r="L209" s="1"/>
      <c r="M209" s="1"/>
      <c r="N209" s="1"/>
      <c r="O209" s="1"/>
      <c r="P209" s="81"/>
      <c r="Q209" s="1"/>
      <c r="R209" s="650"/>
      <c r="S209" s="691"/>
      <c r="T209" s="42"/>
      <c r="U209" s="42"/>
      <c r="V209" s="44"/>
      <c r="W209" s="336"/>
    </row>
    <row r="210" spans="1:23" ht="15.75" hidden="1" thickBot="1" x14ac:dyDescent="0.3">
      <c r="B210" s="55"/>
      <c r="C210" s="2"/>
      <c r="D210" s="761" t="s">
        <v>817</v>
      </c>
      <c r="E210" s="761"/>
      <c r="F210" s="420"/>
      <c r="G210" s="420"/>
      <c r="H210" s="251">
        <f t="shared" si="52"/>
        <v>0</v>
      </c>
      <c r="I210" s="149"/>
      <c r="J210" s="167">
        <f t="shared" si="40"/>
        <v>0</v>
      </c>
      <c r="K210" s="75"/>
      <c r="L210" s="1"/>
      <c r="M210" s="1"/>
      <c r="N210" s="1"/>
      <c r="O210" s="1"/>
      <c r="P210" s="81"/>
      <c r="Q210" s="1"/>
      <c r="R210" s="650"/>
      <c r="S210" s="691"/>
      <c r="T210" s="42"/>
      <c r="U210" s="42"/>
      <c r="V210" s="44"/>
      <c r="W210" s="336"/>
    </row>
    <row r="211" spans="1:23" ht="25.5" hidden="1" customHeight="1" x14ac:dyDescent="0.25">
      <c r="B211" s="55"/>
      <c r="C211" s="2"/>
      <c r="D211" s="762" t="s">
        <v>556</v>
      </c>
      <c r="E211" s="762"/>
      <c r="F211" s="426"/>
      <c r="G211" s="426"/>
      <c r="H211" s="261">
        <f t="shared" si="52"/>
        <v>0</v>
      </c>
      <c r="I211" s="159"/>
      <c r="J211" s="167">
        <f t="shared" si="40"/>
        <v>0</v>
      </c>
      <c r="K211" s="75"/>
      <c r="L211" s="1"/>
      <c r="M211" s="1"/>
      <c r="N211" s="1"/>
      <c r="O211" s="1"/>
      <c r="P211" s="81"/>
      <c r="Q211" s="1"/>
      <c r="R211" s="650"/>
      <c r="S211" s="691"/>
      <c r="T211" s="42"/>
      <c r="U211" s="42"/>
      <c r="V211" s="44"/>
      <c r="W211" s="336"/>
    </row>
    <row r="212" spans="1:23" ht="25.5" hidden="1" customHeight="1" x14ac:dyDescent="0.25">
      <c r="B212" s="55"/>
      <c r="C212" s="2"/>
      <c r="D212" s="762" t="s">
        <v>559</v>
      </c>
      <c r="E212" s="762"/>
      <c r="F212" s="426"/>
      <c r="G212" s="426"/>
      <c r="H212" s="261">
        <f t="shared" si="52"/>
        <v>0</v>
      </c>
      <c r="I212" s="159"/>
      <c r="J212" s="167">
        <f t="shared" si="40"/>
        <v>0</v>
      </c>
      <c r="K212" s="75"/>
      <c r="L212" s="1"/>
      <c r="M212" s="1"/>
      <c r="N212" s="1"/>
      <c r="O212" s="1"/>
      <c r="P212" s="81"/>
      <c r="Q212" s="1"/>
      <c r="R212" s="650"/>
      <c r="S212" s="691"/>
      <c r="T212" s="42"/>
      <c r="U212" s="42"/>
      <c r="V212" s="44"/>
      <c r="W212" s="336"/>
    </row>
    <row r="213" spans="1:23" ht="25.5" hidden="1" customHeight="1" x14ac:dyDescent="0.25">
      <c r="B213" s="55"/>
      <c r="C213" s="2"/>
      <c r="D213" s="762" t="s">
        <v>561</v>
      </c>
      <c r="E213" s="762"/>
      <c r="F213" s="426"/>
      <c r="G213" s="426"/>
      <c r="H213" s="261">
        <f t="shared" si="52"/>
        <v>0</v>
      </c>
      <c r="I213" s="159"/>
      <c r="J213" s="167">
        <f t="shared" si="40"/>
        <v>0</v>
      </c>
      <c r="K213" s="75"/>
      <c r="L213" s="1"/>
      <c r="M213" s="1"/>
      <c r="N213" s="1"/>
      <c r="O213" s="1"/>
      <c r="P213" s="81"/>
      <c r="Q213" s="1"/>
      <c r="R213" s="650"/>
      <c r="S213" s="691"/>
      <c r="T213" s="42"/>
      <c r="U213" s="42"/>
      <c r="V213" s="44"/>
      <c r="W213" s="336"/>
    </row>
    <row r="214" spans="1:23" ht="25.5" hidden="1" customHeight="1" x14ac:dyDescent="0.25">
      <c r="B214" s="55"/>
      <c r="C214" s="2"/>
      <c r="D214" s="762" t="s">
        <v>564</v>
      </c>
      <c r="E214" s="762"/>
      <c r="F214" s="426"/>
      <c r="G214" s="426"/>
      <c r="H214" s="261">
        <f t="shared" si="52"/>
        <v>0</v>
      </c>
      <c r="I214" s="159"/>
      <c r="J214" s="167">
        <f t="shared" si="40"/>
        <v>0</v>
      </c>
      <c r="K214" s="75"/>
      <c r="L214" s="1"/>
      <c r="M214" s="1"/>
      <c r="N214" s="1"/>
      <c r="O214" s="1"/>
      <c r="P214" s="81"/>
      <c r="Q214" s="1"/>
      <c r="R214" s="650"/>
      <c r="S214" s="691"/>
      <c r="T214" s="42"/>
      <c r="U214" s="42"/>
      <c r="V214" s="44"/>
      <c r="W214" s="336"/>
    </row>
    <row r="215" spans="1:23" s="18" customFormat="1" ht="15.75" hidden="1" thickBot="1" x14ac:dyDescent="0.3">
      <c r="A215" s="126" t="s">
        <v>274</v>
      </c>
      <c r="B215" s="92" t="s">
        <v>686</v>
      </c>
      <c r="C215" s="784" t="s">
        <v>275</v>
      </c>
      <c r="D215" s="785"/>
      <c r="E215" s="785"/>
      <c r="F215" s="421"/>
      <c r="G215" s="421"/>
      <c r="H215" s="252">
        <f>H216+H217+H218+H219+H220+H221+H222+H223+H224+H225</f>
        <v>0</v>
      </c>
      <c r="I215" s="150">
        <f t="shared" ref="I215:V215" si="53">I216+I217+I218+I219+I220+I221+I222+I223+I224+I225</f>
        <v>0</v>
      </c>
      <c r="J215" s="166">
        <f t="shared" si="40"/>
        <v>0</v>
      </c>
      <c r="K215" s="94">
        <f t="shared" si="53"/>
        <v>0</v>
      </c>
      <c r="L215" s="95">
        <f t="shared" si="53"/>
        <v>0</v>
      </c>
      <c r="M215" s="95">
        <f t="shared" si="53"/>
        <v>0</v>
      </c>
      <c r="N215" s="95">
        <f t="shared" si="53"/>
        <v>0</v>
      </c>
      <c r="O215" s="95">
        <f t="shared" si="53"/>
        <v>0</v>
      </c>
      <c r="P215" s="98">
        <f t="shared" si="53"/>
        <v>0</v>
      </c>
      <c r="Q215" s="95">
        <f t="shared" si="53"/>
        <v>0</v>
      </c>
      <c r="R215" s="649">
        <f t="shared" si="53"/>
        <v>0</v>
      </c>
      <c r="S215" s="690">
        <f t="shared" si="53"/>
        <v>0</v>
      </c>
      <c r="T215" s="97">
        <f t="shared" si="53"/>
        <v>0</v>
      </c>
      <c r="U215" s="97">
        <f t="shared" si="53"/>
        <v>0</v>
      </c>
      <c r="V215" s="99">
        <f t="shared" si="53"/>
        <v>0</v>
      </c>
      <c r="W215" s="334">
        <f>W216+W217+W218+W219+W220+W221+W222+W223+W224+W225</f>
        <v>0</v>
      </c>
    </row>
    <row r="216" spans="1:23" ht="15.75" hidden="1" thickBot="1" x14ac:dyDescent="0.3">
      <c r="B216" s="55"/>
      <c r="C216" s="2"/>
      <c r="D216" s="761" t="s">
        <v>371</v>
      </c>
      <c r="E216" s="761"/>
      <c r="F216" s="420"/>
      <c r="G216" s="420"/>
      <c r="H216" s="251">
        <f t="shared" ref="H216:H225" si="54">SUM(K216:V216)</f>
        <v>0</v>
      </c>
      <c r="I216" s="149"/>
      <c r="J216" s="167">
        <f t="shared" si="40"/>
        <v>0</v>
      </c>
      <c r="K216" s="75"/>
      <c r="L216" s="1"/>
      <c r="M216" s="1"/>
      <c r="N216" s="1"/>
      <c r="O216" s="1"/>
      <c r="P216" s="81"/>
      <c r="Q216" s="1"/>
      <c r="R216" s="650"/>
      <c r="S216" s="691"/>
      <c r="T216" s="42"/>
      <c r="U216" s="42"/>
      <c r="V216" s="44"/>
      <c r="W216" s="336"/>
    </row>
    <row r="217" spans="1:23" ht="15.75" hidden="1" thickBot="1" x14ac:dyDescent="0.3">
      <c r="B217" s="55"/>
      <c r="C217" s="2"/>
      <c r="D217" s="761" t="s">
        <v>544</v>
      </c>
      <c r="E217" s="761"/>
      <c r="F217" s="420"/>
      <c r="G217" s="420"/>
      <c r="H217" s="251">
        <f t="shared" si="54"/>
        <v>0</v>
      </c>
      <c r="I217" s="149"/>
      <c r="J217" s="167">
        <f t="shared" si="40"/>
        <v>0</v>
      </c>
      <c r="K217" s="75"/>
      <c r="L217" s="1"/>
      <c r="M217" s="1"/>
      <c r="N217" s="1"/>
      <c r="O217" s="1"/>
      <c r="P217" s="81"/>
      <c r="Q217" s="1"/>
      <c r="R217" s="650"/>
      <c r="S217" s="691"/>
      <c r="T217" s="42"/>
      <c r="U217" s="42"/>
      <c r="V217" s="44"/>
      <c r="W217" s="336"/>
    </row>
    <row r="218" spans="1:23" ht="15.75" hidden="1" thickBot="1" x14ac:dyDescent="0.3">
      <c r="B218" s="55"/>
      <c r="C218" s="2"/>
      <c r="D218" s="761" t="s">
        <v>547</v>
      </c>
      <c r="E218" s="761"/>
      <c r="F218" s="420"/>
      <c r="G218" s="420"/>
      <c r="H218" s="251">
        <f t="shared" si="54"/>
        <v>0</v>
      </c>
      <c r="I218" s="149"/>
      <c r="J218" s="167">
        <f t="shared" si="40"/>
        <v>0</v>
      </c>
      <c r="K218" s="75"/>
      <c r="L218" s="1"/>
      <c r="M218" s="1"/>
      <c r="N218" s="1"/>
      <c r="O218" s="1"/>
      <c r="P218" s="81"/>
      <c r="Q218" s="1"/>
      <c r="R218" s="650"/>
      <c r="S218" s="691"/>
      <c r="T218" s="42"/>
      <c r="U218" s="42"/>
      <c r="V218" s="44"/>
      <c r="W218" s="336"/>
    </row>
    <row r="219" spans="1:23" ht="15.75" hidden="1" thickBot="1" x14ac:dyDescent="0.3">
      <c r="B219" s="55"/>
      <c r="C219" s="2"/>
      <c r="D219" s="762" t="s">
        <v>818</v>
      </c>
      <c r="E219" s="762"/>
      <c r="F219" s="426"/>
      <c r="G219" s="426"/>
      <c r="H219" s="261">
        <f t="shared" si="54"/>
        <v>0</v>
      </c>
      <c r="I219" s="159"/>
      <c r="J219" s="167">
        <f t="shared" si="40"/>
        <v>0</v>
      </c>
      <c r="K219" s="75"/>
      <c r="L219" s="1"/>
      <c r="M219" s="1"/>
      <c r="N219" s="1"/>
      <c r="O219" s="1"/>
      <c r="P219" s="81"/>
      <c r="Q219" s="1"/>
      <c r="R219" s="650"/>
      <c r="S219" s="691"/>
      <c r="T219" s="42"/>
      <c r="U219" s="42"/>
      <c r="V219" s="44"/>
      <c r="W219" s="336"/>
    </row>
    <row r="220" spans="1:23" ht="15.75" hidden="1" thickBot="1" x14ac:dyDescent="0.3">
      <c r="B220" s="55"/>
      <c r="C220" s="2"/>
      <c r="D220" s="761" t="s">
        <v>554</v>
      </c>
      <c r="E220" s="761"/>
      <c r="F220" s="420"/>
      <c r="G220" s="420"/>
      <c r="H220" s="251">
        <f t="shared" si="54"/>
        <v>0</v>
      </c>
      <c r="I220" s="149"/>
      <c r="J220" s="167">
        <f t="shared" si="40"/>
        <v>0</v>
      </c>
      <c r="K220" s="75"/>
      <c r="L220" s="1"/>
      <c r="M220" s="1"/>
      <c r="N220" s="1"/>
      <c r="O220" s="1"/>
      <c r="P220" s="81"/>
      <c r="Q220" s="1"/>
      <c r="R220" s="650"/>
      <c r="S220" s="691"/>
      <c r="T220" s="42"/>
      <c r="U220" s="42"/>
      <c r="V220" s="44"/>
      <c r="W220" s="336"/>
    </row>
    <row r="221" spans="1:23" ht="15.75" hidden="1" thickBot="1" x14ac:dyDescent="0.3">
      <c r="B221" s="55"/>
      <c r="C221" s="2"/>
      <c r="D221" s="761" t="s">
        <v>553</v>
      </c>
      <c r="E221" s="761"/>
      <c r="F221" s="420"/>
      <c r="G221" s="420"/>
      <c r="H221" s="251">
        <f t="shared" si="54"/>
        <v>0</v>
      </c>
      <c r="I221" s="149"/>
      <c r="J221" s="167">
        <f t="shared" si="40"/>
        <v>0</v>
      </c>
      <c r="K221" s="75"/>
      <c r="L221" s="1"/>
      <c r="M221" s="1"/>
      <c r="N221" s="1"/>
      <c r="O221" s="1"/>
      <c r="P221" s="81"/>
      <c r="Q221" s="1"/>
      <c r="R221" s="650"/>
      <c r="S221" s="691"/>
      <c r="T221" s="42"/>
      <c r="U221" s="42"/>
      <c r="V221" s="44"/>
      <c r="W221" s="336"/>
    </row>
    <row r="222" spans="1:23" ht="25.5" hidden="1" customHeight="1" x14ac:dyDescent="0.25">
      <c r="B222" s="55"/>
      <c r="C222" s="2"/>
      <c r="D222" s="762" t="s">
        <v>557</v>
      </c>
      <c r="E222" s="762"/>
      <c r="F222" s="426"/>
      <c r="G222" s="426"/>
      <c r="H222" s="261">
        <f t="shared" si="54"/>
        <v>0</v>
      </c>
      <c r="I222" s="159"/>
      <c r="J222" s="167">
        <f t="shared" si="40"/>
        <v>0</v>
      </c>
      <c r="K222" s="75"/>
      <c r="L222" s="1"/>
      <c r="M222" s="1"/>
      <c r="N222" s="1"/>
      <c r="O222" s="1"/>
      <c r="P222" s="81"/>
      <c r="Q222" s="1"/>
      <c r="R222" s="650"/>
      <c r="S222" s="691"/>
      <c r="T222" s="42"/>
      <c r="U222" s="42"/>
      <c r="V222" s="44"/>
      <c r="W222" s="336"/>
    </row>
    <row r="223" spans="1:23" ht="15.75" hidden="1" thickBot="1" x14ac:dyDescent="0.3">
      <c r="B223" s="55"/>
      <c r="C223" s="2"/>
      <c r="D223" s="761" t="s">
        <v>819</v>
      </c>
      <c r="E223" s="761"/>
      <c r="F223" s="420"/>
      <c r="G223" s="420"/>
      <c r="H223" s="251">
        <f t="shared" si="54"/>
        <v>0</v>
      </c>
      <c r="I223" s="149"/>
      <c r="J223" s="167">
        <f t="shared" si="40"/>
        <v>0</v>
      </c>
      <c r="K223" s="75"/>
      <c r="L223" s="1"/>
      <c r="M223" s="1"/>
      <c r="N223" s="1"/>
      <c r="O223" s="1"/>
      <c r="P223" s="81"/>
      <c r="Q223" s="1"/>
      <c r="R223" s="650"/>
      <c r="S223" s="691"/>
      <c r="T223" s="42"/>
      <c r="U223" s="42"/>
      <c r="V223" s="44"/>
      <c r="W223" s="336"/>
    </row>
    <row r="224" spans="1:23" ht="25.5" hidden="1" customHeight="1" x14ac:dyDescent="0.25">
      <c r="B224" s="55"/>
      <c r="C224" s="2"/>
      <c r="D224" s="762" t="s">
        <v>562</v>
      </c>
      <c r="E224" s="762"/>
      <c r="F224" s="426"/>
      <c r="G224" s="426"/>
      <c r="H224" s="261">
        <f t="shared" si="54"/>
        <v>0</v>
      </c>
      <c r="I224" s="159"/>
      <c r="J224" s="167">
        <f t="shared" si="40"/>
        <v>0</v>
      </c>
      <c r="K224" s="75"/>
      <c r="L224" s="1"/>
      <c r="M224" s="1"/>
      <c r="N224" s="1"/>
      <c r="O224" s="1"/>
      <c r="P224" s="81"/>
      <c r="Q224" s="1"/>
      <c r="R224" s="650"/>
      <c r="S224" s="691"/>
      <c r="T224" s="42"/>
      <c r="U224" s="42"/>
      <c r="V224" s="44"/>
      <c r="W224" s="336"/>
    </row>
    <row r="225" spans="1:23" ht="25.5" hidden="1" customHeight="1" x14ac:dyDescent="0.25">
      <c r="B225" s="55"/>
      <c r="C225" s="2"/>
      <c r="D225" s="762" t="s">
        <v>565</v>
      </c>
      <c r="E225" s="762"/>
      <c r="F225" s="426"/>
      <c r="G225" s="426"/>
      <c r="H225" s="261">
        <f t="shared" si="54"/>
        <v>0</v>
      </c>
      <c r="I225" s="159"/>
      <c r="J225" s="167">
        <f t="shared" si="40"/>
        <v>0</v>
      </c>
      <c r="K225" s="75"/>
      <c r="L225" s="1"/>
      <c r="M225" s="1"/>
      <c r="N225" s="1"/>
      <c r="O225" s="1"/>
      <c r="P225" s="81"/>
      <c r="Q225" s="1"/>
      <c r="R225" s="650"/>
      <c r="S225" s="691"/>
      <c r="T225" s="42"/>
      <c r="U225" s="42"/>
      <c r="V225" s="44"/>
      <c r="W225" s="336"/>
    </row>
    <row r="226" spans="1:23" s="18" customFormat="1" ht="25.5" hidden="1" customHeight="1" x14ac:dyDescent="0.25">
      <c r="A226" s="126" t="s">
        <v>276</v>
      </c>
      <c r="B226" s="92" t="s">
        <v>687</v>
      </c>
      <c r="C226" s="819" t="s">
        <v>607</v>
      </c>
      <c r="D226" s="820"/>
      <c r="E226" s="820"/>
      <c r="F226" s="447"/>
      <c r="G226" s="447"/>
      <c r="H226" s="265">
        <f>H227+H228</f>
        <v>0</v>
      </c>
      <c r="I226" s="163">
        <f t="shared" ref="I226:V226" si="55">I227+I228</f>
        <v>0</v>
      </c>
      <c r="J226" s="166">
        <f t="shared" si="40"/>
        <v>0</v>
      </c>
      <c r="K226" s="94">
        <f t="shared" si="55"/>
        <v>0</v>
      </c>
      <c r="L226" s="95">
        <f t="shared" si="55"/>
        <v>0</v>
      </c>
      <c r="M226" s="95">
        <f t="shared" si="55"/>
        <v>0</v>
      </c>
      <c r="N226" s="95">
        <f t="shared" si="55"/>
        <v>0</v>
      </c>
      <c r="O226" s="95">
        <f t="shared" si="55"/>
        <v>0</v>
      </c>
      <c r="P226" s="98">
        <f t="shared" si="55"/>
        <v>0</v>
      </c>
      <c r="Q226" s="95">
        <f t="shared" si="55"/>
        <v>0</v>
      </c>
      <c r="R226" s="649">
        <f t="shared" si="55"/>
        <v>0</v>
      </c>
      <c r="S226" s="690">
        <f t="shared" si="55"/>
        <v>0</v>
      </c>
      <c r="T226" s="97">
        <f t="shared" si="55"/>
        <v>0</v>
      </c>
      <c r="U226" s="97">
        <f t="shared" si="55"/>
        <v>0</v>
      </c>
      <c r="V226" s="99">
        <f t="shared" si="55"/>
        <v>0</v>
      </c>
      <c r="W226" s="334">
        <f>W227+W228</f>
        <v>0</v>
      </c>
    </row>
    <row r="227" spans="1:23" ht="25.5" hidden="1" customHeight="1" x14ac:dyDescent="0.25">
      <c r="B227" s="55"/>
      <c r="C227" s="2"/>
      <c r="D227" s="762" t="s">
        <v>568</v>
      </c>
      <c r="E227" s="762"/>
      <c r="F227" s="426"/>
      <c r="G227" s="426"/>
      <c r="H227" s="261">
        <f>SUM(K227:V227)</f>
        <v>0</v>
      </c>
      <c r="I227" s="159"/>
      <c r="J227" s="167">
        <f t="shared" ref="J227:J284" si="56">SUM(H227:I227)</f>
        <v>0</v>
      </c>
      <c r="K227" s="75"/>
      <c r="L227" s="1"/>
      <c r="M227" s="1"/>
      <c r="N227" s="1"/>
      <c r="O227" s="1"/>
      <c r="P227" s="81"/>
      <c r="Q227" s="1"/>
      <c r="R227" s="650"/>
      <c r="S227" s="691"/>
      <c r="T227" s="42"/>
      <c r="U227" s="42"/>
      <c r="V227" s="44"/>
      <c r="W227" s="336"/>
    </row>
    <row r="228" spans="1:23" ht="25.5" hidden="1" customHeight="1" x14ac:dyDescent="0.25">
      <c r="B228" s="55"/>
      <c r="C228" s="2"/>
      <c r="D228" s="762" t="s">
        <v>569</v>
      </c>
      <c r="E228" s="762"/>
      <c r="F228" s="426"/>
      <c r="G228" s="426"/>
      <c r="H228" s="261">
        <f>SUM(K228:V228)</f>
        <v>0</v>
      </c>
      <c r="I228" s="159"/>
      <c r="J228" s="167">
        <f t="shared" si="56"/>
        <v>0</v>
      </c>
      <c r="K228" s="75"/>
      <c r="L228" s="1"/>
      <c r="M228" s="1"/>
      <c r="N228" s="1"/>
      <c r="O228" s="1"/>
      <c r="P228" s="81"/>
      <c r="Q228" s="1"/>
      <c r="R228" s="650"/>
      <c r="S228" s="691"/>
      <c r="T228" s="42"/>
      <c r="U228" s="42"/>
      <c r="V228" s="44"/>
      <c r="W228" s="336"/>
    </row>
    <row r="229" spans="1:23" s="18" customFormat="1" ht="15" hidden="1" customHeight="1" x14ac:dyDescent="0.25">
      <c r="A229" s="126" t="s">
        <v>277</v>
      </c>
      <c r="B229" s="92" t="s">
        <v>688</v>
      </c>
      <c r="C229" s="819" t="s">
        <v>820</v>
      </c>
      <c r="D229" s="820"/>
      <c r="E229" s="820"/>
      <c r="F229" s="447"/>
      <c r="G229" s="447"/>
      <c r="H229" s="265">
        <f>H230+H231+H232+H233+H234+H235+H236+H237+H238+H239+H240</f>
        <v>0</v>
      </c>
      <c r="I229" s="163">
        <f t="shared" ref="I229:V229" si="57">I230+I231+I232+I233+I234+I235+I236+I237+I238+I239+I240</f>
        <v>0</v>
      </c>
      <c r="J229" s="166">
        <f t="shared" si="56"/>
        <v>0</v>
      </c>
      <c r="K229" s="94">
        <f t="shared" si="57"/>
        <v>0</v>
      </c>
      <c r="L229" s="95">
        <f t="shared" si="57"/>
        <v>0</v>
      </c>
      <c r="M229" s="95">
        <f t="shared" si="57"/>
        <v>0</v>
      </c>
      <c r="N229" s="95">
        <f t="shared" si="57"/>
        <v>0</v>
      </c>
      <c r="O229" s="95">
        <f t="shared" si="57"/>
        <v>0</v>
      </c>
      <c r="P229" s="98">
        <f t="shared" si="57"/>
        <v>0</v>
      </c>
      <c r="Q229" s="95">
        <f t="shared" si="57"/>
        <v>0</v>
      </c>
      <c r="R229" s="649">
        <f t="shared" si="57"/>
        <v>0</v>
      </c>
      <c r="S229" s="690">
        <f t="shared" si="57"/>
        <v>0</v>
      </c>
      <c r="T229" s="97">
        <f t="shared" si="57"/>
        <v>0</v>
      </c>
      <c r="U229" s="97">
        <f t="shared" si="57"/>
        <v>0</v>
      </c>
      <c r="V229" s="99">
        <f t="shared" si="57"/>
        <v>0</v>
      </c>
      <c r="W229" s="334">
        <f>W230+W231+W232+W233+W234+W235+W236+W237+W238+W239+W240</f>
        <v>0</v>
      </c>
    </row>
    <row r="230" spans="1:23" ht="15.75" hidden="1" thickBot="1" x14ac:dyDescent="0.3">
      <c r="B230" s="55"/>
      <c r="C230" s="2"/>
      <c r="D230" s="761" t="s">
        <v>372</v>
      </c>
      <c r="E230" s="761"/>
      <c r="F230" s="420"/>
      <c r="G230" s="420"/>
      <c r="H230" s="251">
        <f t="shared" ref="H230:H242" si="58">SUM(K230:V230)</f>
        <v>0</v>
      </c>
      <c r="I230" s="149"/>
      <c r="J230" s="167">
        <f t="shared" si="56"/>
        <v>0</v>
      </c>
      <c r="K230" s="75"/>
      <c r="L230" s="1"/>
      <c r="M230" s="1"/>
      <c r="N230" s="1"/>
      <c r="O230" s="1"/>
      <c r="P230" s="81"/>
      <c r="Q230" s="1"/>
      <c r="R230" s="650"/>
      <c r="S230" s="691"/>
      <c r="T230" s="42"/>
      <c r="U230" s="42"/>
      <c r="V230" s="44"/>
      <c r="W230" s="336"/>
    </row>
    <row r="231" spans="1:23" ht="15.75" hidden="1" thickBot="1" x14ac:dyDescent="0.3">
      <c r="B231" s="55"/>
      <c r="C231" s="2"/>
      <c r="D231" s="761" t="s">
        <v>821</v>
      </c>
      <c r="E231" s="761"/>
      <c r="F231" s="420"/>
      <c r="G231" s="420"/>
      <c r="H231" s="251">
        <f t="shared" si="58"/>
        <v>0</v>
      </c>
      <c r="I231" s="149"/>
      <c r="J231" s="167">
        <f t="shared" si="56"/>
        <v>0</v>
      </c>
      <c r="K231" s="75"/>
      <c r="L231" s="1"/>
      <c r="M231" s="1"/>
      <c r="N231" s="1"/>
      <c r="O231" s="1"/>
      <c r="P231" s="81"/>
      <c r="Q231" s="1"/>
      <c r="R231" s="650"/>
      <c r="S231" s="691"/>
      <c r="T231" s="42"/>
      <c r="U231" s="42"/>
      <c r="V231" s="44"/>
      <c r="W231" s="336"/>
    </row>
    <row r="232" spans="1:23" ht="15.75" hidden="1" thickBot="1" x14ac:dyDescent="0.3">
      <c r="B232" s="55"/>
      <c r="C232" s="2"/>
      <c r="D232" s="761" t="s">
        <v>375</v>
      </c>
      <c r="E232" s="761"/>
      <c r="F232" s="420"/>
      <c r="G232" s="420"/>
      <c r="H232" s="251">
        <f t="shared" si="58"/>
        <v>0</v>
      </c>
      <c r="I232" s="149"/>
      <c r="J232" s="167">
        <f t="shared" si="56"/>
        <v>0</v>
      </c>
      <c r="K232" s="75"/>
      <c r="L232" s="1"/>
      <c r="M232" s="1"/>
      <c r="N232" s="1"/>
      <c r="O232" s="1"/>
      <c r="P232" s="81"/>
      <c r="Q232" s="1"/>
      <c r="R232" s="650"/>
      <c r="S232" s="691"/>
      <c r="T232" s="42"/>
      <c r="U232" s="42"/>
      <c r="V232" s="44"/>
      <c r="W232" s="336"/>
    </row>
    <row r="233" spans="1:23" ht="15.75" hidden="1" thickBot="1" x14ac:dyDescent="0.3">
      <c r="B233" s="55"/>
      <c r="C233" s="2"/>
      <c r="D233" s="761" t="s">
        <v>373</v>
      </c>
      <c r="E233" s="761"/>
      <c r="F233" s="420"/>
      <c r="G233" s="420"/>
      <c r="H233" s="251">
        <f t="shared" si="58"/>
        <v>0</v>
      </c>
      <c r="I233" s="149"/>
      <c r="J233" s="167">
        <f t="shared" si="56"/>
        <v>0</v>
      </c>
      <c r="K233" s="75"/>
      <c r="L233" s="1"/>
      <c r="M233" s="1"/>
      <c r="N233" s="1"/>
      <c r="O233" s="1"/>
      <c r="P233" s="81"/>
      <c r="Q233" s="1"/>
      <c r="R233" s="650"/>
      <c r="S233" s="691"/>
      <c r="T233" s="42"/>
      <c r="U233" s="42"/>
      <c r="V233" s="44"/>
      <c r="W233" s="336"/>
    </row>
    <row r="234" spans="1:23" ht="15.75" hidden="1" thickBot="1" x14ac:dyDescent="0.3">
      <c r="B234" s="55"/>
      <c r="C234" s="2"/>
      <c r="D234" s="761" t="s">
        <v>822</v>
      </c>
      <c r="E234" s="761"/>
      <c r="F234" s="420"/>
      <c r="G234" s="420"/>
      <c r="H234" s="251">
        <f t="shared" si="58"/>
        <v>0</v>
      </c>
      <c r="I234" s="149"/>
      <c r="J234" s="167">
        <f t="shared" si="56"/>
        <v>0</v>
      </c>
      <c r="K234" s="75"/>
      <c r="L234" s="1"/>
      <c r="M234" s="1"/>
      <c r="N234" s="1"/>
      <c r="O234" s="1"/>
      <c r="P234" s="81"/>
      <c r="Q234" s="1"/>
      <c r="R234" s="650"/>
      <c r="S234" s="691"/>
      <c r="T234" s="42"/>
      <c r="U234" s="42"/>
      <c r="V234" s="44"/>
      <c r="W234" s="336"/>
    </row>
    <row r="235" spans="1:23" ht="25.5" hidden="1" customHeight="1" x14ac:dyDescent="0.25">
      <c r="B235" s="55"/>
      <c r="C235" s="2"/>
      <c r="D235" s="762" t="s">
        <v>537</v>
      </c>
      <c r="E235" s="762"/>
      <c r="F235" s="426"/>
      <c r="G235" s="426"/>
      <c r="H235" s="261">
        <f t="shared" si="58"/>
        <v>0</v>
      </c>
      <c r="I235" s="159"/>
      <c r="J235" s="167">
        <f t="shared" si="56"/>
        <v>0</v>
      </c>
      <c r="K235" s="75"/>
      <c r="L235" s="1"/>
      <c r="M235" s="1"/>
      <c r="N235" s="1"/>
      <c r="O235" s="1"/>
      <c r="P235" s="81"/>
      <c r="Q235" s="1"/>
      <c r="R235" s="650"/>
      <c r="S235" s="691"/>
      <c r="T235" s="42"/>
      <c r="U235" s="42"/>
      <c r="V235" s="44"/>
      <c r="W235" s="336"/>
    </row>
    <row r="236" spans="1:23" ht="25.5" hidden="1" customHeight="1" x14ac:dyDescent="0.25">
      <c r="B236" s="55"/>
      <c r="C236" s="2"/>
      <c r="D236" s="762" t="s">
        <v>540</v>
      </c>
      <c r="E236" s="762"/>
      <c r="F236" s="426"/>
      <c r="G236" s="426"/>
      <c r="H236" s="261">
        <f t="shared" si="58"/>
        <v>0</v>
      </c>
      <c r="I236" s="159"/>
      <c r="J236" s="167">
        <f t="shared" si="56"/>
        <v>0</v>
      </c>
      <c r="K236" s="75"/>
      <c r="L236" s="1"/>
      <c r="M236" s="1"/>
      <c r="N236" s="1"/>
      <c r="O236" s="1"/>
      <c r="P236" s="81"/>
      <c r="Q236" s="1"/>
      <c r="R236" s="650"/>
      <c r="S236" s="691"/>
      <c r="T236" s="42"/>
      <c r="U236" s="42"/>
      <c r="V236" s="44"/>
      <c r="W236" s="336"/>
    </row>
    <row r="237" spans="1:23" ht="15.75" hidden="1" thickBot="1" x14ac:dyDescent="0.3">
      <c r="B237" s="55"/>
      <c r="C237" s="2"/>
      <c r="D237" s="761" t="s">
        <v>823</v>
      </c>
      <c r="E237" s="761"/>
      <c r="F237" s="420"/>
      <c r="G237" s="420"/>
      <c r="H237" s="251">
        <f t="shared" si="58"/>
        <v>0</v>
      </c>
      <c r="I237" s="149"/>
      <c r="J237" s="167">
        <f t="shared" si="56"/>
        <v>0</v>
      </c>
      <c r="K237" s="75"/>
      <c r="L237" s="1"/>
      <c r="M237" s="1"/>
      <c r="N237" s="1"/>
      <c r="O237" s="1"/>
      <c r="P237" s="81"/>
      <c r="Q237" s="1"/>
      <c r="R237" s="650"/>
      <c r="S237" s="691"/>
      <c r="T237" s="42"/>
      <c r="U237" s="42"/>
      <c r="V237" s="44"/>
      <c r="W237" s="336"/>
    </row>
    <row r="238" spans="1:23" ht="15.75" hidden="1" thickBot="1" x14ac:dyDescent="0.3">
      <c r="B238" s="55"/>
      <c r="C238" s="2"/>
      <c r="D238" s="761" t="s">
        <v>374</v>
      </c>
      <c r="E238" s="761"/>
      <c r="F238" s="420"/>
      <c r="G238" s="420"/>
      <c r="H238" s="251">
        <f t="shared" si="58"/>
        <v>0</v>
      </c>
      <c r="I238" s="149"/>
      <c r="J238" s="167">
        <f t="shared" si="56"/>
        <v>0</v>
      </c>
      <c r="K238" s="75"/>
      <c r="L238" s="1"/>
      <c r="M238" s="1"/>
      <c r="N238" s="1"/>
      <c r="O238" s="1"/>
      <c r="P238" s="81"/>
      <c r="Q238" s="1"/>
      <c r="R238" s="650"/>
      <c r="S238" s="691"/>
      <c r="T238" s="42"/>
      <c r="U238" s="42"/>
      <c r="V238" s="44"/>
      <c r="W238" s="336"/>
    </row>
    <row r="239" spans="1:23" ht="15.75" hidden="1" thickBot="1" x14ac:dyDescent="0.3">
      <c r="B239" s="55"/>
      <c r="C239" s="2"/>
      <c r="D239" s="761" t="s">
        <v>824</v>
      </c>
      <c r="E239" s="761"/>
      <c r="F239" s="420"/>
      <c r="G239" s="420"/>
      <c r="H239" s="251">
        <f t="shared" si="58"/>
        <v>0</v>
      </c>
      <c r="I239" s="149"/>
      <c r="J239" s="167">
        <f t="shared" si="56"/>
        <v>0</v>
      </c>
      <c r="K239" s="75"/>
      <c r="L239" s="1"/>
      <c r="M239" s="1"/>
      <c r="N239" s="1"/>
      <c r="O239" s="1"/>
      <c r="P239" s="81"/>
      <c r="Q239" s="1"/>
      <c r="R239" s="650"/>
      <c r="S239" s="691"/>
      <c r="T239" s="42"/>
      <c r="U239" s="42"/>
      <c r="V239" s="44"/>
      <c r="W239" s="336"/>
    </row>
    <row r="240" spans="1:23" ht="15.75" hidden="1" thickBot="1" x14ac:dyDescent="0.3">
      <c r="B240" s="55"/>
      <c r="C240" s="2"/>
      <c r="D240" s="761" t="s">
        <v>566</v>
      </c>
      <c r="E240" s="761"/>
      <c r="F240" s="420"/>
      <c r="G240" s="420"/>
      <c r="H240" s="251">
        <f t="shared" si="58"/>
        <v>0</v>
      </c>
      <c r="I240" s="149"/>
      <c r="J240" s="167">
        <f t="shared" si="56"/>
        <v>0</v>
      </c>
      <c r="K240" s="75"/>
      <c r="L240" s="1"/>
      <c r="M240" s="1"/>
      <c r="N240" s="1"/>
      <c r="O240" s="1"/>
      <c r="P240" s="81"/>
      <c r="Q240" s="1"/>
      <c r="R240" s="650"/>
      <c r="S240" s="691"/>
      <c r="T240" s="42"/>
      <c r="U240" s="42"/>
      <c r="V240" s="44"/>
      <c r="W240" s="336"/>
    </row>
    <row r="241" spans="1:23" s="18" customFormat="1" ht="15.75" hidden="1" thickBot="1" x14ac:dyDescent="0.3">
      <c r="A241" s="126" t="s">
        <v>278</v>
      </c>
      <c r="B241" s="92" t="s">
        <v>689</v>
      </c>
      <c r="C241" s="784" t="s">
        <v>279</v>
      </c>
      <c r="D241" s="785"/>
      <c r="E241" s="785"/>
      <c r="F241" s="421"/>
      <c r="G241" s="421"/>
      <c r="H241" s="252">
        <f t="shared" si="58"/>
        <v>0</v>
      </c>
      <c r="I241" s="150"/>
      <c r="J241" s="166">
        <f t="shared" si="56"/>
        <v>0</v>
      </c>
      <c r="K241" s="94"/>
      <c r="L241" s="95"/>
      <c r="M241" s="95"/>
      <c r="N241" s="95"/>
      <c r="O241" s="95"/>
      <c r="P241" s="98"/>
      <c r="Q241" s="95"/>
      <c r="R241" s="649"/>
      <c r="S241" s="690"/>
      <c r="T241" s="97"/>
      <c r="U241" s="97"/>
      <c r="V241" s="99"/>
      <c r="W241" s="334"/>
    </row>
    <row r="242" spans="1:23" s="18" customFormat="1" ht="15.75" hidden="1" thickBot="1" x14ac:dyDescent="0.3">
      <c r="A242" s="126" t="s">
        <v>280</v>
      </c>
      <c r="B242" s="92" t="s">
        <v>690</v>
      </c>
      <c r="C242" s="784" t="s">
        <v>281</v>
      </c>
      <c r="D242" s="785"/>
      <c r="E242" s="785"/>
      <c r="F242" s="421"/>
      <c r="G242" s="421"/>
      <c r="H242" s="252">
        <f t="shared" si="58"/>
        <v>0</v>
      </c>
      <c r="I242" s="150"/>
      <c r="J242" s="166">
        <f t="shared" si="56"/>
        <v>0</v>
      </c>
      <c r="K242" s="94"/>
      <c r="L242" s="95"/>
      <c r="M242" s="95"/>
      <c r="N242" s="95"/>
      <c r="O242" s="95"/>
      <c r="P242" s="98"/>
      <c r="Q242" s="95"/>
      <c r="R242" s="649"/>
      <c r="S242" s="690"/>
      <c r="T242" s="97"/>
      <c r="U242" s="97"/>
      <c r="V242" s="99"/>
      <c r="W242" s="334"/>
    </row>
    <row r="243" spans="1:23" s="18" customFormat="1" ht="15.75" hidden="1" thickBot="1" x14ac:dyDescent="0.3">
      <c r="A243" s="126" t="s">
        <v>282</v>
      </c>
      <c r="B243" s="92" t="s">
        <v>691</v>
      </c>
      <c r="C243" s="784" t="s">
        <v>283</v>
      </c>
      <c r="D243" s="785"/>
      <c r="E243" s="785"/>
      <c r="F243" s="421"/>
      <c r="G243" s="421"/>
      <c r="H243" s="252">
        <f>H244+H245+H246+H247+H248+H249+H250+H251+H252+H253</f>
        <v>0</v>
      </c>
      <c r="I243" s="150">
        <f t="shared" ref="I243:V243" si="59">I244+I245+I246+I247+I248+I249+I250+I251+I252+I253</f>
        <v>0</v>
      </c>
      <c r="J243" s="166">
        <f t="shared" si="56"/>
        <v>0</v>
      </c>
      <c r="K243" s="94">
        <f t="shared" si="59"/>
        <v>0</v>
      </c>
      <c r="L243" s="95">
        <f t="shared" si="59"/>
        <v>0</v>
      </c>
      <c r="M243" s="95">
        <f t="shared" si="59"/>
        <v>0</v>
      </c>
      <c r="N243" s="95">
        <f t="shared" si="59"/>
        <v>0</v>
      </c>
      <c r="O243" s="95">
        <f t="shared" si="59"/>
        <v>0</v>
      </c>
      <c r="P243" s="98">
        <f t="shared" si="59"/>
        <v>0</v>
      </c>
      <c r="Q243" s="95">
        <f t="shared" si="59"/>
        <v>0</v>
      </c>
      <c r="R243" s="649">
        <f t="shared" si="59"/>
        <v>0</v>
      </c>
      <c r="S243" s="690">
        <f t="shared" si="59"/>
        <v>0</v>
      </c>
      <c r="T243" s="97">
        <f t="shared" si="59"/>
        <v>0</v>
      </c>
      <c r="U243" s="97">
        <f t="shared" si="59"/>
        <v>0</v>
      </c>
      <c r="V243" s="99">
        <f t="shared" si="59"/>
        <v>0</v>
      </c>
      <c r="W243" s="334">
        <f>W244+W245+W246+W247+W248+W249+W250+W251+W252+W253</f>
        <v>0</v>
      </c>
    </row>
    <row r="244" spans="1:23" ht="15.75" hidden="1" thickBot="1" x14ac:dyDescent="0.3">
      <c r="B244" s="55"/>
      <c r="C244" s="2"/>
      <c r="D244" s="761" t="s">
        <v>376</v>
      </c>
      <c r="E244" s="761"/>
      <c r="F244" s="420"/>
      <c r="G244" s="420"/>
      <c r="H244" s="251">
        <f t="shared" ref="H244:H253" si="60">SUM(K244:V244)</f>
        <v>0</v>
      </c>
      <c r="I244" s="149"/>
      <c r="J244" s="167">
        <f t="shared" si="56"/>
        <v>0</v>
      </c>
      <c r="K244" s="75"/>
      <c r="L244" s="1"/>
      <c r="M244" s="1"/>
      <c r="N244" s="1"/>
      <c r="O244" s="1"/>
      <c r="P244" s="81"/>
      <c r="Q244" s="1"/>
      <c r="R244" s="650"/>
      <c r="S244" s="691"/>
      <c r="T244" s="42"/>
      <c r="U244" s="42"/>
      <c r="V244" s="44"/>
      <c r="W244" s="336"/>
    </row>
    <row r="245" spans="1:23" ht="15.75" hidden="1" thickBot="1" x14ac:dyDescent="0.3">
      <c r="B245" s="55"/>
      <c r="C245" s="2"/>
      <c r="D245" s="761" t="s">
        <v>377</v>
      </c>
      <c r="E245" s="761"/>
      <c r="F245" s="420"/>
      <c r="G245" s="420"/>
      <c r="H245" s="251">
        <f t="shared" si="60"/>
        <v>0</v>
      </c>
      <c r="I245" s="149"/>
      <c r="J245" s="167">
        <f t="shared" si="56"/>
        <v>0</v>
      </c>
      <c r="K245" s="75"/>
      <c r="L245" s="1"/>
      <c r="M245" s="1"/>
      <c r="N245" s="1"/>
      <c r="O245" s="1"/>
      <c r="P245" s="81"/>
      <c r="Q245" s="1"/>
      <c r="R245" s="650"/>
      <c r="S245" s="691"/>
      <c r="T245" s="42"/>
      <c r="U245" s="42"/>
      <c r="V245" s="44"/>
      <c r="W245" s="336"/>
    </row>
    <row r="246" spans="1:23" ht="15.75" hidden="1" thickBot="1" x14ac:dyDescent="0.3">
      <c r="B246" s="55"/>
      <c r="C246" s="2"/>
      <c r="D246" s="761" t="s">
        <v>378</v>
      </c>
      <c r="E246" s="761"/>
      <c r="F246" s="420"/>
      <c r="G246" s="420"/>
      <c r="H246" s="251">
        <f t="shared" si="60"/>
        <v>0</v>
      </c>
      <c r="I246" s="149"/>
      <c r="J246" s="167">
        <f t="shared" si="56"/>
        <v>0</v>
      </c>
      <c r="K246" s="75"/>
      <c r="L246" s="1"/>
      <c r="M246" s="1"/>
      <c r="N246" s="1"/>
      <c r="O246" s="1"/>
      <c r="P246" s="81"/>
      <c r="Q246" s="1"/>
      <c r="R246" s="650"/>
      <c r="S246" s="691"/>
      <c r="T246" s="42"/>
      <c r="U246" s="42"/>
      <c r="V246" s="44"/>
      <c r="W246" s="336"/>
    </row>
    <row r="247" spans="1:23" ht="15.75" hidden="1" thickBot="1" x14ac:dyDescent="0.3">
      <c r="B247" s="55"/>
      <c r="C247" s="2"/>
      <c r="D247" s="761" t="s">
        <v>379</v>
      </c>
      <c r="E247" s="761"/>
      <c r="F247" s="420"/>
      <c r="G247" s="420"/>
      <c r="H247" s="251">
        <f t="shared" si="60"/>
        <v>0</v>
      </c>
      <c r="I247" s="149"/>
      <c r="J247" s="167">
        <f t="shared" si="56"/>
        <v>0</v>
      </c>
      <c r="K247" s="75"/>
      <c r="L247" s="1"/>
      <c r="M247" s="1"/>
      <c r="N247" s="1"/>
      <c r="O247" s="1"/>
      <c r="P247" s="81"/>
      <c r="Q247" s="1"/>
      <c r="R247" s="650"/>
      <c r="S247" s="691"/>
      <c r="T247" s="42"/>
      <c r="U247" s="42"/>
      <c r="V247" s="44"/>
      <c r="W247" s="336"/>
    </row>
    <row r="248" spans="1:23" ht="15.75" hidden="1" thickBot="1" x14ac:dyDescent="0.3">
      <c r="B248" s="55"/>
      <c r="C248" s="2"/>
      <c r="D248" s="761" t="s">
        <v>380</v>
      </c>
      <c r="E248" s="761"/>
      <c r="F248" s="420"/>
      <c r="G248" s="420"/>
      <c r="H248" s="251">
        <f t="shared" si="60"/>
        <v>0</v>
      </c>
      <c r="I248" s="149"/>
      <c r="J248" s="167">
        <f t="shared" si="56"/>
        <v>0</v>
      </c>
      <c r="K248" s="75"/>
      <c r="L248" s="1"/>
      <c r="M248" s="1"/>
      <c r="N248" s="1"/>
      <c r="O248" s="1"/>
      <c r="P248" s="81"/>
      <c r="Q248" s="1"/>
      <c r="R248" s="650"/>
      <c r="S248" s="691"/>
      <c r="T248" s="42"/>
      <c r="U248" s="42"/>
      <c r="V248" s="44"/>
      <c r="W248" s="336"/>
    </row>
    <row r="249" spans="1:23" ht="25.5" hidden="1" customHeight="1" x14ac:dyDescent="0.25">
      <c r="B249" s="55"/>
      <c r="C249" s="2"/>
      <c r="D249" s="762" t="s">
        <v>538</v>
      </c>
      <c r="E249" s="762"/>
      <c r="F249" s="426"/>
      <c r="G249" s="426"/>
      <c r="H249" s="261">
        <f t="shared" si="60"/>
        <v>0</v>
      </c>
      <c r="I249" s="159"/>
      <c r="J249" s="167">
        <f t="shared" si="56"/>
        <v>0</v>
      </c>
      <c r="K249" s="75"/>
      <c r="L249" s="1"/>
      <c r="M249" s="1"/>
      <c r="N249" s="1"/>
      <c r="O249" s="1"/>
      <c r="P249" s="81"/>
      <c r="Q249" s="1"/>
      <c r="R249" s="650"/>
      <c r="S249" s="691"/>
      <c r="T249" s="42"/>
      <c r="U249" s="42"/>
      <c r="V249" s="44"/>
      <c r="W249" s="336"/>
    </row>
    <row r="250" spans="1:23" ht="25.5" hidden="1" customHeight="1" x14ac:dyDescent="0.25">
      <c r="B250" s="55"/>
      <c r="C250" s="2"/>
      <c r="D250" s="762" t="s">
        <v>541</v>
      </c>
      <c r="E250" s="762"/>
      <c r="F250" s="426"/>
      <c r="G250" s="426"/>
      <c r="H250" s="261">
        <f t="shared" si="60"/>
        <v>0</v>
      </c>
      <c r="I250" s="159"/>
      <c r="J250" s="167">
        <f t="shared" si="56"/>
        <v>0</v>
      </c>
      <c r="K250" s="75"/>
      <c r="L250" s="1"/>
      <c r="M250" s="1"/>
      <c r="N250" s="1"/>
      <c r="O250" s="1"/>
      <c r="P250" s="81"/>
      <c r="Q250" s="1"/>
      <c r="R250" s="650"/>
      <c r="S250" s="691"/>
      <c r="T250" s="42"/>
      <c r="U250" s="42"/>
      <c r="V250" s="44"/>
      <c r="W250" s="336"/>
    </row>
    <row r="251" spans="1:23" ht="15.75" hidden="1" thickBot="1" x14ac:dyDescent="0.3">
      <c r="B251" s="55"/>
      <c r="C251" s="2"/>
      <c r="D251" s="761" t="s">
        <v>381</v>
      </c>
      <c r="E251" s="761"/>
      <c r="F251" s="420"/>
      <c r="G251" s="420"/>
      <c r="H251" s="251">
        <f t="shared" si="60"/>
        <v>0</v>
      </c>
      <c r="I251" s="149"/>
      <c r="J251" s="167">
        <f t="shared" si="56"/>
        <v>0</v>
      </c>
      <c r="K251" s="75"/>
      <c r="L251" s="1"/>
      <c r="M251" s="1"/>
      <c r="N251" s="1"/>
      <c r="O251" s="1"/>
      <c r="P251" s="81"/>
      <c r="Q251" s="1"/>
      <c r="R251" s="650"/>
      <c r="S251" s="691"/>
      <c r="T251" s="42"/>
      <c r="U251" s="42"/>
      <c r="V251" s="44"/>
      <c r="W251" s="336"/>
    </row>
    <row r="252" spans="1:23" ht="15.75" hidden="1" thickBot="1" x14ac:dyDescent="0.3">
      <c r="B252" s="55"/>
      <c r="C252" s="2"/>
      <c r="D252" s="761" t="s">
        <v>382</v>
      </c>
      <c r="E252" s="761"/>
      <c r="F252" s="420"/>
      <c r="G252" s="420"/>
      <c r="H252" s="251">
        <f t="shared" si="60"/>
        <v>0</v>
      </c>
      <c r="I252" s="149"/>
      <c r="J252" s="167">
        <f t="shared" si="56"/>
        <v>0</v>
      </c>
      <c r="K252" s="75"/>
      <c r="L252" s="1"/>
      <c r="M252" s="1"/>
      <c r="N252" s="1"/>
      <c r="O252" s="1"/>
      <c r="P252" s="81"/>
      <c r="Q252" s="1"/>
      <c r="R252" s="650"/>
      <c r="S252" s="691"/>
      <c r="T252" s="42"/>
      <c r="U252" s="42"/>
      <c r="V252" s="44"/>
      <c r="W252" s="336"/>
    </row>
    <row r="253" spans="1:23" ht="15.75" hidden="1" thickBot="1" x14ac:dyDescent="0.3">
      <c r="B253" s="57"/>
      <c r="C253" s="20"/>
      <c r="D253" s="787" t="s">
        <v>567</v>
      </c>
      <c r="E253" s="787"/>
      <c r="F253" s="448"/>
      <c r="G253" s="448"/>
      <c r="H253" s="253">
        <f t="shared" si="60"/>
        <v>0</v>
      </c>
      <c r="I253" s="151"/>
      <c r="J253" s="167">
        <f t="shared" si="56"/>
        <v>0</v>
      </c>
      <c r="K253" s="75"/>
      <c r="L253" s="1"/>
      <c r="M253" s="1"/>
      <c r="N253" s="1"/>
      <c r="O253" s="1"/>
      <c r="P253" s="81"/>
      <c r="Q253" s="1"/>
      <c r="R253" s="650"/>
      <c r="S253" s="691"/>
      <c r="T253" s="42"/>
      <c r="U253" s="42"/>
      <c r="V253" s="44"/>
      <c r="W253" s="336"/>
    </row>
    <row r="254" spans="1:23" ht="15.75" thickBot="1" x14ac:dyDescent="0.3">
      <c r="B254" s="100" t="s">
        <v>284</v>
      </c>
      <c r="C254" s="788" t="s">
        <v>285</v>
      </c>
      <c r="D254" s="789"/>
      <c r="E254" s="789"/>
      <c r="F254" s="412"/>
      <c r="G254" s="412"/>
      <c r="H254" s="254">
        <f>H255+H276+H282+H283</f>
        <v>0</v>
      </c>
      <c r="I254" s="152">
        <f t="shared" ref="I254:V254" si="61">I255+I276+I282+I283</f>
        <v>0</v>
      </c>
      <c r="J254" s="164">
        <f t="shared" si="56"/>
        <v>0</v>
      </c>
      <c r="K254" s="86">
        <f t="shared" si="61"/>
        <v>0</v>
      </c>
      <c r="L254" s="87">
        <f t="shared" si="61"/>
        <v>0</v>
      </c>
      <c r="M254" s="87">
        <f t="shared" si="61"/>
        <v>0</v>
      </c>
      <c r="N254" s="87">
        <f t="shared" si="61"/>
        <v>0</v>
      </c>
      <c r="O254" s="87">
        <f t="shared" si="61"/>
        <v>0</v>
      </c>
      <c r="P254" s="90">
        <f t="shared" si="61"/>
        <v>0</v>
      </c>
      <c r="Q254" s="87">
        <f t="shared" si="61"/>
        <v>0</v>
      </c>
      <c r="R254" s="89">
        <f t="shared" si="61"/>
        <v>0</v>
      </c>
      <c r="S254" s="91">
        <f t="shared" si="61"/>
        <v>0</v>
      </c>
      <c r="T254" s="89">
        <f t="shared" si="61"/>
        <v>0</v>
      </c>
      <c r="U254" s="89">
        <f t="shared" si="61"/>
        <v>0</v>
      </c>
      <c r="V254" s="91">
        <f t="shared" si="61"/>
        <v>0</v>
      </c>
      <c r="W254" s="331">
        <f>W255+W276+W282+W283</f>
        <v>0</v>
      </c>
    </row>
    <row r="255" spans="1:23" ht="15.75" hidden="1" thickBot="1" x14ac:dyDescent="0.3">
      <c r="B255" s="115" t="s">
        <v>692</v>
      </c>
      <c r="C255" s="812" t="s">
        <v>286</v>
      </c>
      <c r="D255" s="813"/>
      <c r="E255" s="813"/>
      <c r="F255" s="418"/>
      <c r="G255" s="418"/>
      <c r="H255" s="250">
        <f>H256+H260+H267+H268+H269+H270+H271+H272+H273</f>
        <v>0</v>
      </c>
      <c r="I255" s="148">
        <f t="shared" ref="I255:V255" si="62">I256+I260+I267+I268+I269+I270+I271+I272+I273</f>
        <v>0</v>
      </c>
      <c r="J255" s="165">
        <f t="shared" si="56"/>
        <v>0</v>
      </c>
      <c r="K255" s="117">
        <f t="shared" si="62"/>
        <v>0</v>
      </c>
      <c r="L255" s="118">
        <f t="shared" si="62"/>
        <v>0</v>
      </c>
      <c r="M255" s="118">
        <f t="shared" si="62"/>
        <v>0</v>
      </c>
      <c r="N255" s="118">
        <f t="shared" si="62"/>
        <v>0</v>
      </c>
      <c r="O255" s="118">
        <f t="shared" si="62"/>
        <v>0</v>
      </c>
      <c r="P255" s="121">
        <f t="shared" si="62"/>
        <v>0</v>
      </c>
      <c r="Q255" s="118">
        <f t="shared" si="62"/>
        <v>0</v>
      </c>
      <c r="R255" s="647">
        <f t="shared" si="62"/>
        <v>0</v>
      </c>
      <c r="S255" s="689">
        <f t="shared" si="62"/>
        <v>0</v>
      </c>
      <c r="T255" s="120">
        <f t="shared" si="62"/>
        <v>0</v>
      </c>
      <c r="U255" s="120">
        <f t="shared" si="62"/>
        <v>0</v>
      </c>
      <c r="V255" s="122">
        <f t="shared" si="62"/>
        <v>0</v>
      </c>
      <c r="W255" s="332">
        <f>W256+W260+W267+W268+W269+W270+W271+W272+W273</f>
        <v>0</v>
      </c>
    </row>
    <row r="256" spans="1:23" s="18" customFormat="1" ht="15.75" hidden="1" thickBot="1" x14ac:dyDescent="0.3">
      <c r="A256" s="126"/>
      <c r="B256" s="53" t="s">
        <v>693</v>
      </c>
      <c r="C256" s="810" t="s">
        <v>287</v>
      </c>
      <c r="D256" s="811"/>
      <c r="E256" s="811"/>
      <c r="F256" s="419"/>
      <c r="G256" s="419"/>
      <c r="H256" s="258">
        <f>H257+H258+H259</f>
        <v>0</v>
      </c>
      <c r="I256" s="156">
        <f t="shared" ref="I256:V256" si="63">I257+I258+I259</f>
        <v>0</v>
      </c>
      <c r="J256" s="168">
        <f t="shared" si="56"/>
        <v>0</v>
      </c>
      <c r="K256" s="77">
        <f t="shared" si="63"/>
        <v>0</v>
      </c>
      <c r="L256" s="13">
        <f t="shared" si="63"/>
        <v>0</v>
      </c>
      <c r="M256" s="13">
        <f t="shared" si="63"/>
        <v>0</v>
      </c>
      <c r="N256" s="13">
        <f t="shared" si="63"/>
        <v>0</v>
      </c>
      <c r="O256" s="13">
        <f t="shared" si="63"/>
        <v>0</v>
      </c>
      <c r="P256" s="82">
        <f t="shared" si="63"/>
        <v>0</v>
      </c>
      <c r="Q256" s="13">
        <f t="shared" si="63"/>
        <v>0</v>
      </c>
      <c r="R256" s="43">
        <f t="shared" si="63"/>
        <v>0</v>
      </c>
      <c r="S256" s="45">
        <f t="shared" si="63"/>
        <v>0</v>
      </c>
      <c r="T256" s="43">
        <f t="shared" si="63"/>
        <v>0</v>
      </c>
      <c r="U256" s="43">
        <f t="shared" si="63"/>
        <v>0</v>
      </c>
      <c r="V256" s="45">
        <f t="shared" si="63"/>
        <v>0</v>
      </c>
      <c r="W256" s="335">
        <f>W257+W258+W259</f>
        <v>0</v>
      </c>
    </row>
    <row r="257" spans="1:23" s="209" customFormat="1" ht="15.75" hidden="1" thickBot="1" x14ac:dyDescent="0.3">
      <c r="A257" s="126" t="s">
        <v>288</v>
      </c>
      <c r="B257" s="189" t="s">
        <v>694</v>
      </c>
      <c r="C257" s="246"/>
      <c r="D257" s="814" t="s">
        <v>706</v>
      </c>
      <c r="E257" s="814"/>
      <c r="F257" s="416"/>
      <c r="G257" s="416"/>
      <c r="H257" s="288">
        <f>SUM(K257:V257)</f>
        <v>0</v>
      </c>
      <c r="I257" s="289"/>
      <c r="J257" s="191">
        <f t="shared" si="56"/>
        <v>0</v>
      </c>
      <c r="K257" s="199"/>
      <c r="L257" s="193"/>
      <c r="M257" s="193"/>
      <c r="N257" s="193"/>
      <c r="O257" s="193"/>
      <c r="P257" s="194"/>
      <c r="Q257" s="193"/>
      <c r="R257" s="192"/>
      <c r="S257" s="195"/>
      <c r="T257" s="192"/>
      <c r="U257" s="192"/>
      <c r="V257" s="195"/>
      <c r="W257" s="333"/>
    </row>
    <row r="258" spans="1:23" s="209" customFormat="1" ht="15.75" hidden="1" thickBot="1" x14ac:dyDescent="0.3">
      <c r="A258" s="126" t="s">
        <v>289</v>
      </c>
      <c r="B258" s="189" t="s">
        <v>695</v>
      </c>
      <c r="C258" s="198"/>
      <c r="D258" s="794" t="s">
        <v>707</v>
      </c>
      <c r="E258" s="794"/>
      <c r="F258" s="422"/>
      <c r="G258" s="422"/>
      <c r="H258" s="271">
        <f>SUM(K258:V258)</f>
        <v>0</v>
      </c>
      <c r="I258" s="190"/>
      <c r="J258" s="191">
        <f t="shared" si="56"/>
        <v>0</v>
      </c>
      <c r="K258" s="199"/>
      <c r="L258" s="193"/>
      <c r="M258" s="193"/>
      <c r="N258" s="193"/>
      <c r="O258" s="193"/>
      <c r="P258" s="194"/>
      <c r="Q258" s="193"/>
      <c r="R258" s="192"/>
      <c r="S258" s="195"/>
      <c r="T258" s="192"/>
      <c r="U258" s="192"/>
      <c r="V258" s="195"/>
      <c r="W258" s="333"/>
    </row>
    <row r="259" spans="1:23" s="209" customFormat="1" ht="15.75" hidden="1" thickBot="1" x14ac:dyDescent="0.3">
      <c r="A259" s="126" t="s">
        <v>290</v>
      </c>
      <c r="B259" s="189" t="s">
        <v>696</v>
      </c>
      <c r="C259" s="198"/>
      <c r="D259" s="794" t="s">
        <v>708</v>
      </c>
      <c r="E259" s="794"/>
      <c r="F259" s="422"/>
      <c r="G259" s="422"/>
      <c r="H259" s="271">
        <f>SUM(K259:V259)</f>
        <v>0</v>
      </c>
      <c r="I259" s="190"/>
      <c r="J259" s="191">
        <f t="shared" si="56"/>
        <v>0</v>
      </c>
      <c r="K259" s="199"/>
      <c r="L259" s="193"/>
      <c r="M259" s="193"/>
      <c r="N259" s="193"/>
      <c r="O259" s="193"/>
      <c r="P259" s="194"/>
      <c r="Q259" s="193"/>
      <c r="R259" s="192"/>
      <c r="S259" s="195"/>
      <c r="T259" s="192"/>
      <c r="U259" s="192"/>
      <c r="V259" s="195"/>
      <c r="W259" s="333"/>
    </row>
    <row r="260" spans="1:23" s="18" customFormat="1" ht="15.75" hidden="1" thickBot="1" x14ac:dyDescent="0.3">
      <c r="A260" s="126"/>
      <c r="B260" s="53" t="s">
        <v>697</v>
      </c>
      <c r="C260" s="810" t="s">
        <v>291</v>
      </c>
      <c r="D260" s="811"/>
      <c r="E260" s="811"/>
      <c r="F260" s="419"/>
      <c r="G260" s="419"/>
      <c r="H260" s="258">
        <f>H261+H262+H263+H264+H265+H266</f>
        <v>0</v>
      </c>
      <c r="I260" s="156">
        <f t="shared" ref="I260:V260" si="64">I261+I262+I263+I264+I265+I266</f>
        <v>0</v>
      </c>
      <c r="J260" s="168">
        <f t="shared" si="56"/>
        <v>0</v>
      </c>
      <c r="K260" s="77">
        <f t="shared" si="64"/>
        <v>0</v>
      </c>
      <c r="L260" s="13">
        <f t="shared" si="64"/>
        <v>0</v>
      </c>
      <c r="M260" s="13">
        <f t="shared" si="64"/>
        <v>0</v>
      </c>
      <c r="N260" s="13">
        <f t="shared" si="64"/>
        <v>0</v>
      </c>
      <c r="O260" s="13">
        <f t="shared" si="64"/>
        <v>0</v>
      </c>
      <c r="P260" s="82">
        <f t="shared" si="64"/>
        <v>0</v>
      </c>
      <c r="Q260" s="13">
        <f t="shared" si="64"/>
        <v>0</v>
      </c>
      <c r="R260" s="43">
        <f t="shared" si="64"/>
        <v>0</v>
      </c>
      <c r="S260" s="45">
        <f t="shared" si="64"/>
        <v>0</v>
      </c>
      <c r="T260" s="43">
        <f t="shared" si="64"/>
        <v>0</v>
      </c>
      <c r="U260" s="43">
        <f t="shared" si="64"/>
        <v>0</v>
      </c>
      <c r="V260" s="45">
        <f t="shared" si="64"/>
        <v>0</v>
      </c>
      <c r="W260" s="335">
        <f>W261+W262+W263+W264+W265+W266</f>
        <v>0</v>
      </c>
    </row>
    <row r="261" spans="1:23" s="209" customFormat="1" ht="15.75" hidden="1" thickBot="1" x14ac:dyDescent="0.3">
      <c r="A261" s="126" t="s">
        <v>292</v>
      </c>
      <c r="B261" s="189" t="s">
        <v>698</v>
      </c>
      <c r="C261" s="198"/>
      <c r="D261" s="794" t="s">
        <v>383</v>
      </c>
      <c r="E261" s="794"/>
      <c r="F261" s="422"/>
      <c r="G261" s="422"/>
      <c r="H261" s="271">
        <f t="shared" ref="H261:H272" si="65">SUM(K261:V261)</f>
        <v>0</v>
      </c>
      <c r="I261" s="190"/>
      <c r="J261" s="191">
        <f t="shared" si="56"/>
        <v>0</v>
      </c>
      <c r="K261" s="199"/>
      <c r="L261" s="193"/>
      <c r="M261" s="193"/>
      <c r="N261" s="193"/>
      <c r="O261" s="193"/>
      <c r="P261" s="194"/>
      <c r="Q261" s="193"/>
      <c r="R261" s="192"/>
      <c r="S261" s="195"/>
      <c r="T261" s="192"/>
      <c r="U261" s="192"/>
      <c r="V261" s="195"/>
      <c r="W261" s="333"/>
    </row>
    <row r="262" spans="1:23" s="209" customFormat="1" ht="15.75" hidden="1" thickBot="1" x14ac:dyDescent="0.3">
      <c r="A262" s="126" t="s">
        <v>293</v>
      </c>
      <c r="B262" s="189" t="s">
        <v>699</v>
      </c>
      <c r="C262" s="198"/>
      <c r="D262" s="794" t="s">
        <v>384</v>
      </c>
      <c r="E262" s="794"/>
      <c r="F262" s="422"/>
      <c r="G262" s="422"/>
      <c r="H262" s="271">
        <f t="shared" si="65"/>
        <v>0</v>
      </c>
      <c r="I262" s="190"/>
      <c r="J262" s="191">
        <f t="shared" si="56"/>
        <v>0</v>
      </c>
      <c r="K262" s="199"/>
      <c r="L262" s="193"/>
      <c r="M262" s="193"/>
      <c r="N262" s="193"/>
      <c r="O262" s="193"/>
      <c r="P262" s="194"/>
      <c r="Q262" s="193"/>
      <c r="R262" s="192"/>
      <c r="S262" s="195"/>
      <c r="T262" s="192"/>
      <c r="U262" s="192"/>
      <c r="V262" s="195"/>
      <c r="W262" s="333"/>
    </row>
    <row r="263" spans="1:23" s="209" customFormat="1" ht="15.75" hidden="1" thickBot="1" x14ac:dyDescent="0.3">
      <c r="A263" s="126" t="s">
        <v>887</v>
      </c>
      <c r="B263" s="189" t="s">
        <v>888</v>
      </c>
      <c r="C263" s="198"/>
      <c r="D263" s="794" t="s">
        <v>889</v>
      </c>
      <c r="E263" s="794"/>
      <c r="F263" s="422"/>
      <c r="G263" s="422"/>
      <c r="H263" s="271">
        <f t="shared" si="65"/>
        <v>0</v>
      </c>
      <c r="I263" s="190"/>
      <c r="J263" s="191">
        <f t="shared" si="56"/>
        <v>0</v>
      </c>
      <c r="K263" s="199"/>
      <c r="L263" s="193"/>
      <c r="M263" s="193"/>
      <c r="N263" s="193"/>
      <c r="O263" s="193"/>
      <c r="P263" s="194"/>
      <c r="Q263" s="193"/>
      <c r="R263" s="192"/>
      <c r="S263" s="195"/>
      <c r="T263" s="192"/>
      <c r="U263" s="192"/>
      <c r="V263" s="195"/>
      <c r="W263" s="333"/>
    </row>
    <row r="264" spans="1:23" s="209" customFormat="1" ht="15.75" hidden="1" thickBot="1" x14ac:dyDescent="0.3">
      <c r="A264" s="126" t="s">
        <v>294</v>
      </c>
      <c r="B264" s="189" t="s">
        <v>700</v>
      </c>
      <c r="C264" s="198"/>
      <c r="D264" s="794" t="s">
        <v>295</v>
      </c>
      <c r="E264" s="794"/>
      <c r="F264" s="422"/>
      <c r="G264" s="422"/>
      <c r="H264" s="271">
        <f t="shared" si="65"/>
        <v>0</v>
      </c>
      <c r="I264" s="190"/>
      <c r="J264" s="191">
        <f t="shared" si="56"/>
        <v>0</v>
      </c>
      <c r="K264" s="199"/>
      <c r="L264" s="193"/>
      <c r="M264" s="193"/>
      <c r="N264" s="193"/>
      <c r="O264" s="193"/>
      <c r="P264" s="194"/>
      <c r="Q264" s="193"/>
      <c r="R264" s="192"/>
      <c r="S264" s="195"/>
      <c r="T264" s="192"/>
      <c r="U264" s="192"/>
      <c r="V264" s="195"/>
      <c r="W264" s="333"/>
    </row>
    <row r="265" spans="1:23" s="209" customFormat="1" ht="15.75" hidden="1" thickBot="1" x14ac:dyDescent="0.3">
      <c r="A265" s="126" t="s">
        <v>296</v>
      </c>
      <c r="B265" s="189" t="s">
        <v>701</v>
      </c>
      <c r="C265" s="198"/>
      <c r="D265" s="794" t="s">
        <v>297</v>
      </c>
      <c r="E265" s="794"/>
      <c r="F265" s="422"/>
      <c r="G265" s="422"/>
      <c r="H265" s="271">
        <f t="shared" si="65"/>
        <v>0</v>
      </c>
      <c r="I265" s="190"/>
      <c r="J265" s="191">
        <f t="shared" si="56"/>
        <v>0</v>
      </c>
      <c r="K265" s="199"/>
      <c r="L265" s="193"/>
      <c r="M265" s="193"/>
      <c r="N265" s="193"/>
      <c r="O265" s="193"/>
      <c r="P265" s="194"/>
      <c r="Q265" s="193"/>
      <c r="R265" s="192"/>
      <c r="S265" s="195"/>
      <c r="T265" s="192"/>
      <c r="U265" s="192"/>
      <c r="V265" s="195"/>
      <c r="W265" s="333"/>
    </row>
    <row r="266" spans="1:23" s="209" customFormat="1" ht="15.75" hidden="1" thickBot="1" x14ac:dyDescent="0.3">
      <c r="A266" s="126" t="s">
        <v>890</v>
      </c>
      <c r="B266" s="189" t="s">
        <v>891</v>
      </c>
      <c r="C266" s="198"/>
      <c r="D266" s="794" t="s">
        <v>892</v>
      </c>
      <c r="E266" s="794"/>
      <c r="F266" s="422"/>
      <c r="G266" s="422"/>
      <c r="H266" s="271">
        <f t="shared" si="65"/>
        <v>0</v>
      </c>
      <c r="I266" s="190"/>
      <c r="J266" s="191">
        <f t="shared" si="56"/>
        <v>0</v>
      </c>
      <c r="K266" s="199"/>
      <c r="L266" s="193"/>
      <c r="M266" s="193"/>
      <c r="N266" s="193"/>
      <c r="O266" s="193"/>
      <c r="P266" s="194"/>
      <c r="Q266" s="193"/>
      <c r="R266" s="192"/>
      <c r="S266" s="195"/>
      <c r="T266" s="192"/>
      <c r="U266" s="192"/>
      <c r="V266" s="195"/>
      <c r="W266" s="333"/>
    </row>
    <row r="267" spans="1:23" s="41" customFormat="1" ht="15.75" hidden="1" thickBot="1" x14ac:dyDescent="0.3">
      <c r="A267" s="126" t="s">
        <v>893</v>
      </c>
      <c r="B267" s="53" t="s">
        <v>894</v>
      </c>
      <c r="C267" s="810" t="s">
        <v>895</v>
      </c>
      <c r="D267" s="811"/>
      <c r="E267" s="811"/>
      <c r="F267" s="419"/>
      <c r="G267" s="419"/>
      <c r="H267" s="258">
        <f t="shared" si="65"/>
        <v>0</v>
      </c>
      <c r="I267" s="156"/>
      <c r="J267" s="168">
        <f t="shared" si="56"/>
        <v>0</v>
      </c>
      <c r="K267" s="77"/>
      <c r="L267" s="13"/>
      <c r="M267" s="13"/>
      <c r="N267" s="13"/>
      <c r="O267" s="13"/>
      <c r="P267" s="82"/>
      <c r="Q267" s="13"/>
      <c r="R267" s="43"/>
      <c r="S267" s="45"/>
      <c r="T267" s="43"/>
      <c r="U267" s="43"/>
      <c r="V267" s="45"/>
      <c r="W267" s="335"/>
    </row>
    <row r="268" spans="1:23" s="41" customFormat="1" ht="15.75" hidden="1" thickBot="1" x14ac:dyDescent="0.3">
      <c r="A268" s="126" t="s">
        <v>298</v>
      </c>
      <c r="B268" s="53" t="s">
        <v>702</v>
      </c>
      <c r="C268" s="810" t="s">
        <v>299</v>
      </c>
      <c r="D268" s="811"/>
      <c r="E268" s="811"/>
      <c r="F268" s="419"/>
      <c r="G268" s="419"/>
      <c r="H268" s="258">
        <f t="shared" si="65"/>
        <v>0</v>
      </c>
      <c r="I268" s="156"/>
      <c r="J268" s="168">
        <f t="shared" si="56"/>
        <v>0</v>
      </c>
      <c r="K268" s="77"/>
      <c r="L268" s="13"/>
      <c r="M268" s="13"/>
      <c r="N268" s="13"/>
      <c r="O268" s="13"/>
      <c r="P268" s="82"/>
      <c r="Q268" s="13"/>
      <c r="R268" s="43"/>
      <c r="S268" s="45"/>
      <c r="T268" s="43"/>
      <c r="U268" s="43"/>
      <c r="V268" s="45"/>
      <c r="W268" s="335"/>
    </row>
    <row r="269" spans="1:23" s="41" customFormat="1" ht="15.75" hidden="1" thickBot="1" x14ac:dyDescent="0.3">
      <c r="A269" s="126" t="s">
        <v>300</v>
      </c>
      <c r="B269" s="53" t="s">
        <v>703</v>
      </c>
      <c r="C269" s="810" t="s">
        <v>896</v>
      </c>
      <c r="D269" s="811"/>
      <c r="E269" s="811"/>
      <c r="F269" s="419"/>
      <c r="G269" s="419"/>
      <c r="H269" s="258">
        <f t="shared" si="65"/>
        <v>0</v>
      </c>
      <c r="I269" s="156"/>
      <c r="J269" s="168">
        <f t="shared" si="56"/>
        <v>0</v>
      </c>
      <c r="K269" s="77"/>
      <c r="L269" s="13"/>
      <c r="M269" s="13"/>
      <c r="N269" s="13"/>
      <c r="O269" s="13"/>
      <c r="P269" s="82"/>
      <c r="Q269" s="13"/>
      <c r="R269" s="43"/>
      <c r="S269" s="45"/>
      <c r="T269" s="43"/>
      <c r="U269" s="43"/>
      <c r="V269" s="45"/>
      <c r="W269" s="335"/>
    </row>
    <row r="270" spans="1:23" s="41" customFormat="1" ht="15.75" hidden="1" thickBot="1" x14ac:dyDescent="0.3">
      <c r="A270" s="126" t="s">
        <v>301</v>
      </c>
      <c r="B270" s="53" t="s">
        <v>704</v>
      </c>
      <c r="C270" s="810" t="s">
        <v>897</v>
      </c>
      <c r="D270" s="811"/>
      <c r="E270" s="811"/>
      <c r="F270" s="419"/>
      <c r="G270" s="419"/>
      <c r="H270" s="258">
        <f t="shared" si="65"/>
        <v>0</v>
      </c>
      <c r="I270" s="156"/>
      <c r="J270" s="168">
        <f t="shared" si="56"/>
        <v>0</v>
      </c>
      <c r="K270" s="77"/>
      <c r="L270" s="13"/>
      <c r="M270" s="13"/>
      <c r="N270" s="13"/>
      <c r="O270" s="13"/>
      <c r="P270" s="82"/>
      <c r="Q270" s="13"/>
      <c r="R270" s="43"/>
      <c r="S270" s="45"/>
      <c r="T270" s="43"/>
      <c r="U270" s="43"/>
      <c r="V270" s="45"/>
      <c r="W270" s="335"/>
    </row>
    <row r="271" spans="1:23" s="41" customFormat="1" ht="15.75" hidden="1" thickBot="1" x14ac:dyDescent="0.3">
      <c r="A271" s="126" t="s">
        <v>302</v>
      </c>
      <c r="B271" s="53" t="s">
        <v>705</v>
      </c>
      <c r="C271" s="810" t="s">
        <v>303</v>
      </c>
      <c r="D271" s="811"/>
      <c r="E271" s="811"/>
      <c r="F271" s="419"/>
      <c r="G271" s="419"/>
      <c r="H271" s="258">
        <f t="shared" si="65"/>
        <v>0</v>
      </c>
      <c r="I271" s="156"/>
      <c r="J271" s="168">
        <f t="shared" si="56"/>
        <v>0</v>
      </c>
      <c r="K271" s="77"/>
      <c r="L271" s="13"/>
      <c r="M271" s="13"/>
      <c r="N271" s="13"/>
      <c r="O271" s="13"/>
      <c r="P271" s="82"/>
      <c r="Q271" s="13"/>
      <c r="R271" s="43"/>
      <c r="S271" s="45"/>
      <c r="T271" s="43"/>
      <c r="U271" s="43"/>
      <c r="V271" s="45"/>
      <c r="W271" s="335"/>
    </row>
    <row r="272" spans="1:23" s="41" customFormat="1" ht="15.75" hidden="1" thickBot="1" x14ac:dyDescent="0.3">
      <c r="A272" s="126" t="s">
        <v>898</v>
      </c>
      <c r="B272" s="53" t="s">
        <v>899</v>
      </c>
      <c r="C272" s="810" t="s">
        <v>901</v>
      </c>
      <c r="D272" s="811"/>
      <c r="E272" s="811"/>
      <c r="F272" s="419"/>
      <c r="G272" s="419"/>
      <c r="H272" s="258">
        <f t="shared" si="65"/>
        <v>0</v>
      </c>
      <c r="I272" s="156"/>
      <c r="J272" s="168">
        <f t="shared" si="56"/>
        <v>0</v>
      </c>
      <c r="K272" s="77"/>
      <c r="L272" s="13"/>
      <c r="M272" s="13"/>
      <c r="N272" s="13"/>
      <c r="O272" s="13"/>
      <c r="P272" s="82"/>
      <c r="Q272" s="13"/>
      <c r="R272" s="43"/>
      <c r="S272" s="45"/>
      <c r="T272" s="43"/>
      <c r="U272" s="43"/>
      <c r="V272" s="45"/>
      <c r="W272" s="335"/>
    </row>
    <row r="273" spans="1:23" s="41" customFormat="1" ht="15.75" hidden="1" thickBot="1" x14ac:dyDescent="0.3">
      <c r="A273" s="126"/>
      <c r="B273" s="53" t="s">
        <v>900</v>
      </c>
      <c r="C273" s="810" t="s">
        <v>902</v>
      </c>
      <c r="D273" s="811"/>
      <c r="E273" s="811"/>
      <c r="F273" s="419"/>
      <c r="G273" s="419"/>
      <c r="H273" s="258">
        <f>H274+H275</f>
        <v>0</v>
      </c>
      <c r="I273" s="156">
        <f t="shared" ref="I273:V273" si="66">I274+I275</f>
        <v>0</v>
      </c>
      <c r="J273" s="168">
        <f t="shared" si="56"/>
        <v>0</v>
      </c>
      <c r="K273" s="77">
        <f t="shared" si="66"/>
        <v>0</v>
      </c>
      <c r="L273" s="13">
        <f t="shared" si="66"/>
        <v>0</v>
      </c>
      <c r="M273" s="13">
        <f t="shared" si="66"/>
        <v>0</v>
      </c>
      <c r="N273" s="13">
        <f t="shared" si="66"/>
        <v>0</v>
      </c>
      <c r="O273" s="13">
        <f t="shared" si="66"/>
        <v>0</v>
      </c>
      <c r="P273" s="82">
        <f t="shared" si="66"/>
        <v>0</v>
      </c>
      <c r="Q273" s="13">
        <f t="shared" si="66"/>
        <v>0</v>
      </c>
      <c r="R273" s="43">
        <f t="shared" si="66"/>
        <v>0</v>
      </c>
      <c r="S273" s="45">
        <f t="shared" si="66"/>
        <v>0</v>
      </c>
      <c r="T273" s="43">
        <f t="shared" si="66"/>
        <v>0</v>
      </c>
      <c r="U273" s="43">
        <f t="shared" si="66"/>
        <v>0</v>
      </c>
      <c r="V273" s="45">
        <f t="shared" si="66"/>
        <v>0</v>
      </c>
      <c r="W273" s="335">
        <f>W274+W275</f>
        <v>0</v>
      </c>
    </row>
    <row r="274" spans="1:23" s="209" customFormat="1" ht="15.75" hidden="1" thickBot="1" x14ac:dyDescent="0.3">
      <c r="A274" s="126" t="s">
        <v>904</v>
      </c>
      <c r="B274" s="189" t="s">
        <v>903</v>
      </c>
      <c r="C274" s="198"/>
      <c r="D274" s="794" t="s">
        <v>907</v>
      </c>
      <c r="E274" s="794"/>
      <c r="F274" s="422"/>
      <c r="G274" s="422"/>
      <c r="H274" s="271">
        <f>SUM(K274:V274)</f>
        <v>0</v>
      </c>
      <c r="I274" s="190"/>
      <c r="J274" s="191">
        <f t="shared" si="56"/>
        <v>0</v>
      </c>
      <c r="K274" s="199"/>
      <c r="L274" s="193"/>
      <c r="M274" s="193"/>
      <c r="N274" s="193"/>
      <c r="O274" s="193"/>
      <c r="P274" s="194"/>
      <c r="Q274" s="193"/>
      <c r="R274" s="192"/>
      <c r="S274" s="195"/>
      <c r="T274" s="192"/>
      <c r="U274" s="192"/>
      <c r="V274" s="195"/>
      <c r="W274" s="333"/>
    </row>
    <row r="275" spans="1:23" s="209" customFormat="1" ht="15.75" hidden="1" thickBot="1" x14ac:dyDescent="0.3">
      <c r="A275" s="126" t="s">
        <v>905</v>
      </c>
      <c r="B275" s="189" t="s">
        <v>906</v>
      </c>
      <c r="C275" s="198"/>
      <c r="D275" s="794" t="s">
        <v>908</v>
      </c>
      <c r="E275" s="794"/>
      <c r="F275" s="422"/>
      <c r="G275" s="422"/>
      <c r="H275" s="271">
        <f>SUM(K275:V275)</f>
        <v>0</v>
      </c>
      <c r="I275" s="190"/>
      <c r="J275" s="191">
        <f t="shared" si="56"/>
        <v>0</v>
      </c>
      <c r="K275" s="199"/>
      <c r="L275" s="193"/>
      <c r="M275" s="193"/>
      <c r="N275" s="193"/>
      <c r="O275" s="193"/>
      <c r="P275" s="194"/>
      <c r="Q275" s="193"/>
      <c r="R275" s="192"/>
      <c r="S275" s="195"/>
      <c r="T275" s="192"/>
      <c r="U275" s="192"/>
      <c r="V275" s="195"/>
      <c r="W275" s="333"/>
    </row>
    <row r="276" spans="1:23" ht="15.75" hidden="1" thickBot="1" x14ac:dyDescent="0.3">
      <c r="B276" s="92" t="s">
        <v>709</v>
      </c>
      <c r="C276" s="784" t="s">
        <v>304</v>
      </c>
      <c r="D276" s="785"/>
      <c r="E276" s="785"/>
      <c r="F276" s="421"/>
      <c r="G276" s="421"/>
      <c r="H276" s="252">
        <f>H277+H278+H279+H280+H281</f>
        <v>0</v>
      </c>
      <c r="I276" s="150">
        <f t="shared" ref="I276:V276" si="67">I277+I278+I279+I280+I281</f>
        <v>0</v>
      </c>
      <c r="J276" s="166">
        <f t="shared" si="56"/>
        <v>0</v>
      </c>
      <c r="K276" s="94">
        <f t="shared" si="67"/>
        <v>0</v>
      </c>
      <c r="L276" s="95">
        <f t="shared" si="67"/>
        <v>0</v>
      </c>
      <c r="M276" s="95">
        <f t="shared" si="67"/>
        <v>0</v>
      </c>
      <c r="N276" s="95">
        <f t="shared" si="67"/>
        <v>0</v>
      </c>
      <c r="O276" s="95">
        <f t="shared" si="67"/>
        <v>0</v>
      </c>
      <c r="P276" s="98">
        <f t="shared" si="67"/>
        <v>0</v>
      </c>
      <c r="Q276" s="95">
        <f t="shared" si="67"/>
        <v>0</v>
      </c>
      <c r="R276" s="280">
        <f t="shared" si="67"/>
        <v>0</v>
      </c>
      <c r="S276" s="281">
        <f t="shared" si="67"/>
        <v>0</v>
      </c>
      <c r="T276" s="97">
        <f t="shared" si="67"/>
        <v>0</v>
      </c>
      <c r="U276" s="97">
        <f t="shared" si="67"/>
        <v>0</v>
      </c>
      <c r="V276" s="99">
        <f t="shared" si="67"/>
        <v>0</v>
      </c>
      <c r="W276" s="334">
        <f>W277+W278+W279+W280+W281</f>
        <v>0</v>
      </c>
    </row>
    <row r="277" spans="1:23" s="41" customFormat="1" ht="15.75" hidden="1" thickBot="1" x14ac:dyDescent="0.3">
      <c r="A277" s="126" t="s">
        <v>305</v>
      </c>
      <c r="B277" s="196" t="s">
        <v>710</v>
      </c>
      <c r="C277" s="815" t="s">
        <v>385</v>
      </c>
      <c r="D277" s="816"/>
      <c r="E277" s="816"/>
      <c r="F277" s="441"/>
      <c r="G277" s="441"/>
      <c r="H277" s="272">
        <f t="shared" ref="H277:H283" si="68">SUM(K277:V277)</f>
        <v>0</v>
      </c>
      <c r="I277" s="197"/>
      <c r="J277" s="211">
        <f t="shared" si="56"/>
        <v>0</v>
      </c>
      <c r="K277" s="212"/>
      <c r="L277" s="213"/>
      <c r="M277" s="213"/>
      <c r="N277" s="213"/>
      <c r="O277" s="213"/>
      <c r="P277" s="216"/>
      <c r="Q277" s="213"/>
      <c r="R277" s="215"/>
      <c r="S277" s="214"/>
      <c r="T277" s="215"/>
      <c r="U277" s="215"/>
      <c r="V277" s="214"/>
      <c r="W277" s="342"/>
    </row>
    <row r="278" spans="1:23" s="41" customFormat="1" ht="15.75" hidden="1" thickBot="1" x14ac:dyDescent="0.3">
      <c r="A278" s="126" t="s">
        <v>306</v>
      </c>
      <c r="B278" s="196" t="s">
        <v>711</v>
      </c>
      <c r="C278" s="815" t="s">
        <v>386</v>
      </c>
      <c r="D278" s="816"/>
      <c r="E278" s="816"/>
      <c r="F278" s="441"/>
      <c r="G278" s="441"/>
      <c r="H278" s="272">
        <f t="shared" si="68"/>
        <v>0</v>
      </c>
      <c r="I278" s="197"/>
      <c r="J278" s="211">
        <f t="shared" si="56"/>
        <v>0</v>
      </c>
      <c r="K278" s="212"/>
      <c r="L278" s="213"/>
      <c r="M278" s="213"/>
      <c r="N278" s="213"/>
      <c r="O278" s="213"/>
      <c r="P278" s="216"/>
      <c r="Q278" s="213"/>
      <c r="R278" s="215"/>
      <c r="S278" s="214"/>
      <c r="T278" s="215"/>
      <c r="U278" s="215"/>
      <c r="V278" s="214"/>
      <c r="W278" s="342"/>
    </row>
    <row r="279" spans="1:23" s="41" customFormat="1" ht="15.75" hidden="1" thickBot="1" x14ac:dyDescent="0.3">
      <c r="A279" s="126" t="s">
        <v>307</v>
      </c>
      <c r="B279" s="196" t="s">
        <v>712</v>
      </c>
      <c r="C279" s="815" t="s">
        <v>308</v>
      </c>
      <c r="D279" s="816"/>
      <c r="E279" s="816"/>
      <c r="F279" s="441"/>
      <c r="G279" s="441"/>
      <c r="H279" s="272">
        <f t="shared" si="68"/>
        <v>0</v>
      </c>
      <c r="I279" s="197"/>
      <c r="J279" s="211">
        <f t="shared" si="56"/>
        <v>0</v>
      </c>
      <c r="K279" s="212"/>
      <c r="L279" s="213"/>
      <c r="M279" s="213"/>
      <c r="N279" s="213"/>
      <c r="O279" s="213"/>
      <c r="P279" s="216"/>
      <c r="Q279" s="213"/>
      <c r="R279" s="215"/>
      <c r="S279" s="214"/>
      <c r="T279" s="215"/>
      <c r="U279" s="215"/>
      <c r="V279" s="214"/>
      <c r="W279" s="342"/>
    </row>
    <row r="280" spans="1:23" s="41" customFormat="1" ht="15.75" hidden="1" thickBot="1" x14ac:dyDescent="0.3">
      <c r="A280" s="126" t="s">
        <v>309</v>
      </c>
      <c r="B280" s="196" t="s">
        <v>713</v>
      </c>
      <c r="C280" s="815" t="s">
        <v>310</v>
      </c>
      <c r="D280" s="816"/>
      <c r="E280" s="816"/>
      <c r="F280" s="441"/>
      <c r="G280" s="441"/>
      <c r="H280" s="272">
        <f t="shared" si="68"/>
        <v>0</v>
      </c>
      <c r="I280" s="197"/>
      <c r="J280" s="211">
        <f t="shared" si="56"/>
        <v>0</v>
      </c>
      <c r="K280" s="212"/>
      <c r="L280" s="213"/>
      <c r="M280" s="213"/>
      <c r="N280" s="213"/>
      <c r="O280" s="213"/>
      <c r="P280" s="216"/>
      <c r="Q280" s="213"/>
      <c r="R280" s="215"/>
      <c r="S280" s="214"/>
      <c r="T280" s="215"/>
      <c r="U280" s="215"/>
      <c r="V280" s="214"/>
      <c r="W280" s="342"/>
    </row>
    <row r="281" spans="1:23" s="41" customFormat="1" ht="15.75" hidden="1" thickBot="1" x14ac:dyDescent="0.3">
      <c r="A281" s="126" t="s">
        <v>311</v>
      </c>
      <c r="B281" s="196" t="s">
        <v>714</v>
      </c>
      <c r="C281" s="815" t="s">
        <v>387</v>
      </c>
      <c r="D281" s="816"/>
      <c r="E281" s="816"/>
      <c r="F281" s="441"/>
      <c r="G281" s="441"/>
      <c r="H281" s="272">
        <f t="shared" si="68"/>
        <v>0</v>
      </c>
      <c r="I281" s="197"/>
      <c r="J281" s="211">
        <f t="shared" si="56"/>
        <v>0</v>
      </c>
      <c r="K281" s="212"/>
      <c r="L281" s="213"/>
      <c r="M281" s="213"/>
      <c r="N281" s="213"/>
      <c r="O281" s="213"/>
      <c r="P281" s="216"/>
      <c r="Q281" s="213"/>
      <c r="R281" s="215"/>
      <c r="S281" s="214"/>
      <c r="T281" s="215"/>
      <c r="U281" s="215"/>
      <c r="V281" s="214"/>
      <c r="W281" s="342"/>
    </row>
    <row r="282" spans="1:23" ht="15.75" hidden="1" thickBot="1" x14ac:dyDescent="0.3">
      <c r="A282" s="126" t="s">
        <v>313</v>
      </c>
      <c r="B282" s="92" t="s">
        <v>715</v>
      </c>
      <c r="C282" s="784" t="s">
        <v>312</v>
      </c>
      <c r="D282" s="785"/>
      <c r="E282" s="785"/>
      <c r="F282" s="421"/>
      <c r="G282" s="421"/>
      <c r="H282" s="252">
        <f t="shared" si="68"/>
        <v>0</v>
      </c>
      <c r="I282" s="150"/>
      <c r="J282" s="166">
        <f t="shared" si="56"/>
        <v>0</v>
      </c>
      <c r="K282" s="94"/>
      <c r="L282" s="95"/>
      <c r="M282" s="95"/>
      <c r="N282" s="95"/>
      <c r="O282" s="95"/>
      <c r="P282" s="98"/>
      <c r="Q282" s="95"/>
      <c r="R282" s="280"/>
      <c r="S282" s="281"/>
      <c r="T282" s="97"/>
      <c r="U282" s="97"/>
      <c r="V282" s="99"/>
      <c r="W282" s="334"/>
    </row>
    <row r="283" spans="1:23" ht="15.75" hidden="1" thickBot="1" x14ac:dyDescent="0.3">
      <c r="A283" s="126" t="s">
        <v>909</v>
      </c>
      <c r="B283" s="92" t="s">
        <v>910</v>
      </c>
      <c r="C283" s="784" t="s">
        <v>911</v>
      </c>
      <c r="D283" s="785"/>
      <c r="E283" s="785"/>
      <c r="F283" s="421"/>
      <c r="G283" s="421"/>
      <c r="H283" s="252">
        <f t="shared" si="68"/>
        <v>0</v>
      </c>
      <c r="I283" s="150"/>
      <c r="J283" s="166">
        <f t="shared" si="56"/>
        <v>0</v>
      </c>
      <c r="K283" s="94"/>
      <c r="L283" s="95"/>
      <c r="M283" s="95"/>
      <c r="N283" s="95"/>
      <c r="O283" s="95"/>
      <c r="P283" s="98"/>
      <c r="Q283" s="95"/>
      <c r="R283" s="280"/>
      <c r="S283" s="281"/>
      <c r="T283" s="97"/>
      <c r="U283" s="97"/>
      <c r="V283" s="99"/>
      <c r="W283" s="334"/>
    </row>
    <row r="284" spans="1:23" ht="15.75" thickBot="1" x14ac:dyDescent="0.3">
      <c r="B284" s="817" t="s">
        <v>314</v>
      </c>
      <c r="C284" s="818"/>
      <c r="D284" s="818"/>
      <c r="E284" s="818"/>
      <c r="F284" s="249">
        <f>F5+F24+F32+F85+F101+F176+F186+F191+F254</f>
        <v>21258761</v>
      </c>
      <c r="G284" s="249">
        <f>G5+G24+G32+G85+G101+G176+G186+G191+G254</f>
        <v>21802306</v>
      </c>
      <c r="H284" s="249">
        <f>H5+H24+H32+H85+H101+H176+H186+H191+H254</f>
        <v>17694010.899999999</v>
      </c>
      <c r="I284" s="147">
        <f>I5+I24+I32+I85+I101+I176+I186+I191+I254</f>
        <v>750630</v>
      </c>
      <c r="J284" s="164">
        <f t="shared" si="56"/>
        <v>18444640.899999999</v>
      </c>
      <c r="K284" s="86">
        <f t="shared" ref="K284:W284" si="69">K5+K24+K32+K85+K101+K176+K186+K191+K254</f>
        <v>159600</v>
      </c>
      <c r="L284" s="87">
        <f t="shared" si="69"/>
        <v>592489.22</v>
      </c>
      <c r="M284" s="87">
        <f t="shared" si="69"/>
        <v>934093</v>
      </c>
      <c r="N284" s="87">
        <f t="shared" si="69"/>
        <v>952734</v>
      </c>
      <c r="O284" s="87">
        <f t="shared" si="69"/>
        <v>1160223</v>
      </c>
      <c r="P284" s="90">
        <f t="shared" si="69"/>
        <v>1617517</v>
      </c>
      <c r="Q284" s="87">
        <f t="shared" si="69"/>
        <v>859417</v>
      </c>
      <c r="R284" s="89">
        <f t="shared" si="69"/>
        <v>1198691.1499999999</v>
      </c>
      <c r="S284" s="91">
        <f t="shared" si="69"/>
        <v>88004</v>
      </c>
      <c r="T284" s="89">
        <f t="shared" si="69"/>
        <v>873447.35000000009</v>
      </c>
      <c r="U284" s="89">
        <f t="shared" si="69"/>
        <v>2488370.94</v>
      </c>
      <c r="V284" s="91">
        <f t="shared" si="69"/>
        <v>8088382.2400000002</v>
      </c>
      <c r="W284" s="331">
        <f t="shared" si="69"/>
        <v>50000</v>
      </c>
    </row>
    <row r="285" spans="1:23" x14ac:dyDescent="0.25">
      <c r="B285" s="22"/>
      <c r="C285" s="23"/>
      <c r="D285" s="23"/>
      <c r="E285" s="24"/>
      <c r="H285" s="24"/>
      <c r="I285" s="24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x14ac:dyDescent="0.25">
      <c r="B286" s="25"/>
      <c r="C286" s="26"/>
      <c r="D286" s="26"/>
      <c r="E286" s="24"/>
      <c r="H286" s="24"/>
      <c r="I286" s="24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346"/>
    </row>
    <row r="287" spans="1:23" x14ac:dyDescent="0.25">
      <c r="B287" s="27"/>
      <c r="C287" s="24"/>
      <c r="D287" s="24"/>
      <c r="E287" s="28"/>
      <c r="F287" s="355"/>
      <c r="G287" s="355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x14ac:dyDescent="0.25">
      <c r="B288" s="27"/>
      <c r="C288" s="24"/>
      <c r="D288" s="24"/>
      <c r="E288" s="28"/>
      <c r="F288" s="355"/>
      <c r="G288" s="355"/>
      <c r="H288" s="28"/>
      <c r="I288" s="28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x14ac:dyDescent="0.25">
      <c r="B289" s="27"/>
      <c r="C289" s="24"/>
      <c r="D289" s="24"/>
      <c r="E289" s="28"/>
      <c r="F289" s="355"/>
      <c r="G289" s="355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x14ac:dyDescent="0.25">
      <c r="B290" s="27"/>
      <c r="C290" s="24"/>
      <c r="D290" s="24"/>
      <c r="E290" s="28"/>
      <c r="F290" s="355"/>
      <c r="G290" s="355"/>
      <c r="H290" s="28"/>
      <c r="I290" s="460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x14ac:dyDescent="0.25">
      <c r="B291" s="27"/>
      <c r="C291" s="24"/>
      <c r="D291" s="24"/>
      <c r="E291" s="28"/>
      <c r="F291" s="355"/>
      <c r="G291" s="355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x14ac:dyDescent="0.25">
      <c r="B292" s="27"/>
      <c r="C292" s="24"/>
      <c r="D292" s="24"/>
      <c r="E292" s="28"/>
      <c r="F292" s="355"/>
      <c r="G292" s="355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x14ac:dyDescent="0.25">
      <c r="B293" s="27"/>
      <c r="C293" s="28"/>
      <c r="D293" s="28"/>
      <c r="E293" s="24"/>
      <c r="H293" s="24"/>
      <c r="I293" s="24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x14ac:dyDescent="0.25">
      <c r="B294" s="27"/>
      <c r="C294" s="28"/>
      <c r="D294" s="28"/>
      <c r="E294" s="24"/>
      <c r="H294" s="24"/>
      <c r="I294" s="24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x14ac:dyDescent="0.25">
      <c r="B295" s="27"/>
      <c r="C295" s="28"/>
      <c r="D295" s="28"/>
      <c r="E295" s="24"/>
      <c r="H295" s="24"/>
      <c r="I295" s="24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x14ac:dyDescent="0.25">
      <c r="B296" s="27"/>
      <c r="C296" s="24"/>
      <c r="D296" s="24"/>
      <c r="E296" s="28"/>
      <c r="F296" s="355"/>
      <c r="G296" s="355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x14ac:dyDescent="0.25">
      <c r="B297" s="27"/>
      <c r="C297" s="24"/>
      <c r="D297" s="24"/>
      <c r="E297" s="28"/>
      <c r="F297" s="355"/>
      <c r="G297" s="355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x14ac:dyDescent="0.25">
      <c r="B298" s="27"/>
      <c r="C298" s="24"/>
      <c r="D298" s="24"/>
      <c r="E298" s="28"/>
      <c r="F298" s="355"/>
      <c r="G298" s="355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x14ac:dyDescent="0.25">
      <c r="A299" s="128"/>
      <c r="B299" s="27"/>
      <c r="C299" s="24"/>
      <c r="D299" s="24"/>
      <c r="E299" s="28"/>
      <c r="F299" s="355"/>
      <c r="G299" s="355"/>
      <c r="H299" s="28"/>
      <c r="I299" s="28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x14ac:dyDescent="0.25">
      <c r="A300" s="128"/>
      <c r="B300" s="27"/>
      <c r="C300" s="24"/>
      <c r="D300" s="24"/>
      <c r="E300" s="28"/>
      <c r="F300" s="355"/>
      <c r="G300" s="355"/>
      <c r="H300" s="28"/>
      <c r="I300" s="28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x14ac:dyDescent="0.25">
      <c r="A301" s="128"/>
      <c r="B301" s="27"/>
      <c r="C301" s="24"/>
      <c r="D301" s="24"/>
      <c r="E301" s="28"/>
      <c r="F301" s="355"/>
      <c r="G301" s="355"/>
      <c r="H301" s="28"/>
      <c r="I301" s="28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x14ac:dyDescent="0.25">
      <c r="A302" s="128"/>
      <c r="B302" s="27"/>
      <c r="C302" s="24"/>
      <c r="D302" s="24"/>
      <c r="E302" s="28"/>
      <c r="F302" s="355"/>
      <c r="G302" s="355"/>
      <c r="H302" s="28"/>
      <c r="I302" s="28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x14ac:dyDescent="0.25">
      <c r="A303" s="128"/>
      <c r="B303" s="27"/>
      <c r="C303" s="24"/>
      <c r="D303" s="24"/>
      <c r="E303" s="28"/>
      <c r="F303" s="355"/>
      <c r="G303" s="355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x14ac:dyDescent="0.25">
      <c r="A304" s="128"/>
      <c r="B304" s="27"/>
      <c r="C304" s="24"/>
      <c r="D304" s="24"/>
      <c r="E304" s="28"/>
      <c r="F304" s="355"/>
      <c r="G304" s="355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x14ac:dyDescent="0.25">
      <c r="A305" s="128"/>
      <c r="B305" s="27"/>
      <c r="C305" s="24"/>
      <c r="D305" s="24"/>
      <c r="E305" s="28"/>
      <c r="F305" s="355"/>
      <c r="G305" s="355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x14ac:dyDescent="0.25">
      <c r="A306" s="128"/>
      <c r="B306" s="27"/>
      <c r="C306" s="28"/>
      <c r="D306" s="28"/>
      <c r="E306" s="24"/>
      <c r="H306" s="24"/>
      <c r="I306" s="24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x14ac:dyDescent="0.25">
      <c r="A307" s="128"/>
      <c r="B307" s="27"/>
      <c r="C307" s="24"/>
      <c r="D307" s="24"/>
      <c r="E307" s="28"/>
      <c r="F307" s="355"/>
      <c r="G307" s="355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x14ac:dyDescent="0.25">
      <c r="A308" s="128"/>
      <c r="B308" s="27"/>
      <c r="C308" s="24"/>
      <c r="D308" s="24"/>
      <c r="E308" s="28"/>
      <c r="F308" s="355"/>
      <c r="G308" s="355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x14ac:dyDescent="0.25">
      <c r="A309" s="128"/>
      <c r="B309" s="27"/>
      <c r="C309" s="24"/>
      <c r="D309" s="24"/>
      <c r="E309" s="28"/>
      <c r="F309" s="355"/>
      <c r="G309" s="355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x14ac:dyDescent="0.25">
      <c r="A310" s="128"/>
      <c r="B310" s="27"/>
      <c r="C310" s="24"/>
      <c r="D310" s="24"/>
      <c r="E310" s="28"/>
      <c r="F310" s="355"/>
      <c r="G310" s="355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x14ac:dyDescent="0.25">
      <c r="A311" s="128"/>
      <c r="B311" s="27"/>
      <c r="C311" s="24"/>
      <c r="D311" s="24"/>
      <c r="E311" s="28"/>
      <c r="F311" s="355"/>
      <c r="G311" s="355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x14ac:dyDescent="0.25">
      <c r="A312" s="128"/>
      <c r="B312" s="27"/>
      <c r="C312" s="24"/>
      <c r="D312" s="24"/>
      <c r="E312" s="28"/>
      <c r="F312" s="355"/>
      <c r="G312" s="355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x14ac:dyDescent="0.25">
      <c r="A313" s="128"/>
      <c r="B313" s="27"/>
      <c r="C313" s="24"/>
      <c r="D313" s="24"/>
      <c r="E313" s="28"/>
      <c r="F313" s="355"/>
      <c r="G313" s="355"/>
      <c r="H313" s="28"/>
      <c r="I313" s="28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x14ac:dyDescent="0.25">
      <c r="A314" s="128"/>
      <c r="B314" s="27"/>
      <c r="C314" s="24"/>
      <c r="D314" s="24"/>
      <c r="E314" s="28"/>
      <c r="F314" s="355"/>
      <c r="G314" s="355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x14ac:dyDescent="0.25">
      <c r="A315" s="128"/>
      <c r="B315" s="27"/>
      <c r="C315" s="24"/>
      <c r="D315" s="24"/>
      <c r="E315" s="28"/>
      <c r="F315" s="355"/>
      <c r="G315" s="355"/>
      <c r="H315" s="28"/>
      <c r="I315" s="28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x14ac:dyDescent="0.25">
      <c r="A316" s="128"/>
      <c r="B316" s="27"/>
      <c r="C316" s="24"/>
      <c r="D316" s="24"/>
      <c r="E316" s="28"/>
      <c r="F316" s="355"/>
      <c r="G316" s="355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x14ac:dyDescent="0.25">
      <c r="A317" s="128"/>
      <c r="B317" s="27"/>
      <c r="C317" s="28"/>
      <c r="D317" s="28"/>
      <c r="E317" s="24"/>
      <c r="H317" s="24"/>
      <c r="I317" s="24"/>
      <c r="J317" s="60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x14ac:dyDescent="0.25">
      <c r="A318" s="128"/>
      <c r="B318" s="27"/>
      <c r="C318" s="24"/>
      <c r="D318" s="24"/>
      <c r="E318" s="28"/>
      <c r="F318" s="355"/>
      <c r="G318" s="355"/>
      <c r="H318" s="28"/>
      <c r="I318" s="28"/>
      <c r="J318" s="60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x14ac:dyDescent="0.25">
      <c r="A319" s="128"/>
      <c r="B319" s="27"/>
      <c r="C319" s="24"/>
      <c r="D319" s="24"/>
      <c r="E319" s="28"/>
      <c r="F319" s="355"/>
      <c r="G319" s="355"/>
      <c r="H319" s="28"/>
      <c r="I319" s="28"/>
      <c r="J319" s="60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x14ac:dyDescent="0.25">
      <c r="A320" s="128"/>
      <c r="B320" s="27"/>
      <c r="C320" s="24"/>
      <c r="D320" s="24"/>
      <c r="E320" s="28"/>
      <c r="F320" s="355"/>
      <c r="G320" s="355"/>
      <c r="H320" s="28"/>
      <c r="I320" s="28"/>
      <c r="J320" s="60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x14ac:dyDescent="0.25">
      <c r="A321" s="128"/>
      <c r="B321" s="27"/>
      <c r="C321" s="24"/>
      <c r="D321" s="24"/>
      <c r="E321" s="28"/>
      <c r="F321" s="355"/>
      <c r="G321" s="355"/>
      <c r="H321" s="28"/>
      <c r="I321" s="28"/>
      <c r="J321" s="60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x14ac:dyDescent="0.25">
      <c r="A322" s="128"/>
      <c r="B322" s="27"/>
      <c r="C322" s="24"/>
      <c r="D322" s="24"/>
      <c r="E322" s="28"/>
      <c r="F322" s="355"/>
      <c r="G322" s="355"/>
      <c r="H322" s="28"/>
      <c r="I322" s="28"/>
      <c r="J322" s="60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x14ac:dyDescent="0.25">
      <c r="A323" s="128"/>
      <c r="B323" s="27"/>
      <c r="C323" s="24"/>
      <c r="D323" s="24"/>
      <c r="E323" s="28"/>
      <c r="F323" s="355"/>
      <c r="G323" s="355"/>
      <c r="H323" s="28"/>
      <c r="I323" s="28"/>
      <c r="J323" s="60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x14ac:dyDescent="0.25">
      <c r="A324" s="128"/>
      <c r="B324" s="27"/>
      <c r="C324" s="24"/>
      <c r="D324" s="24"/>
      <c r="E324" s="28"/>
      <c r="F324" s="355"/>
      <c r="G324" s="355"/>
      <c r="H324" s="28"/>
      <c r="I324" s="28"/>
      <c r="J324" s="60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x14ac:dyDescent="0.25">
      <c r="A325" s="128"/>
      <c r="B325" s="27"/>
      <c r="C325" s="24"/>
      <c r="D325" s="24"/>
      <c r="E325" s="28"/>
      <c r="F325" s="355"/>
      <c r="G325" s="355"/>
      <c r="H325" s="28"/>
      <c r="I325" s="28"/>
      <c r="J325" s="60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x14ac:dyDescent="0.25">
      <c r="A326" s="128"/>
      <c r="B326" s="27"/>
      <c r="C326" s="24"/>
      <c r="D326" s="24"/>
      <c r="E326" s="28"/>
      <c r="F326" s="355"/>
      <c r="G326" s="355"/>
      <c r="H326" s="28"/>
      <c r="I326" s="28"/>
      <c r="J326" s="60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x14ac:dyDescent="0.25">
      <c r="A327" s="128"/>
      <c r="B327" s="27"/>
      <c r="C327" s="24"/>
      <c r="D327" s="24"/>
      <c r="E327" s="28"/>
      <c r="F327" s="355"/>
      <c r="G327" s="355"/>
      <c r="H327" s="28"/>
      <c r="I327" s="28"/>
      <c r="J327" s="60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x14ac:dyDescent="0.25">
      <c r="A328" s="128"/>
      <c r="B328" s="29"/>
      <c r="C328" s="23"/>
      <c r="D328" s="23"/>
      <c r="E328" s="24"/>
      <c r="H328" s="24"/>
      <c r="I328" s="24"/>
      <c r="J328" s="60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x14ac:dyDescent="0.25">
      <c r="A329" s="128"/>
      <c r="B329" s="27"/>
      <c r="C329" s="28"/>
      <c r="D329" s="28"/>
      <c r="E329" s="24"/>
      <c r="H329" s="24"/>
      <c r="I329" s="24"/>
      <c r="J329" s="60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x14ac:dyDescent="0.25">
      <c r="A330" s="128"/>
      <c r="B330" s="27"/>
      <c r="C330" s="28"/>
      <c r="D330" s="28"/>
      <c r="E330" s="24"/>
      <c r="H330" s="24"/>
      <c r="I330" s="24"/>
      <c r="J330" s="60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x14ac:dyDescent="0.25">
      <c r="A331" s="128"/>
      <c r="B331" s="27"/>
      <c r="C331" s="28"/>
      <c r="D331" s="28"/>
      <c r="E331" s="24"/>
      <c r="H331" s="24"/>
      <c r="I331" s="24"/>
      <c r="J331" s="60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x14ac:dyDescent="0.25">
      <c r="A332" s="128"/>
      <c r="B332" s="27"/>
      <c r="C332" s="24"/>
      <c r="D332" s="24"/>
      <c r="E332" s="28"/>
      <c r="F332" s="355"/>
      <c r="G332" s="355"/>
      <c r="H332" s="28"/>
      <c r="I332" s="28"/>
      <c r="J332" s="60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x14ac:dyDescent="0.25">
      <c r="A333" s="128"/>
      <c r="B333" s="27"/>
      <c r="C333" s="24"/>
      <c r="D333" s="24"/>
      <c r="E333" s="28"/>
      <c r="F333" s="355"/>
      <c r="G333" s="355"/>
      <c r="H333" s="28"/>
      <c r="I333" s="28"/>
      <c r="J333" s="60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x14ac:dyDescent="0.25">
      <c r="A334" s="128"/>
      <c r="B334" s="27"/>
      <c r="C334" s="24"/>
      <c r="D334" s="24"/>
      <c r="E334" s="28"/>
      <c r="F334" s="355"/>
      <c r="G334" s="355"/>
      <c r="H334" s="28"/>
      <c r="I334" s="28"/>
      <c r="J334" s="60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x14ac:dyDescent="0.25">
      <c r="A335" s="128"/>
      <c r="B335" s="27"/>
      <c r="C335" s="24"/>
      <c r="D335" s="24"/>
      <c r="E335" s="28"/>
      <c r="F335" s="355"/>
      <c r="G335" s="355"/>
      <c r="H335" s="28"/>
      <c r="I335" s="28"/>
      <c r="J335" s="60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x14ac:dyDescent="0.25">
      <c r="A336" s="128"/>
      <c r="B336" s="27"/>
      <c r="C336" s="24"/>
      <c r="D336" s="24"/>
      <c r="E336" s="28"/>
      <c r="F336" s="355"/>
      <c r="G336" s="355"/>
      <c r="H336" s="28"/>
      <c r="I336" s="28"/>
      <c r="J336" s="60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x14ac:dyDescent="0.25">
      <c r="A337" s="128"/>
      <c r="B337" s="27"/>
      <c r="C337" s="24"/>
      <c r="D337" s="24"/>
      <c r="E337" s="28"/>
      <c r="F337" s="355"/>
      <c r="G337" s="355"/>
      <c r="H337" s="28"/>
      <c r="I337" s="28"/>
      <c r="J337" s="60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x14ac:dyDescent="0.25">
      <c r="A338" s="128"/>
      <c r="B338" s="27"/>
      <c r="C338" s="24"/>
      <c r="D338" s="24"/>
      <c r="E338" s="28"/>
      <c r="F338" s="355"/>
      <c r="G338" s="355"/>
      <c r="H338" s="28"/>
      <c r="I338" s="28"/>
      <c r="J338" s="60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x14ac:dyDescent="0.25">
      <c r="A339" s="128"/>
      <c r="B339" s="27"/>
      <c r="C339" s="24"/>
      <c r="D339" s="24"/>
      <c r="E339" s="28"/>
      <c r="F339" s="355"/>
      <c r="G339" s="355"/>
      <c r="H339" s="28"/>
      <c r="I339" s="28"/>
      <c r="J339" s="60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x14ac:dyDescent="0.25">
      <c r="A340" s="128"/>
      <c r="B340" s="27"/>
      <c r="C340" s="24"/>
      <c r="D340" s="24"/>
      <c r="E340" s="28"/>
      <c r="F340" s="355"/>
      <c r="G340" s="355"/>
      <c r="H340" s="28"/>
      <c r="I340" s="28"/>
      <c r="J340" s="60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x14ac:dyDescent="0.25">
      <c r="A341" s="128"/>
      <c r="B341" s="27"/>
      <c r="C341" s="24"/>
      <c r="D341" s="24"/>
      <c r="E341" s="28"/>
      <c r="F341" s="355"/>
      <c r="G341" s="355"/>
      <c r="H341" s="28"/>
      <c r="I341" s="28"/>
      <c r="J341" s="60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x14ac:dyDescent="0.25">
      <c r="A342" s="128"/>
      <c r="B342" s="27"/>
      <c r="C342" s="28"/>
      <c r="D342" s="28"/>
      <c r="E342" s="24"/>
      <c r="H342" s="24"/>
      <c r="I342" s="24"/>
      <c r="J342" s="60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x14ac:dyDescent="0.25">
      <c r="A343" s="128"/>
      <c r="B343" s="27"/>
      <c r="C343" s="24"/>
      <c r="D343" s="24"/>
      <c r="E343" s="28"/>
      <c r="F343" s="355"/>
      <c r="G343" s="355"/>
      <c r="H343" s="28"/>
      <c r="I343" s="28"/>
      <c r="J343" s="60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x14ac:dyDescent="0.25">
      <c r="A344" s="128"/>
      <c r="B344" s="27"/>
      <c r="C344" s="24"/>
      <c r="D344" s="24"/>
      <c r="E344" s="28"/>
      <c r="F344" s="355"/>
      <c r="G344" s="355"/>
      <c r="H344" s="28"/>
      <c r="I344" s="28"/>
      <c r="J344" s="60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x14ac:dyDescent="0.25">
      <c r="A345" s="128"/>
      <c r="B345" s="27"/>
      <c r="C345" s="24"/>
      <c r="D345" s="24"/>
      <c r="E345" s="28"/>
      <c r="F345" s="355"/>
      <c r="G345" s="355"/>
      <c r="H345" s="28"/>
      <c r="I345" s="28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x14ac:dyDescent="0.25">
      <c r="A346" s="128"/>
      <c r="B346" s="27"/>
      <c r="C346" s="24"/>
      <c r="D346" s="24"/>
      <c r="E346" s="28"/>
      <c r="F346" s="355"/>
      <c r="G346" s="355"/>
      <c r="H346" s="28"/>
      <c r="I346" s="28"/>
    </row>
    <row r="347" spans="1:23" x14ac:dyDescent="0.25">
      <c r="B347" s="27"/>
      <c r="C347" s="24"/>
      <c r="D347" s="24"/>
      <c r="E347" s="28"/>
      <c r="F347" s="355"/>
      <c r="G347" s="355"/>
      <c r="H347" s="28"/>
      <c r="I347" s="28"/>
      <c r="J347" s="18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s="12" customFormat="1" x14ac:dyDescent="0.25">
      <c r="A348" s="129"/>
      <c r="B348" s="27"/>
      <c r="C348" s="24"/>
      <c r="D348" s="24"/>
      <c r="E348" s="28"/>
      <c r="F348" s="355"/>
      <c r="G348" s="355"/>
      <c r="H348" s="28"/>
      <c r="I348" s="28"/>
      <c r="J348" s="49"/>
    </row>
    <row r="349" spans="1:23" s="12" customFormat="1" x14ac:dyDescent="0.25">
      <c r="A349" s="129"/>
      <c r="B349" s="27"/>
      <c r="C349" s="24"/>
      <c r="D349" s="24"/>
      <c r="E349" s="28"/>
      <c r="F349" s="355"/>
      <c r="G349" s="355"/>
      <c r="H349" s="28"/>
      <c r="I349" s="28"/>
      <c r="J349" s="49"/>
    </row>
    <row r="350" spans="1:23" s="12" customFormat="1" x14ac:dyDescent="0.25">
      <c r="A350" s="129"/>
      <c r="B350" s="27"/>
      <c r="C350" s="24"/>
      <c r="D350" s="24"/>
      <c r="E350" s="28"/>
      <c r="F350" s="355"/>
      <c r="G350" s="355"/>
      <c r="H350" s="28"/>
      <c r="I350" s="28"/>
      <c r="J350" s="49"/>
    </row>
    <row r="351" spans="1:23" s="12" customFormat="1" x14ac:dyDescent="0.25">
      <c r="A351" s="129"/>
      <c r="B351" s="27"/>
      <c r="C351" s="24"/>
      <c r="D351" s="24"/>
      <c r="E351" s="28"/>
      <c r="F351" s="355"/>
      <c r="G351" s="355"/>
      <c r="H351" s="28"/>
      <c r="I351" s="28"/>
      <c r="J351" s="49"/>
    </row>
    <row r="352" spans="1:23" s="12" customFormat="1" x14ac:dyDescent="0.25">
      <c r="A352" s="129"/>
      <c r="B352" s="27"/>
      <c r="C352" s="24"/>
      <c r="D352" s="24"/>
      <c r="E352" s="28"/>
      <c r="F352" s="355"/>
      <c r="G352" s="355"/>
      <c r="H352" s="28"/>
      <c r="I352" s="28"/>
      <c r="J352" s="49"/>
    </row>
    <row r="353" spans="1:23" s="12" customFormat="1" x14ac:dyDescent="0.25">
      <c r="A353" s="129"/>
      <c r="B353" s="27"/>
      <c r="C353" s="28"/>
      <c r="D353" s="28"/>
      <c r="E353" s="24"/>
      <c r="F353" s="354"/>
      <c r="G353" s="354"/>
      <c r="H353" s="24"/>
      <c r="I353" s="24"/>
      <c r="J353" s="49"/>
    </row>
    <row r="354" spans="1:23" s="12" customFormat="1" x14ac:dyDescent="0.25">
      <c r="A354" s="129"/>
      <c r="B354" s="27"/>
      <c r="C354" s="24"/>
      <c r="D354" s="24"/>
      <c r="E354" s="28"/>
      <c r="F354" s="355"/>
      <c r="G354" s="355"/>
      <c r="H354" s="28"/>
      <c r="I354" s="28"/>
      <c r="J354" s="49"/>
    </row>
    <row r="355" spans="1:23" s="12" customFormat="1" x14ac:dyDescent="0.25">
      <c r="A355" s="129"/>
      <c r="B355" s="27"/>
      <c r="C355" s="24"/>
      <c r="D355" s="24"/>
      <c r="E355" s="28"/>
      <c r="F355" s="355"/>
      <c r="G355" s="355"/>
      <c r="H355" s="28"/>
      <c r="I355" s="28"/>
      <c r="J355" s="49"/>
    </row>
    <row r="356" spans="1:23" s="12" customFormat="1" x14ac:dyDescent="0.25">
      <c r="A356" s="129"/>
      <c r="B356" s="27"/>
      <c r="C356" s="24"/>
      <c r="D356" s="24"/>
      <c r="E356" s="28"/>
      <c r="F356" s="355"/>
      <c r="G356" s="355"/>
      <c r="H356" s="28"/>
      <c r="I356" s="28"/>
      <c r="J356" s="49"/>
    </row>
    <row r="357" spans="1:23" s="12" customFormat="1" x14ac:dyDescent="0.25">
      <c r="A357" s="129"/>
      <c r="B357" s="27"/>
      <c r="C357" s="24"/>
      <c r="D357" s="24"/>
      <c r="E357" s="28"/>
      <c r="F357" s="355"/>
      <c r="G357" s="355"/>
      <c r="H357" s="28"/>
      <c r="I357" s="28"/>
      <c r="J357" s="49"/>
    </row>
    <row r="358" spans="1:23" s="12" customFormat="1" x14ac:dyDescent="0.25">
      <c r="A358" s="129"/>
      <c r="B358" s="27"/>
      <c r="C358" s="24"/>
      <c r="D358" s="24"/>
      <c r="E358" s="28"/>
      <c r="F358" s="355"/>
      <c r="G358" s="355"/>
      <c r="H358" s="28"/>
      <c r="I358" s="28"/>
      <c r="J358" s="49"/>
    </row>
    <row r="359" spans="1:23" s="12" customFormat="1" x14ac:dyDescent="0.25">
      <c r="A359" s="129"/>
      <c r="B359" s="27"/>
      <c r="C359" s="24"/>
      <c r="D359" s="24"/>
      <c r="E359" s="28"/>
      <c r="F359" s="355"/>
      <c r="G359" s="355"/>
      <c r="H359" s="28"/>
      <c r="I359" s="28"/>
      <c r="J359" s="49"/>
    </row>
    <row r="360" spans="1:23" s="12" customFormat="1" x14ac:dyDescent="0.25">
      <c r="A360" s="129"/>
      <c r="B360" s="27"/>
      <c r="C360" s="24"/>
      <c r="D360" s="24"/>
      <c r="E360" s="28"/>
      <c r="F360" s="355"/>
      <c r="G360" s="355"/>
      <c r="H360" s="28"/>
      <c r="I360" s="28"/>
      <c r="J360" s="49"/>
    </row>
    <row r="361" spans="1:23" s="12" customFormat="1" x14ac:dyDescent="0.25">
      <c r="A361" s="129"/>
      <c r="B361" s="27"/>
      <c r="C361" s="24"/>
      <c r="D361" s="24"/>
      <c r="E361" s="28"/>
      <c r="F361" s="355"/>
      <c r="G361" s="355"/>
      <c r="H361" s="28"/>
      <c r="I361" s="28"/>
      <c r="J361" s="49"/>
    </row>
    <row r="362" spans="1:23" s="12" customFormat="1" x14ac:dyDescent="0.25">
      <c r="A362" s="129"/>
      <c r="B362" s="27"/>
      <c r="C362" s="24"/>
      <c r="D362" s="24"/>
      <c r="E362" s="28"/>
      <c r="F362" s="355"/>
      <c r="G362" s="355"/>
      <c r="H362" s="28"/>
      <c r="I362" s="28"/>
      <c r="J362" s="49"/>
    </row>
    <row r="363" spans="1:23" s="12" customFormat="1" x14ac:dyDescent="0.25">
      <c r="A363" s="129"/>
      <c r="B363" s="27"/>
      <c r="C363" s="24"/>
      <c r="D363" s="24"/>
      <c r="E363" s="28"/>
      <c r="F363" s="355"/>
      <c r="G363" s="355"/>
      <c r="H363" s="28"/>
      <c r="I363" s="28"/>
      <c r="J363" s="49"/>
    </row>
    <row r="364" spans="1:23" x14ac:dyDescent="0.25">
      <c r="B364" s="29"/>
      <c r="C364" s="23"/>
      <c r="D364" s="23"/>
      <c r="E364" s="28"/>
      <c r="F364" s="355"/>
      <c r="G364" s="355"/>
      <c r="H364" s="28"/>
      <c r="I364" s="28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x14ac:dyDescent="0.25">
      <c r="B365" s="30"/>
      <c r="C365" s="26"/>
      <c r="D365" s="26"/>
      <c r="E365" s="24"/>
      <c r="H365" s="24"/>
      <c r="I365" s="24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x14ac:dyDescent="0.25">
      <c r="B366" s="27"/>
      <c r="C366" s="24"/>
      <c r="D366" s="24"/>
      <c r="E366" s="28"/>
      <c r="F366" s="355"/>
      <c r="G366" s="355"/>
      <c r="H366" s="28"/>
      <c r="I366" s="28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x14ac:dyDescent="0.25">
      <c r="B367" s="27"/>
      <c r="C367" s="28"/>
      <c r="D367" s="28"/>
      <c r="E367" s="24"/>
      <c r="H367" s="24"/>
      <c r="I367" s="24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x14ac:dyDescent="0.25">
      <c r="B368" s="27"/>
      <c r="C368" s="24"/>
      <c r="D368" s="24"/>
      <c r="E368" s="28"/>
      <c r="F368" s="355"/>
      <c r="G368" s="355"/>
      <c r="H368" s="28"/>
      <c r="I368" s="28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x14ac:dyDescent="0.25">
      <c r="B369" s="27"/>
      <c r="C369" s="24"/>
      <c r="D369" s="24"/>
      <c r="E369" s="28"/>
      <c r="F369" s="355"/>
      <c r="G369" s="355"/>
      <c r="H369" s="28"/>
      <c r="I369" s="28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x14ac:dyDescent="0.25">
      <c r="B370" s="27"/>
      <c r="C370" s="24"/>
      <c r="D370" s="24"/>
      <c r="E370" s="28"/>
      <c r="F370" s="355"/>
      <c r="G370" s="355"/>
      <c r="H370" s="28"/>
      <c r="I370" s="28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x14ac:dyDescent="0.25">
      <c r="B371" s="27"/>
      <c r="C371" s="24"/>
      <c r="D371" s="24"/>
      <c r="E371" s="28"/>
      <c r="F371" s="355"/>
      <c r="G371" s="355"/>
      <c r="H371" s="28"/>
      <c r="I371" s="28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x14ac:dyDescent="0.25">
      <c r="B372" s="27"/>
      <c r="C372" s="28"/>
      <c r="D372" s="28"/>
      <c r="E372" s="24"/>
      <c r="H372" s="24"/>
      <c r="I372" s="24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x14ac:dyDescent="0.25">
      <c r="B373" s="27"/>
      <c r="C373" s="24"/>
      <c r="D373" s="24"/>
      <c r="E373" s="28"/>
      <c r="F373" s="355"/>
      <c r="G373" s="355"/>
      <c r="H373" s="28"/>
      <c r="I373" s="28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x14ac:dyDescent="0.25">
      <c r="B374" s="27"/>
      <c r="C374" s="24"/>
      <c r="D374" s="24"/>
      <c r="E374" s="28"/>
      <c r="F374" s="355"/>
      <c r="G374" s="355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x14ac:dyDescent="0.25">
      <c r="B375" s="27"/>
      <c r="C375" s="28"/>
      <c r="D375" s="28"/>
      <c r="E375" s="24"/>
      <c r="H375" s="24"/>
      <c r="I375" s="24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x14ac:dyDescent="0.25">
      <c r="B376" s="27"/>
      <c r="C376" s="28"/>
      <c r="D376" s="28"/>
      <c r="E376" s="24"/>
      <c r="H376" s="24"/>
      <c r="I376" s="24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x14ac:dyDescent="0.25">
      <c r="B377" s="27"/>
      <c r="C377" s="24"/>
      <c r="D377" s="24"/>
      <c r="E377" s="28"/>
      <c r="F377" s="355"/>
      <c r="G377" s="355"/>
      <c r="H377" s="28"/>
      <c r="I377" s="28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x14ac:dyDescent="0.25">
      <c r="B378" s="27"/>
      <c r="C378" s="24"/>
      <c r="D378" s="24"/>
      <c r="E378" s="28"/>
      <c r="F378" s="355"/>
      <c r="G378" s="355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x14ac:dyDescent="0.25">
      <c r="A379" s="128"/>
      <c r="B379" s="27"/>
      <c r="C379" s="24"/>
      <c r="D379" s="24"/>
      <c r="E379" s="28"/>
      <c r="F379" s="355"/>
      <c r="G379" s="355"/>
      <c r="H379" s="28"/>
      <c r="I379" s="28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x14ac:dyDescent="0.25">
      <c r="A380" s="128"/>
      <c r="B380" s="27"/>
      <c r="C380" s="28"/>
      <c r="D380" s="28"/>
      <c r="E380" s="24"/>
      <c r="H380" s="24"/>
      <c r="I380" s="24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x14ac:dyDescent="0.25">
      <c r="A381" s="128"/>
      <c r="B381" s="27"/>
      <c r="C381" s="24"/>
      <c r="D381" s="24"/>
      <c r="E381" s="28"/>
      <c r="F381" s="355"/>
      <c r="G381" s="355"/>
      <c r="H381" s="28"/>
      <c r="I381" s="28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x14ac:dyDescent="0.25">
      <c r="A382" s="128"/>
      <c r="B382" s="27"/>
      <c r="C382" s="24"/>
      <c r="D382" s="24"/>
      <c r="E382" s="28"/>
      <c r="F382" s="355"/>
      <c r="G382" s="355"/>
      <c r="H382" s="28"/>
      <c r="I382" s="28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x14ac:dyDescent="0.25">
      <c r="A383" s="128"/>
      <c r="B383" s="27"/>
      <c r="C383" s="24"/>
      <c r="D383" s="24"/>
      <c r="E383" s="28"/>
      <c r="F383" s="355"/>
      <c r="G383" s="355"/>
      <c r="H383" s="28"/>
      <c r="I383" s="28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x14ac:dyDescent="0.25">
      <c r="A384" s="128"/>
      <c r="B384" s="27"/>
      <c r="C384" s="24"/>
      <c r="D384" s="24"/>
      <c r="E384" s="28"/>
      <c r="F384" s="355"/>
      <c r="G384" s="355"/>
      <c r="H384" s="28"/>
      <c r="I384" s="28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x14ac:dyDescent="0.25">
      <c r="A385" s="128"/>
      <c r="B385" s="27"/>
      <c r="C385" s="24"/>
      <c r="D385" s="24"/>
      <c r="E385" s="28"/>
      <c r="F385" s="355"/>
      <c r="G385" s="355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x14ac:dyDescent="0.25">
      <c r="A386" s="128"/>
      <c r="B386" s="27"/>
      <c r="C386" s="24"/>
      <c r="D386" s="24"/>
      <c r="E386" s="28"/>
      <c r="F386" s="355"/>
      <c r="G386" s="355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x14ac:dyDescent="0.25">
      <c r="A387" s="128"/>
      <c r="B387" s="27"/>
      <c r="C387" s="24"/>
      <c r="D387" s="24"/>
      <c r="E387" s="28"/>
      <c r="F387" s="355"/>
      <c r="G387" s="355"/>
      <c r="H387" s="28"/>
      <c r="I387" s="28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x14ac:dyDescent="0.25">
      <c r="A388" s="128"/>
      <c r="B388" s="27"/>
      <c r="C388" s="24"/>
      <c r="D388" s="24"/>
      <c r="E388" s="28"/>
      <c r="F388" s="355"/>
      <c r="G388" s="355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x14ac:dyDescent="0.25">
      <c r="A389" s="128"/>
      <c r="B389" s="27"/>
      <c r="C389" s="24"/>
      <c r="D389" s="24"/>
      <c r="E389" s="28"/>
      <c r="F389" s="355"/>
      <c r="G389" s="355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x14ac:dyDescent="0.25">
      <c r="A390" s="128"/>
      <c r="B390" s="27"/>
      <c r="C390" s="24"/>
      <c r="D390" s="24"/>
      <c r="E390" s="28"/>
      <c r="F390" s="355"/>
      <c r="G390" s="355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x14ac:dyDescent="0.25">
      <c r="A391" s="128"/>
      <c r="B391" s="29"/>
      <c r="C391" s="23"/>
      <c r="D391" s="23"/>
      <c r="E391" s="24"/>
      <c r="H391" s="24"/>
      <c r="I391" s="24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x14ac:dyDescent="0.25">
      <c r="A392" s="128"/>
      <c r="B392" s="27"/>
      <c r="C392" s="28"/>
      <c r="D392" s="28"/>
      <c r="E392" s="24"/>
      <c r="H392" s="24"/>
      <c r="I392" s="24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x14ac:dyDescent="0.25">
      <c r="A393" s="128"/>
      <c r="B393" s="27"/>
      <c r="C393" s="28"/>
      <c r="D393" s="28"/>
      <c r="E393" s="24"/>
      <c r="H393" s="24"/>
      <c r="I393" s="24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x14ac:dyDescent="0.25">
      <c r="A394" s="128"/>
      <c r="B394" s="27"/>
      <c r="C394" s="24"/>
      <c r="D394" s="24"/>
      <c r="E394" s="28"/>
      <c r="F394" s="355"/>
      <c r="G394" s="355"/>
      <c r="H394" s="28"/>
      <c r="I394" s="28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x14ac:dyDescent="0.25">
      <c r="A395" s="128"/>
      <c r="B395" s="27"/>
      <c r="C395" s="24"/>
      <c r="D395" s="24"/>
      <c r="E395" s="28"/>
      <c r="F395" s="355"/>
      <c r="G395" s="355"/>
      <c r="H395" s="28"/>
      <c r="I395" s="28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x14ac:dyDescent="0.25">
      <c r="A396" s="128"/>
      <c r="B396" s="27"/>
      <c r="C396" s="24"/>
      <c r="D396" s="24"/>
      <c r="E396" s="28"/>
      <c r="F396" s="355"/>
      <c r="G396" s="355"/>
      <c r="H396" s="28"/>
      <c r="I396" s="28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x14ac:dyDescent="0.25">
      <c r="A397" s="128"/>
      <c r="B397" s="27"/>
      <c r="C397" s="28"/>
      <c r="D397" s="28"/>
      <c r="E397" s="24"/>
      <c r="H397" s="24"/>
      <c r="I397" s="24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x14ac:dyDescent="0.25">
      <c r="A398" s="128"/>
      <c r="B398" s="27"/>
      <c r="C398" s="24"/>
      <c r="D398" s="24"/>
      <c r="E398" s="28"/>
      <c r="F398" s="355"/>
      <c r="G398" s="355"/>
      <c r="H398" s="28"/>
      <c r="I398" s="28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x14ac:dyDescent="0.25">
      <c r="A399" s="128"/>
      <c r="B399" s="27"/>
      <c r="C399" s="24"/>
      <c r="D399" s="24"/>
      <c r="E399" s="28"/>
      <c r="F399" s="355"/>
      <c r="G399" s="355"/>
      <c r="H399" s="28"/>
      <c r="I399" s="28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x14ac:dyDescent="0.25">
      <c r="A400" s="128"/>
      <c r="B400" s="27"/>
      <c r="C400" s="28"/>
      <c r="D400" s="28"/>
      <c r="E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x14ac:dyDescent="0.25">
      <c r="A401" s="128"/>
      <c r="B401" s="27"/>
      <c r="C401" s="24"/>
      <c r="D401" s="24"/>
      <c r="E401" s="28"/>
      <c r="F401" s="355"/>
      <c r="G401" s="355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x14ac:dyDescent="0.25">
      <c r="A402" s="128"/>
      <c r="B402" s="27"/>
      <c r="C402" s="24"/>
      <c r="D402" s="24"/>
      <c r="E402" s="28"/>
      <c r="F402" s="355"/>
      <c r="G402" s="355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x14ac:dyDescent="0.25">
      <c r="A403" s="128"/>
      <c r="B403" s="27"/>
      <c r="C403" s="24"/>
      <c r="D403" s="24"/>
      <c r="E403" s="28"/>
      <c r="F403" s="355"/>
      <c r="G403" s="355"/>
      <c r="H403" s="28"/>
      <c r="I403" s="28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x14ac:dyDescent="0.25">
      <c r="A404" s="128"/>
      <c r="B404" s="27"/>
      <c r="C404" s="24"/>
      <c r="D404" s="24"/>
      <c r="E404" s="28"/>
      <c r="F404" s="355"/>
      <c r="G404" s="355"/>
      <c r="H404" s="28"/>
      <c r="I404" s="28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x14ac:dyDescent="0.25">
      <c r="A405" s="128"/>
      <c r="B405" s="27"/>
      <c r="C405" s="24"/>
      <c r="D405" s="24"/>
      <c r="E405" s="28"/>
      <c r="F405" s="355"/>
      <c r="G405" s="355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x14ac:dyDescent="0.25">
      <c r="A406" s="128"/>
      <c r="B406" s="27"/>
      <c r="C406" s="24"/>
      <c r="D406" s="24"/>
      <c r="E406" s="28"/>
      <c r="F406" s="355"/>
      <c r="G406" s="355"/>
      <c r="H406" s="28"/>
      <c r="I406" s="28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x14ac:dyDescent="0.25">
      <c r="A407" s="128"/>
      <c r="B407" s="27"/>
      <c r="C407" s="24"/>
      <c r="D407" s="24"/>
      <c r="E407" s="28"/>
      <c r="F407" s="355"/>
      <c r="G407" s="355"/>
      <c r="H407" s="28"/>
      <c r="I407" s="28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x14ac:dyDescent="0.25">
      <c r="A408" s="128"/>
      <c r="B408" s="27"/>
      <c r="C408" s="28"/>
      <c r="D408" s="28"/>
      <c r="E408" s="24"/>
      <c r="H408" s="24"/>
      <c r="I408" s="24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x14ac:dyDescent="0.25">
      <c r="A409" s="128"/>
      <c r="B409" s="27"/>
      <c r="C409" s="28"/>
      <c r="D409" s="28"/>
      <c r="E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x14ac:dyDescent="0.25">
      <c r="A410" s="128"/>
      <c r="B410" s="27"/>
      <c r="C410" s="28"/>
      <c r="D410" s="28"/>
      <c r="E410" s="24"/>
      <c r="H410" s="24"/>
      <c r="I410" s="24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x14ac:dyDescent="0.25">
      <c r="A411" s="128"/>
      <c r="B411" s="27"/>
      <c r="C411" s="28"/>
      <c r="D411" s="28"/>
      <c r="E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x14ac:dyDescent="0.25">
      <c r="A412" s="128"/>
      <c r="B412" s="27"/>
      <c r="C412" s="24"/>
      <c r="D412" s="24"/>
      <c r="E412" s="28"/>
      <c r="F412" s="355"/>
      <c r="G412" s="355"/>
      <c r="H412" s="28"/>
      <c r="I412" s="28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x14ac:dyDescent="0.25">
      <c r="A413" s="128"/>
      <c r="B413" s="27"/>
      <c r="C413" s="24"/>
      <c r="D413" s="24"/>
      <c r="E413" s="28"/>
      <c r="F413" s="355"/>
      <c r="G413" s="355"/>
      <c r="H413" s="28"/>
      <c r="I413" s="28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x14ac:dyDescent="0.25">
      <c r="A414" s="128"/>
      <c r="B414" s="27"/>
      <c r="C414" s="24"/>
      <c r="D414" s="24"/>
      <c r="E414" s="28"/>
      <c r="F414" s="355"/>
      <c r="G414" s="355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x14ac:dyDescent="0.25">
      <c r="A415" s="128"/>
      <c r="B415" s="27"/>
      <c r="C415" s="24"/>
      <c r="D415" s="24"/>
      <c r="E415" s="28"/>
      <c r="F415" s="355"/>
      <c r="G415" s="355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x14ac:dyDescent="0.25">
      <c r="A416" s="128"/>
      <c r="B416" s="27"/>
      <c r="C416" s="28"/>
      <c r="D416" s="28"/>
      <c r="E416" s="24"/>
      <c r="H416" s="24"/>
      <c r="I416" s="24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x14ac:dyDescent="0.25">
      <c r="A417" s="128"/>
      <c r="B417" s="27"/>
      <c r="C417" s="24"/>
      <c r="D417" s="24"/>
      <c r="E417" s="28"/>
      <c r="F417" s="355"/>
      <c r="G417" s="355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x14ac:dyDescent="0.25">
      <c r="A418" s="128"/>
      <c r="B418" s="27"/>
      <c r="C418" s="24"/>
      <c r="D418" s="24"/>
      <c r="E418" s="28"/>
      <c r="F418" s="355"/>
      <c r="G418" s="355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x14ac:dyDescent="0.25">
      <c r="A419" s="128"/>
      <c r="B419" s="27"/>
      <c r="C419" s="24"/>
      <c r="D419" s="24"/>
      <c r="E419" s="28"/>
      <c r="F419" s="355"/>
      <c r="G419" s="355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x14ac:dyDescent="0.25">
      <c r="A420" s="128"/>
      <c r="B420" s="27"/>
      <c r="C420" s="24"/>
      <c r="D420" s="24"/>
      <c r="E420" s="28"/>
      <c r="F420" s="355"/>
      <c r="G420" s="355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x14ac:dyDescent="0.25">
      <c r="A421" s="128"/>
      <c r="B421" s="27"/>
      <c r="C421" s="24"/>
      <c r="D421" s="24"/>
      <c r="E421" s="28"/>
      <c r="F421" s="355"/>
      <c r="G421" s="355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x14ac:dyDescent="0.25">
      <c r="A422" s="128"/>
      <c r="B422" s="27"/>
      <c r="C422" s="28"/>
      <c r="D422" s="28"/>
      <c r="E422" s="24"/>
      <c r="H422" s="24"/>
      <c r="I422" s="24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x14ac:dyDescent="0.25">
      <c r="A423" s="128"/>
      <c r="B423" s="27"/>
      <c r="C423" s="28"/>
      <c r="D423" s="28"/>
      <c r="E423" s="24"/>
      <c r="H423" s="24"/>
      <c r="I423" s="24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x14ac:dyDescent="0.25">
      <c r="A424" s="128"/>
      <c r="B424" s="27"/>
      <c r="C424" s="24"/>
      <c r="D424" s="24"/>
      <c r="E424" s="28"/>
      <c r="F424" s="355"/>
      <c r="G424" s="355"/>
      <c r="H424" s="28"/>
      <c r="I424" s="28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x14ac:dyDescent="0.25">
      <c r="A425" s="128"/>
      <c r="B425" s="27"/>
      <c r="C425" s="24"/>
      <c r="D425" s="24"/>
      <c r="E425" s="28"/>
      <c r="F425" s="355"/>
      <c r="G425" s="355"/>
      <c r="H425" s="28"/>
      <c r="I425" s="28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x14ac:dyDescent="0.25">
      <c r="A426" s="128"/>
      <c r="B426" s="27"/>
      <c r="C426" s="24"/>
      <c r="D426" s="24"/>
      <c r="E426" s="28"/>
      <c r="F426" s="355"/>
      <c r="G426" s="355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x14ac:dyDescent="0.25">
      <c r="A427" s="128"/>
      <c r="B427" s="29"/>
      <c r="C427" s="23"/>
      <c r="D427" s="23"/>
      <c r="E427" s="24"/>
      <c r="H427" s="24"/>
      <c r="I427" s="24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x14ac:dyDescent="0.25">
      <c r="A428" s="128"/>
      <c r="B428" s="27"/>
      <c r="C428" s="28"/>
      <c r="D428" s="28"/>
      <c r="E428" s="24"/>
      <c r="H428" s="24"/>
      <c r="I428" s="24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x14ac:dyDescent="0.25">
      <c r="A429" s="128"/>
      <c r="B429" s="27"/>
      <c r="C429" s="28"/>
      <c r="D429" s="28"/>
      <c r="E429" s="24"/>
      <c r="H429" s="24"/>
      <c r="I429" s="24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x14ac:dyDescent="0.25">
      <c r="A430" s="128"/>
      <c r="B430" s="27"/>
      <c r="C430" s="24"/>
      <c r="D430" s="24"/>
      <c r="E430" s="28"/>
      <c r="F430" s="355"/>
      <c r="G430" s="355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x14ac:dyDescent="0.25">
      <c r="A431" s="128"/>
      <c r="B431" s="27"/>
      <c r="C431" s="24"/>
      <c r="D431" s="24"/>
      <c r="E431" s="28"/>
      <c r="F431" s="355"/>
      <c r="G431" s="355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x14ac:dyDescent="0.25">
      <c r="A432" s="128"/>
      <c r="B432" s="27"/>
      <c r="C432" s="28"/>
      <c r="D432" s="28"/>
      <c r="E432" s="24"/>
      <c r="H432" s="24"/>
      <c r="I432" s="24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x14ac:dyDescent="0.25">
      <c r="A433" s="128"/>
      <c r="B433" s="27"/>
      <c r="C433" s="28"/>
      <c r="D433" s="28"/>
      <c r="E433" s="24"/>
      <c r="H433" s="24"/>
      <c r="I433" s="24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x14ac:dyDescent="0.25">
      <c r="A434" s="128"/>
      <c r="B434" s="27"/>
      <c r="C434" s="24"/>
      <c r="D434" s="24"/>
      <c r="E434" s="28"/>
      <c r="F434" s="355"/>
      <c r="G434" s="355"/>
      <c r="H434" s="28"/>
      <c r="I434" s="28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x14ac:dyDescent="0.25">
      <c r="A435" s="128"/>
      <c r="B435" s="27"/>
      <c r="C435" s="24"/>
      <c r="D435" s="24"/>
      <c r="E435" s="28"/>
      <c r="F435" s="355"/>
      <c r="G435" s="355"/>
      <c r="H435" s="28"/>
      <c r="I435" s="28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x14ac:dyDescent="0.25">
      <c r="A436" s="128"/>
      <c r="B436" s="27"/>
      <c r="C436" s="28"/>
      <c r="D436" s="28"/>
      <c r="E436" s="24"/>
      <c r="H436" s="24"/>
      <c r="I436" s="24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x14ac:dyDescent="0.25">
      <c r="A437" s="128"/>
      <c r="B437" s="29"/>
      <c r="C437" s="23"/>
      <c r="D437" s="23"/>
      <c r="E437" s="24"/>
      <c r="H437" s="24"/>
      <c r="I437" s="24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x14ac:dyDescent="0.25">
      <c r="A438" s="128"/>
      <c r="B438" s="27"/>
      <c r="C438" s="28"/>
      <c r="D438" s="28"/>
      <c r="E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x14ac:dyDescent="0.25">
      <c r="A439" s="128"/>
      <c r="B439" s="27"/>
      <c r="C439" s="28"/>
      <c r="D439" s="28"/>
      <c r="E439" s="24"/>
      <c r="H439" s="24"/>
      <c r="I439" s="24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x14ac:dyDescent="0.25">
      <c r="A440" s="128"/>
      <c r="B440" s="27"/>
      <c r="C440" s="28"/>
      <c r="D440" s="28"/>
      <c r="E440" s="24"/>
      <c r="H440" s="24"/>
      <c r="I440" s="24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x14ac:dyDescent="0.25">
      <c r="A441" s="128"/>
      <c r="B441" s="27"/>
      <c r="C441" s="28"/>
      <c r="D441" s="28"/>
      <c r="E441" s="24"/>
      <c r="H441" s="24"/>
      <c r="I441" s="24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x14ac:dyDescent="0.25">
      <c r="A442" s="128"/>
      <c r="B442" s="27"/>
      <c r="C442" s="24"/>
      <c r="D442" s="24"/>
      <c r="E442" s="28"/>
      <c r="F442" s="355"/>
      <c r="G442" s="355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x14ac:dyDescent="0.25">
      <c r="A443" s="128"/>
      <c r="B443" s="27"/>
      <c r="C443" s="24"/>
      <c r="D443" s="24"/>
      <c r="E443" s="28"/>
      <c r="F443" s="355"/>
      <c r="G443" s="355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x14ac:dyDescent="0.25">
      <c r="A444" s="128"/>
      <c r="B444" s="27"/>
      <c r="C444" s="24"/>
      <c r="D444" s="24"/>
      <c r="E444" s="28"/>
      <c r="F444" s="355"/>
      <c r="G444" s="355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x14ac:dyDescent="0.25">
      <c r="A445" s="128"/>
      <c r="B445" s="27"/>
      <c r="C445" s="24"/>
      <c r="D445" s="24"/>
      <c r="E445" s="28"/>
      <c r="F445" s="355"/>
      <c r="G445" s="355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x14ac:dyDescent="0.25">
      <c r="A446" s="128"/>
      <c r="B446" s="27"/>
      <c r="C446" s="24"/>
      <c r="D446" s="24"/>
      <c r="E446" s="28"/>
      <c r="F446" s="355"/>
      <c r="G446" s="355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x14ac:dyDescent="0.25">
      <c r="A447" s="128"/>
      <c r="B447" s="27"/>
      <c r="C447" s="24"/>
      <c r="D447" s="24"/>
      <c r="E447" s="28"/>
      <c r="F447" s="355"/>
      <c r="G447" s="355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x14ac:dyDescent="0.25">
      <c r="A448" s="128"/>
      <c r="B448" s="27"/>
      <c r="C448" s="24"/>
      <c r="D448" s="24"/>
      <c r="E448" s="28"/>
      <c r="F448" s="355"/>
      <c r="G448" s="355"/>
      <c r="H448" s="28"/>
      <c r="I448" s="28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x14ac:dyDescent="0.25">
      <c r="A449" s="128"/>
      <c r="B449" s="27"/>
      <c r="C449" s="24"/>
      <c r="D449" s="24"/>
      <c r="E449" s="28"/>
      <c r="F449" s="355"/>
      <c r="G449" s="355"/>
      <c r="H449" s="28"/>
      <c r="I449" s="28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x14ac:dyDescent="0.25">
      <c r="A450" s="128"/>
      <c r="B450" s="27"/>
      <c r="C450" s="24"/>
      <c r="D450" s="24"/>
      <c r="E450" s="28"/>
      <c r="F450" s="355"/>
      <c r="G450" s="355"/>
      <c r="H450" s="28"/>
      <c r="I450" s="28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x14ac:dyDescent="0.25">
      <c r="A451" s="128"/>
      <c r="B451" s="27"/>
      <c r="C451" s="28"/>
      <c r="D451" s="28"/>
      <c r="E451" s="24"/>
      <c r="H451" s="24"/>
      <c r="I451" s="24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x14ac:dyDescent="0.25">
      <c r="A452" s="128"/>
      <c r="B452" s="27"/>
      <c r="C452" s="24"/>
      <c r="D452" s="24"/>
      <c r="E452" s="28"/>
      <c r="F452" s="355"/>
      <c r="G452" s="355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x14ac:dyDescent="0.25">
      <c r="A453" s="128"/>
      <c r="B453" s="27"/>
      <c r="C453" s="24"/>
      <c r="D453" s="24"/>
      <c r="E453" s="28"/>
      <c r="F453" s="355"/>
      <c r="G453" s="355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x14ac:dyDescent="0.25">
      <c r="A454" s="128"/>
      <c r="B454" s="27"/>
      <c r="C454" s="24"/>
      <c r="D454" s="24"/>
      <c r="E454" s="28"/>
      <c r="F454" s="355"/>
      <c r="G454" s="355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x14ac:dyDescent="0.25">
      <c r="A455" s="128"/>
      <c r="B455" s="27"/>
      <c r="C455" s="24"/>
      <c r="D455" s="24"/>
      <c r="E455" s="28"/>
      <c r="F455" s="355"/>
      <c r="G455" s="355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x14ac:dyDescent="0.25">
      <c r="A456" s="128"/>
      <c r="B456" s="27"/>
      <c r="C456" s="24"/>
      <c r="D456" s="24"/>
      <c r="E456" s="28"/>
      <c r="F456" s="355"/>
      <c r="G456" s="355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x14ac:dyDescent="0.25">
      <c r="A457" s="128"/>
      <c r="B457" s="27"/>
      <c r="C457" s="24"/>
      <c r="D457" s="24"/>
      <c r="E457" s="28"/>
      <c r="F457" s="355"/>
      <c r="G457" s="355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x14ac:dyDescent="0.25">
      <c r="A458" s="128"/>
      <c r="B458" s="27"/>
      <c r="C458" s="24"/>
      <c r="D458" s="24"/>
      <c r="E458" s="28"/>
      <c r="F458" s="355"/>
      <c r="G458" s="355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x14ac:dyDescent="0.25">
      <c r="A459" s="128"/>
      <c r="B459" s="27"/>
      <c r="C459" s="24"/>
      <c r="D459" s="24"/>
      <c r="E459" s="28"/>
      <c r="F459" s="355"/>
      <c r="G459" s="355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x14ac:dyDescent="0.25">
      <c r="A460" s="128"/>
      <c r="B460" s="27"/>
      <c r="C460" s="24"/>
      <c r="D460" s="24"/>
      <c r="E460" s="28"/>
      <c r="F460" s="355"/>
      <c r="G460" s="355"/>
      <c r="H460" s="28"/>
      <c r="I460" s="28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x14ac:dyDescent="0.25">
      <c r="A461" s="128"/>
      <c r="B461" s="27"/>
      <c r="C461" s="24"/>
      <c r="D461" s="24"/>
      <c r="E461" s="28"/>
      <c r="F461" s="355"/>
      <c r="G461" s="355"/>
      <c r="H461" s="28"/>
      <c r="I461" s="28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x14ac:dyDescent="0.25">
      <c r="A462" s="128"/>
      <c r="B462" s="27"/>
      <c r="C462" s="24"/>
      <c r="D462" s="24"/>
      <c r="E462" s="28"/>
      <c r="F462" s="355"/>
      <c r="G462" s="355"/>
      <c r="H462" s="28"/>
      <c r="I462" s="28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x14ac:dyDescent="0.25">
      <c r="A463" s="128"/>
      <c r="B463" s="29"/>
      <c r="C463" s="23"/>
      <c r="D463" s="23"/>
      <c r="E463" s="24"/>
      <c r="H463" s="24"/>
      <c r="I463" s="24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x14ac:dyDescent="0.25">
      <c r="A464" s="128"/>
      <c r="B464" s="27"/>
      <c r="C464" s="28"/>
      <c r="D464" s="28"/>
      <c r="E464" s="24"/>
      <c r="H464" s="24"/>
      <c r="I464" s="24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x14ac:dyDescent="0.25">
      <c r="A465" s="128"/>
      <c r="B465" s="27"/>
      <c r="C465" s="28"/>
      <c r="D465" s="28"/>
      <c r="E465" s="24"/>
      <c r="H465" s="24"/>
      <c r="I465" s="24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x14ac:dyDescent="0.25">
      <c r="A466" s="128"/>
      <c r="B466" s="27"/>
      <c r="C466" s="28"/>
      <c r="D466" s="28"/>
      <c r="E466" s="24"/>
      <c r="H466" s="24"/>
      <c r="I466" s="24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x14ac:dyDescent="0.25">
      <c r="A467" s="128"/>
      <c r="B467" s="27"/>
      <c r="C467" s="28"/>
      <c r="D467" s="28"/>
      <c r="E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x14ac:dyDescent="0.25">
      <c r="A468" s="128"/>
      <c r="B468" s="27"/>
      <c r="C468" s="24"/>
      <c r="D468" s="24"/>
      <c r="E468" s="28"/>
      <c r="F468" s="355"/>
      <c r="G468" s="355"/>
      <c r="H468" s="28"/>
      <c r="I468" s="28"/>
      <c r="J468" s="60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x14ac:dyDescent="0.25">
      <c r="A469" s="128"/>
      <c r="B469" s="27"/>
      <c r="C469" s="24"/>
      <c r="D469" s="24"/>
      <c r="E469" s="28"/>
      <c r="F469" s="355"/>
      <c r="G469" s="355"/>
      <c r="H469" s="28"/>
      <c r="I469" s="28"/>
      <c r="J469" s="60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x14ac:dyDescent="0.25">
      <c r="A470" s="128"/>
      <c r="B470" s="27"/>
      <c r="C470" s="24"/>
      <c r="D470" s="24"/>
      <c r="E470" s="28"/>
      <c r="F470" s="355"/>
      <c r="G470" s="355"/>
      <c r="H470" s="28"/>
      <c r="I470" s="28"/>
      <c r="J470" s="60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x14ac:dyDescent="0.25">
      <c r="A471" s="128"/>
      <c r="B471" s="27"/>
      <c r="C471" s="24"/>
      <c r="D471" s="24"/>
      <c r="E471" s="28"/>
      <c r="F471" s="355"/>
      <c r="G471" s="355"/>
      <c r="H471" s="28"/>
      <c r="I471" s="28"/>
      <c r="J471" s="60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x14ac:dyDescent="0.25">
      <c r="A472" s="128"/>
      <c r="B472" s="27"/>
      <c r="C472" s="24"/>
      <c r="D472" s="24"/>
      <c r="E472" s="28"/>
      <c r="F472" s="355"/>
      <c r="G472" s="355"/>
      <c r="H472" s="28"/>
      <c r="I472" s="28"/>
      <c r="J472" s="60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x14ac:dyDescent="0.25">
      <c r="A473" s="128"/>
      <c r="B473" s="27"/>
      <c r="C473" s="24"/>
      <c r="D473" s="24"/>
      <c r="E473" s="28"/>
      <c r="F473" s="355"/>
      <c r="G473" s="355"/>
      <c r="H473" s="28"/>
      <c r="I473" s="28"/>
      <c r="J473" s="60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x14ac:dyDescent="0.25">
      <c r="A474" s="128"/>
      <c r="B474" s="27"/>
      <c r="C474" s="24"/>
      <c r="D474" s="24"/>
      <c r="E474" s="28"/>
      <c r="F474" s="355"/>
      <c r="G474" s="355"/>
      <c r="H474" s="28"/>
      <c r="I474" s="28"/>
      <c r="J474" s="60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x14ac:dyDescent="0.25">
      <c r="A475" s="128"/>
      <c r="B475" s="27"/>
      <c r="C475" s="24"/>
      <c r="D475" s="24"/>
      <c r="E475" s="28"/>
      <c r="F475" s="355"/>
      <c r="G475" s="355"/>
      <c r="H475" s="28"/>
      <c r="I475" s="28"/>
      <c r="J475" s="60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x14ac:dyDescent="0.25">
      <c r="A476" s="128"/>
      <c r="B476" s="27"/>
      <c r="C476" s="24"/>
      <c r="D476" s="24"/>
      <c r="E476" s="28"/>
      <c r="F476" s="355"/>
      <c r="G476" s="355"/>
      <c r="H476" s="28"/>
      <c r="I476" s="28"/>
      <c r="J476" s="60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x14ac:dyDescent="0.25">
      <c r="A477" s="128"/>
      <c r="B477" s="27"/>
      <c r="C477" s="28"/>
      <c r="D477" s="28"/>
      <c r="E477" s="24"/>
      <c r="H477" s="24"/>
      <c r="I477" s="24"/>
      <c r="J477" s="60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x14ac:dyDescent="0.25">
      <c r="A478" s="128"/>
      <c r="B478" s="27"/>
      <c r="C478" s="24"/>
      <c r="D478" s="24"/>
      <c r="E478" s="28"/>
      <c r="F478" s="355"/>
      <c r="G478" s="355"/>
      <c r="H478" s="28"/>
      <c r="I478" s="28"/>
      <c r="J478" s="60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x14ac:dyDescent="0.25">
      <c r="A479" s="128"/>
      <c r="B479" s="27"/>
      <c r="C479" s="24"/>
      <c r="D479" s="24"/>
      <c r="E479" s="28"/>
      <c r="F479" s="355"/>
      <c r="G479" s="355"/>
      <c r="H479" s="28"/>
      <c r="I479" s="28"/>
      <c r="J479" s="60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x14ac:dyDescent="0.25">
      <c r="A480" s="128"/>
      <c r="B480" s="27"/>
      <c r="C480" s="24"/>
      <c r="D480" s="24"/>
      <c r="E480" s="28"/>
      <c r="F480" s="355"/>
      <c r="G480" s="355"/>
      <c r="H480" s="28"/>
      <c r="I480" s="28"/>
      <c r="J480" s="60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x14ac:dyDescent="0.25">
      <c r="A481" s="128"/>
      <c r="B481" s="27"/>
      <c r="C481" s="24"/>
      <c r="D481" s="24"/>
      <c r="E481" s="28"/>
      <c r="F481" s="355"/>
      <c r="G481" s="355"/>
      <c r="H481" s="28"/>
      <c r="I481" s="28"/>
      <c r="J481" s="60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x14ac:dyDescent="0.25">
      <c r="A482" s="128"/>
      <c r="B482" s="27"/>
      <c r="C482" s="24"/>
      <c r="D482" s="24"/>
      <c r="E482" s="28"/>
      <c r="F482" s="355"/>
      <c r="G482" s="355"/>
      <c r="H482" s="28"/>
      <c r="I482" s="28"/>
      <c r="J482" s="60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x14ac:dyDescent="0.25">
      <c r="A483" s="128"/>
      <c r="B483" s="27"/>
      <c r="C483" s="24"/>
      <c r="D483" s="24"/>
      <c r="E483" s="28"/>
      <c r="F483" s="355"/>
      <c r="G483" s="355"/>
      <c r="H483" s="28"/>
      <c r="I483" s="28"/>
      <c r="J483" s="60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x14ac:dyDescent="0.25">
      <c r="A484" s="128"/>
      <c r="B484" s="27"/>
      <c r="C484" s="24"/>
      <c r="D484" s="24"/>
      <c r="E484" s="28"/>
      <c r="F484" s="355"/>
      <c r="G484" s="355"/>
      <c r="H484" s="28"/>
      <c r="I484" s="28"/>
      <c r="J484" s="60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x14ac:dyDescent="0.25">
      <c r="A485" s="128"/>
      <c r="B485" s="27"/>
      <c r="C485" s="24"/>
      <c r="D485" s="24"/>
      <c r="E485" s="28"/>
      <c r="F485" s="355"/>
      <c r="G485" s="355"/>
      <c r="H485" s="28"/>
      <c r="I485" s="28"/>
      <c r="J485" s="60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x14ac:dyDescent="0.25">
      <c r="A486" s="128"/>
      <c r="B486" s="27"/>
      <c r="C486" s="24"/>
      <c r="D486" s="24"/>
      <c r="E486" s="28"/>
      <c r="F486" s="355"/>
      <c r="G486" s="355"/>
      <c r="H486" s="28"/>
      <c r="I486" s="28"/>
      <c r="J486" s="60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x14ac:dyDescent="0.25">
      <c r="A487" s="128"/>
      <c r="B487" s="27"/>
      <c r="C487" s="24"/>
      <c r="D487" s="24"/>
      <c r="E487" s="28"/>
      <c r="F487" s="355"/>
      <c r="G487" s="355"/>
      <c r="H487" s="28"/>
      <c r="I487" s="28"/>
      <c r="J487" s="60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x14ac:dyDescent="0.25">
      <c r="A488" s="128"/>
      <c r="B488" s="27"/>
      <c r="C488" s="24"/>
      <c r="D488" s="24"/>
      <c r="E488" s="28"/>
      <c r="F488" s="355"/>
      <c r="G488" s="355"/>
      <c r="H488" s="28"/>
      <c r="I488" s="28"/>
      <c r="J488" s="60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x14ac:dyDescent="0.25">
      <c r="A489" s="128"/>
      <c r="B489" s="29"/>
      <c r="C489" s="23"/>
      <c r="D489" s="23"/>
      <c r="E489" s="24"/>
      <c r="H489" s="24"/>
      <c r="I489" s="24"/>
      <c r="J489" s="60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x14ac:dyDescent="0.25">
      <c r="A490" s="128"/>
      <c r="B490" s="32"/>
      <c r="C490" s="33"/>
      <c r="D490" s="33"/>
      <c r="E490" s="24"/>
      <c r="H490" s="24"/>
      <c r="I490" s="24"/>
      <c r="J490" s="60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x14ac:dyDescent="0.25">
      <c r="A491" s="128"/>
      <c r="B491" s="34"/>
      <c r="C491" s="35"/>
      <c r="D491" s="35"/>
      <c r="E491" s="36"/>
      <c r="F491" s="356"/>
      <c r="G491" s="356"/>
      <c r="H491" s="36"/>
      <c r="I491" s="36"/>
      <c r="J491" s="60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x14ac:dyDescent="0.25">
      <c r="A492" s="128"/>
      <c r="B492" s="19"/>
      <c r="C492" s="37"/>
      <c r="D492" s="37"/>
      <c r="E492" s="24"/>
      <c r="H492" s="24"/>
      <c r="I492" s="24"/>
      <c r="J492" s="60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x14ac:dyDescent="0.25">
      <c r="A493" s="128"/>
      <c r="B493" s="19"/>
      <c r="C493" s="37"/>
      <c r="D493" s="37"/>
      <c r="E493" s="24"/>
      <c r="H493" s="24"/>
      <c r="I493" s="24"/>
      <c r="J493" s="60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x14ac:dyDescent="0.25">
      <c r="A494" s="128"/>
      <c r="B494" s="19"/>
      <c r="C494" s="37"/>
      <c r="D494" s="37"/>
      <c r="E494" s="24"/>
      <c r="H494" s="24"/>
      <c r="I494" s="24"/>
      <c r="J494" s="60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x14ac:dyDescent="0.25">
      <c r="A495" s="128"/>
      <c r="B495" s="34"/>
      <c r="C495" s="35"/>
      <c r="D495" s="35"/>
      <c r="E495" s="36"/>
      <c r="F495" s="356"/>
      <c r="G495" s="356"/>
      <c r="H495" s="36"/>
      <c r="I495" s="36"/>
      <c r="J495" s="60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x14ac:dyDescent="0.25">
      <c r="A496" s="128"/>
      <c r="B496" s="19"/>
      <c r="C496" s="37"/>
      <c r="D496" s="37"/>
      <c r="E496" s="24"/>
      <c r="H496" s="24"/>
      <c r="I496" s="24"/>
      <c r="J496" s="60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x14ac:dyDescent="0.25">
      <c r="A497" s="128"/>
      <c r="B497" s="19"/>
      <c r="C497" s="24"/>
      <c r="D497" s="24"/>
      <c r="E497" s="37"/>
      <c r="F497" s="355"/>
      <c r="G497" s="355"/>
      <c r="H497" s="37"/>
      <c r="I497" s="37"/>
    </row>
    <row r="498" spans="1:23" x14ac:dyDescent="0.25">
      <c r="A498" s="128"/>
      <c r="B498" s="19"/>
      <c r="C498" s="24"/>
      <c r="D498" s="24"/>
      <c r="E498" s="37"/>
      <c r="F498" s="355"/>
      <c r="G498" s="355"/>
      <c r="H498" s="37"/>
      <c r="I498" s="37"/>
    </row>
    <row r="499" spans="1:23" x14ac:dyDescent="0.25">
      <c r="A499" s="128"/>
      <c r="B499" s="19"/>
      <c r="C499" s="24"/>
      <c r="D499" s="24"/>
      <c r="E499" s="37"/>
      <c r="F499" s="355"/>
      <c r="G499" s="355"/>
      <c r="H499" s="37"/>
      <c r="I499" s="37"/>
    </row>
    <row r="500" spans="1:23" x14ac:dyDescent="0.25">
      <c r="A500" s="128"/>
      <c r="B500" s="19"/>
      <c r="C500" s="24"/>
      <c r="D500" s="24"/>
      <c r="E500" s="37"/>
      <c r="F500" s="355"/>
      <c r="G500" s="355"/>
      <c r="H500" s="37"/>
      <c r="I500" s="37"/>
    </row>
    <row r="501" spans="1:23" x14ac:dyDescent="0.25">
      <c r="A501" s="128"/>
      <c r="B501" s="19"/>
      <c r="C501" s="24"/>
      <c r="D501" s="24"/>
      <c r="E501" s="37"/>
      <c r="F501" s="355"/>
      <c r="G501" s="355"/>
      <c r="H501" s="37"/>
      <c r="I501" s="37"/>
    </row>
    <row r="502" spans="1:23" x14ac:dyDescent="0.25">
      <c r="A502" s="128"/>
      <c r="B502" s="19"/>
      <c r="C502" s="24"/>
      <c r="D502" s="24"/>
      <c r="E502" s="37"/>
      <c r="F502" s="355"/>
      <c r="G502" s="355"/>
      <c r="H502" s="37"/>
      <c r="I502" s="37"/>
    </row>
    <row r="503" spans="1:23" x14ac:dyDescent="0.25">
      <c r="A503" s="128"/>
      <c r="B503" s="34"/>
      <c r="C503" s="35"/>
      <c r="D503" s="35"/>
      <c r="E503" s="36"/>
      <c r="F503" s="356"/>
      <c r="G503" s="356"/>
      <c r="H503" s="36"/>
      <c r="I503" s="36"/>
    </row>
    <row r="504" spans="1:23" x14ac:dyDescent="0.25">
      <c r="A504" s="128"/>
      <c r="B504" s="19"/>
      <c r="C504" s="37"/>
      <c r="D504" s="37"/>
      <c r="E504" s="24"/>
      <c r="H504" s="24"/>
      <c r="I504" s="24"/>
    </row>
    <row r="505" spans="1:23" x14ac:dyDescent="0.25">
      <c r="A505" s="128"/>
      <c r="B505" s="19"/>
      <c r="C505" s="37"/>
      <c r="D505" s="37"/>
      <c r="E505" s="24"/>
      <c r="H505" s="24"/>
      <c r="I505" s="24"/>
    </row>
    <row r="506" spans="1:23" x14ac:dyDescent="0.25">
      <c r="A506" s="128"/>
      <c r="B506" s="19"/>
      <c r="C506" s="37"/>
      <c r="D506" s="37"/>
      <c r="E506" s="24"/>
      <c r="H506" s="24"/>
      <c r="I506" s="24"/>
    </row>
    <row r="507" spans="1:23" x14ac:dyDescent="0.25">
      <c r="B507" s="19"/>
      <c r="C507" s="37"/>
      <c r="D507" s="37"/>
      <c r="E507" s="24"/>
      <c r="H507" s="24"/>
      <c r="I507" s="24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s="12" customFormat="1" x14ac:dyDescent="0.25">
      <c r="A508" s="129"/>
      <c r="B508" s="19"/>
      <c r="C508" s="37"/>
      <c r="D508" s="37"/>
      <c r="E508" s="24"/>
      <c r="F508" s="354"/>
      <c r="G508" s="354"/>
      <c r="H508" s="24"/>
      <c r="I508" s="24"/>
      <c r="J508" s="49"/>
    </row>
    <row r="509" spans="1:23" s="12" customFormat="1" x14ac:dyDescent="0.25">
      <c r="A509" s="129"/>
      <c r="B509" s="32"/>
      <c r="C509" s="33"/>
      <c r="D509" s="33"/>
      <c r="E509" s="24"/>
      <c r="F509" s="354"/>
      <c r="G509" s="354"/>
      <c r="H509" s="24"/>
      <c r="I509" s="24"/>
      <c r="J509" s="49"/>
    </row>
    <row r="510" spans="1:23" s="12" customFormat="1" x14ac:dyDescent="0.25">
      <c r="A510" s="129"/>
      <c r="B510" s="19"/>
      <c r="C510" s="37"/>
      <c r="D510" s="37"/>
      <c r="E510" s="24"/>
      <c r="F510" s="354"/>
      <c r="G510" s="354"/>
      <c r="H510" s="24"/>
      <c r="I510" s="24"/>
      <c r="J510" s="49"/>
    </row>
    <row r="511" spans="1:23" s="12" customFormat="1" x14ac:dyDescent="0.25">
      <c r="A511" s="129"/>
      <c r="B511" s="19"/>
      <c r="C511" s="37"/>
      <c r="D511" s="37"/>
      <c r="E511" s="24"/>
      <c r="F511" s="354"/>
      <c r="G511" s="354"/>
      <c r="H511" s="24"/>
      <c r="I511" s="24"/>
      <c r="J511" s="49"/>
    </row>
    <row r="512" spans="1:23" s="12" customFormat="1" x14ac:dyDescent="0.25">
      <c r="A512" s="129"/>
      <c r="B512" s="19"/>
      <c r="C512" s="37"/>
      <c r="D512" s="37"/>
      <c r="E512" s="24"/>
      <c r="F512" s="354"/>
      <c r="G512" s="354"/>
      <c r="H512" s="24"/>
      <c r="I512" s="24"/>
      <c r="J512" s="49"/>
    </row>
    <row r="513" spans="1:23" s="12" customFormat="1" x14ac:dyDescent="0.25">
      <c r="A513" s="129"/>
      <c r="B513" s="19"/>
      <c r="C513" s="37"/>
      <c r="D513" s="37"/>
      <c r="E513" s="24"/>
      <c r="F513" s="354"/>
      <c r="G513" s="354"/>
      <c r="H513" s="24"/>
      <c r="I513" s="24"/>
      <c r="J513" s="49"/>
    </row>
    <row r="514" spans="1:23" s="12" customFormat="1" x14ac:dyDescent="0.25">
      <c r="A514" s="129"/>
      <c r="B514" s="19"/>
      <c r="C514" s="37"/>
      <c r="D514" s="37"/>
      <c r="E514" s="24"/>
      <c r="F514" s="354"/>
      <c r="G514" s="354"/>
      <c r="H514" s="24"/>
      <c r="I514" s="24"/>
      <c r="J514" s="49"/>
    </row>
    <row r="515" spans="1:23" s="12" customFormat="1" x14ac:dyDescent="0.25">
      <c r="A515" s="129"/>
      <c r="B515" s="19"/>
      <c r="C515" s="37"/>
      <c r="D515" s="37"/>
      <c r="E515" s="24"/>
      <c r="F515" s="354"/>
      <c r="G515" s="354"/>
      <c r="H515" s="24"/>
      <c r="I515" s="24"/>
      <c r="J515" s="49"/>
    </row>
    <row r="516" spans="1:23" x14ac:dyDescent="0.25">
      <c r="A516" s="128"/>
      <c r="B516" s="17"/>
      <c r="C516" s="17"/>
      <c r="D516" s="17"/>
      <c r="E516" s="17"/>
      <c r="F516" s="387"/>
      <c r="G516" s="38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</row>
    <row r="517" spans="1:23" x14ac:dyDescent="0.25">
      <c r="A517" s="128"/>
      <c r="B517" s="17"/>
      <c r="C517" s="17"/>
      <c r="D517" s="17"/>
      <c r="E517" s="17"/>
      <c r="F517" s="387"/>
      <c r="G517" s="38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x14ac:dyDescent="0.25">
      <c r="A518" s="128"/>
      <c r="B518" s="17"/>
      <c r="C518" s="17"/>
      <c r="D518" s="17"/>
      <c r="E518" s="17"/>
      <c r="F518" s="387"/>
      <c r="G518" s="38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</row>
    <row r="519" spans="1:23" x14ac:dyDescent="0.25">
      <c r="A519" s="128"/>
      <c r="B519" s="17"/>
      <c r="C519" s="17"/>
      <c r="D519" s="17"/>
      <c r="E519" s="17"/>
      <c r="F519" s="387"/>
      <c r="G519" s="38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</row>
    <row r="520" spans="1:23" x14ac:dyDescent="0.25">
      <c r="A520" s="128"/>
      <c r="B520" s="17"/>
      <c r="C520" s="17"/>
      <c r="D520" s="17"/>
      <c r="E520" s="17"/>
      <c r="F520" s="387"/>
      <c r="G520" s="38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</row>
    <row r="521" spans="1:23" x14ac:dyDescent="0.25">
      <c r="A521" s="128"/>
      <c r="B521" s="17"/>
      <c r="C521" s="17"/>
      <c r="D521" s="17"/>
      <c r="E521" s="17"/>
      <c r="F521" s="387"/>
      <c r="G521" s="38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</row>
    <row r="522" spans="1:23" x14ac:dyDescent="0.25">
      <c r="A522" s="128"/>
      <c r="B522" s="17"/>
      <c r="C522" s="17"/>
      <c r="D522" s="17"/>
      <c r="E522" s="17"/>
      <c r="F522" s="387"/>
      <c r="G522" s="38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</row>
    <row r="523" spans="1:23" x14ac:dyDescent="0.25">
      <c r="A523" s="128"/>
      <c r="B523" s="17"/>
      <c r="C523" s="17"/>
      <c r="D523" s="17"/>
      <c r="E523" s="17"/>
      <c r="F523" s="387"/>
      <c r="G523" s="38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</row>
    <row r="524" spans="1:23" x14ac:dyDescent="0.25">
      <c r="A524" s="128"/>
      <c r="B524" s="17"/>
      <c r="C524" s="17"/>
      <c r="D524" s="17"/>
      <c r="E524" s="17"/>
      <c r="F524" s="387"/>
      <c r="G524" s="38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</row>
    <row r="525" spans="1:23" x14ac:dyDescent="0.25">
      <c r="A525" s="128"/>
      <c r="B525" s="17"/>
      <c r="C525" s="17"/>
      <c r="D525" s="17"/>
      <c r="E525" s="17"/>
      <c r="F525" s="387"/>
      <c r="G525" s="38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x14ac:dyDescent="0.25">
      <c r="A526" s="128"/>
      <c r="B526" s="17"/>
      <c r="C526" s="17"/>
      <c r="D526" s="17"/>
      <c r="E526" s="17"/>
      <c r="F526" s="387"/>
      <c r="G526" s="38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x14ac:dyDescent="0.25">
      <c r="A527" s="128"/>
      <c r="B527" s="17"/>
      <c r="C527" s="17"/>
      <c r="D527" s="17"/>
      <c r="E527" s="17"/>
      <c r="F527" s="387"/>
      <c r="G527" s="38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x14ac:dyDescent="0.25">
      <c r="A528" s="128"/>
      <c r="B528" s="17"/>
      <c r="C528" s="17"/>
      <c r="D528" s="17"/>
      <c r="E528" s="17"/>
      <c r="F528" s="387"/>
      <c r="G528" s="38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spans="1:23" x14ac:dyDescent="0.25">
      <c r="A529" s="128"/>
      <c r="B529" s="17"/>
      <c r="C529" s="17"/>
      <c r="D529" s="17"/>
      <c r="E529" s="17"/>
      <c r="F529" s="387"/>
      <c r="G529" s="38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x14ac:dyDescent="0.25">
      <c r="A530" s="128"/>
      <c r="B530" s="17"/>
      <c r="C530" s="17"/>
      <c r="D530" s="17"/>
      <c r="E530" s="17"/>
      <c r="F530" s="387"/>
      <c r="G530" s="38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spans="1:23" x14ac:dyDescent="0.25">
      <c r="A531" s="128"/>
      <c r="B531" s="17"/>
      <c r="C531" s="17"/>
      <c r="D531" s="17"/>
      <c r="E531" s="17"/>
      <c r="F531" s="387"/>
      <c r="G531" s="38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x14ac:dyDescent="0.25">
      <c r="A532" s="128"/>
      <c r="B532" s="17"/>
      <c r="C532" s="17"/>
      <c r="D532" s="17"/>
      <c r="E532" s="17"/>
      <c r="F532" s="387"/>
      <c r="G532" s="38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spans="1:23" x14ac:dyDescent="0.25">
      <c r="A533" s="128"/>
      <c r="B533" s="17"/>
      <c r="C533" s="17"/>
      <c r="D533" s="17"/>
      <c r="E533" s="17"/>
      <c r="F533" s="387"/>
      <c r="G533" s="38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x14ac:dyDescent="0.25">
      <c r="A534" s="128"/>
      <c r="B534" s="17"/>
      <c r="C534" s="17"/>
      <c r="D534" s="17"/>
      <c r="E534" s="17"/>
      <c r="F534" s="387"/>
      <c r="G534" s="38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x14ac:dyDescent="0.25">
      <c r="A535" s="128"/>
      <c r="B535" s="17"/>
      <c r="C535" s="17"/>
      <c r="D535" s="17"/>
      <c r="E535" s="17"/>
      <c r="F535" s="387"/>
      <c r="G535" s="38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x14ac:dyDescent="0.25">
      <c r="A536" s="128"/>
      <c r="B536" s="17"/>
      <c r="C536" s="17"/>
      <c r="D536" s="17"/>
      <c r="E536" s="17"/>
      <c r="F536" s="387"/>
      <c r="G536" s="38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x14ac:dyDescent="0.25">
      <c r="A537" s="128"/>
      <c r="B537" s="17"/>
      <c r="C537" s="17"/>
      <c r="D537" s="17"/>
      <c r="E537" s="17"/>
      <c r="F537" s="387"/>
      <c r="G537" s="38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x14ac:dyDescent="0.25">
      <c r="A538" s="128"/>
      <c r="B538" s="17"/>
      <c r="C538" s="17"/>
      <c r="D538" s="17"/>
      <c r="E538" s="17"/>
      <c r="F538" s="387"/>
      <c r="G538" s="38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x14ac:dyDescent="0.25">
      <c r="A539" s="128"/>
      <c r="B539" s="17"/>
      <c r="C539" s="17"/>
      <c r="D539" s="17"/>
      <c r="E539" s="17"/>
      <c r="F539" s="387"/>
      <c r="G539" s="38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spans="1:23" x14ac:dyDescent="0.25">
      <c r="A540" s="128"/>
      <c r="B540" s="17"/>
      <c r="C540" s="17"/>
      <c r="D540" s="17"/>
      <c r="E540" s="17"/>
      <c r="F540" s="387"/>
      <c r="G540" s="38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x14ac:dyDescent="0.25">
      <c r="A541" s="128"/>
      <c r="B541" s="17"/>
      <c r="C541" s="17"/>
      <c r="D541" s="17"/>
      <c r="E541" s="17"/>
      <c r="F541" s="387"/>
      <c r="G541" s="38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x14ac:dyDescent="0.25">
      <c r="A542" s="128"/>
      <c r="B542" s="17"/>
      <c r="C542" s="17"/>
      <c r="D542" s="17"/>
      <c r="E542" s="17"/>
      <c r="F542" s="387"/>
      <c r="G542" s="38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x14ac:dyDescent="0.25">
      <c r="A543" s="128"/>
      <c r="B543" s="17"/>
      <c r="C543" s="17"/>
      <c r="D543" s="17"/>
      <c r="E543" s="17"/>
      <c r="F543" s="387"/>
      <c r="G543" s="38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x14ac:dyDescent="0.25">
      <c r="A544" s="128"/>
      <c r="B544" s="17"/>
      <c r="C544" s="17"/>
      <c r="D544" s="17"/>
      <c r="E544" s="17"/>
      <c r="F544" s="387"/>
      <c r="G544" s="38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x14ac:dyDescent="0.25">
      <c r="A545" s="128"/>
      <c r="B545" s="17"/>
      <c r="C545" s="17"/>
      <c r="D545" s="17"/>
      <c r="E545" s="17"/>
      <c r="F545" s="387"/>
      <c r="G545" s="38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x14ac:dyDescent="0.25">
      <c r="A546" s="128"/>
      <c r="B546" s="17"/>
      <c r="C546" s="17"/>
      <c r="D546" s="17"/>
      <c r="E546" s="17"/>
      <c r="F546" s="387"/>
      <c r="G546" s="38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x14ac:dyDescent="0.25">
      <c r="A547" s="128"/>
      <c r="B547" s="17"/>
      <c r="C547" s="17"/>
      <c r="D547" s="17"/>
      <c r="E547" s="17"/>
      <c r="F547" s="387"/>
      <c r="G547" s="38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x14ac:dyDescent="0.25">
      <c r="A548" s="128"/>
      <c r="B548" s="17"/>
      <c r="C548" s="17"/>
      <c r="D548" s="17"/>
      <c r="E548" s="17"/>
      <c r="F548" s="387"/>
      <c r="G548" s="38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x14ac:dyDescent="0.25">
      <c r="A549" s="128"/>
      <c r="B549" s="17"/>
      <c r="C549" s="17"/>
      <c r="D549" s="17"/>
      <c r="E549" s="17"/>
      <c r="F549" s="387"/>
      <c r="G549" s="38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x14ac:dyDescent="0.25">
      <c r="A550" s="128"/>
      <c r="B550" s="17"/>
      <c r="C550" s="17"/>
      <c r="D550" s="17"/>
      <c r="E550" s="17"/>
      <c r="F550" s="387"/>
      <c r="G550" s="38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x14ac:dyDescent="0.25">
      <c r="A551" s="128"/>
      <c r="B551" s="17"/>
      <c r="C551" s="17"/>
      <c r="D551" s="17"/>
      <c r="E551" s="17"/>
      <c r="F551" s="387"/>
      <c r="G551" s="38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x14ac:dyDescent="0.25">
      <c r="A552" s="128"/>
      <c r="B552" s="17"/>
      <c r="C552" s="17"/>
      <c r="D552" s="17"/>
      <c r="E552" s="17"/>
      <c r="F552" s="387"/>
      <c r="G552" s="38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x14ac:dyDescent="0.25">
      <c r="A553" s="128"/>
      <c r="B553" s="17"/>
      <c r="C553" s="17"/>
      <c r="D553" s="17"/>
      <c r="E553" s="17"/>
      <c r="F553" s="387"/>
      <c r="G553" s="38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x14ac:dyDescent="0.25">
      <c r="A554" s="128"/>
      <c r="B554" s="17"/>
      <c r="C554" s="17"/>
      <c r="D554" s="17"/>
      <c r="E554" s="17"/>
      <c r="F554" s="387"/>
      <c r="G554" s="38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x14ac:dyDescent="0.25">
      <c r="A555" s="128"/>
      <c r="B555" s="17"/>
      <c r="C555" s="17"/>
      <c r="D555" s="17"/>
      <c r="E555" s="17"/>
      <c r="F555" s="387"/>
      <c r="G555" s="38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x14ac:dyDescent="0.25">
      <c r="A556" s="128"/>
      <c r="B556" s="17"/>
      <c r="C556" s="17"/>
      <c r="D556" s="17"/>
      <c r="E556" s="17"/>
      <c r="F556" s="387"/>
      <c r="G556" s="38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x14ac:dyDescent="0.25">
      <c r="A557" s="128"/>
      <c r="B557" s="17"/>
      <c r="C557" s="17"/>
      <c r="D557" s="17"/>
      <c r="E557" s="17"/>
      <c r="F557" s="387"/>
      <c r="G557" s="38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x14ac:dyDescent="0.25">
      <c r="A558" s="128"/>
      <c r="B558" s="17"/>
      <c r="C558" s="17"/>
      <c r="D558" s="17"/>
      <c r="E558" s="17"/>
      <c r="F558" s="387"/>
      <c r="G558" s="38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x14ac:dyDescent="0.25">
      <c r="A559" s="128"/>
      <c r="B559" s="17"/>
      <c r="C559" s="17"/>
      <c r="D559" s="17"/>
      <c r="E559" s="17"/>
      <c r="F559" s="387"/>
      <c r="G559" s="38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x14ac:dyDescent="0.25">
      <c r="A560" s="128"/>
      <c r="B560" s="17"/>
      <c r="C560" s="17"/>
      <c r="D560" s="17"/>
      <c r="E560" s="17"/>
      <c r="F560" s="387"/>
      <c r="G560" s="38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x14ac:dyDescent="0.25">
      <c r="A561" s="128"/>
      <c r="B561" s="17"/>
      <c r="C561" s="17"/>
      <c r="D561" s="17"/>
      <c r="E561" s="17"/>
      <c r="F561" s="387"/>
      <c r="G561" s="38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x14ac:dyDescent="0.25">
      <c r="A562" s="128"/>
      <c r="B562" s="17"/>
      <c r="C562" s="17"/>
      <c r="D562" s="17"/>
      <c r="E562" s="17"/>
      <c r="F562" s="387"/>
      <c r="G562" s="38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x14ac:dyDescent="0.25">
      <c r="A563" s="128"/>
      <c r="B563" s="17"/>
      <c r="C563" s="17"/>
      <c r="D563" s="17"/>
      <c r="E563" s="17"/>
      <c r="F563" s="387"/>
      <c r="G563" s="38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x14ac:dyDescent="0.25">
      <c r="A564" s="128"/>
      <c r="B564" s="17"/>
      <c r="C564" s="17"/>
      <c r="D564" s="17"/>
      <c r="E564" s="17"/>
      <c r="F564" s="387"/>
      <c r="G564" s="38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x14ac:dyDescent="0.25">
      <c r="A565" s="128"/>
      <c r="B565" s="17"/>
      <c r="C565" s="17"/>
      <c r="D565" s="17"/>
      <c r="E565" s="17"/>
      <c r="F565" s="387"/>
      <c r="G565" s="38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x14ac:dyDescent="0.25">
      <c r="A566" s="128"/>
      <c r="B566" s="17"/>
      <c r="C566" s="17"/>
      <c r="D566" s="17"/>
      <c r="E566" s="17"/>
      <c r="F566" s="387"/>
      <c r="G566" s="38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x14ac:dyDescent="0.25">
      <c r="A567" s="128"/>
      <c r="B567" s="17"/>
      <c r="C567" s="17"/>
      <c r="D567" s="17"/>
      <c r="E567" s="17"/>
      <c r="F567" s="387"/>
      <c r="G567" s="38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x14ac:dyDescent="0.25">
      <c r="A568" s="128"/>
      <c r="B568" s="17"/>
      <c r="C568" s="17"/>
      <c r="D568" s="17"/>
      <c r="E568" s="17"/>
      <c r="F568" s="387"/>
      <c r="G568" s="38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x14ac:dyDescent="0.25">
      <c r="A569" s="128"/>
      <c r="B569" s="17"/>
      <c r="C569" s="17"/>
      <c r="D569" s="17"/>
      <c r="E569" s="17"/>
      <c r="F569" s="387"/>
      <c r="G569" s="38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x14ac:dyDescent="0.25">
      <c r="A570" s="128"/>
      <c r="B570" s="17"/>
      <c r="C570" s="17"/>
      <c r="D570" s="17"/>
      <c r="E570" s="17"/>
      <c r="F570" s="387"/>
      <c r="G570" s="38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x14ac:dyDescent="0.25">
      <c r="A571" s="128"/>
      <c r="B571" s="17"/>
      <c r="C571" s="17"/>
      <c r="D571" s="17"/>
      <c r="E571" s="17"/>
      <c r="F571" s="387"/>
      <c r="G571" s="38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x14ac:dyDescent="0.25">
      <c r="A572" s="128"/>
      <c r="B572" s="17"/>
      <c r="C572" s="17"/>
      <c r="D572" s="17"/>
      <c r="E572" s="17"/>
      <c r="F572" s="387"/>
      <c r="G572" s="38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x14ac:dyDescent="0.25">
      <c r="A573" s="128"/>
      <c r="B573" s="17"/>
      <c r="C573" s="17"/>
      <c r="D573" s="17"/>
      <c r="E573" s="17"/>
      <c r="F573" s="387"/>
      <c r="G573" s="38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x14ac:dyDescent="0.25">
      <c r="A574" s="128"/>
      <c r="B574" s="17"/>
      <c r="C574" s="17"/>
      <c r="D574" s="17"/>
      <c r="E574" s="17"/>
      <c r="F574" s="387"/>
      <c r="G574" s="38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x14ac:dyDescent="0.25">
      <c r="A575" s="128"/>
      <c r="B575" s="17"/>
      <c r="C575" s="17"/>
      <c r="D575" s="17"/>
      <c r="E575" s="17"/>
      <c r="F575" s="387"/>
      <c r="G575" s="38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x14ac:dyDescent="0.25">
      <c r="A576" s="128"/>
      <c r="B576" s="17"/>
      <c r="C576" s="17"/>
      <c r="D576" s="17"/>
      <c r="E576" s="17"/>
      <c r="F576" s="387"/>
      <c r="G576" s="38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spans="1:23" x14ac:dyDescent="0.25">
      <c r="A577" s="128"/>
      <c r="B577" s="17"/>
      <c r="C577" s="17"/>
      <c r="D577" s="17"/>
      <c r="E577" s="17"/>
      <c r="F577" s="387"/>
      <c r="G577" s="38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x14ac:dyDescent="0.25">
      <c r="A578" s="128"/>
      <c r="B578" s="17"/>
      <c r="C578" s="17"/>
      <c r="D578" s="17"/>
      <c r="E578" s="17"/>
      <c r="F578" s="387"/>
      <c r="G578" s="38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x14ac:dyDescent="0.25">
      <c r="A579" s="128"/>
      <c r="B579" s="17"/>
      <c r="C579" s="17"/>
      <c r="D579" s="17"/>
      <c r="E579" s="17"/>
      <c r="F579" s="387"/>
      <c r="G579" s="38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x14ac:dyDescent="0.25">
      <c r="A580" s="128"/>
      <c r="B580" s="17"/>
      <c r="C580" s="17"/>
      <c r="D580" s="17"/>
      <c r="E580" s="17"/>
      <c r="F580" s="387"/>
      <c r="G580" s="38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x14ac:dyDescent="0.25">
      <c r="A581" s="128"/>
      <c r="B581" s="17"/>
      <c r="C581" s="17"/>
      <c r="D581" s="17"/>
      <c r="E581" s="17"/>
      <c r="F581" s="387"/>
      <c r="G581" s="38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x14ac:dyDescent="0.25">
      <c r="A582" s="128"/>
      <c r="B582" s="17"/>
      <c r="C582" s="17"/>
      <c r="D582" s="17"/>
      <c r="E582" s="17"/>
      <c r="F582" s="387"/>
      <c r="G582" s="38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x14ac:dyDescent="0.25">
      <c r="A583" s="128"/>
      <c r="B583" s="17"/>
      <c r="C583" s="17"/>
      <c r="D583" s="17"/>
      <c r="E583" s="17"/>
      <c r="F583" s="387"/>
      <c r="G583" s="38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x14ac:dyDescent="0.25">
      <c r="A584" s="128"/>
      <c r="B584" s="17"/>
      <c r="C584" s="17"/>
      <c r="D584" s="17"/>
      <c r="E584" s="17"/>
      <c r="F584" s="387"/>
      <c r="G584" s="38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x14ac:dyDescent="0.25">
      <c r="A585" s="128"/>
      <c r="B585" s="17"/>
      <c r="C585" s="17"/>
      <c r="D585" s="17"/>
      <c r="E585" s="17"/>
      <c r="F585" s="387"/>
      <c r="G585" s="38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x14ac:dyDescent="0.25">
      <c r="A586" s="128"/>
      <c r="B586" s="17"/>
      <c r="C586" s="17"/>
      <c r="D586" s="17"/>
      <c r="E586" s="17"/>
      <c r="F586" s="387"/>
      <c r="G586" s="38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x14ac:dyDescent="0.25">
      <c r="A587" s="128"/>
      <c r="B587" s="17"/>
      <c r="C587" s="17"/>
      <c r="D587" s="17"/>
      <c r="E587" s="17"/>
      <c r="F587" s="387"/>
      <c r="G587" s="38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x14ac:dyDescent="0.25">
      <c r="A588" s="128"/>
      <c r="B588" s="17"/>
      <c r="C588" s="17"/>
      <c r="D588" s="17"/>
      <c r="E588" s="17"/>
      <c r="F588" s="387"/>
      <c r="G588" s="38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x14ac:dyDescent="0.25">
      <c r="A589" s="128"/>
      <c r="B589" s="17"/>
      <c r="C589" s="17"/>
      <c r="D589" s="17"/>
      <c r="E589" s="17"/>
      <c r="F589" s="387"/>
      <c r="G589" s="38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x14ac:dyDescent="0.25">
      <c r="A590" s="128"/>
      <c r="B590" s="17"/>
      <c r="C590" s="17"/>
      <c r="D590" s="17"/>
      <c r="E590" s="17"/>
      <c r="F590" s="387"/>
      <c r="G590" s="38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x14ac:dyDescent="0.25">
      <c r="A591" s="128"/>
      <c r="B591" s="17"/>
      <c r="C591" s="17"/>
      <c r="D591" s="17"/>
      <c r="E591" s="17"/>
      <c r="F591" s="387"/>
      <c r="G591" s="38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x14ac:dyDescent="0.25">
      <c r="A592" s="128"/>
      <c r="B592" s="17"/>
      <c r="C592" s="17"/>
      <c r="D592" s="17"/>
      <c r="E592" s="17"/>
      <c r="F592" s="387"/>
      <c r="G592" s="38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x14ac:dyDescent="0.25">
      <c r="A593" s="128"/>
      <c r="B593" s="17"/>
      <c r="C593" s="17"/>
      <c r="D593" s="17"/>
      <c r="E593" s="17"/>
      <c r="F593" s="387"/>
      <c r="G593" s="38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x14ac:dyDescent="0.25">
      <c r="A594" s="128"/>
      <c r="B594" s="17"/>
      <c r="C594" s="17"/>
      <c r="D594" s="17"/>
      <c r="E594" s="17"/>
      <c r="F594" s="387"/>
      <c r="G594" s="38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x14ac:dyDescent="0.25">
      <c r="A595" s="128"/>
      <c r="B595" s="17"/>
      <c r="C595" s="17"/>
      <c r="D595" s="17"/>
      <c r="E595" s="17"/>
      <c r="F595" s="387"/>
      <c r="G595" s="38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x14ac:dyDescent="0.25">
      <c r="A596" s="128"/>
      <c r="B596" s="17"/>
      <c r="C596" s="17"/>
      <c r="D596" s="17"/>
      <c r="E596" s="17"/>
      <c r="F596" s="387"/>
      <c r="G596" s="38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x14ac:dyDescent="0.25">
      <c r="A597" s="128"/>
      <c r="B597" s="17"/>
      <c r="C597" s="17"/>
      <c r="D597" s="17"/>
      <c r="E597" s="17"/>
      <c r="F597" s="387"/>
      <c r="G597" s="38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x14ac:dyDescent="0.25">
      <c r="A598" s="128"/>
      <c r="B598" s="17"/>
      <c r="C598" s="17"/>
      <c r="D598" s="17"/>
      <c r="E598" s="17"/>
      <c r="F598" s="387"/>
      <c r="G598" s="38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x14ac:dyDescent="0.25">
      <c r="A599" s="128"/>
      <c r="B599" s="17"/>
      <c r="C599" s="17"/>
      <c r="D599" s="17"/>
      <c r="E599" s="17"/>
      <c r="F599" s="387"/>
      <c r="G599" s="38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x14ac:dyDescent="0.25">
      <c r="A600" s="128"/>
      <c r="B600" s="17"/>
      <c r="C600" s="17"/>
      <c r="D600" s="17"/>
      <c r="E600" s="17"/>
      <c r="F600" s="387"/>
      <c r="G600" s="38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x14ac:dyDescent="0.25">
      <c r="A601" s="128"/>
      <c r="B601" s="17"/>
      <c r="C601" s="17"/>
      <c r="D601" s="17"/>
      <c r="E601" s="17"/>
      <c r="F601" s="387"/>
      <c r="G601" s="38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x14ac:dyDescent="0.25">
      <c r="A602" s="128"/>
      <c r="B602" s="17"/>
      <c r="C602" s="17"/>
      <c r="D602" s="17"/>
      <c r="E602" s="17"/>
      <c r="F602" s="387"/>
      <c r="G602" s="38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x14ac:dyDescent="0.25">
      <c r="A603" s="128"/>
      <c r="B603" s="17"/>
      <c r="C603" s="17"/>
      <c r="D603" s="17"/>
      <c r="E603" s="17"/>
      <c r="F603" s="387"/>
      <c r="G603" s="38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x14ac:dyDescent="0.25">
      <c r="A604" s="128"/>
      <c r="B604" s="17"/>
      <c r="C604" s="17"/>
      <c r="D604" s="17"/>
      <c r="E604" s="17"/>
      <c r="F604" s="387"/>
      <c r="G604" s="38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x14ac:dyDescent="0.25">
      <c r="A605" s="128"/>
      <c r="B605" s="17"/>
      <c r="C605" s="17"/>
      <c r="D605" s="17"/>
      <c r="E605" s="17"/>
      <c r="F605" s="387"/>
      <c r="G605" s="38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x14ac:dyDescent="0.25">
      <c r="A606" s="128"/>
      <c r="B606" s="17"/>
      <c r="C606" s="17"/>
      <c r="D606" s="17"/>
      <c r="E606" s="17"/>
      <c r="F606" s="387"/>
      <c r="G606" s="38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x14ac:dyDescent="0.25">
      <c r="A607" s="128"/>
      <c r="B607" s="17"/>
      <c r="C607" s="17"/>
      <c r="D607" s="17"/>
      <c r="E607" s="17"/>
      <c r="F607" s="387"/>
      <c r="G607" s="38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x14ac:dyDescent="0.25">
      <c r="A608" s="128"/>
      <c r="B608" s="17"/>
      <c r="C608" s="17"/>
      <c r="D608" s="17"/>
      <c r="E608" s="17"/>
      <c r="F608" s="387"/>
      <c r="G608" s="38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x14ac:dyDescent="0.25">
      <c r="A609" s="128"/>
      <c r="B609" s="17"/>
      <c r="C609" s="17"/>
      <c r="D609" s="17"/>
      <c r="E609" s="17"/>
      <c r="F609" s="387"/>
      <c r="G609" s="38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x14ac:dyDescent="0.25">
      <c r="A610" s="128"/>
      <c r="B610" s="17"/>
      <c r="C610" s="17"/>
      <c r="D610" s="17"/>
      <c r="E610" s="17"/>
      <c r="F610" s="387"/>
      <c r="G610" s="38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x14ac:dyDescent="0.25">
      <c r="A611" s="128"/>
      <c r="B611" s="17"/>
      <c r="C611" s="17"/>
      <c r="D611" s="17"/>
      <c r="E611" s="17"/>
      <c r="F611" s="387"/>
      <c r="G611" s="38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x14ac:dyDescent="0.25">
      <c r="A612" s="128"/>
      <c r="B612" s="17"/>
      <c r="C612" s="17"/>
      <c r="D612" s="17"/>
      <c r="E612" s="17"/>
      <c r="F612" s="387"/>
      <c r="G612" s="38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x14ac:dyDescent="0.25">
      <c r="A613" s="128"/>
      <c r="B613" s="17"/>
      <c r="C613" s="17"/>
      <c r="D613" s="17"/>
      <c r="E613" s="17"/>
      <c r="F613" s="387"/>
      <c r="G613" s="38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x14ac:dyDescent="0.25">
      <c r="A614" s="128"/>
      <c r="B614" s="17"/>
      <c r="C614" s="17"/>
      <c r="D614" s="17"/>
      <c r="E614" s="17"/>
      <c r="F614" s="387"/>
      <c r="G614" s="38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x14ac:dyDescent="0.25">
      <c r="A615" s="128"/>
      <c r="B615" s="17"/>
      <c r="C615" s="17"/>
      <c r="D615" s="17"/>
      <c r="E615" s="17"/>
      <c r="F615" s="387"/>
      <c r="G615" s="38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x14ac:dyDescent="0.25">
      <c r="A616" s="128"/>
      <c r="B616" s="17"/>
      <c r="C616" s="17"/>
      <c r="D616" s="17"/>
      <c r="E616" s="17"/>
      <c r="F616" s="387"/>
      <c r="G616" s="38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x14ac:dyDescent="0.25">
      <c r="A617" s="128"/>
      <c r="B617" s="17"/>
      <c r="C617" s="17"/>
      <c r="D617" s="17"/>
      <c r="E617" s="17"/>
      <c r="F617" s="387"/>
      <c r="G617" s="38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x14ac:dyDescent="0.25">
      <c r="A618" s="128"/>
      <c r="B618" s="17"/>
      <c r="C618" s="17"/>
      <c r="D618" s="17"/>
      <c r="E618" s="17"/>
      <c r="F618" s="387"/>
      <c r="G618" s="38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x14ac:dyDescent="0.25">
      <c r="A619" s="128"/>
      <c r="B619" s="17"/>
      <c r="C619" s="17"/>
      <c r="D619" s="17"/>
      <c r="E619" s="17"/>
      <c r="F619" s="387"/>
      <c r="G619" s="38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x14ac:dyDescent="0.25">
      <c r="A620" s="128"/>
      <c r="B620" s="17"/>
      <c r="C620" s="17"/>
      <c r="D620" s="17"/>
      <c r="E620" s="17"/>
      <c r="F620" s="387"/>
      <c r="G620" s="38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x14ac:dyDescent="0.25">
      <c r="A621" s="128"/>
      <c r="B621" s="17"/>
      <c r="C621" s="17"/>
      <c r="D621" s="17"/>
      <c r="E621" s="17"/>
      <c r="F621" s="387"/>
      <c r="G621" s="38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x14ac:dyDescent="0.25">
      <c r="A622" s="128"/>
      <c r="B622" s="17"/>
      <c r="C622" s="17"/>
      <c r="D622" s="17"/>
      <c r="E622" s="17"/>
      <c r="F622" s="387"/>
      <c r="G622" s="38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x14ac:dyDescent="0.25">
      <c r="A623" s="128"/>
      <c r="B623" s="17"/>
      <c r="C623" s="17"/>
      <c r="D623" s="17"/>
      <c r="E623" s="17"/>
      <c r="F623" s="387"/>
      <c r="G623" s="38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x14ac:dyDescent="0.25">
      <c r="A624" s="128"/>
      <c r="B624" s="17"/>
      <c r="C624" s="17"/>
      <c r="D624" s="17"/>
      <c r="E624" s="17"/>
      <c r="F624" s="387"/>
      <c r="G624" s="38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x14ac:dyDescent="0.25">
      <c r="A625" s="128"/>
      <c r="B625" s="17"/>
      <c r="C625" s="17"/>
      <c r="D625" s="17"/>
      <c r="E625" s="17"/>
      <c r="F625" s="387"/>
      <c r="G625" s="38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x14ac:dyDescent="0.25">
      <c r="A626" s="128"/>
      <c r="B626" s="17"/>
      <c r="C626" s="17"/>
      <c r="D626" s="17"/>
      <c r="E626" s="17"/>
      <c r="F626" s="387"/>
      <c r="G626" s="38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x14ac:dyDescent="0.25">
      <c r="A627" s="128"/>
      <c r="B627" s="17"/>
      <c r="C627" s="17"/>
      <c r="D627" s="17"/>
      <c r="E627" s="17"/>
      <c r="F627" s="387"/>
      <c r="G627" s="38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x14ac:dyDescent="0.25">
      <c r="A628" s="128"/>
      <c r="B628" s="17"/>
      <c r="C628" s="17"/>
      <c r="D628" s="17"/>
      <c r="E628" s="17"/>
      <c r="F628" s="387"/>
      <c r="G628" s="38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x14ac:dyDescent="0.25">
      <c r="A629" s="128"/>
      <c r="B629" s="17"/>
      <c r="C629" s="17"/>
      <c r="D629" s="17"/>
      <c r="E629" s="17"/>
      <c r="F629" s="387"/>
      <c r="G629" s="38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x14ac:dyDescent="0.25">
      <c r="A630" s="128"/>
      <c r="B630" s="17"/>
      <c r="C630" s="17"/>
      <c r="D630" s="17"/>
      <c r="E630" s="17"/>
      <c r="F630" s="387"/>
      <c r="G630" s="38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x14ac:dyDescent="0.25">
      <c r="A631" s="128"/>
      <c r="B631" s="17"/>
      <c r="C631" s="17"/>
      <c r="D631" s="17"/>
      <c r="E631" s="17"/>
      <c r="F631" s="387"/>
      <c r="G631" s="38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x14ac:dyDescent="0.25">
      <c r="A632" s="128"/>
      <c r="B632" s="17"/>
      <c r="C632" s="17"/>
      <c r="D632" s="17"/>
      <c r="E632" s="17"/>
      <c r="F632" s="387"/>
      <c r="G632" s="38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x14ac:dyDescent="0.25">
      <c r="A633" s="128"/>
      <c r="B633" s="17"/>
      <c r="C633" s="17"/>
      <c r="D633" s="17"/>
      <c r="E633" s="17"/>
      <c r="F633" s="387"/>
      <c r="G633" s="38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x14ac:dyDescent="0.25">
      <c r="A634" s="128"/>
      <c r="B634" s="17"/>
      <c r="C634" s="17"/>
      <c r="D634" s="17"/>
      <c r="E634" s="17"/>
      <c r="F634" s="387"/>
      <c r="G634" s="38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x14ac:dyDescent="0.25">
      <c r="A635" s="128"/>
      <c r="B635" s="17"/>
      <c r="C635" s="17"/>
      <c r="D635" s="17"/>
      <c r="E635" s="17"/>
      <c r="F635" s="387"/>
      <c r="G635" s="38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x14ac:dyDescent="0.25">
      <c r="A636" s="128"/>
      <c r="B636" s="17"/>
      <c r="C636" s="17"/>
      <c r="D636" s="17"/>
      <c r="E636" s="17"/>
      <c r="F636" s="387"/>
      <c r="G636" s="38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x14ac:dyDescent="0.25">
      <c r="A637" s="128"/>
      <c r="B637" s="17"/>
      <c r="C637" s="17"/>
      <c r="D637" s="17"/>
      <c r="E637" s="17"/>
      <c r="F637" s="387"/>
      <c r="G637" s="38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x14ac:dyDescent="0.25">
      <c r="A638" s="128"/>
      <c r="B638" s="17"/>
      <c r="C638" s="17"/>
      <c r="D638" s="17"/>
      <c r="E638" s="17"/>
      <c r="F638" s="387"/>
      <c r="G638" s="38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x14ac:dyDescent="0.25">
      <c r="A639" s="128"/>
      <c r="B639" s="17"/>
      <c r="C639" s="17"/>
      <c r="D639" s="17"/>
      <c r="E639" s="17"/>
      <c r="F639" s="387"/>
      <c r="G639" s="38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x14ac:dyDescent="0.25">
      <c r="A640" s="128"/>
      <c r="B640" s="17"/>
      <c r="C640" s="17"/>
      <c r="D640" s="17"/>
      <c r="E640" s="17"/>
      <c r="F640" s="387"/>
      <c r="G640" s="38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x14ac:dyDescent="0.25">
      <c r="A641" s="128"/>
      <c r="B641" s="17"/>
      <c r="C641" s="17"/>
      <c r="D641" s="17"/>
      <c r="E641" s="17"/>
      <c r="F641" s="387"/>
      <c r="G641" s="38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x14ac:dyDescent="0.25">
      <c r="A642" s="128"/>
      <c r="B642" s="17"/>
      <c r="C642" s="17"/>
      <c r="D642" s="17"/>
      <c r="E642" s="17"/>
      <c r="F642" s="387"/>
      <c r="G642" s="38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x14ac:dyDescent="0.25">
      <c r="A643" s="128"/>
      <c r="B643" s="17"/>
      <c r="C643" s="17"/>
      <c r="D643" s="17"/>
      <c r="E643" s="17"/>
      <c r="F643" s="387"/>
      <c r="G643" s="38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x14ac:dyDescent="0.25">
      <c r="A644" s="128"/>
      <c r="B644" s="17"/>
      <c r="C644" s="17"/>
      <c r="D644" s="17"/>
      <c r="E644" s="17"/>
      <c r="F644" s="387"/>
      <c r="G644" s="38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x14ac:dyDescent="0.25">
      <c r="A645" s="128"/>
      <c r="B645" s="17"/>
      <c r="C645" s="17"/>
      <c r="D645" s="17"/>
      <c r="E645" s="17"/>
      <c r="F645" s="387"/>
      <c r="G645" s="38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x14ac:dyDescent="0.25">
      <c r="A646" s="128"/>
      <c r="B646" s="17"/>
      <c r="C646" s="17"/>
      <c r="D646" s="17"/>
      <c r="E646" s="17"/>
      <c r="F646" s="387"/>
      <c r="G646" s="38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x14ac:dyDescent="0.25">
      <c r="A647" s="128"/>
      <c r="B647" s="17"/>
      <c r="C647" s="17"/>
      <c r="D647" s="17"/>
      <c r="E647" s="17"/>
      <c r="F647" s="387"/>
      <c r="G647" s="38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x14ac:dyDescent="0.25">
      <c r="A648" s="128"/>
      <c r="B648" s="17"/>
      <c r="C648" s="17"/>
      <c r="D648" s="17"/>
      <c r="E648" s="17"/>
      <c r="F648" s="387"/>
      <c r="G648" s="38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x14ac:dyDescent="0.25">
      <c r="A649" s="128"/>
      <c r="B649" s="17"/>
      <c r="C649" s="17"/>
      <c r="D649" s="17"/>
      <c r="E649" s="17"/>
      <c r="F649" s="387"/>
      <c r="G649" s="38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x14ac:dyDescent="0.25">
      <c r="A650" s="128"/>
      <c r="B650" s="17"/>
      <c r="C650" s="17"/>
      <c r="D650" s="17"/>
      <c r="E650" s="17"/>
      <c r="F650" s="387"/>
      <c r="G650" s="38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x14ac:dyDescent="0.25">
      <c r="A651" s="128"/>
      <c r="B651" s="17"/>
      <c r="C651" s="17"/>
      <c r="D651" s="17"/>
      <c r="E651" s="17"/>
      <c r="F651" s="387"/>
      <c r="G651" s="38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x14ac:dyDescent="0.25">
      <c r="A652" s="128"/>
      <c r="B652" s="17"/>
      <c r="C652" s="17"/>
      <c r="D652" s="17"/>
      <c r="E652" s="17"/>
      <c r="F652" s="387"/>
      <c r="G652" s="38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x14ac:dyDescent="0.25">
      <c r="A653" s="128"/>
      <c r="B653" s="17"/>
      <c r="C653" s="17"/>
      <c r="D653" s="17"/>
      <c r="E653" s="17"/>
      <c r="F653" s="387"/>
      <c r="G653" s="38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spans="1:23" x14ac:dyDescent="0.25">
      <c r="A654" s="128"/>
      <c r="B654" s="17"/>
      <c r="C654" s="17"/>
      <c r="D654" s="17"/>
      <c r="E654" s="17"/>
      <c r="F654" s="387"/>
      <c r="G654" s="38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x14ac:dyDescent="0.25">
      <c r="A655" s="128"/>
      <c r="B655" s="17"/>
      <c r="C655" s="17"/>
      <c r="D655" s="17"/>
      <c r="E655" s="17"/>
      <c r="F655" s="387"/>
      <c r="G655" s="38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x14ac:dyDescent="0.25">
      <c r="A656" s="128"/>
      <c r="B656" s="17"/>
      <c r="C656" s="17"/>
      <c r="D656" s="17"/>
      <c r="E656" s="17"/>
      <c r="F656" s="387"/>
      <c r="G656" s="38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x14ac:dyDescent="0.25">
      <c r="A657" s="128"/>
      <c r="B657" s="17"/>
      <c r="C657" s="17"/>
      <c r="D657" s="17"/>
      <c r="E657" s="17"/>
      <c r="F657" s="387"/>
      <c r="G657" s="38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spans="1:23" x14ac:dyDescent="0.25">
      <c r="A658" s="128"/>
      <c r="B658" s="17"/>
      <c r="C658" s="17"/>
      <c r="D658" s="17"/>
      <c r="E658" s="17"/>
      <c r="F658" s="387"/>
      <c r="G658" s="38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x14ac:dyDescent="0.25">
      <c r="A659" s="128"/>
      <c r="B659" s="17"/>
      <c r="C659" s="17"/>
      <c r="D659" s="17"/>
      <c r="E659" s="17"/>
      <c r="F659" s="387"/>
      <c r="G659" s="38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x14ac:dyDescent="0.25">
      <c r="A660" s="128"/>
      <c r="B660" s="17"/>
      <c r="C660" s="17"/>
      <c r="D660" s="17"/>
      <c r="E660" s="17"/>
      <c r="F660" s="387"/>
      <c r="G660" s="38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x14ac:dyDescent="0.25">
      <c r="A661" s="128"/>
      <c r="B661" s="17"/>
      <c r="C661" s="17"/>
      <c r="D661" s="17"/>
      <c r="E661" s="17"/>
      <c r="F661" s="387"/>
      <c r="G661" s="38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x14ac:dyDescent="0.25">
      <c r="A662" s="128"/>
      <c r="B662" s="17"/>
      <c r="C662" s="17"/>
      <c r="D662" s="17"/>
      <c r="E662" s="17"/>
      <c r="F662" s="387"/>
      <c r="G662" s="38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x14ac:dyDescent="0.25">
      <c r="A663" s="128"/>
      <c r="B663" s="17"/>
      <c r="C663" s="17"/>
      <c r="D663" s="17"/>
      <c r="E663" s="17"/>
      <c r="F663" s="387"/>
      <c r="G663" s="38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x14ac:dyDescent="0.25">
      <c r="A664" s="128"/>
      <c r="B664" s="17"/>
      <c r="C664" s="17"/>
      <c r="D664" s="17"/>
      <c r="E664" s="17"/>
      <c r="F664" s="387"/>
      <c r="G664" s="38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x14ac:dyDescent="0.25">
      <c r="A665" s="128"/>
      <c r="B665" s="17"/>
      <c r="C665" s="17"/>
      <c r="D665" s="17"/>
      <c r="E665" s="17"/>
      <c r="F665" s="387"/>
      <c r="G665" s="38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x14ac:dyDescent="0.25">
      <c r="A666" s="128"/>
      <c r="B666" s="17"/>
      <c r="C666" s="17"/>
      <c r="D666" s="17"/>
      <c r="E666" s="17"/>
      <c r="F666" s="387"/>
      <c r="G666" s="38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x14ac:dyDescent="0.25">
      <c r="A667" s="128"/>
      <c r="B667" s="17"/>
      <c r="C667" s="17"/>
      <c r="D667" s="17"/>
      <c r="E667" s="17"/>
      <c r="F667" s="387"/>
      <c r="G667" s="38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x14ac:dyDescent="0.25">
      <c r="A668" s="128"/>
      <c r="B668" s="17"/>
      <c r="C668" s="17"/>
      <c r="D668" s="17"/>
      <c r="E668" s="17"/>
      <c r="F668" s="387"/>
      <c r="G668" s="38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x14ac:dyDescent="0.25">
      <c r="A669" s="128"/>
      <c r="B669" s="17"/>
      <c r="C669" s="17"/>
      <c r="D669" s="17"/>
      <c r="E669" s="17"/>
      <c r="F669" s="387"/>
      <c r="G669" s="38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x14ac:dyDescent="0.25">
      <c r="A670" s="128"/>
      <c r="B670" s="17"/>
      <c r="C670" s="17"/>
      <c r="D670" s="17"/>
      <c r="E670" s="17"/>
      <c r="F670" s="387"/>
      <c r="G670" s="38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x14ac:dyDescent="0.25">
      <c r="A671" s="128"/>
      <c r="B671" s="17"/>
      <c r="C671" s="17"/>
      <c r="D671" s="17"/>
      <c r="E671" s="17"/>
      <c r="F671" s="387"/>
      <c r="G671" s="38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x14ac:dyDescent="0.25">
      <c r="A672" s="128"/>
      <c r="B672" s="17"/>
      <c r="C672" s="17"/>
      <c r="D672" s="17"/>
      <c r="E672" s="17"/>
      <c r="F672" s="387"/>
      <c r="G672" s="38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x14ac:dyDescent="0.25">
      <c r="A673" s="128"/>
      <c r="B673" s="17"/>
      <c r="C673" s="17"/>
      <c r="D673" s="17"/>
      <c r="E673" s="17"/>
      <c r="F673" s="387"/>
      <c r="G673" s="38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x14ac:dyDescent="0.25">
      <c r="A674" s="128"/>
      <c r="B674" s="17"/>
      <c r="C674" s="17"/>
      <c r="D674" s="17"/>
      <c r="E674" s="17"/>
      <c r="F674" s="387"/>
      <c r="G674" s="38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x14ac:dyDescent="0.25">
      <c r="A675" s="128"/>
      <c r="B675" s="17"/>
      <c r="C675" s="17"/>
      <c r="D675" s="17"/>
      <c r="E675" s="17"/>
      <c r="F675" s="387"/>
      <c r="G675" s="38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spans="1:23" x14ac:dyDescent="0.25">
      <c r="A676" s="128"/>
      <c r="B676" s="17"/>
      <c r="C676" s="17"/>
      <c r="D676" s="17"/>
      <c r="E676" s="17"/>
      <c r="F676" s="387"/>
      <c r="G676" s="38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x14ac:dyDescent="0.25">
      <c r="A677" s="128"/>
      <c r="B677" s="17"/>
      <c r="C677" s="17"/>
      <c r="D677" s="17"/>
      <c r="E677" s="17"/>
      <c r="F677" s="387"/>
      <c r="G677" s="38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x14ac:dyDescent="0.25">
      <c r="A678" s="128"/>
      <c r="B678" s="17"/>
      <c r="C678" s="17"/>
      <c r="D678" s="17"/>
      <c r="E678" s="17"/>
      <c r="F678" s="387"/>
      <c r="G678" s="38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x14ac:dyDescent="0.25">
      <c r="A679" s="128"/>
      <c r="B679" s="17"/>
      <c r="C679" s="17"/>
      <c r="D679" s="17"/>
      <c r="E679" s="17"/>
      <c r="F679" s="387"/>
      <c r="G679" s="38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x14ac:dyDescent="0.25">
      <c r="A680" s="128"/>
      <c r="B680" s="17"/>
      <c r="C680" s="17"/>
      <c r="D680" s="17"/>
      <c r="E680" s="17"/>
      <c r="F680" s="387"/>
      <c r="G680" s="38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x14ac:dyDescent="0.25">
      <c r="A681" s="128"/>
      <c r="B681" s="17"/>
      <c r="C681" s="17"/>
      <c r="D681" s="17"/>
      <c r="E681" s="17"/>
      <c r="F681" s="387"/>
      <c r="G681" s="38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x14ac:dyDescent="0.25">
      <c r="A682" s="128"/>
      <c r="B682" s="17"/>
      <c r="C682" s="17"/>
      <c r="D682" s="17"/>
      <c r="E682" s="17"/>
      <c r="F682" s="387"/>
      <c r="G682" s="38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x14ac:dyDescent="0.25">
      <c r="A683" s="128"/>
      <c r="B683" s="17"/>
      <c r="C683" s="17"/>
      <c r="D683" s="17"/>
      <c r="E683" s="17"/>
      <c r="F683" s="387"/>
      <c r="G683" s="38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x14ac:dyDescent="0.25">
      <c r="A684" s="128"/>
      <c r="B684" s="17"/>
      <c r="C684" s="17"/>
      <c r="D684" s="17"/>
      <c r="E684" s="17"/>
      <c r="F684" s="387"/>
      <c r="G684" s="38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x14ac:dyDescent="0.25">
      <c r="A685" s="128"/>
      <c r="B685" s="17"/>
      <c r="C685" s="17"/>
      <c r="D685" s="17"/>
      <c r="E685" s="17"/>
      <c r="F685" s="387"/>
      <c r="G685" s="38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x14ac:dyDescent="0.25">
      <c r="A686" s="128"/>
      <c r="B686" s="17"/>
      <c r="C686" s="17"/>
      <c r="D686" s="17"/>
      <c r="E686" s="17"/>
      <c r="F686" s="387"/>
      <c r="G686" s="38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x14ac:dyDescent="0.25">
      <c r="A687" s="128"/>
      <c r="B687" s="17"/>
      <c r="C687" s="17"/>
      <c r="D687" s="17"/>
      <c r="E687" s="17"/>
      <c r="F687" s="387"/>
      <c r="G687" s="38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x14ac:dyDescent="0.25">
      <c r="A688" s="128"/>
      <c r="B688" s="17"/>
      <c r="C688" s="17"/>
      <c r="D688" s="17"/>
      <c r="E688" s="17"/>
      <c r="F688" s="387"/>
      <c r="G688" s="38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x14ac:dyDescent="0.25">
      <c r="A689" s="128"/>
      <c r="B689" s="17"/>
      <c r="C689" s="17"/>
      <c r="D689" s="17"/>
      <c r="E689" s="17"/>
      <c r="F689" s="387"/>
      <c r="G689" s="38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x14ac:dyDescent="0.25">
      <c r="A690" s="128"/>
      <c r="B690" s="17"/>
      <c r="C690" s="17"/>
      <c r="D690" s="17"/>
      <c r="E690" s="17"/>
      <c r="F690" s="387"/>
      <c r="G690" s="38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x14ac:dyDescent="0.25">
      <c r="A691" s="128"/>
      <c r="B691" s="17"/>
      <c r="C691" s="17"/>
      <c r="D691" s="17"/>
      <c r="E691" s="17"/>
      <c r="F691" s="387"/>
      <c r="G691" s="38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x14ac:dyDescent="0.25">
      <c r="A692" s="128"/>
      <c r="B692" s="17"/>
      <c r="C692" s="17"/>
      <c r="D692" s="17"/>
      <c r="E692" s="17"/>
      <c r="F692" s="387"/>
      <c r="G692" s="38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x14ac:dyDescent="0.25">
      <c r="A693" s="128"/>
      <c r="B693" s="17"/>
      <c r="C693" s="17"/>
      <c r="D693" s="17"/>
      <c r="E693" s="17"/>
      <c r="F693" s="387"/>
      <c r="G693" s="38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x14ac:dyDescent="0.25">
      <c r="A694" s="128"/>
      <c r="B694" s="17"/>
      <c r="C694" s="17"/>
      <c r="D694" s="17"/>
      <c r="E694" s="17"/>
      <c r="F694" s="387"/>
      <c r="G694" s="38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x14ac:dyDescent="0.25">
      <c r="A695" s="128"/>
      <c r="B695" s="17"/>
      <c r="C695" s="17"/>
      <c r="D695" s="17"/>
      <c r="E695" s="17"/>
      <c r="F695" s="387"/>
      <c r="G695" s="38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x14ac:dyDescent="0.25">
      <c r="A696" s="128"/>
      <c r="B696" s="17"/>
      <c r="C696" s="17"/>
      <c r="D696" s="17"/>
      <c r="E696" s="17"/>
      <c r="F696" s="387"/>
      <c r="G696" s="38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x14ac:dyDescent="0.25">
      <c r="A697" s="128"/>
      <c r="B697" s="17"/>
      <c r="C697" s="17"/>
      <c r="D697" s="17"/>
      <c r="E697" s="17"/>
      <c r="F697" s="387"/>
      <c r="G697" s="38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spans="1:23" x14ac:dyDescent="0.25">
      <c r="A698" s="128"/>
      <c r="B698" s="17"/>
      <c r="C698" s="17"/>
      <c r="D698" s="17"/>
      <c r="E698" s="17"/>
      <c r="F698" s="387"/>
      <c r="G698" s="38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spans="1:23" x14ac:dyDescent="0.25">
      <c r="A699" s="128"/>
      <c r="B699" s="17"/>
      <c r="C699" s="17"/>
      <c r="D699" s="17"/>
      <c r="E699" s="17"/>
      <c r="F699" s="387"/>
      <c r="G699" s="38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spans="1:23" x14ac:dyDescent="0.25">
      <c r="A700" s="128"/>
      <c r="B700" s="17"/>
      <c r="C700" s="17"/>
      <c r="D700" s="17"/>
      <c r="E700" s="17"/>
      <c r="F700" s="387"/>
      <c r="G700" s="38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spans="1:23" x14ac:dyDescent="0.25">
      <c r="A701" s="128"/>
      <c r="B701" s="17"/>
      <c r="C701" s="17"/>
      <c r="D701" s="17"/>
      <c r="E701" s="17"/>
      <c r="F701" s="387"/>
      <c r="G701" s="38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spans="1:23" x14ac:dyDescent="0.25">
      <c r="A702" s="128"/>
      <c r="B702" s="17"/>
      <c r="C702" s="17"/>
      <c r="D702" s="17"/>
      <c r="E702" s="17"/>
      <c r="F702" s="387"/>
      <c r="G702" s="38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spans="1:23" x14ac:dyDescent="0.25">
      <c r="A703" s="128"/>
      <c r="B703" s="17"/>
      <c r="C703" s="17"/>
      <c r="D703" s="17"/>
      <c r="E703" s="17"/>
      <c r="F703" s="387"/>
      <c r="G703" s="38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spans="1:23" x14ac:dyDescent="0.25">
      <c r="A704" s="128"/>
      <c r="B704" s="17"/>
      <c r="C704" s="17"/>
      <c r="D704" s="17"/>
      <c r="E704" s="17"/>
      <c r="F704" s="387"/>
      <c r="G704" s="38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spans="1:23" x14ac:dyDescent="0.25">
      <c r="A705" s="128"/>
      <c r="B705" s="17"/>
      <c r="C705" s="17"/>
      <c r="D705" s="17"/>
      <c r="E705" s="17"/>
      <c r="F705" s="387"/>
      <c r="G705" s="38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spans="1:23" x14ac:dyDescent="0.25">
      <c r="A706" s="128"/>
      <c r="B706" s="17"/>
      <c r="C706" s="17"/>
      <c r="D706" s="17"/>
      <c r="E706" s="17"/>
      <c r="F706" s="387"/>
      <c r="G706" s="38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spans="1:23" x14ac:dyDescent="0.25">
      <c r="A707" s="128"/>
      <c r="B707" s="17"/>
      <c r="C707" s="17"/>
      <c r="D707" s="17"/>
      <c r="E707" s="17"/>
      <c r="F707" s="387"/>
      <c r="G707" s="38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spans="1:23" x14ac:dyDescent="0.25">
      <c r="A708" s="128"/>
      <c r="B708" s="17"/>
      <c r="C708" s="17"/>
      <c r="D708" s="17"/>
      <c r="E708" s="17"/>
      <c r="F708" s="387"/>
      <c r="G708" s="38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spans="1:23" x14ac:dyDescent="0.25">
      <c r="A709" s="128"/>
      <c r="B709" s="17"/>
      <c r="C709" s="17"/>
      <c r="D709" s="17"/>
      <c r="E709" s="17"/>
      <c r="F709" s="387"/>
      <c r="G709" s="38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spans="1:23" x14ac:dyDescent="0.25">
      <c r="A710" s="128"/>
      <c r="B710" s="17"/>
      <c r="C710" s="17"/>
      <c r="D710" s="17"/>
      <c r="E710" s="17"/>
      <c r="F710" s="387"/>
      <c r="G710" s="38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spans="1:23" x14ac:dyDescent="0.25">
      <c r="A711" s="128"/>
      <c r="B711" s="17"/>
      <c r="C711" s="17"/>
      <c r="D711" s="17"/>
      <c r="E711" s="17"/>
      <c r="F711" s="387"/>
      <c r="G711" s="38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spans="1:23" x14ac:dyDescent="0.25">
      <c r="A712" s="128"/>
      <c r="B712" s="17"/>
      <c r="C712" s="17"/>
      <c r="D712" s="17"/>
      <c r="E712" s="17"/>
      <c r="F712" s="387"/>
      <c r="G712" s="38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spans="1:23" x14ac:dyDescent="0.25">
      <c r="A713" s="128"/>
      <c r="B713" s="17"/>
      <c r="C713" s="17"/>
      <c r="D713" s="17"/>
      <c r="E713" s="17"/>
      <c r="F713" s="387"/>
      <c r="G713" s="38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spans="1:23" x14ac:dyDescent="0.25">
      <c r="A714" s="128"/>
      <c r="B714" s="17"/>
      <c r="C714" s="17"/>
      <c r="D714" s="17"/>
      <c r="E714" s="17"/>
      <c r="F714" s="387"/>
      <c r="G714" s="38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spans="1:23" x14ac:dyDescent="0.25">
      <c r="A715" s="128"/>
      <c r="B715" s="17"/>
      <c r="C715" s="17"/>
      <c r="D715" s="17"/>
      <c r="E715" s="17"/>
      <c r="F715" s="387"/>
      <c r="G715" s="38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spans="1:23" x14ac:dyDescent="0.25">
      <c r="A716" s="128"/>
      <c r="B716" s="17"/>
      <c r="C716" s="17"/>
      <c r="D716" s="17"/>
      <c r="E716" s="17"/>
      <c r="F716" s="387"/>
      <c r="G716" s="38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spans="1:23" x14ac:dyDescent="0.25">
      <c r="A717" s="128"/>
      <c r="B717" s="17"/>
      <c r="C717" s="17"/>
      <c r="D717" s="17"/>
      <c r="E717" s="17"/>
      <c r="F717" s="387"/>
      <c r="G717" s="38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spans="1:23" x14ac:dyDescent="0.25">
      <c r="A718" s="128"/>
      <c r="B718" s="17"/>
      <c r="C718" s="17"/>
      <c r="D718" s="17"/>
      <c r="E718" s="17"/>
      <c r="F718" s="387"/>
      <c r="G718" s="38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spans="1:23" x14ac:dyDescent="0.25">
      <c r="A719" s="128"/>
      <c r="B719" s="17"/>
      <c r="C719" s="17"/>
      <c r="D719" s="17"/>
      <c r="E719" s="17"/>
      <c r="F719" s="387"/>
      <c r="G719" s="38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spans="1:23" x14ac:dyDescent="0.25">
      <c r="A720" s="128"/>
      <c r="B720" s="17"/>
      <c r="C720" s="17"/>
      <c r="D720" s="17"/>
      <c r="E720" s="17"/>
      <c r="F720" s="387"/>
      <c r="G720" s="387"/>
      <c r="H720" s="17"/>
      <c r="I720" s="17"/>
      <c r="J720" s="18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spans="1:23" x14ac:dyDescent="0.25">
      <c r="A721" s="128"/>
      <c r="B721" s="17"/>
      <c r="C721" s="17"/>
      <c r="D721" s="17"/>
      <c r="E721" s="17"/>
      <c r="F721" s="387"/>
      <c r="G721" s="387"/>
      <c r="H721" s="17"/>
      <c r="I721" s="17"/>
      <c r="J721" s="18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spans="1:23" x14ac:dyDescent="0.25">
      <c r="A722" s="128"/>
      <c r="B722" s="17"/>
      <c r="C722" s="17"/>
      <c r="D722" s="17"/>
      <c r="E722" s="17"/>
      <c r="F722" s="387"/>
      <c r="G722" s="387"/>
      <c r="H722" s="17"/>
      <c r="I722" s="17"/>
      <c r="J722" s="18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spans="1:23" x14ac:dyDescent="0.25">
      <c r="A723" s="128"/>
      <c r="B723" s="17"/>
      <c r="C723" s="17"/>
      <c r="D723" s="17"/>
      <c r="E723" s="17"/>
      <c r="F723" s="387"/>
      <c r="G723" s="387"/>
      <c r="H723" s="17"/>
      <c r="I723" s="17"/>
      <c r="J723" s="18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spans="1:23" x14ac:dyDescent="0.25">
      <c r="A724" s="128"/>
      <c r="B724" s="17"/>
      <c r="C724" s="17"/>
      <c r="D724" s="17"/>
      <c r="E724" s="17"/>
      <c r="F724" s="387"/>
      <c r="G724" s="387"/>
      <c r="H724" s="17"/>
      <c r="I724" s="17"/>
      <c r="J724" s="18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spans="1:23" x14ac:dyDescent="0.25">
      <c r="A725" s="128"/>
      <c r="B725" s="17"/>
      <c r="C725" s="17"/>
      <c r="D725" s="17"/>
      <c r="E725" s="17"/>
      <c r="F725" s="387"/>
      <c r="G725" s="387"/>
      <c r="H725" s="17"/>
      <c r="I725" s="17"/>
      <c r="J725" s="18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spans="1:23" x14ac:dyDescent="0.25">
      <c r="A726" s="128"/>
      <c r="B726" s="17"/>
      <c r="C726" s="17"/>
      <c r="D726" s="17"/>
      <c r="E726" s="17"/>
      <c r="F726" s="387"/>
      <c r="G726" s="387"/>
      <c r="H726" s="17"/>
      <c r="I726" s="17"/>
      <c r="J726" s="18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spans="1:23" x14ac:dyDescent="0.25">
      <c r="A727" s="128"/>
      <c r="B727" s="17"/>
      <c r="C727" s="17"/>
      <c r="D727" s="17"/>
      <c r="E727" s="17"/>
      <c r="F727" s="387"/>
      <c r="G727" s="387"/>
      <c r="H727" s="17"/>
      <c r="I727" s="17"/>
      <c r="J727" s="18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spans="1:23" x14ac:dyDescent="0.25">
      <c r="A728" s="128"/>
      <c r="B728" s="17"/>
      <c r="C728" s="17"/>
      <c r="D728" s="17"/>
      <c r="E728" s="17"/>
      <c r="F728" s="387"/>
      <c r="G728" s="387"/>
      <c r="H728" s="17"/>
      <c r="I728" s="17"/>
      <c r="J728" s="18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spans="1:23" x14ac:dyDescent="0.25">
      <c r="A729" s="128"/>
      <c r="B729" s="17"/>
      <c r="C729" s="17"/>
      <c r="D729" s="17"/>
      <c r="E729" s="17"/>
      <c r="F729" s="387"/>
      <c r="G729" s="387"/>
      <c r="H729" s="17"/>
      <c r="I729" s="17"/>
      <c r="J729" s="18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spans="1:23" x14ac:dyDescent="0.25">
      <c r="A730" s="128"/>
      <c r="B730" s="17"/>
      <c r="C730" s="17"/>
      <c r="D730" s="17"/>
      <c r="E730" s="17"/>
      <c r="F730" s="387"/>
      <c r="G730" s="387"/>
      <c r="H730" s="17"/>
      <c r="I730" s="17"/>
      <c r="J730" s="18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spans="1:23" x14ac:dyDescent="0.25">
      <c r="A731" s="128"/>
      <c r="B731" s="17"/>
      <c r="C731" s="17"/>
      <c r="D731" s="17"/>
      <c r="E731" s="17"/>
      <c r="F731" s="387"/>
      <c r="G731" s="387"/>
      <c r="H731" s="17"/>
      <c r="I731" s="17"/>
      <c r="J731" s="18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spans="1:23" x14ac:dyDescent="0.25">
      <c r="A732" s="128"/>
      <c r="B732" s="17"/>
      <c r="C732" s="17"/>
      <c r="D732" s="17"/>
      <c r="E732" s="17"/>
      <c r="F732" s="387"/>
      <c r="G732" s="387"/>
      <c r="H732" s="17"/>
      <c r="I732" s="17"/>
      <c r="J732" s="18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  <row r="733" spans="1:23" x14ac:dyDescent="0.25">
      <c r="A733" s="128"/>
      <c r="B733" s="17"/>
      <c r="C733" s="17"/>
      <c r="D733" s="17"/>
      <c r="E733" s="17"/>
      <c r="F733" s="387"/>
      <c r="G733" s="387"/>
      <c r="H733" s="17"/>
      <c r="I733" s="17"/>
      <c r="J733" s="18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</row>
    <row r="734" spans="1:23" x14ac:dyDescent="0.25">
      <c r="A734" s="128"/>
      <c r="B734" s="17"/>
      <c r="C734" s="17"/>
      <c r="D734" s="17"/>
      <c r="E734" s="17"/>
      <c r="F734" s="387"/>
      <c r="G734" s="387"/>
      <c r="H734" s="17"/>
      <c r="I734" s="17"/>
      <c r="J734" s="18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</row>
    <row r="735" spans="1:23" x14ac:dyDescent="0.25">
      <c r="A735" s="128"/>
      <c r="B735" s="17"/>
      <c r="C735" s="17"/>
      <c r="D735" s="17"/>
      <c r="E735" s="17"/>
      <c r="F735" s="387"/>
      <c r="G735" s="387"/>
      <c r="H735" s="17"/>
      <c r="I735" s="17"/>
      <c r="J735" s="18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</row>
    <row r="736" spans="1:23" x14ac:dyDescent="0.25">
      <c r="A736" s="128"/>
      <c r="B736" s="17"/>
      <c r="C736" s="17"/>
      <c r="D736" s="17"/>
      <c r="E736" s="17"/>
      <c r="F736" s="387"/>
      <c r="G736" s="387"/>
      <c r="H736" s="17"/>
      <c r="I736" s="17"/>
      <c r="J736" s="18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</row>
    <row r="737" spans="1:23" x14ac:dyDescent="0.25">
      <c r="A737" s="128"/>
      <c r="B737" s="17"/>
      <c r="C737" s="17"/>
      <c r="D737" s="17"/>
      <c r="E737" s="17"/>
      <c r="F737" s="387"/>
      <c r="G737" s="387"/>
      <c r="H737" s="17"/>
      <c r="I737" s="17"/>
      <c r="J737" s="18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</row>
    <row r="738" spans="1:23" x14ac:dyDescent="0.25">
      <c r="A738" s="128"/>
      <c r="B738" s="17"/>
      <c r="C738" s="17"/>
      <c r="D738" s="17"/>
      <c r="E738" s="17"/>
      <c r="F738" s="387"/>
      <c r="G738" s="387"/>
      <c r="H738" s="17"/>
      <c r="I738" s="17"/>
      <c r="J738" s="18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</row>
    <row r="739" spans="1:23" x14ac:dyDescent="0.25">
      <c r="A739" s="128"/>
      <c r="B739" s="17"/>
      <c r="C739" s="17"/>
      <c r="D739" s="17"/>
      <c r="E739" s="17"/>
      <c r="F739" s="387"/>
      <c r="G739" s="387"/>
      <c r="H739" s="17"/>
      <c r="I739" s="17"/>
      <c r="J739" s="18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</row>
    <row r="740" spans="1:23" x14ac:dyDescent="0.25">
      <c r="A740" s="128"/>
      <c r="B740" s="17"/>
      <c r="C740" s="17"/>
      <c r="D740" s="17"/>
      <c r="E740" s="17"/>
      <c r="F740" s="387"/>
      <c r="G740" s="387"/>
      <c r="H740" s="17"/>
      <c r="I740" s="17"/>
      <c r="J740" s="18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</row>
    <row r="741" spans="1:23" x14ac:dyDescent="0.25">
      <c r="A741" s="128"/>
      <c r="B741" s="17"/>
      <c r="C741" s="17"/>
      <c r="D741" s="17"/>
      <c r="E741" s="17"/>
      <c r="F741" s="387"/>
      <c r="G741" s="387"/>
      <c r="H741" s="17"/>
      <c r="I741" s="17"/>
      <c r="J741" s="18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</row>
    <row r="742" spans="1:23" x14ac:dyDescent="0.25">
      <c r="A742" s="128"/>
      <c r="B742" s="17"/>
      <c r="C742" s="17"/>
      <c r="D742" s="17"/>
      <c r="E742" s="17"/>
      <c r="F742" s="387"/>
      <c r="G742" s="387"/>
      <c r="H742" s="17"/>
      <c r="I742" s="17"/>
      <c r="J742" s="18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</row>
    <row r="743" spans="1:23" x14ac:dyDescent="0.25">
      <c r="A743" s="128"/>
      <c r="B743" s="17"/>
      <c r="C743" s="17"/>
      <c r="D743" s="17"/>
      <c r="E743" s="17"/>
      <c r="F743" s="387"/>
      <c r="G743" s="387"/>
      <c r="H743" s="17"/>
      <c r="I743" s="17"/>
      <c r="J743" s="18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</row>
    <row r="744" spans="1:23" x14ac:dyDescent="0.25">
      <c r="A744" s="128"/>
      <c r="B744" s="17"/>
      <c r="C744" s="17"/>
      <c r="D744" s="17"/>
      <c r="E744" s="17"/>
      <c r="F744" s="387"/>
      <c r="G744" s="387"/>
      <c r="H744" s="17"/>
      <c r="I744" s="17"/>
      <c r="J744" s="18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</row>
    <row r="745" spans="1:23" x14ac:dyDescent="0.25">
      <c r="A745" s="128"/>
      <c r="B745" s="17"/>
      <c r="C745" s="17"/>
      <c r="D745" s="17"/>
      <c r="E745" s="17"/>
      <c r="F745" s="387"/>
      <c r="G745" s="387"/>
      <c r="H745" s="17"/>
      <c r="I745" s="17"/>
      <c r="J745" s="18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</row>
    <row r="746" spans="1:23" x14ac:dyDescent="0.25">
      <c r="A746" s="128"/>
      <c r="B746" s="17"/>
      <c r="C746" s="17"/>
      <c r="D746" s="17"/>
      <c r="E746" s="17"/>
      <c r="F746" s="387"/>
      <c r="G746" s="387"/>
      <c r="H746" s="17"/>
      <c r="I746" s="17"/>
      <c r="J746" s="18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</row>
    <row r="747" spans="1:23" x14ac:dyDescent="0.25">
      <c r="A747" s="128"/>
      <c r="B747" s="17"/>
      <c r="C747" s="17"/>
      <c r="D747" s="17"/>
      <c r="E747" s="17"/>
      <c r="F747" s="387"/>
      <c r="G747" s="387"/>
      <c r="H747" s="17"/>
      <c r="I747" s="17"/>
      <c r="J747" s="18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</row>
    <row r="748" spans="1:23" x14ac:dyDescent="0.25">
      <c r="A748" s="128"/>
      <c r="B748" s="17"/>
      <c r="C748" s="17"/>
      <c r="D748" s="17"/>
      <c r="E748" s="17"/>
      <c r="F748" s="387"/>
      <c r="G748" s="387"/>
      <c r="H748" s="17"/>
      <c r="I748" s="17"/>
      <c r="J748" s="18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</row>
  </sheetData>
  <mergeCells count="246">
    <mergeCell ref="D266:E266"/>
    <mergeCell ref="C267:E267"/>
    <mergeCell ref="C268:E268"/>
    <mergeCell ref="C269:E269"/>
    <mergeCell ref="C270:E270"/>
    <mergeCell ref="C271:E271"/>
    <mergeCell ref="C260:E260"/>
    <mergeCell ref="D261:E261"/>
    <mergeCell ref="D262:E262"/>
    <mergeCell ref="D263:E263"/>
    <mergeCell ref="D264:E264"/>
    <mergeCell ref="D265:E265"/>
    <mergeCell ref="B284:E284"/>
    <mergeCell ref="C278:E278"/>
    <mergeCell ref="C279:E279"/>
    <mergeCell ref="C280:E280"/>
    <mergeCell ref="C281:E281"/>
    <mergeCell ref="C282:E282"/>
    <mergeCell ref="C283:E283"/>
    <mergeCell ref="C272:E272"/>
    <mergeCell ref="C273:E273"/>
    <mergeCell ref="D274:E274"/>
    <mergeCell ref="D275:E275"/>
    <mergeCell ref="C276:E276"/>
    <mergeCell ref="C277:E277"/>
    <mergeCell ref="C254:E254"/>
    <mergeCell ref="C255:E255"/>
    <mergeCell ref="C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C242:E242"/>
    <mergeCell ref="C243:E243"/>
    <mergeCell ref="D244:E244"/>
    <mergeCell ref="D245:E245"/>
    <mergeCell ref="D246:E246"/>
    <mergeCell ref="D247:E247"/>
    <mergeCell ref="D236:E236"/>
    <mergeCell ref="D237:E237"/>
    <mergeCell ref="D238:E238"/>
    <mergeCell ref="D239:E239"/>
    <mergeCell ref="D240:E240"/>
    <mergeCell ref="C241:E241"/>
    <mergeCell ref="D230:E230"/>
    <mergeCell ref="D231:E231"/>
    <mergeCell ref="D232:E232"/>
    <mergeCell ref="D233:E233"/>
    <mergeCell ref="D234:E234"/>
    <mergeCell ref="D235:E235"/>
    <mergeCell ref="D224:E224"/>
    <mergeCell ref="D225:E225"/>
    <mergeCell ref="C226:E226"/>
    <mergeCell ref="D227:E227"/>
    <mergeCell ref="D228:E228"/>
    <mergeCell ref="C229:E229"/>
    <mergeCell ref="D218:E218"/>
    <mergeCell ref="D219:E219"/>
    <mergeCell ref="D220:E220"/>
    <mergeCell ref="D221:E221"/>
    <mergeCell ref="D222:E222"/>
    <mergeCell ref="D223:E223"/>
    <mergeCell ref="D212:E212"/>
    <mergeCell ref="D213:E213"/>
    <mergeCell ref="D214:E214"/>
    <mergeCell ref="C215:E215"/>
    <mergeCell ref="D216:E216"/>
    <mergeCell ref="D217:E217"/>
    <mergeCell ref="D206:E206"/>
    <mergeCell ref="D207:E207"/>
    <mergeCell ref="D208:E208"/>
    <mergeCell ref="D209:E209"/>
    <mergeCell ref="D210:E210"/>
    <mergeCell ref="D211:E211"/>
    <mergeCell ref="D200:E200"/>
    <mergeCell ref="D201:E201"/>
    <mergeCell ref="D202:E202"/>
    <mergeCell ref="D203:E203"/>
    <mergeCell ref="C204:E204"/>
    <mergeCell ref="D205:E205"/>
    <mergeCell ref="D194:E194"/>
    <mergeCell ref="D195:E195"/>
    <mergeCell ref="D196:E196"/>
    <mergeCell ref="D197:E197"/>
    <mergeCell ref="D198:E198"/>
    <mergeCell ref="D199:E199"/>
    <mergeCell ref="C188:E188"/>
    <mergeCell ref="C189:E189"/>
    <mergeCell ref="C190:E190"/>
    <mergeCell ref="C191:E191"/>
    <mergeCell ref="C192:E192"/>
    <mergeCell ref="C193:E193"/>
    <mergeCell ref="C182:E182"/>
    <mergeCell ref="C183:E183"/>
    <mergeCell ref="C184:E184"/>
    <mergeCell ref="C185:E185"/>
    <mergeCell ref="C186:E186"/>
    <mergeCell ref="C187:E187"/>
    <mergeCell ref="C176:E176"/>
    <mergeCell ref="C177:E177"/>
    <mergeCell ref="C178:E178"/>
    <mergeCell ref="D179:E179"/>
    <mergeCell ref="D180:E180"/>
    <mergeCell ref="C181:E181"/>
    <mergeCell ref="D167:E167"/>
    <mergeCell ref="D168:E168"/>
    <mergeCell ref="D169:E169"/>
    <mergeCell ref="D170:E170"/>
    <mergeCell ref="D171:E171"/>
    <mergeCell ref="C172:E172"/>
    <mergeCell ref="C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C158:E158"/>
    <mergeCell ref="C159:E159"/>
    <mergeCell ref="C160:E160"/>
    <mergeCell ref="D149:E149"/>
    <mergeCell ref="D150:E150"/>
    <mergeCell ref="D151:E151"/>
    <mergeCell ref="D152:E152"/>
    <mergeCell ref="D153:E153"/>
    <mergeCell ref="D154:E154"/>
    <mergeCell ref="C143:E143"/>
    <mergeCell ref="D144:E144"/>
    <mergeCell ref="D145:E145"/>
    <mergeCell ref="C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C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C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4:E104"/>
    <mergeCell ref="C105:E105"/>
    <mergeCell ref="C109:E109"/>
    <mergeCell ref="C110:E110"/>
    <mergeCell ref="D111:E111"/>
    <mergeCell ref="D112:E112"/>
    <mergeCell ref="D98:E98"/>
    <mergeCell ref="D99:E99"/>
    <mergeCell ref="D100:E100"/>
    <mergeCell ref="C101:E101"/>
    <mergeCell ref="C102:E102"/>
    <mergeCell ref="D103:E103"/>
    <mergeCell ref="C92:E92"/>
    <mergeCell ref="D93:E93"/>
    <mergeCell ref="D94:E94"/>
    <mergeCell ref="D95:E95"/>
    <mergeCell ref="C96:E96"/>
    <mergeCell ref="D97:E97"/>
    <mergeCell ref="C86:E86"/>
    <mergeCell ref="C87:E87"/>
    <mergeCell ref="C88:E88"/>
    <mergeCell ref="C89:E89"/>
    <mergeCell ref="C90:E90"/>
    <mergeCell ref="C91:E91"/>
    <mergeCell ref="C78:E78"/>
    <mergeCell ref="C81:E81"/>
    <mergeCell ref="C82:E82"/>
    <mergeCell ref="C83:E83"/>
    <mergeCell ref="C84:E84"/>
    <mergeCell ref="C85:E85"/>
    <mergeCell ref="C56:E56"/>
    <mergeCell ref="C64:E64"/>
    <mergeCell ref="C70:E70"/>
    <mergeCell ref="C71:E71"/>
    <mergeCell ref="C72:E72"/>
    <mergeCell ref="C77:E77"/>
    <mergeCell ref="C50:E50"/>
    <mergeCell ref="C51:E51"/>
    <mergeCell ref="C52:E52"/>
    <mergeCell ref="C53:E53"/>
    <mergeCell ref="D54:E54"/>
    <mergeCell ref="D55:E55"/>
    <mergeCell ref="C38:E38"/>
    <mergeCell ref="C39:E39"/>
    <mergeCell ref="C40:E40"/>
    <mergeCell ref="C44:E44"/>
    <mergeCell ref="C45:E45"/>
    <mergeCell ref="C46:E46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W2:W4"/>
    <mergeCell ref="C5:E5"/>
    <mergeCell ref="C6:E6"/>
    <mergeCell ref="C20:E20"/>
    <mergeCell ref="C21:E21"/>
    <mergeCell ref="C22:E22"/>
    <mergeCell ref="C23:E23"/>
    <mergeCell ref="B2:E4"/>
    <mergeCell ref="H2:J2"/>
    <mergeCell ref="H3:H4"/>
    <mergeCell ref="I3:I4"/>
    <mergeCell ref="J3:J4"/>
    <mergeCell ref="K2:V2"/>
    <mergeCell ref="F2:F4"/>
    <mergeCell ref="T3:V3"/>
    <mergeCell ref="K3:S3"/>
    <mergeCell ref="G2:G4"/>
  </mergeCells>
  <pageMargins left="0.25" right="0.25" top="0.75" bottom="0.75" header="0.3" footer="0.3"/>
  <pageSetup paperSize="9" scale="41" orientation="landscape" horizontalDpi="4294967293" r:id="rId1"/>
  <headerFooter>
    <oddHeader>&amp;C&amp;"Times New Roman,Félkövér"&amp;12 011130 Önkormányzatok és önkormányzati hivatalok jogalkotó és általános igazgatási tevékenységeKiadások - 2017. év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32"/>
  <sheetViews>
    <sheetView view="pageBreakPreview" zoomScale="60" zoomScaleNormal="76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A42" sqref="AA42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1.28515625" style="354" customWidth="1"/>
    <col min="8" max="8" width="11" style="12" customWidth="1"/>
    <col min="9" max="9" width="11.140625" style="12" customWidth="1"/>
    <col min="10" max="10" width="11.7109375" style="49" customWidth="1"/>
    <col min="11" max="11" width="10.140625" style="12" bestFit="1" customWidth="1"/>
    <col min="12" max="12" width="11" style="12" customWidth="1"/>
    <col min="13" max="13" width="13" style="12" customWidth="1"/>
    <col min="14" max="24" width="10.140625" style="12" bestFit="1" customWidth="1"/>
    <col min="25" max="25" width="11.28515625" style="12" bestFit="1" customWidth="1"/>
    <col min="26" max="16384" width="9.140625" style="17"/>
  </cols>
  <sheetData>
    <row r="1" spans="1:25" ht="15.75" thickBot="1" x14ac:dyDescent="0.3">
      <c r="Y1" s="11" t="s">
        <v>828</v>
      </c>
    </row>
    <row r="2" spans="1:25" ht="29.25" customHeight="1" x14ac:dyDescent="0.25">
      <c r="B2" s="765" t="s">
        <v>0</v>
      </c>
      <c r="C2" s="766"/>
      <c r="D2" s="766"/>
      <c r="E2" s="766"/>
      <c r="F2" s="850" t="s">
        <v>1042</v>
      </c>
      <c r="G2" s="850" t="s">
        <v>1053</v>
      </c>
      <c r="H2" s="839" t="s">
        <v>1031</v>
      </c>
      <c r="I2" s="751"/>
      <c r="J2" s="752"/>
      <c r="K2" s="750" t="s">
        <v>1038</v>
      </c>
      <c r="L2" s="751"/>
      <c r="M2" s="752"/>
      <c r="N2" s="747" t="s">
        <v>1032</v>
      </c>
      <c r="O2" s="766"/>
      <c r="P2" s="766"/>
      <c r="Q2" s="766"/>
      <c r="R2" s="766"/>
      <c r="S2" s="766"/>
      <c r="T2" s="766"/>
      <c r="U2" s="766"/>
      <c r="V2" s="766"/>
      <c r="W2" s="766"/>
      <c r="X2" s="766"/>
      <c r="Y2" s="809"/>
    </row>
    <row r="3" spans="1:25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54" t="s">
        <v>841</v>
      </c>
      <c r="L3" s="856" t="s">
        <v>844</v>
      </c>
      <c r="M3" s="857" t="s">
        <v>972</v>
      </c>
      <c r="N3" s="808" t="s">
        <v>1033</v>
      </c>
      <c r="O3" s="806"/>
      <c r="P3" s="806"/>
      <c r="Q3" s="806"/>
      <c r="R3" s="806"/>
      <c r="S3" s="806"/>
      <c r="T3" s="806"/>
      <c r="U3" s="806"/>
      <c r="V3" s="807"/>
      <c r="W3" s="806" t="s">
        <v>1034</v>
      </c>
      <c r="X3" s="806"/>
      <c r="Y3" s="807"/>
    </row>
    <row r="4" spans="1:25" ht="21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855"/>
      <c r="L4" s="756"/>
      <c r="M4" s="858"/>
      <c r="N4" s="130" t="s">
        <v>593</v>
      </c>
      <c r="O4" s="65" t="s">
        <v>594</v>
      </c>
      <c r="P4" s="65" t="s">
        <v>595</v>
      </c>
      <c r="Q4" s="65" t="s">
        <v>596</v>
      </c>
      <c r="R4" s="65" t="s">
        <v>597</v>
      </c>
      <c r="S4" s="645" t="s">
        <v>598</v>
      </c>
      <c r="T4" s="83" t="s">
        <v>599</v>
      </c>
      <c r="U4" s="270" t="s">
        <v>600</v>
      </c>
      <c r="V4" s="665" t="s">
        <v>601</v>
      </c>
      <c r="W4" s="352" t="s">
        <v>602</v>
      </c>
      <c r="X4" s="270" t="s">
        <v>603</v>
      </c>
      <c r="Y4" s="66" t="s">
        <v>604</v>
      </c>
    </row>
    <row r="5" spans="1:25" ht="15.75" thickBot="1" x14ac:dyDescent="0.3">
      <c r="B5" s="84" t="s">
        <v>118</v>
      </c>
      <c r="C5" s="846" t="s">
        <v>119</v>
      </c>
      <c r="D5" s="847"/>
      <c r="E5" s="847"/>
      <c r="F5" s="409">
        <f>F6+F20</f>
        <v>1954650</v>
      </c>
      <c r="G5" s="382">
        <f>G6+G20</f>
        <v>1774650</v>
      </c>
      <c r="H5" s="249">
        <f>H6+H20</f>
        <v>1774650</v>
      </c>
      <c r="I5" s="147">
        <f t="shared" ref="I5:Y5" si="0">I6+I20</f>
        <v>0</v>
      </c>
      <c r="J5" s="164">
        <f>SUM(H5:I5)</f>
        <v>1774650</v>
      </c>
      <c r="K5" s="86">
        <f>K6+K20</f>
        <v>0</v>
      </c>
      <c r="L5" s="87">
        <f>L6+L20</f>
        <v>0</v>
      </c>
      <c r="M5" s="87">
        <f>M6+M20</f>
        <v>1774650</v>
      </c>
      <c r="N5" s="86">
        <f t="shared" si="0"/>
        <v>94050</v>
      </c>
      <c r="O5" s="87">
        <f t="shared" si="0"/>
        <v>112725</v>
      </c>
      <c r="P5" s="87">
        <f t="shared" si="0"/>
        <v>212725</v>
      </c>
      <c r="Q5" s="87">
        <f t="shared" si="0"/>
        <v>112725</v>
      </c>
      <c r="R5" s="87">
        <f t="shared" si="0"/>
        <v>142725</v>
      </c>
      <c r="S5" s="90">
        <f t="shared" si="0"/>
        <v>142725</v>
      </c>
      <c r="T5" s="87">
        <f t="shared" si="0"/>
        <v>112725</v>
      </c>
      <c r="U5" s="89">
        <f t="shared" si="0"/>
        <v>152725</v>
      </c>
      <c r="V5" s="666">
        <f t="shared" si="0"/>
        <v>112725</v>
      </c>
      <c r="W5" s="89">
        <f t="shared" si="0"/>
        <v>152725</v>
      </c>
      <c r="X5" s="89">
        <f t="shared" si="0"/>
        <v>273350</v>
      </c>
      <c r="Y5" s="91">
        <f t="shared" si="0"/>
        <v>152725</v>
      </c>
    </row>
    <row r="6" spans="1:25" x14ac:dyDescent="0.25">
      <c r="B6" s="123" t="s">
        <v>609</v>
      </c>
      <c r="C6" s="779" t="s">
        <v>120</v>
      </c>
      <c r="D6" s="780"/>
      <c r="E6" s="780"/>
      <c r="F6" s="392">
        <f>SUM(F7:F19)</f>
        <v>1554650</v>
      </c>
      <c r="G6" s="418">
        <f>SUM(G7:G19)</f>
        <v>1554650</v>
      </c>
      <c r="H6" s="250">
        <f>H7+H8+H9+H10+H11+H12+H13+H14+H15+H16+H17+H18+H19</f>
        <v>1554650</v>
      </c>
      <c r="I6" s="148">
        <f t="shared" ref="I6:Y6" si="1">I7+I8+I9+I10+I11+I12+I13+I14+I15+I16+I17+I18+I19</f>
        <v>0</v>
      </c>
      <c r="J6" s="165">
        <f t="shared" ref="J6:J82" si="2">SUM(H6:I6)</f>
        <v>1554650</v>
      </c>
      <c r="K6" s="117">
        <f>K7+K8+K9+K10+K11+K12+K13+K14+K15+K16+K17+K18+K19</f>
        <v>0</v>
      </c>
      <c r="L6" s="118">
        <f>L7+L8+L9+L10+L11+L12+L13+L14+L15+L16+L17+L18+L19</f>
        <v>0</v>
      </c>
      <c r="M6" s="118">
        <f>M7+M8+M9+M10+M11+M12+M13+M14+M15+M16+M17+M18+M19</f>
        <v>1554650</v>
      </c>
      <c r="N6" s="117">
        <f>N7+N8+N9+N10+N11+N12+N13+N14+N15+N16+N17+N18+N19</f>
        <v>94050</v>
      </c>
      <c r="O6" s="118">
        <f t="shared" si="1"/>
        <v>112725</v>
      </c>
      <c r="P6" s="118">
        <f t="shared" si="1"/>
        <v>212725</v>
      </c>
      <c r="Q6" s="118">
        <f t="shared" si="1"/>
        <v>112725</v>
      </c>
      <c r="R6" s="118">
        <f t="shared" si="1"/>
        <v>112725</v>
      </c>
      <c r="S6" s="121">
        <f t="shared" si="1"/>
        <v>112725</v>
      </c>
      <c r="T6" s="118">
        <f t="shared" si="1"/>
        <v>112725</v>
      </c>
      <c r="U6" s="120">
        <f t="shared" si="1"/>
        <v>112725</v>
      </c>
      <c r="V6" s="667">
        <f t="shared" si="1"/>
        <v>112725</v>
      </c>
      <c r="W6" s="120">
        <f t="shared" si="1"/>
        <v>112725</v>
      </c>
      <c r="X6" s="120">
        <f t="shared" si="1"/>
        <v>233350</v>
      </c>
      <c r="Y6" s="122">
        <f t="shared" si="1"/>
        <v>112725</v>
      </c>
    </row>
    <row r="7" spans="1:25" s="209" customFormat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383">
        <v>1135125</v>
      </c>
      <c r="G7" s="422">
        <v>1135125</v>
      </c>
      <c r="H7" s="271">
        <f>SUM(N7:Y7)</f>
        <v>1135125</v>
      </c>
      <c r="I7" s="190"/>
      <c r="J7" s="191">
        <f t="shared" si="2"/>
        <v>1135125</v>
      </c>
      <c r="K7" s="199"/>
      <c r="L7" s="193"/>
      <c r="M7" s="193">
        <f>J7</f>
        <v>1135125</v>
      </c>
      <c r="N7" s="199">
        <v>83250</v>
      </c>
      <c r="O7" s="193">
        <v>95625</v>
      </c>
      <c r="P7" s="193">
        <v>95625</v>
      </c>
      <c r="Q7" s="193">
        <v>95625</v>
      </c>
      <c r="R7" s="193">
        <v>95625</v>
      </c>
      <c r="S7" s="194">
        <v>95625</v>
      </c>
      <c r="T7" s="193">
        <v>95625</v>
      </c>
      <c r="U7" s="192">
        <v>95625</v>
      </c>
      <c r="V7" s="664">
        <v>95625</v>
      </c>
      <c r="W7" s="192">
        <v>95625</v>
      </c>
      <c r="X7" s="192">
        <v>95625</v>
      </c>
      <c r="Y7" s="195">
        <v>95625</v>
      </c>
    </row>
    <row r="8" spans="1:25" s="209" customFormat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383">
        <v>95625</v>
      </c>
      <c r="G8" s="422">
        <v>95625</v>
      </c>
      <c r="H8" s="271">
        <f t="shared" ref="H8:H18" si="3">SUM(N8:Y8)</f>
        <v>95625</v>
      </c>
      <c r="I8" s="190"/>
      <c r="J8" s="191">
        <f t="shared" si="2"/>
        <v>95625</v>
      </c>
      <c r="K8" s="199"/>
      <c r="L8" s="193"/>
      <c r="M8" s="193">
        <f>J8</f>
        <v>95625</v>
      </c>
      <c r="N8" s="199"/>
      <c r="O8" s="193"/>
      <c r="P8" s="193"/>
      <c r="Q8" s="193"/>
      <c r="R8" s="193"/>
      <c r="S8" s="194"/>
      <c r="T8" s="193"/>
      <c r="U8" s="192"/>
      <c r="V8" s="664"/>
      <c r="W8" s="192"/>
      <c r="X8" s="192">
        <v>95625</v>
      </c>
      <c r="Y8" s="195"/>
    </row>
    <row r="9" spans="1:25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383">
        <v>0</v>
      </c>
      <c r="G9" s="422">
        <v>0</v>
      </c>
      <c r="H9" s="271">
        <f t="shared" si="3"/>
        <v>0</v>
      </c>
      <c r="I9" s="190"/>
      <c r="J9" s="191">
        <f t="shared" si="2"/>
        <v>0</v>
      </c>
      <c r="K9" s="199"/>
      <c r="L9" s="193"/>
      <c r="M9" s="193"/>
      <c r="N9" s="199"/>
      <c r="O9" s="193"/>
      <c r="P9" s="193"/>
      <c r="Q9" s="193"/>
      <c r="R9" s="193"/>
      <c r="S9" s="194"/>
      <c r="T9" s="193"/>
      <c r="U9" s="192"/>
      <c r="V9" s="664"/>
      <c r="W9" s="192"/>
      <c r="X9" s="192"/>
      <c r="Y9" s="195"/>
    </row>
    <row r="10" spans="1:25" s="209" customFormat="1" hidden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383">
        <v>0</v>
      </c>
      <c r="G10" s="422">
        <v>0</v>
      </c>
      <c r="H10" s="271">
        <f t="shared" si="3"/>
        <v>0</v>
      </c>
      <c r="I10" s="190"/>
      <c r="J10" s="191">
        <f t="shared" si="2"/>
        <v>0</v>
      </c>
      <c r="K10" s="199"/>
      <c r="L10" s="193"/>
      <c r="M10" s="193">
        <f>J10</f>
        <v>0</v>
      </c>
      <c r="N10" s="199"/>
      <c r="O10" s="193"/>
      <c r="P10" s="193"/>
      <c r="Q10" s="193"/>
      <c r="R10" s="193"/>
      <c r="S10" s="194"/>
      <c r="T10" s="193"/>
      <c r="U10" s="192"/>
      <c r="V10" s="664"/>
      <c r="W10" s="192"/>
      <c r="X10" s="192"/>
      <c r="Y10" s="195"/>
    </row>
    <row r="11" spans="1:25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383">
        <v>0</v>
      </c>
      <c r="G11" s="422">
        <v>0</v>
      </c>
      <c r="H11" s="271">
        <f t="shared" si="3"/>
        <v>0</v>
      </c>
      <c r="I11" s="190"/>
      <c r="J11" s="191">
        <f t="shared" si="2"/>
        <v>0</v>
      </c>
      <c r="K11" s="199"/>
      <c r="L11" s="193"/>
      <c r="M11" s="193"/>
      <c r="N11" s="199"/>
      <c r="O11" s="193"/>
      <c r="P11" s="193"/>
      <c r="Q11" s="193"/>
      <c r="R11" s="193"/>
      <c r="S11" s="194"/>
      <c r="T11" s="193"/>
      <c r="U11" s="192"/>
      <c r="V11" s="664"/>
      <c r="W11" s="192"/>
      <c r="X11" s="192"/>
      <c r="Y11" s="195"/>
    </row>
    <row r="12" spans="1:25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383">
        <v>0</v>
      </c>
      <c r="G12" s="422">
        <v>0</v>
      </c>
      <c r="H12" s="271">
        <f t="shared" si="3"/>
        <v>0</v>
      </c>
      <c r="I12" s="190"/>
      <c r="J12" s="191">
        <f t="shared" si="2"/>
        <v>0</v>
      </c>
      <c r="K12" s="199"/>
      <c r="L12" s="193"/>
      <c r="M12" s="193"/>
      <c r="N12" s="199"/>
      <c r="O12" s="193"/>
      <c r="P12" s="193"/>
      <c r="Q12" s="193"/>
      <c r="R12" s="193"/>
      <c r="S12" s="194"/>
      <c r="T12" s="193"/>
      <c r="U12" s="192"/>
      <c r="V12" s="664"/>
      <c r="W12" s="192"/>
      <c r="X12" s="192"/>
      <c r="Y12" s="195"/>
    </row>
    <row r="13" spans="1:25" s="209" customFormat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383">
        <v>100000</v>
      </c>
      <c r="G13" s="422">
        <v>100000</v>
      </c>
      <c r="H13" s="271">
        <f t="shared" si="3"/>
        <v>100000</v>
      </c>
      <c r="I13" s="190"/>
      <c r="J13" s="191">
        <f t="shared" si="2"/>
        <v>100000</v>
      </c>
      <c r="K13" s="199"/>
      <c r="L13" s="193"/>
      <c r="M13" s="193">
        <f>J13</f>
        <v>100000</v>
      </c>
      <c r="N13" s="199"/>
      <c r="O13" s="193"/>
      <c r="P13" s="193">
        <v>100000</v>
      </c>
      <c r="Q13" s="193"/>
      <c r="R13" s="193"/>
      <c r="S13" s="194"/>
      <c r="T13" s="193"/>
      <c r="U13" s="192"/>
      <c r="V13" s="664"/>
      <c r="W13" s="192"/>
      <c r="X13" s="192"/>
      <c r="Y13" s="195"/>
    </row>
    <row r="14" spans="1:25" s="209" customFormat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383">
        <v>25000</v>
      </c>
      <c r="G14" s="422">
        <v>25000</v>
      </c>
      <c r="H14" s="271">
        <f t="shared" si="3"/>
        <v>25000</v>
      </c>
      <c r="I14" s="190"/>
      <c r="J14" s="191">
        <f t="shared" si="2"/>
        <v>25000</v>
      </c>
      <c r="K14" s="199"/>
      <c r="L14" s="193"/>
      <c r="M14" s="193">
        <f>J14</f>
        <v>25000</v>
      </c>
      <c r="N14" s="199"/>
      <c r="O14" s="193"/>
      <c r="P14" s="193"/>
      <c r="Q14" s="193"/>
      <c r="R14" s="193"/>
      <c r="S14" s="194"/>
      <c r="T14" s="193"/>
      <c r="U14" s="192"/>
      <c r="V14" s="664"/>
      <c r="W14" s="192"/>
      <c r="X14" s="192">
        <v>25000</v>
      </c>
      <c r="Y14" s="195"/>
    </row>
    <row r="15" spans="1:25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383">
        <v>0</v>
      </c>
      <c r="G15" s="422">
        <v>0</v>
      </c>
      <c r="H15" s="271">
        <f t="shared" si="3"/>
        <v>0</v>
      </c>
      <c r="I15" s="190"/>
      <c r="J15" s="191">
        <f t="shared" si="2"/>
        <v>0</v>
      </c>
      <c r="K15" s="199"/>
      <c r="L15" s="193"/>
      <c r="M15" s="193"/>
      <c r="N15" s="199"/>
      <c r="O15" s="193"/>
      <c r="P15" s="193"/>
      <c r="Q15" s="193"/>
      <c r="R15" s="193"/>
      <c r="S15" s="194"/>
      <c r="T15" s="193"/>
      <c r="U15" s="192"/>
      <c r="V15" s="664"/>
      <c r="W15" s="192"/>
      <c r="X15" s="192"/>
      <c r="Y15" s="195"/>
    </row>
    <row r="16" spans="1:25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383">
        <v>0</v>
      </c>
      <c r="G16" s="422">
        <v>0</v>
      </c>
      <c r="H16" s="271">
        <f t="shared" si="3"/>
        <v>0</v>
      </c>
      <c r="I16" s="190"/>
      <c r="J16" s="191">
        <f t="shared" si="2"/>
        <v>0</v>
      </c>
      <c r="K16" s="199"/>
      <c r="L16" s="193"/>
      <c r="M16" s="193"/>
      <c r="N16" s="199"/>
      <c r="O16" s="193"/>
      <c r="P16" s="193"/>
      <c r="Q16" s="193"/>
      <c r="R16" s="193"/>
      <c r="S16" s="194"/>
      <c r="T16" s="193"/>
      <c r="U16" s="192"/>
      <c r="V16" s="664"/>
      <c r="W16" s="192"/>
      <c r="X16" s="192"/>
      <c r="Y16" s="195"/>
    </row>
    <row r="17" spans="1:25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383">
        <v>0</v>
      </c>
      <c r="G17" s="422">
        <v>0</v>
      </c>
      <c r="H17" s="271">
        <f t="shared" si="3"/>
        <v>0</v>
      </c>
      <c r="I17" s="190"/>
      <c r="J17" s="191">
        <f t="shared" si="2"/>
        <v>0</v>
      </c>
      <c r="K17" s="199"/>
      <c r="L17" s="193"/>
      <c r="M17" s="193"/>
      <c r="N17" s="199"/>
      <c r="O17" s="193"/>
      <c r="P17" s="193"/>
      <c r="Q17" s="193"/>
      <c r="R17" s="193"/>
      <c r="S17" s="194"/>
      <c r="T17" s="193"/>
      <c r="U17" s="192"/>
      <c r="V17" s="664"/>
      <c r="W17" s="192"/>
      <c r="X17" s="192"/>
      <c r="Y17" s="195"/>
    </row>
    <row r="18" spans="1:25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383">
        <v>0</v>
      </c>
      <c r="G18" s="422">
        <v>0</v>
      </c>
      <c r="H18" s="271">
        <f t="shared" si="3"/>
        <v>0</v>
      </c>
      <c r="I18" s="190"/>
      <c r="J18" s="191">
        <f t="shared" si="2"/>
        <v>0</v>
      </c>
      <c r="K18" s="199"/>
      <c r="L18" s="193"/>
      <c r="M18" s="193"/>
      <c r="N18" s="199"/>
      <c r="O18" s="193"/>
      <c r="P18" s="193"/>
      <c r="Q18" s="193"/>
      <c r="R18" s="193"/>
      <c r="S18" s="194"/>
      <c r="T18" s="193"/>
      <c r="U18" s="192"/>
      <c r="V18" s="664"/>
      <c r="W18" s="192"/>
      <c r="X18" s="192"/>
      <c r="Y18" s="195"/>
    </row>
    <row r="19" spans="1:25" s="209" customFormat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383">
        <v>198900</v>
      </c>
      <c r="G19" s="422">
        <v>198900</v>
      </c>
      <c r="H19" s="271">
        <f>SUM(N19:Y19)</f>
        <v>198900</v>
      </c>
      <c r="I19" s="190"/>
      <c r="J19" s="191">
        <f t="shared" si="2"/>
        <v>198900</v>
      </c>
      <c r="K19" s="199"/>
      <c r="L19" s="193"/>
      <c r="M19" s="193">
        <f>J19</f>
        <v>198900</v>
      </c>
      <c r="N19" s="199">
        <v>10800</v>
      </c>
      <c r="O19" s="193">
        <v>17100</v>
      </c>
      <c r="P19" s="193">
        <v>17100</v>
      </c>
      <c r="Q19" s="193">
        <v>17100</v>
      </c>
      <c r="R19" s="193">
        <v>17100</v>
      </c>
      <c r="S19" s="194">
        <v>17100</v>
      </c>
      <c r="T19" s="193">
        <v>17100</v>
      </c>
      <c r="U19" s="192">
        <v>17100</v>
      </c>
      <c r="V19" s="664">
        <v>17100</v>
      </c>
      <c r="W19" s="192">
        <v>17100</v>
      </c>
      <c r="X19" s="192">
        <v>17100</v>
      </c>
      <c r="Y19" s="195">
        <v>17100</v>
      </c>
    </row>
    <row r="20" spans="1:25" x14ac:dyDescent="0.25">
      <c r="B20" s="92" t="s">
        <v>623</v>
      </c>
      <c r="C20" s="781" t="s">
        <v>146</v>
      </c>
      <c r="D20" s="782"/>
      <c r="E20" s="782"/>
      <c r="F20" s="388">
        <f>F22</f>
        <v>400000</v>
      </c>
      <c r="G20" s="421">
        <f>G22</f>
        <v>220000</v>
      </c>
      <c r="H20" s="252">
        <f>H21+H22+H23</f>
        <v>220000</v>
      </c>
      <c r="I20" s="150">
        <f t="shared" ref="I20:Y20" si="4">I21+I22+I23</f>
        <v>0</v>
      </c>
      <c r="J20" s="166">
        <f t="shared" si="2"/>
        <v>220000</v>
      </c>
      <c r="K20" s="94">
        <f>K21+K22+K23</f>
        <v>0</v>
      </c>
      <c r="L20" s="95">
        <f>L21+L22+L23</f>
        <v>0</v>
      </c>
      <c r="M20" s="95">
        <f>M21+M22+M23</f>
        <v>220000</v>
      </c>
      <c r="N20" s="94">
        <f t="shared" si="4"/>
        <v>0</v>
      </c>
      <c r="O20" s="95">
        <f t="shared" si="4"/>
        <v>0</v>
      </c>
      <c r="P20" s="95">
        <f t="shared" si="4"/>
        <v>0</v>
      </c>
      <c r="Q20" s="95">
        <f t="shared" si="4"/>
        <v>0</v>
      </c>
      <c r="R20" s="95">
        <f t="shared" si="4"/>
        <v>30000</v>
      </c>
      <c r="S20" s="98">
        <f t="shared" si="4"/>
        <v>30000</v>
      </c>
      <c r="T20" s="95">
        <f t="shared" si="4"/>
        <v>0</v>
      </c>
      <c r="U20" s="97">
        <f t="shared" si="4"/>
        <v>40000</v>
      </c>
      <c r="V20" s="668">
        <f t="shared" si="4"/>
        <v>0</v>
      </c>
      <c r="W20" s="97">
        <f t="shared" si="4"/>
        <v>40000</v>
      </c>
      <c r="X20" s="97">
        <f t="shared" si="4"/>
        <v>40000</v>
      </c>
      <c r="Y20" s="99">
        <f t="shared" si="4"/>
        <v>40000</v>
      </c>
    </row>
    <row r="21" spans="1:25" s="41" customFormat="1" hidden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384"/>
      <c r="G21" s="419"/>
      <c r="H21" s="258">
        <f>SUM(N21:Y21)</f>
        <v>0</v>
      </c>
      <c r="I21" s="156"/>
      <c r="J21" s="168">
        <f t="shared" si="2"/>
        <v>0</v>
      </c>
      <c r="K21" s="77"/>
      <c r="L21" s="13"/>
      <c r="M21" s="13"/>
      <c r="N21" s="77"/>
      <c r="O21" s="13"/>
      <c r="P21" s="13"/>
      <c r="Q21" s="13"/>
      <c r="R21" s="13"/>
      <c r="S21" s="82"/>
      <c r="T21" s="13"/>
      <c r="U21" s="43"/>
      <c r="V21" s="669"/>
      <c r="W21" s="43"/>
      <c r="X21" s="43"/>
      <c r="Y21" s="45"/>
    </row>
    <row r="22" spans="1:25" s="41" customFormat="1" ht="28.5" customHeight="1" thickBot="1" x14ac:dyDescent="0.3">
      <c r="A22" s="126" t="s">
        <v>149</v>
      </c>
      <c r="B22" s="53" t="s">
        <v>625</v>
      </c>
      <c r="C22" s="804" t="s">
        <v>877</v>
      </c>
      <c r="D22" s="805"/>
      <c r="E22" s="805"/>
      <c r="F22" s="385">
        <v>400000</v>
      </c>
      <c r="G22" s="442">
        <v>220000</v>
      </c>
      <c r="H22" s="258">
        <f>SUM(N22:Y22)</f>
        <v>220000</v>
      </c>
      <c r="I22" s="156"/>
      <c r="J22" s="168">
        <f t="shared" si="2"/>
        <v>220000</v>
      </c>
      <c r="K22" s="77"/>
      <c r="L22" s="13"/>
      <c r="M22" s="13">
        <f>J22</f>
        <v>220000</v>
      </c>
      <c r="N22" s="77"/>
      <c r="O22" s="13"/>
      <c r="P22" s="13"/>
      <c r="Q22" s="13"/>
      <c r="R22" s="13">
        <v>30000</v>
      </c>
      <c r="S22" s="82">
        <v>30000</v>
      </c>
      <c r="T22" s="13"/>
      <c r="U22" s="43">
        <v>40000</v>
      </c>
      <c r="V22" s="669"/>
      <c r="W22" s="489">
        <v>40000</v>
      </c>
      <c r="X22" s="82">
        <v>40000</v>
      </c>
      <c r="Y22" s="45">
        <v>40000</v>
      </c>
    </row>
    <row r="23" spans="1:25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394"/>
      <c r="G23" s="441"/>
      <c r="H23" s="272">
        <f>SUM(N23:Y23)</f>
        <v>0</v>
      </c>
      <c r="I23" s="197"/>
      <c r="J23" s="168">
        <f t="shared" si="2"/>
        <v>0</v>
      </c>
      <c r="K23" s="77"/>
      <c r="L23" s="13"/>
      <c r="M23" s="13"/>
      <c r="N23" s="77"/>
      <c r="O23" s="13"/>
      <c r="P23" s="13"/>
      <c r="Q23" s="13"/>
      <c r="R23" s="13"/>
      <c r="S23" s="82"/>
      <c r="T23" s="13"/>
      <c r="U23" s="43"/>
      <c r="V23" s="669"/>
      <c r="W23" s="43"/>
      <c r="X23" s="43"/>
      <c r="Y23" s="45"/>
    </row>
    <row r="24" spans="1:25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386">
        <f>F25+F28+F31</f>
        <v>452270</v>
      </c>
      <c r="G24" s="412">
        <f>G25+G28+G31</f>
        <v>391975</v>
      </c>
      <c r="H24" s="254">
        <f>H25+H26+H27+H28+H29+H30+H31</f>
        <v>383175.23699999996</v>
      </c>
      <c r="I24" s="152">
        <f t="shared" ref="I24:Y24" si="5">I25+I26+I27+I28+I29+I30+I31</f>
        <v>0</v>
      </c>
      <c r="J24" s="164">
        <f t="shared" si="2"/>
        <v>383175.23699999996</v>
      </c>
      <c r="K24" s="86">
        <f>K25+K26+K27+K28+K29+K30+K31</f>
        <v>0</v>
      </c>
      <c r="L24" s="87">
        <f>L25+L26+L27+L28+L29+L30+L31</f>
        <v>0</v>
      </c>
      <c r="M24" s="87">
        <f>M25+M26+M27+M28+M29+M30+M31</f>
        <v>383175.23699999996</v>
      </c>
      <c r="N24" s="86">
        <f t="shared" si="5"/>
        <v>28155</v>
      </c>
      <c r="O24" s="87">
        <f t="shared" si="5"/>
        <v>24799.5</v>
      </c>
      <c r="P24" s="87">
        <f t="shared" si="5"/>
        <v>59020.5</v>
      </c>
      <c r="Q24" s="87">
        <f t="shared" si="5"/>
        <v>24799.5</v>
      </c>
      <c r="R24" s="87">
        <f t="shared" si="5"/>
        <v>31399.5</v>
      </c>
      <c r="S24" s="90">
        <f t="shared" si="5"/>
        <v>31399.5</v>
      </c>
      <c r="T24" s="87">
        <f t="shared" si="5"/>
        <v>24799.5</v>
      </c>
      <c r="U24" s="89">
        <f t="shared" si="5"/>
        <v>24799.5</v>
      </c>
      <c r="V24" s="666">
        <f t="shared" si="5"/>
        <v>24799.5</v>
      </c>
      <c r="W24" s="89">
        <f>W25+W26+W27+W28+W29+W30+W31</f>
        <v>24799.5</v>
      </c>
      <c r="X24" s="89">
        <f t="shared" si="5"/>
        <v>59604.237000000001</v>
      </c>
      <c r="Y24" s="91">
        <f t="shared" si="5"/>
        <v>24799.5</v>
      </c>
    </row>
    <row r="25" spans="1:25" x14ac:dyDescent="0.25">
      <c r="B25" s="61"/>
      <c r="C25" s="833" t="s">
        <v>154</v>
      </c>
      <c r="D25" s="834"/>
      <c r="E25" s="834"/>
      <c r="F25" s="389">
        <v>407226</v>
      </c>
      <c r="G25" s="414">
        <v>341226</v>
      </c>
      <c r="H25" s="255">
        <f>SUM(N25:Y25)</f>
        <v>332426</v>
      </c>
      <c r="I25" s="153"/>
      <c r="J25" s="167">
        <f t="shared" si="2"/>
        <v>332426</v>
      </c>
      <c r="K25" s="75"/>
      <c r="L25" s="1"/>
      <c r="M25" s="1">
        <f>J25</f>
        <v>332426</v>
      </c>
      <c r="N25" s="75">
        <v>25394</v>
      </c>
      <c r="O25" s="1">
        <f>(O7+O19)*0.22</f>
        <v>24799.5</v>
      </c>
      <c r="P25" s="1">
        <f>(P7+P19)*0.22</f>
        <v>24799.5</v>
      </c>
      <c r="Q25" s="1">
        <f>(Q7+Q19)*0.22</f>
        <v>24799.5</v>
      </c>
      <c r="R25" s="1">
        <f>(R7+R19+R20)*0.22</f>
        <v>31399.5</v>
      </c>
      <c r="S25" s="81">
        <f>(S7+S19+S20)*0.22</f>
        <v>31399.5</v>
      </c>
      <c r="T25" s="1">
        <f>(T7+T19+T20)*0.22</f>
        <v>24799.5</v>
      </c>
      <c r="U25" s="42">
        <f>(U7+U19)*0.22</f>
        <v>24799.5</v>
      </c>
      <c r="V25" s="670">
        <f>(V7+V19+V20)*0.22</f>
        <v>24799.5</v>
      </c>
      <c r="W25" s="42">
        <f>(W7+W19)*0.22</f>
        <v>24799.5</v>
      </c>
      <c r="X25" s="42">
        <f>(X7+X8+X19)*0.22</f>
        <v>45837</v>
      </c>
      <c r="Y25" s="44">
        <f>(Y7+Y19)*0.22</f>
        <v>24799.5</v>
      </c>
    </row>
    <row r="26" spans="1:25" hidden="1" x14ac:dyDescent="0.25">
      <c r="B26" s="62"/>
      <c r="C26" s="835" t="s">
        <v>155</v>
      </c>
      <c r="D26" s="836"/>
      <c r="E26" s="836"/>
      <c r="F26" s="390"/>
      <c r="G26" s="415"/>
      <c r="H26" s="256">
        <f t="shared" ref="H26:H31" si="6">SUM(N26:Y26)</f>
        <v>0</v>
      </c>
      <c r="I26" s="154"/>
      <c r="J26" s="167">
        <f t="shared" si="2"/>
        <v>0</v>
      </c>
      <c r="K26" s="75"/>
      <c r="L26" s="1"/>
      <c r="M26" s="1"/>
      <c r="N26" s="75"/>
      <c r="O26" s="1"/>
      <c r="P26" s="1"/>
      <c r="Q26" s="1"/>
      <c r="R26" s="1"/>
      <c r="S26" s="81"/>
      <c r="T26" s="1"/>
      <c r="U26" s="42"/>
      <c r="V26" s="670"/>
      <c r="W26" s="42"/>
      <c r="X26" s="42"/>
      <c r="Y26" s="44"/>
    </row>
    <row r="27" spans="1:25" hidden="1" x14ac:dyDescent="0.25">
      <c r="B27" s="62"/>
      <c r="C27" s="835" t="s">
        <v>156</v>
      </c>
      <c r="D27" s="836"/>
      <c r="E27" s="836"/>
      <c r="F27" s="390"/>
      <c r="G27" s="415"/>
      <c r="H27" s="256">
        <f t="shared" si="6"/>
        <v>0</v>
      </c>
      <c r="I27" s="154"/>
      <c r="J27" s="167">
        <f t="shared" si="2"/>
        <v>0</v>
      </c>
      <c r="K27" s="75"/>
      <c r="L27" s="1"/>
      <c r="M27" s="1"/>
      <c r="N27" s="75"/>
      <c r="O27" s="1"/>
      <c r="P27" s="1"/>
      <c r="Q27" s="1"/>
      <c r="R27" s="1"/>
      <c r="S27" s="81"/>
      <c r="T27" s="1"/>
      <c r="U27" s="42"/>
      <c r="V27" s="670"/>
      <c r="W27" s="42"/>
      <c r="X27" s="42"/>
      <c r="Y27" s="44"/>
    </row>
    <row r="28" spans="1:25" x14ac:dyDescent="0.25">
      <c r="B28" s="62"/>
      <c r="C28" s="835" t="s">
        <v>157</v>
      </c>
      <c r="D28" s="836"/>
      <c r="E28" s="836"/>
      <c r="F28" s="390">
        <v>22966</v>
      </c>
      <c r="G28" s="415">
        <v>25721</v>
      </c>
      <c r="H28" s="256">
        <f t="shared" si="6"/>
        <v>25720.941999999999</v>
      </c>
      <c r="I28" s="154"/>
      <c r="J28" s="167">
        <f t="shared" si="2"/>
        <v>25720.941999999999</v>
      </c>
      <c r="K28" s="75"/>
      <c r="L28" s="1"/>
      <c r="M28" s="1">
        <f>J28</f>
        <v>25720.941999999999</v>
      </c>
      <c r="N28" s="75">
        <v>1333</v>
      </c>
      <c r="O28" s="1"/>
      <c r="P28" s="1">
        <v>16521</v>
      </c>
      <c r="Q28" s="1"/>
      <c r="R28" s="1"/>
      <c r="S28" s="81"/>
      <c r="T28" s="1"/>
      <c r="U28" s="42"/>
      <c r="V28" s="670"/>
      <c r="W28" s="42"/>
      <c r="X28" s="42">
        <f>8335*1.18*0.14+X14*1.18*0.22</f>
        <v>7866.942</v>
      </c>
      <c r="Y28" s="44"/>
    </row>
    <row r="29" spans="1:25" hidden="1" x14ac:dyDescent="0.25">
      <c r="B29" s="62"/>
      <c r="C29" s="835" t="s">
        <v>158</v>
      </c>
      <c r="D29" s="836"/>
      <c r="E29" s="836"/>
      <c r="F29" s="390"/>
      <c r="G29" s="415"/>
      <c r="H29" s="256">
        <f t="shared" si="6"/>
        <v>0</v>
      </c>
      <c r="I29" s="154"/>
      <c r="J29" s="167">
        <f t="shared" si="2"/>
        <v>0</v>
      </c>
      <c r="K29" s="75"/>
      <c r="L29" s="1"/>
      <c r="M29" s="1"/>
      <c r="N29" s="75"/>
      <c r="O29" s="1"/>
      <c r="P29" s="1"/>
      <c r="Q29" s="1"/>
      <c r="R29" s="1"/>
      <c r="S29" s="81"/>
      <c r="T29" s="1"/>
      <c r="U29" s="42"/>
      <c r="V29" s="670"/>
      <c r="W29" s="42"/>
      <c r="X29" s="42"/>
      <c r="Y29" s="44"/>
    </row>
    <row r="30" spans="1:25" hidden="1" x14ac:dyDescent="0.25">
      <c r="B30" s="62"/>
      <c r="C30" s="835" t="s">
        <v>159</v>
      </c>
      <c r="D30" s="836"/>
      <c r="E30" s="836"/>
      <c r="F30" s="390"/>
      <c r="G30" s="415"/>
      <c r="H30" s="256">
        <f t="shared" si="6"/>
        <v>0</v>
      </c>
      <c r="I30" s="154"/>
      <c r="J30" s="167">
        <f t="shared" si="2"/>
        <v>0</v>
      </c>
      <c r="K30" s="75"/>
      <c r="L30" s="1"/>
      <c r="M30" s="1"/>
      <c r="N30" s="75"/>
      <c r="O30" s="1"/>
      <c r="P30" s="1"/>
      <c r="Q30" s="1"/>
      <c r="R30" s="1"/>
      <c r="S30" s="81"/>
      <c r="T30" s="1"/>
      <c r="U30" s="42"/>
      <c r="V30" s="670"/>
      <c r="W30" s="42"/>
      <c r="X30" s="42"/>
      <c r="Y30" s="44"/>
    </row>
    <row r="31" spans="1:25" ht="15.75" thickBot="1" x14ac:dyDescent="0.3">
      <c r="B31" s="63"/>
      <c r="C31" s="837" t="s">
        <v>160</v>
      </c>
      <c r="D31" s="838"/>
      <c r="E31" s="838"/>
      <c r="F31" s="391">
        <v>22078</v>
      </c>
      <c r="G31" s="417">
        <v>25028</v>
      </c>
      <c r="H31" s="257">
        <f t="shared" si="6"/>
        <v>25028.294999999998</v>
      </c>
      <c r="I31" s="155"/>
      <c r="J31" s="167">
        <f t="shared" si="2"/>
        <v>25028.294999999998</v>
      </c>
      <c r="K31" s="75"/>
      <c r="L31" s="1"/>
      <c r="M31" s="1">
        <f>J31</f>
        <v>25028.294999999998</v>
      </c>
      <c r="N31" s="75">
        <v>1428</v>
      </c>
      <c r="O31" s="1"/>
      <c r="P31" s="1">
        <v>17700</v>
      </c>
      <c r="Q31" s="1"/>
      <c r="R31" s="1"/>
      <c r="S31" s="81"/>
      <c r="T31" s="1"/>
      <c r="U31" s="42"/>
      <c r="V31" s="670"/>
      <c r="W31" s="42"/>
      <c r="X31" s="42">
        <f>(8335+X14)*1.18*0.15</f>
        <v>5900.2949999999992</v>
      </c>
      <c r="Y31" s="44"/>
    </row>
    <row r="32" spans="1:25" ht="15.75" thickBot="1" x14ac:dyDescent="0.3">
      <c r="B32" s="84" t="s">
        <v>161</v>
      </c>
      <c r="C32" s="778" t="s">
        <v>162</v>
      </c>
      <c r="D32" s="786"/>
      <c r="E32" s="786"/>
      <c r="F32" s="386">
        <f>F33+F42+F63</f>
        <v>1887824</v>
      </c>
      <c r="G32" s="412">
        <f>G33+G42+G63</f>
        <v>1804319</v>
      </c>
      <c r="H32" s="254">
        <f>H33+H39+H42+H60+H63</f>
        <v>1854595.12</v>
      </c>
      <c r="I32" s="152">
        <f t="shared" ref="I32:Y32" si="7">I33+I39+I42+I60+I63</f>
        <v>0</v>
      </c>
      <c r="J32" s="164">
        <f t="shared" si="2"/>
        <v>1854595.12</v>
      </c>
      <c r="K32" s="86">
        <f>K33+K39+K42+K60+K63</f>
        <v>350787.12</v>
      </c>
      <c r="L32" s="87">
        <f>L33+L39+L42+L60+L63</f>
        <v>1016423</v>
      </c>
      <c r="M32" s="87">
        <f>M33+M39+M42+M60+M63</f>
        <v>487385</v>
      </c>
      <c r="N32" s="86">
        <f t="shared" si="7"/>
        <v>84338</v>
      </c>
      <c r="O32" s="87">
        <f t="shared" si="7"/>
        <v>101780</v>
      </c>
      <c r="P32" s="87">
        <f t="shared" si="7"/>
        <v>93709.119999999995</v>
      </c>
      <c r="Q32" s="87">
        <f t="shared" si="7"/>
        <v>128373</v>
      </c>
      <c r="R32" s="87">
        <f t="shared" si="7"/>
        <v>138686</v>
      </c>
      <c r="S32" s="90">
        <f t="shared" si="7"/>
        <v>319353</v>
      </c>
      <c r="T32" s="87">
        <f t="shared" si="7"/>
        <v>130490</v>
      </c>
      <c r="U32" s="89">
        <f t="shared" si="7"/>
        <v>114512</v>
      </c>
      <c r="V32" s="666">
        <f t="shared" si="7"/>
        <v>119353</v>
      </c>
      <c r="W32" s="89">
        <f t="shared" si="7"/>
        <v>304846</v>
      </c>
      <c r="X32" s="89">
        <f t="shared" si="7"/>
        <v>173382</v>
      </c>
      <c r="Y32" s="91">
        <f t="shared" si="7"/>
        <v>145773</v>
      </c>
    </row>
    <row r="33" spans="1:25" x14ac:dyDescent="0.25">
      <c r="B33" s="123" t="s">
        <v>627</v>
      </c>
      <c r="C33" s="779" t="s">
        <v>163</v>
      </c>
      <c r="D33" s="780"/>
      <c r="E33" s="780"/>
      <c r="F33" s="392">
        <f>F35</f>
        <v>286800</v>
      </c>
      <c r="G33" s="418">
        <f>G35</f>
        <v>230890</v>
      </c>
      <c r="H33" s="250">
        <f>H34+H35+H38</f>
        <v>256874</v>
      </c>
      <c r="I33" s="148">
        <f t="shared" ref="I33:Y33" si="8">I34+I35+I38</f>
        <v>0</v>
      </c>
      <c r="J33" s="165">
        <f t="shared" si="2"/>
        <v>256874</v>
      </c>
      <c r="K33" s="117">
        <f>K34+K35+K38</f>
        <v>5118</v>
      </c>
      <c r="L33" s="118">
        <f>L34+L35+L38</f>
        <v>0</v>
      </c>
      <c r="M33" s="118">
        <f>M34+M35+M38</f>
        <v>251756</v>
      </c>
      <c r="N33" s="117">
        <f t="shared" si="8"/>
        <v>0</v>
      </c>
      <c r="O33" s="118">
        <f t="shared" si="8"/>
        <v>12590</v>
      </c>
      <c r="P33" s="118">
        <f t="shared" si="8"/>
        <v>11811</v>
      </c>
      <c r="Q33" s="118">
        <f t="shared" si="8"/>
        <v>38002</v>
      </c>
      <c r="R33" s="118">
        <f t="shared" si="8"/>
        <v>30692</v>
      </c>
      <c r="S33" s="121">
        <f t="shared" si="8"/>
        <v>15748</v>
      </c>
      <c r="T33" s="118">
        <f t="shared" si="8"/>
        <v>22047</v>
      </c>
      <c r="U33" s="120">
        <f t="shared" si="8"/>
        <v>19297</v>
      </c>
      <c r="V33" s="667">
        <f t="shared" si="8"/>
        <v>19687</v>
      </c>
      <c r="W33" s="120">
        <f t="shared" si="8"/>
        <v>20000</v>
      </c>
      <c r="X33" s="120">
        <f t="shared" si="8"/>
        <v>47000</v>
      </c>
      <c r="Y33" s="122">
        <f t="shared" si="8"/>
        <v>20000</v>
      </c>
    </row>
    <row r="34" spans="1:25" s="41" customFormat="1" hidden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384"/>
      <c r="G34" s="419"/>
      <c r="H34" s="258">
        <f>SUM(N34:Y34)</f>
        <v>0</v>
      </c>
      <c r="I34" s="156"/>
      <c r="J34" s="168">
        <f t="shared" si="2"/>
        <v>0</v>
      </c>
      <c r="K34" s="77"/>
      <c r="L34" s="13"/>
      <c r="M34" s="13"/>
      <c r="N34" s="77"/>
      <c r="O34" s="13"/>
      <c r="P34" s="13"/>
      <c r="Q34" s="13"/>
      <c r="R34" s="13"/>
      <c r="S34" s="82"/>
      <c r="T34" s="13"/>
      <c r="U34" s="43"/>
      <c r="V34" s="669"/>
      <c r="W34" s="43"/>
      <c r="X34" s="43"/>
      <c r="Y34" s="45"/>
    </row>
    <row r="35" spans="1:25" s="41" customFormat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384">
        <f>F36+F37</f>
        <v>286800</v>
      </c>
      <c r="G35" s="419">
        <f>G36+G37</f>
        <v>230890</v>
      </c>
      <c r="H35" s="258">
        <f>SUM(H36:H37)</f>
        <v>256874</v>
      </c>
      <c r="I35" s="156">
        <f>SUM(I36:I37)</f>
        <v>0</v>
      </c>
      <c r="J35" s="168">
        <f t="shared" si="2"/>
        <v>256874</v>
      </c>
      <c r="K35" s="77">
        <f>SUM(K36:K37)</f>
        <v>5118</v>
      </c>
      <c r="L35" s="13">
        <f t="shared" ref="L35:Y35" si="9">SUM(L36:L37)</f>
        <v>0</v>
      </c>
      <c r="M35" s="13">
        <f>SUM(M36:M37)</f>
        <v>251756</v>
      </c>
      <c r="N35" s="77">
        <f t="shared" si="9"/>
        <v>0</v>
      </c>
      <c r="O35" s="13">
        <f t="shared" si="9"/>
        <v>12590</v>
      </c>
      <c r="P35" s="13">
        <f t="shared" si="9"/>
        <v>11811</v>
      </c>
      <c r="Q35" s="13">
        <f t="shared" si="9"/>
        <v>38002</v>
      </c>
      <c r="R35" s="13">
        <f t="shared" si="9"/>
        <v>30692</v>
      </c>
      <c r="S35" s="82">
        <f t="shared" si="9"/>
        <v>15748</v>
      </c>
      <c r="T35" s="13">
        <f t="shared" si="9"/>
        <v>22047</v>
      </c>
      <c r="U35" s="43">
        <f t="shared" si="9"/>
        <v>19297</v>
      </c>
      <c r="V35" s="669">
        <f t="shared" si="9"/>
        <v>19687</v>
      </c>
      <c r="W35" s="43">
        <f t="shared" si="9"/>
        <v>20000</v>
      </c>
      <c r="X35" s="43">
        <f t="shared" si="9"/>
        <v>47000</v>
      </c>
      <c r="Y35" s="45">
        <f t="shared" si="9"/>
        <v>20000</v>
      </c>
    </row>
    <row r="36" spans="1:25" x14ac:dyDescent="0.25">
      <c r="B36" s="55"/>
      <c r="C36" s="303"/>
      <c r="D36" s="242" t="s">
        <v>841</v>
      </c>
      <c r="E36" s="242"/>
      <c r="F36" s="393">
        <v>12000</v>
      </c>
      <c r="G36" s="420">
        <v>5118</v>
      </c>
      <c r="H36" s="251">
        <f>SUM(N36:Y36)</f>
        <v>5118</v>
      </c>
      <c r="I36" s="149"/>
      <c r="J36" s="167">
        <f>SUM(H36:I36)</f>
        <v>5118</v>
      </c>
      <c r="K36" s="75">
        <f>J36</f>
        <v>5118</v>
      </c>
      <c r="L36" s="1"/>
      <c r="M36" s="1"/>
      <c r="N36" s="75"/>
      <c r="O36" s="1"/>
      <c r="P36" s="1"/>
      <c r="Q36" s="1"/>
      <c r="R36" s="1"/>
      <c r="S36" s="81"/>
      <c r="T36" s="1">
        <v>5118</v>
      </c>
      <c r="U36" s="42"/>
      <c r="V36" s="670"/>
      <c r="W36" s="42"/>
      <c r="X36" s="42"/>
      <c r="Y36" s="44"/>
    </row>
    <row r="37" spans="1:25" x14ac:dyDescent="0.25">
      <c r="B37" s="55"/>
      <c r="C37" s="303"/>
      <c r="D37" s="242" t="s">
        <v>993</v>
      </c>
      <c r="E37" s="242"/>
      <c r="F37" s="393">
        <v>274800</v>
      </c>
      <c r="G37" s="420">
        <v>225772</v>
      </c>
      <c r="H37" s="251">
        <f>SUM(N37:Y37)</f>
        <v>251756</v>
      </c>
      <c r="I37" s="149"/>
      <c r="J37" s="167">
        <f>SUM(H37:I37)</f>
        <v>251756</v>
      </c>
      <c r="K37" s="75"/>
      <c r="L37" s="1"/>
      <c r="M37" s="1">
        <f>J37</f>
        <v>251756</v>
      </c>
      <c r="N37" s="75"/>
      <c r="O37" s="1">
        <v>12590</v>
      </c>
      <c r="P37" s="1">
        <v>11811</v>
      </c>
      <c r="Q37" s="1">
        <v>38002</v>
      </c>
      <c r="R37" s="1">
        <v>30692</v>
      </c>
      <c r="S37" s="81">
        <v>15748</v>
      </c>
      <c r="T37" s="1">
        <v>16929</v>
      </c>
      <c r="U37" s="42">
        <v>19297</v>
      </c>
      <c r="V37" s="670">
        <v>19687</v>
      </c>
      <c r="W37" s="42">
        <v>20000</v>
      </c>
      <c r="X37" s="42">
        <f>27000+20000</f>
        <v>47000</v>
      </c>
      <c r="Y37" s="44">
        <v>20000</v>
      </c>
    </row>
    <row r="38" spans="1:25" s="41" customFormat="1" hidden="1" x14ac:dyDescent="0.25">
      <c r="A38" s="126" t="s">
        <v>168</v>
      </c>
      <c r="B38" s="53" t="s">
        <v>630</v>
      </c>
      <c r="C38" s="802" t="s">
        <v>169</v>
      </c>
      <c r="D38" s="803"/>
      <c r="E38" s="803"/>
      <c r="F38" s="384"/>
      <c r="G38" s="419"/>
      <c r="H38" s="258">
        <f>SUM(N38:Y38)</f>
        <v>0</v>
      </c>
      <c r="I38" s="156"/>
      <c r="J38" s="168">
        <f t="shared" si="2"/>
        <v>0</v>
      </c>
      <c r="K38" s="77"/>
      <c r="L38" s="13"/>
      <c r="M38" s="13"/>
      <c r="N38" s="77"/>
      <c r="O38" s="13"/>
      <c r="P38" s="13"/>
      <c r="Q38" s="13"/>
      <c r="R38" s="13"/>
      <c r="S38" s="82"/>
      <c r="T38" s="13"/>
      <c r="U38" s="43"/>
      <c r="V38" s="669"/>
      <c r="W38" s="43"/>
      <c r="X38" s="43"/>
      <c r="Y38" s="45"/>
    </row>
    <row r="39" spans="1:25" hidden="1" x14ac:dyDescent="0.25">
      <c r="B39" s="92" t="s">
        <v>631</v>
      </c>
      <c r="C39" s="781" t="s">
        <v>170</v>
      </c>
      <c r="D39" s="782"/>
      <c r="E39" s="782"/>
      <c r="F39" s="388"/>
      <c r="G39" s="421"/>
      <c r="H39" s="252">
        <f>H40+H41</f>
        <v>0</v>
      </c>
      <c r="I39" s="150">
        <f t="shared" ref="I39:Y39" si="10">I40+I41</f>
        <v>0</v>
      </c>
      <c r="J39" s="166">
        <f t="shared" si="2"/>
        <v>0</v>
      </c>
      <c r="K39" s="94">
        <f>K40+K41</f>
        <v>0</v>
      </c>
      <c r="L39" s="95">
        <f>L40+L41</f>
        <v>0</v>
      </c>
      <c r="M39" s="95">
        <f>M40+M41</f>
        <v>0</v>
      </c>
      <c r="N39" s="94">
        <f t="shared" si="10"/>
        <v>0</v>
      </c>
      <c r="O39" s="95">
        <f t="shared" si="10"/>
        <v>0</v>
      </c>
      <c r="P39" s="95">
        <f t="shared" si="10"/>
        <v>0</v>
      </c>
      <c r="Q39" s="95">
        <f t="shared" si="10"/>
        <v>0</v>
      </c>
      <c r="R39" s="95">
        <f t="shared" si="10"/>
        <v>0</v>
      </c>
      <c r="S39" s="98">
        <f t="shared" si="10"/>
        <v>0</v>
      </c>
      <c r="T39" s="95">
        <f t="shared" si="10"/>
        <v>0</v>
      </c>
      <c r="U39" s="280">
        <f t="shared" si="10"/>
        <v>0</v>
      </c>
      <c r="V39" s="673">
        <f t="shared" si="10"/>
        <v>0</v>
      </c>
      <c r="W39" s="97">
        <f t="shared" si="10"/>
        <v>0</v>
      </c>
      <c r="X39" s="97">
        <f t="shared" si="10"/>
        <v>0</v>
      </c>
      <c r="Y39" s="99">
        <f t="shared" si="10"/>
        <v>0</v>
      </c>
    </row>
    <row r="40" spans="1:25" s="41" customFormat="1" hidden="1" x14ac:dyDescent="0.25">
      <c r="A40" s="126" t="s">
        <v>171</v>
      </c>
      <c r="B40" s="53" t="s">
        <v>632</v>
      </c>
      <c r="C40" s="802" t="s">
        <v>172</v>
      </c>
      <c r="D40" s="803"/>
      <c r="E40" s="803"/>
      <c r="F40" s="384"/>
      <c r="G40" s="419"/>
      <c r="H40" s="258">
        <f>SUM(N40:Y40)</f>
        <v>0</v>
      </c>
      <c r="I40" s="156"/>
      <c r="J40" s="168">
        <f t="shared" si="2"/>
        <v>0</v>
      </c>
      <c r="K40" s="77"/>
      <c r="L40" s="13"/>
      <c r="M40" s="13"/>
      <c r="N40" s="77"/>
      <c r="O40" s="13"/>
      <c r="P40" s="13"/>
      <c r="Q40" s="13"/>
      <c r="R40" s="13"/>
      <c r="S40" s="82"/>
      <c r="T40" s="13"/>
      <c r="U40" s="43"/>
      <c r="V40" s="669"/>
      <c r="W40" s="43"/>
      <c r="X40" s="43"/>
      <c r="Y40" s="45"/>
    </row>
    <row r="41" spans="1:25" s="41" customFormat="1" hidden="1" x14ac:dyDescent="0.25">
      <c r="A41" s="126" t="s">
        <v>173</v>
      </c>
      <c r="B41" s="53" t="s">
        <v>633</v>
      </c>
      <c r="C41" s="802" t="s">
        <v>174</v>
      </c>
      <c r="D41" s="803"/>
      <c r="E41" s="803"/>
      <c r="F41" s="384"/>
      <c r="G41" s="419"/>
      <c r="H41" s="258">
        <f>SUM(N41:Y41)</f>
        <v>0</v>
      </c>
      <c r="I41" s="156"/>
      <c r="J41" s="168">
        <f t="shared" si="2"/>
        <v>0</v>
      </c>
      <c r="K41" s="77"/>
      <c r="L41" s="13"/>
      <c r="M41" s="13"/>
      <c r="N41" s="77"/>
      <c r="O41" s="13"/>
      <c r="P41" s="13"/>
      <c r="Q41" s="13"/>
      <c r="R41" s="13"/>
      <c r="S41" s="82"/>
      <c r="T41" s="13"/>
      <c r="U41" s="43"/>
      <c r="V41" s="669"/>
      <c r="W41" s="43"/>
      <c r="X41" s="43"/>
      <c r="Y41" s="45"/>
    </row>
    <row r="42" spans="1:25" x14ac:dyDescent="0.25">
      <c r="B42" s="92" t="s">
        <v>634</v>
      </c>
      <c r="C42" s="781" t="s">
        <v>175</v>
      </c>
      <c r="D42" s="782"/>
      <c r="E42" s="782"/>
      <c r="F42" s="388">
        <f>F43+F49+F50+F57</f>
        <v>1230254</v>
      </c>
      <c r="G42" s="421">
        <f>G43+G49+G50+G57</f>
        <v>1187098</v>
      </c>
      <c r="H42" s="252">
        <f>H43+H48+H49+H50+H53+H56+H57</f>
        <v>1237003.1200000001</v>
      </c>
      <c r="I42" s="150">
        <f t="shared" ref="I42:Y42" si="11">I43+I48+I49+I50+I53+I56+I57</f>
        <v>0</v>
      </c>
      <c r="J42" s="166">
        <f t="shared" si="2"/>
        <v>1237003.1200000001</v>
      </c>
      <c r="K42" s="94">
        <f>K43+K48+K49+K50+K53+K56+K57</f>
        <v>273196.12</v>
      </c>
      <c r="L42" s="95">
        <f>L43+L48+L49+L50+L53+L56+L57</f>
        <v>845873</v>
      </c>
      <c r="M42" s="95">
        <f>M43+M48+M49+M50+M53+M56+M57</f>
        <v>117934</v>
      </c>
      <c r="N42" s="94">
        <f t="shared" si="11"/>
        <v>67229</v>
      </c>
      <c r="O42" s="95">
        <f t="shared" si="11"/>
        <v>68160</v>
      </c>
      <c r="P42" s="95">
        <f t="shared" si="11"/>
        <v>62636.119999999995</v>
      </c>
      <c r="Q42" s="95">
        <f t="shared" si="11"/>
        <v>65817</v>
      </c>
      <c r="R42" s="95">
        <f t="shared" si="11"/>
        <v>79644</v>
      </c>
      <c r="S42" s="98">
        <f t="shared" si="11"/>
        <v>236537</v>
      </c>
      <c r="T42" s="95">
        <f t="shared" si="11"/>
        <v>81499</v>
      </c>
      <c r="U42" s="97">
        <f t="shared" si="11"/>
        <v>71669</v>
      </c>
      <c r="V42" s="668">
        <f t="shared" si="11"/>
        <v>76867</v>
      </c>
      <c r="W42" s="97">
        <f t="shared" si="11"/>
        <v>248562</v>
      </c>
      <c r="X42" s="97">
        <f t="shared" si="11"/>
        <v>89900</v>
      </c>
      <c r="Y42" s="99">
        <f t="shared" si="11"/>
        <v>88483</v>
      </c>
    </row>
    <row r="43" spans="1:25" s="41" customFormat="1" x14ac:dyDescent="0.25">
      <c r="A43" s="126" t="s">
        <v>176</v>
      </c>
      <c r="B43" s="53" t="s">
        <v>635</v>
      </c>
      <c r="C43" s="802" t="s">
        <v>177</v>
      </c>
      <c r="D43" s="803"/>
      <c r="E43" s="803"/>
      <c r="F43" s="384">
        <f>F44+F45+F46+F47</f>
        <v>628452</v>
      </c>
      <c r="G43" s="419">
        <f>G44+G45+G46+G47</f>
        <v>696456</v>
      </c>
      <c r="H43" s="258">
        <f>SUM(H44:H47)</f>
        <v>757149</v>
      </c>
      <c r="I43" s="156">
        <f>SUM(I44:I47)</f>
        <v>0</v>
      </c>
      <c r="J43" s="168">
        <f t="shared" si="2"/>
        <v>757149</v>
      </c>
      <c r="K43" s="77">
        <f t="shared" ref="K43:Y43" si="12">SUM(K44:K47)</f>
        <v>9441</v>
      </c>
      <c r="L43" s="13">
        <f t="shared" si="12"/>
        <v>745708</v>
      </c>
      <c r="M43" s="13">
        <f t="shared" si="12"/>
        <v>2000</v>
      </c>
      <c r="N43" s="77">
        <f t="shared" si="12"/>
        <v>32475</v>
      </c>
      <c r="O43" s="13">
        <f t="shared" si="12"/>
        <v>39835</v>
      </c>
      <c r="P43" s="13">
        <f t="shared" si="12"/>
        <v>33067</v>
      </c>
      <c r="Q43" s="13">
        <f t="shared" si="12"/>
        <v>37275</v>
      </c>
      <c r="R43" s="13">
        <f t="shared" si="12"/>
        <v>49173</v>
      </c>
      <c r="S43" s="82">
        <f t="shared" si="12"/>
        <v>143162</v>
      </c>
      <c r="T43" s="13">
        <f t="shared" si="12"/>
        <v>36060</v>
      </c>
      <c r="U43" s="43">
        <f t="shared" si="12"/>
        <v>37066</v>
      </c>
      <c r="V43" s="669">
        <f t="shared" si="12"/>
        <v>37066</v>
      </c>
      <c r="W43" s="43">
        <f t="shared" si="12"/>
        <v>210237</v>
      </c>
      <c r="X43" s="43">
        <f t="shared" si="12"/>
        <v>51575</v>
      </c>
      <c r="Y43" s="45">
        <f t="shared" si="12"/>
        <v>50158</v>
      </c>
    </row>
    <row r="44" spans="1:25" x14ac:dyDescent="0.25">
      <c r="B44" s="55"/>
      <c r="C44" s="303"/>
      <c r="D44" s="242" t="s">
        <v>1002</v>
      </c>
      <c r="E44" s="242"/>
      <c r="F44" s="393">
        <v>1452</v>
      </c>
      <c r="G44" s="420">
        <v>1965</v>
      </c>
      <c r="H44" s="251">
        <f t="shared" ref="H44:H49" si="13">SUM(N44:Y44)</f>
        <v>1965</v>
      </c>
      <c r="I44" s="149"/>
      <c r="J44" s="167">
        <f>SUM(H44:I44)</f>
        <v>1965</v>
      </c>
      <c r="K44" s="75">
        <f>J44</f>
        <v>1965</v>
      </c>
      <c r="L44" s="1"/>
      <c r="M44" s="1"/>
      <c r="N44" s="75">
        <v>121</v>
      </c>
      <c r="O44" s="1">
        <v>121</v>
      </c>
      <c r="P44" s="1">
        <v>121</v>
      </c>
      <c r="Q44" s="1">
        <v>121</v>
      </c>
      <c r="R44" s="1">
        <v>375</v>
      </c>
      <c r="S44" s="81">
        <v>158</v>
      </c>
      <c r="T44" s="1">
        <v>158</v>
      </c>
      <c r="U44" s="42">
        <v>158</v>
      </c>
      <c r="V44" s="670">
        <v>158</v>
      </c>
      <c r="W44" s="42">
        <v>158</v>
      </c>
      <c r="X44" s="42">
        <v>158</v>
      </c>
      <c r="Y44" s="44">
        <v>158</v>
      </c>
    </row>
    <row r="45" spans="1:25" x14ac:dyDescent="0.25">
      <c r="B45" s="55"/>
      <c r="C45" s="303"/>
      <c r="D45" s="242" t="s">
        <v>1003</v>
      </c>
      <c r="E45" s="242"/>
      <c r="F45" s="393">
        <v>617000</v>
      </c>
      <c r="G45" s="420">
        <v>687370</v>
      </c>
      <c r="H45" s="251">
        <f t="shared" si="13"/>
        <v>745708</v>
      </c>
      <c r="I45" s="149"/>
      <c r="J45" s="167">
        <f>SUM(H45:I45)</f>
        <v>745708</v>
      </c>
      <c r="K45" s="75"/>
      <c r="L45" s="1">
        <f>J45</f>
        <v>745708</v>
      </c>
      <c r="M45" s="1"/>
      <c r="N45" s="75">
        <v>32354</v>
      </c>
      <c r="O45" s="1">
        <v>39714</v>
      </c>
      <c r="P45" s="1">
        <v>32946</v>
      </c>
      <c r="Q45" s="1">
        <v>36033</v>
      </c>
      <c r="R45" s="1">
        <v>48798</v>
      </c>
      <c r="S45" s="81">
        <v>143004</v>
      </c>
      <c r="T45" s="1">
        <v>35902</v>
      </c>
      <c r="U45" s="42">
        <v>36908</v>
      </c>
      <c r="V45" s="670">
        <v>36908</v>
      </c>
      <c r="W45" s="42">
        <f>51417+8307+142000</f>
        <v>201724</v>
      </c>
      <c r="X45" s="42">
        <f>51417</f>
        <v>51417</v>
      </c>
      <c r="Y45" s="44">
        <v>50000</v>
      </c>
    </row>
    <row r="46" spans="1:25" x14ac:dyDescent="0.25">
      <c r="B46" s="55"/>
      <c r="C46" s="303"/>
      <c r="D46" s="242" t="s">
        <v>1004</v>
      </c>
      <c r="E46" s="242"/>
      <c r="F46" s="393">
        <v>2000</v>
      </c>
      <c r="G46" s="420">
        <v>2000</v>
      </c>
      <c r="H46" s="251">
        <f t="shared" si="13"/>
        <v>2000</v>
      </c>
      <c r="I46" s="149"/>
      <c r="J46" s="167">
        <f>SUM(H46:I46)</f>
        <v>2000</v>
      </c>
      <c r="K46" s="75"/>
      <c r="L46" s="1"/>
      <c r="M46" s="1">
        <f>J46</f>
        <v>2000</v>
      </c>
      <c r="N46" s="75"/>
      <c r="O46" s="1"/>
      <c r="P46" s="1"/>
      <c r="Q46" s="1"/>
      <c r="R46" s="1"/>
      <c r="S46" s="81"/>
      <c r="T46" s="1"/>
      <c r="U46" s="42"/>
      <c r="V46" s="670"/>
      <c r="W46" s="42">
        <v>2000</v>
      </c>
      <c r="X46" s="42"/>
      <c r="Y46" s="44"/>
    </row>
    <row r="47" spans="1:25" x14ac:dyDescent="0.25">
      <c r="B47" s="55"/>
      <c r="C47" s="303"/>
      <c r="D47" s="242" t="s">
        <v>1005</v>
      </c>
      <c r="E47" s="242"/>
      <c r="F47" s="393">
        <v>8000</v>
      </c>
      <c r="G47" s="420">
        <v>5121</v>
      </c>
      <c r="H47" s="251">
        <f t="shared" si="13"/>
        <v>7476</v>
      </c>
      <c r="I47" s="149"/>
      <c r="J47" s="167">
        <f>SUM(H47:I47)</f>
        <v>7476</v>
      </c>
      <c r="K47" s="75">
        <f>J47</f>
        <v>7476</v>
      </c>
      <c r="L47" s="1"/>
      <c r="M47" s="1"/>
      <c r="N47" s="75"/>
      <c r="O47" s="1"/>
      <c r="P47" s="1"/>
      <c r="Q47" s="1">
        <v>1121</v>
      </c>
      <c r="R47" s="1"/>
      <c r="S47" s="81"/>
      <c r="T47" s="1"/>
      <c r="U47" s="42"/>
      <c r="V47" s="670"/>
      <c r="W47" s="42">
        <v>6355</v>
      </c>
      <c r="X47" s="42"/>
      <c r="Y47" s="44"/>
    </row>
    <row r="48" spans="1:25" s="41" customFormat="1" hidden="1" x14ac:dyDescent="0.25">
      <c r="A48" s="126" t="s">
        <v>178</v>
      </c>
      <c r="B48" s="53" t="s">
        <v>636</v>
      </c>
      <c r="C48" s="802" t="s">
        <v>179</v>
      </c>
      <c r="D48" s="803"/>
      <c r="E48" s="803"/>
      <c r="F48" s="384"/>
      <c r="G48" s="419"/>
      <c r="H48" s="258">
        <f t="shared" si="13"/>
        <v>0</v>
      </c>
      <c r="I48" s="156"/>
      <c r="J48" s="168">
        <f t="shared" si="2"/>
        <v>0</v>
      </c>
      <c r="K48" s="77"/>
      <c r="L48" s="13"/>
      <c r="M48" s="13"/>
      <c r="N48" s="77"/>
      <c r="O48" s="13"/>
      <c r="P48" s="13"/>
      <c r="Q48" s="13"/>
      <c r="R48" s="13"/>
      <c r="S48" s="82"/>
      <c r="T48" s="13"/>
      <c r="U48" s="43"/>
      <c r="V48" s="669"/>
      <c r="W48" s="43"/>
      <c r="X48" s="43"/>
      <c r="Y48" s="45"/>
    </row>
    <row r="49" spans="1:25" s="41" customFormat="1" x14ac:dyDescent="0.25">
      <c r="A49" s="126" t="s">
        <v>180</v>
      </c>
      <c r="B49" s="53" t="s">
        <v>637</v>
      </c>
      <c r="C49" s="802" t="s">
        <v>181</v>
      </c>
      <c r="D49" s="803"/>
      <c r="E49" s="803"/>
      <c r="F49" s="384">
        <v>265002</v>
      </c>
      <c r="G49" s="419">
        <v>255715</v>
      </c>
      <c r="H49" s="258">
        <f t="shared" si="13"/>
        <v>255715.12</v>
      </c>
      <c r="I49" s="156"/>
      <c r="J49" s="168">
        <f t="shared" si="2"/>
        <v>255715.12</v>
      </c>
      <c r="K49" s="77">
        <f>J49</f>
        <v>255715.12</v>
      </c>
      <c r="L49" s="13"/>
      <c r="M49" s="13"/>
      <c r="N49" s="77">
        <v>26429</v>
      </c>
      <c r="O49" s="13">
        <v>20000</v>
      </c>
      <c r="P49" s="13">
        <f>714.29*28</f>
        <v>20000.12</v>
      </c>
      <c r="Q49" s="13">
        <v>20000</v>
      </c>
      <c r="R49" s="13">
        <v>20000</v>
      </c>
      <c r="S49" s="82">
        <v>20000</v>
      </c>
      <c r="T49" s="13">
        <v>29286</v>
      </c>
      <c r="U49" s="43">
        <v>20000</v>
      </c>
      <c r="V49" s="669">
        <v>20000</v>
      </c>
      <c r="W49" s="489">
        <v>20000</v>
      </c>
      <c r="X49" s="82">
        <v>20000</v>
      </c>
      <c r="Y49" s="45">
        <v>20000</v>
      </c>
    </row>
    <row r="50" spans="1:25" s="41" customFormat="1" x14ac:dyDescent="0.25">
      <c r="A50" s="126" t="s">
        <v>182</v>
      </c>
      <c r="B50" s="53" t="s">
        <v>638</v>
      </c>
      <c r="C50" s="802" t="s">
        <v>183</v>
      </c>
      <c r="D50" s="803"/>
      <c r="E50" s="803"/>
      <c r="F50" s="384">
        <f>F51+F52</f>
        <v>310000</v>
      </c>
      <c r="G50" s="419">
        <f>G51+G52</f>
        <v>217843</v>
      </c>
      <c r="H50" s="258">
        <f>SUM(H51:H52)</f>
        <v>207055</v>
      </c>
      <c r="I50" s="156">
        <f>SUM(I51:I52)</f>
        <v>0</v>
      </c>
      <c r="J50" s="168">
        <f t="shared" si="2"/>
        <v>207055</v>
      </c>
      <c r="K50" s="77">
        <f t="shared" ref="K50:Y50" si="14">SUM(K51:K52)</f>
        <v>0</v>
      </c>
      <c r="L50" s="13">
        <f t="shared" si="14"/>
        <v>100165</v>
      </c>
      <c r="M50" s="13">
        <f t="shared" si="14"/>
        <v>106890</v>
      </c>
      <c r="N50" s="77">
        <f t="shared" si="14"/>
        <v>8325</v>
      </c>
      <c r="O50" s="13">
        <f t="shared" si="14"/>
        <v>8325</v>
      </c>
      <c r="P50" s="13">
        <f t="shared" si="14"/>
        <v>9569</v>
      </c>
      <c r="Q50" s="13">
        <f t="shared" si="14"/>
        <v>0</v>
      </c>
      <c r="R50" s="13">
        <f t="shared" si="14"/>
        <v>10471</v>
      </c>
      <c r="S50" s="82">
        <f t="shared" si="14"/>
        <v>73375</v>
      </c>
      <c r="T50" s="13">
        <f t="shared" si="14"/>
        <v>16153</v>
      </c>
      <c r="U50" s="43">
        <f t="shared" si="14"/>
        <v>14603</v>
      </c>
      <c r="V50" s="669">
        <f t="shared" si="14"/>
        <v>11259</v>
      </c>
      <c r="W50" s="43">
        <f t="shared" si="14"/>
        <v>18325</v>
      </c>
      <c r="X50" s="43">
        <f t="shared" si="14"/>
        <v>18325</v>
      </c>
      <c r="Y50" s="45">
        <f t="shared" si="14"/>
        <v>18325</v>
      </c>
    </row>
    <row r="51" spans="1:25" x14ac:dyDescent="0.25">
      <c r="B51" s="55"/>
      <c r="C51" s="303"/>
      <c r="D51" s="242" t="s">
        <v>844</v>
      </c>
      <c r="E51" s="242"/>
      <c r="F51" s="393">
        <v>100000</v>
      </c>
      <c r="G51" s="420">
        <v>100099</v>
      </c>
      <c r="H51" s="251">
        <f>SUM(N51:Y51)</f>
        <v>100165</v>
      </c>
      <c r="I51" s="149"/>
      <c r="J51" s="167">
        <f>SUM(H51:I51)</f>
        <v>100165</v>
      </c>
      <c r="K51" s="75"/>
      <c r="L51" s="1">
        <f>J51</f>
        <v>100165</v>
      </c>
      <c r="M51" s="1"/>
      <c r="N51" s="75">
        <v>8325</v>
      </c>
      <c r="O51" s="1">
        <v>8325</v>
      </c>
      <c r="P51" s="1">
        <v>8325</v>
      </c>
      <c r="Q51" s="1"/>
      <c r="R51" s="1">
        <v>8325</v>
      </c>
      <c r="S51" s="81">
        <v>16816</v>
      </c>
      <c r="T51" s="1">
        <v>8358</v>
      </c>
      <c r="U51" s="1">
        <v>8358</v>
      </c>
      <c r="V51" s="670">
        <v>8358</v>
      </c>
      <c r="W51" s="42">
        <v>8325</v>
      </c>
      <c r="X51" s="42">
        <v>8325</v>
      </c>
      <c r="Y51" s="44">
        <v>8325</v>
      </c>
    </row>
    <row r="52" spans="1:25" x14ac:dyDescent="0.25">
      <c r="B52" s="55"/>
      <c r="C52" s="303"/>
      <c r="D52" s="242" t="s">
        <v>993</v>
      </c>
      <c r="E52" s="242"/>
      <c r="F52" s="393">
        <v>210000</v>
      </c>
      <c r="G52" s="420">
        <v>117744</v>
      </c>
      <c r="H52" s="251">
        <f>SUM(N52:Y52)</f>
        <v>106890</v>
      </c>
      <c r="I52" s="149"/>
      <c r="J52" s="167">
        <f>SUM(H52:I52)</f>
        <v>106890</v>
      </c>
      <c r="K52" s="75"/>
      <c r="L52" s="1"/>
      <c r="M52" s="1">
        <f>J52</f>
        <v>106890</v>
      </c>
      <c r="N52" s="75"/>
      <c r="O52" s="1"/>
      <c r="P52" s="1">
        <v>1244</v>
      </c>
      <c r="Q52" s="1"/>
      <c r="R52" s="1">
        <v>2146</v>
      </c>
      <c r="S52" s="81">
        <v>56559</v>
      </c>
      <c r="T52" s="1">
        <v>7795</v>
      </c>
      <c r="U52" s="42">
        <v>6245</v>
      </c>
      <c r="V52" s="670">
        <v>2901</v>
      </c>
      <c r="W52" s="42">
        <v>10000</v>
      </c>
      <c r="X52" s="42">
        <v>10000</v>
      </c>
      <c r="Y52" s="44">
        <v>10000</v>
      </c>
    </row>
    <row r="53" spans="1:25" s="18" customFormat="1" hidden="1" x14ac:dyDescent="0.25">
      <c r="A53" s="126" t="s">
        <v>184</v>
      </c>
      <c r="B53" s="53" t="s">
        <v>639</v>
      </c>
      <c r="C53" s="802" t="s">
        <v>185</v>
      </c>
      <c r="D53" s="803"/>
      <c r="E53" s="803"/>
      <c r="F53" s="384"/>
      <c r="G53" s="419"/>
      <c r="H53" s="258">
        <f>H54+H55</f>
        <v>0</v>
      </c>
      <c r="I53" s="156">
        <f t="shared" ref="I53:Y53" si="15">I54+I55</f>
        <v>0</v>
      </c>
      <c r="J53" s="168">
        <f t="shared" si="2"/>
        <v>0</v>
      </c>
      <c r="K53" s="77">
        <f>K54+K55</f>
        <v>0</v>
      </c>
      <c r="L53" s="13">
        <f>L54+L55</f>
        <v>0</v>
      </c>
      <c r="M53" s="13">
        <f>M54+M55</f>
        <v>0</v>
      </c>
      <c r="N53" s="77">
        <f t="shared" si="15"/>
        <v>0</v>
      </c>
      <c r="O53" s="13">
        <f t="shared" si="15"/>
        <v>0</v>
      </c>
      <c r="P53" s="13">
        <f t="shared" si="15"/>
        <v>0</v>
      </c>
      <c r="Q53" s="13">
        <f t="shared" si="15"/>
        <v>0</v>
      </c>
      <c r="R53" s="13">
        <f t="shared" si="15"/>
        <v>0</v>
      </c>
      <c r="S53" s="82">
        <f t="shared" si="15"/>
        <v>0</v>
      </c>
      <c r="T53" s="13">
        <f t="shared" si="15"/>
        <v>0</v>
      </c>
      <c r="U53" s="43">
        <f t="shared" si="15"/>
        <v>0</v>
      </c>
      <c r="V53" s="669">
        <f t="shared" si="15"/>
        <v>0</v>
      </c>
      <c r="W53" s="43">
        <f t="shared" si="15"/>
        <v>0</v>
      </c>
      <c r="X53" s="43">
        <f t="shared" si="15"/>
        <v>0</v>
      </c>
      <c r="Y53" s="45">
        <f t="shared" si="15"/>
        <v>0</v>
      </c>
    </row>
    <row r="54" spans="1:25" hidden="1" x14ac:dyDescent="0.25">
      <c r="B54" s="55"/>
      <c r="C54" s="269"/>
      <c r="D54" s="761" t="s">
        <v>186</v>
      </c>
      <c r="E54" s="761"/>
      <c r="F54" s="393"/>
      <c r="G54" s="420"/>
      <c r="H54" s="251">
        <f>SUM(N54:Y54)</f>
        <v>0</v>
      </c>
      <c r="I54" s="149"/>
      <c r="J54" s="167">
        <f t="shared" si="2"/>
        <v>0</v>
      </c>
      <c r="K54" s="75"/>
      <c r="L54" s="1"/>
      <c r="M54" s="1"/>
      <c r="N54" s="75"/>
      <c r="O54" s="1"/>
      <c r="P54" s="1"/>
      <c r="Q54" s="1"/>
      <c r="R54" s="1"/>
      <c r="S54" s="81"/>
      <c r="T54" s="1"/>
      <c r="U54" s="42"/>
      <c r="V54" s="670"/>
      <c r="W54" s="42"/>
      <c r="X54" s="42"/>
      <c r="Y54" s="44"/>
    </row>
    <row r="55" spans="1:25" hidden="1" x14ac:dyDescent="0.25">
      <c r="B55" s="55"/>
      <c r="C55" s="269"/>
      <c r="D55" s="761" t="s">
        <v>187</v>
      </c>
      <c r="E55" s="761"/>
      <c r="F55" s="393"/>
      <c r="G55" s="420"/>
      <c r="H55" s="251">
        <f>SUM(N55:Y55)</f>
        <v>0</v>
      </c>
      <c r="I55" s="149"/>
      <c r="J55" s="167">
        <f t="shared" si="2"/>
        <v>0</v>
      </c>
      <c r="K55" s="75"/>
      <c r="L55" s="1"/>
      <c r="M55" s="1"/>
      <c r="N55" s="75"/>
      <c r="O55" s="1"/>
      <c r="P55" s="1"/>
      <c r="Q55" s="1"/>
      <c r="R55" s="1"/>
      <c r="S55" s="81"/>
      <c r="T55" s="1"/>
      <c r="U55" s="42"/>
      <c r="V55" s="670"/>
      <c r="W55" s="42"/>
      <c r="X55" s="42"/>
      <c r="Y55" s="44"/>
    </row>
    <row r="56" spans="1:25" s="41" customFormat="1" hidden="1" x14ac:dyDescent="0.25">
      <c r="A56" s="126" t="s">
        <v>188</v>
      </c>
      <c r="B56" s="53" t="s">
        <v>640</v>
      </c>
      <c r="C56" s="810" t="s">
        <v>189</v>
      </c>
      <c r="D56" s="811"/>
      <c r="E56" s="811"/>
      <c r="F56" s="384"/>
      <c r="G56" s="419"/>
      <c r="H56" s="258">
        <f>SUM(N56:Y56)</f>
        <v>0</v>
      </c>
      <c r="I56" s="156"/>
      <c r="J56" s="168">
        <f t="shared" si="2"/>
        <v>0</v>
      </c>
      <c r="K56" s="77"/>
      <c r="L56" s="13"/>
      <c r="M56" s="13"/>
      <c r="N56" s="77"/>
      <c r="O56" s="13"/>
      <c r="P56" s="13"/>
      <c r="Q56" s="13"/>
      <c r="R56" s="13"/>
      <c r="S56" s="82"/>
      <c r="T56" s="13"/>
      <c r="U56" s="43"/>
      <c r="V56" s="669"/>
      <c r="W56" s="43"/>
      <c r="X56" s="43"/>
      <c r="Y56" s="45"/>
    </row>
    <row r="57" spans="1:25" s="41" customFormat="1" x14ac:dyDescent="0.25">
      <c r="A57" s="126" t="s">
        <v>190</v>
      </c>
      <c r="B57" s="53" t="s">
        <v>641</v>
      </c>
      <c r="C57" s="810" t="s">
        <v>191</v>
      </c>
      <c r="D57" s="811"/>
      <c r="E57" s="811"/>
      <c r="F57" s="384">
        <f>F58+F59</f>
        <v>26800</v>
      </c>
      <c r="G57" s="419">
        <f>G58+G59</f>
        <v>17084</v>
      </c>
      <c r="H57" s="258">
        <f>SUM(H58:H59)</f>
        <v>17084</v>
      </c>
      <c r="I57" s="156">
        <f>SUM(I58:I59)</f>
        <v>0</v>
      </c>
      <c r="J57" s="168">
        <f t="shared" si="2"/>
        <v>17084</v>
      </c>
      <c r="K57" s="77">
        <f t="shared" ref="K57:Y57" si="16">SUM(K58:K59)</f>
        <v>8040</v>
      </c>
      <c r="L57" s="13">
        <f t="shared" si="16"/>
        <v>0</v>
      </c>
      <c r="M57" s="13">
        <f t="shared" si="16"/>
        <v>9044</v>
      </c>
      <c r="N57" s="77">
        <f t="shared" si="16"/>
        <v>0</v>
      </c>
      <c r="O57" s="13">
        <f t="shared" si="16"/>
        <v>0</v>
      </c>
      <c r="P57" s="13">
        <f t="shared" si="16"/>
        <v>0</v>
      </c>
      <c r="Q57" s="13">
        <f t="shared" si="16"/>
        <v>8542</v>
      </c>
      <c r="R57" s="13">
        <f t="shared" si="16"/>
        <v>0</v>
      </c>
      <c r="S57" s="82">
        <f t="shared" si="16"/>
        <v>0</v>
      </c>
      <c r="T57" s="13">
        <f t="shared" si="16"/>
        <v>0</v>
      </c>
      <c r="U57" s="43">
        <f t="shared" si="16"/>
        <v>0</v>
      </c>
      <c r="V57" s="669">
        <f t="shared" si="16"/>
        <v>8542</v>
      </c>
      <c r="W57" s="43">
        <f t="shared" si="16"/>
        <v>0</v>
      </c>
      <c r="X57" s="43">
        <f t="shared" si="16"/>
        <v>0</v>
      </c>
      <c r="Y57" s="45">
        <f t="shared" si="16"/>
        <v>0</v>
      </c>
    </row>
    <row r="58" spans="1:25" x14ac:dyDescent="0.25">
      <c r="B58" s="55"/>
      <c r="C58" s="269"/>
      <c r="D58" s="242" t="s">
        <v>841</v>
      </c>
      <c r="E58" s="454"/>
      <c r="F58" s="393">
        <v>3800</v>
      </c>
      <c r="G58" s="420">
        <v>8040</v>
      </c>
      <c r="H58" s="251">
        <f>SUM(N58:Y58)</f>
        <v>8040</v>
      </c>
      <c r="I58" s="149"/>
      <c r="J58" s="167">
        <f>SUM(H58:I58)</f>
        <v>8040</v>
      </c>
      <c r="K58" s="75">
        <f>J58</f>
        <v>8040</v>
      </c>
      <c r="L58" s="1"/>
      <c r="M58" s="1"/>
      <c r="N58" s="75"/>
      <c r="O58" s="1"/>
      <c r="P58" s="1"/>
      <c r="Q58" s="1">
        <v>4020</v>
      </c>
      <c r="R58" s="1"/>
      <c r="S58" s="81"/>
      <c r="T58" s="1"/>
      <c r="U58" s="42"/>
      <c r="V58" s="670">
        <v>4020</v>
      </c>
      <c r="W58" s="42"/>
      <c r="X58" s="42"/>
      <c r="Y58" s="44"/>
    </row>
    <row r="59" spans="1:25" x14ac:dyDescent="0.25">
      <c r="B59" s="55"/>
      <c r="C59" s="269"/>
      <c r="D59" s="242" t="s">
        <v>993</v>
      </c>
      <c r="E59" s="454"/>
      <c r="F59" s="393">
        <v>23000</v>
      </c>
      <c r="G59" s="420">
        <v>9044</v>
      </c>
      <c r="H59" s="251">
        <f>SUM(N59:Y59)</f>
        <v>9044</v>
      </c>
      <c r="I59" s="149"/>
      <c r="J59" s="167">
        <f>SUM(H59:I59)</f>
        <v>9044</v>
      </c>
      <c r="K59" s="75"/>
      <c r="L59" s="1"/>
      <c r="M59" s="1">
        <f>J59</f>
        <v>9044</v>
      </c>
      <c r="N59" s="75"/>
      <c r="O59" s="1"/>
      <c r="P59" s="1"/>
      <c r="Q59" s="1">
        <v>4522</v>
      </c>
      <c r="R59" s="1"/>
      <c r="S59" s="81"/>
      <c r="T59" s="1"/>
      <c r="U59" s="42"/>
      <c r="V59" s="670">
        <v>4522</v>
      </c>
      <c r="W59" s="42"/>
      <c r="X59" s="42"/>
      <c r="Y59" s="44"/>
    </row>
    <row r="60" spans="1:25" hidden="1" x14ac:dyDescent="0.25">
      <c r="B60" s="92" t="s">
        <v>642</v>
      </c>
      <c r="C60" s="784" t="s">
        <v>192</v>
      </c>
      <c r="D60" s="785"/>
      <c r="E60" s="785"/>
      <c r="F60" s="388"/>
      <c r="G60" s="421"/>
      <c r="H60" s="252">
        <f>H61+H62</f>
        <v>0</v>
      </c>
      <c r="I60" s="150">
        <f t="shared" ref="I60:Y60" si="17">I61+I62</f>
        <v>0</v>
      </c>
      <c r="J60" s="166">
        <f t="shared" si="2"/>
        <v>0</v>
      </c>
      <c r="K60" s="94">
        <f>K61+K62</f>
        <v>0</v>
      </c>
      <c r="L60" s="95">
        <f>L61+L62</f>
        <v>0</v>
      </c>
      <c r="M60" s="95">
        <f>M61+M62</f>
        <v>0</v>
      </c>
      <c r="N60" s="94">
        <f t="shared" si="17"/>
        <v>0</v>
      </c>
      <c r="O60" s="95">
        <f t="shared" si="17"/>
        <v>0</v>
      </c>
      <c r="P60" s="95">
        <f t="shared" si="17"/>
        <v>0</v>
      </c>
      <c r="Q60" s="95">
        <f t="shared" si="17"/>
        <v>0</v>
      </c>
      <c r="R60" s="95">
        <f t="shared" si="17"/>
        <v>0</v>
      </c>
      <c r="S60" s="98">
        <f t="shared" si="17"/>
        <v>0</v>
      </c>
      <c r="T60" s="95">
        <f t="shared" si="17"/>
        <v>0</v>
      </c>
      <c r="U60" s="280">
        <f t="shared" si="17"/>
        <v>0</v>
      </c>
      <c r="V60" s="673">
        <f t="shared" si="17"/>
        <v>0</v>
      </c>
      <c r="W60" s="97">
        <f t="shared" si="17"/>
        <v>0</v>
      </c>
      <c r="X60" s="97">
        <f t="shared" si="17"/>
        <v>0</v>
      </c>
      <c r="Y60" s="99">
        <f t="shared" si="17"/>
        <v>0</v>
      </c>
    </row>
    <row r="61" spans="1:25" s="41" customFormat="1" hidden="1" x14ac:dyDescent="0.25">
      <c r="A61" s="126" t="s">
        <v>193</v>
      </c>
      <c r="B61" s="53" t="s">
        <v>643</v>
      </c>
      <c r="C61" s="810" t="s">
        <v>194</v>
      </c>
      <c r="D61" s="811"/>
      <c r="E61" s="811"/>
      <c r="F61" s="384"/>
      <c r="G61" s="419"/>
      <c r="H61" s="258">
        <f>SUM(N61:Y61)</f>
        <v>0</v>
      </c>
      <c r="I61" s="156"/>
      <c r="J61" s="168">
        <f t="shared" si="2"/>
        <v>0</v>
      </c>
      <c r="K61" s="77"/>
      <c r="L61" s="13"/>
      <c r="M61" s="13"/>
      <c r="N61" s="77"/>
      <c r="O61" s="13"/>
      <c r="P61" s="13"/>
      <c r="Q61" s="13"/>
      <c r="R61" s="13"/>
      <c r="S61" s="82"/>
      <c r="T61" s="13"/>
      <c r="U61" s="43"/>
      <c r="V61" s="669"/>
      <c r="W61" s="43"/>
      <c r="X61" s="43"/>
      <c r="Y61" s="45"/>
    </row>
    <row r="62" spans="1:25" s="41" customFormat="1" hidden="1" x14ac:dyDescent="0.25">
      <c r="A62" s="126" t="s">
        <v>195</v>
      </c>
      <c r="B62" s="53" t="s">
        <v>644</v>
      </c>
      <c r="C62" s="810" t="s">
        <v>196</v>
      </c>
      <c r="D62" s="811"/>
      <c r="E62" s="811"/>
      <c r="F62" s="384"/>
      <c r="G62" s="419"/>
      <c r="H62" s="258">
        <f>SUM(N62:Y62)</f>
        <v>0</v>
      </c>
      <c r="I62" s="156"/>
      <c r="J62" s="168">
        <f t="shared" si="2"/>
        <v>0</v>
      </c>
      <c r="K62" s="77"/>
      <c r="L62" s="13"/>
      <c r="M62" s="13"/>
      <c r="N62" s="77"/>
      <c r="O62" s="13"/>
      <c r="P62" s="13"/>
      <c r="Q62" s="13"/>
      <c r="R62" s="13"/>
      <c r="S62" s="82"/>
      <c r="T62" s="13"/>
      <c r="U62" s="43"/>
      <c r="V62" s="669"/>
      <c r="W62" s="43"/>
      <c r="X62" s="43"/>
      <c r="Y62" s="45"/>
    </row>
    <row r="63" spans="1:25" x14ac:dyDescent="0.25">
      <c r="B63" s="92" t="s">
        <v>645</v>
      </c>
      <c r="C63" s="784" t="s">
        <v>197</v>
      </c>
      <c r="D63" s="785"/>
      <c r="E63" s="785"/>
      <c r="F63" s="388">
        <f>F64+F71</f>
        <v>370770</v>
      </c>
      <c r="G63" s="421">
        <f>G64+G71</f>
        <v>386331</v>
      </c>
      <c r="H63" s="252">
        <f>H64+H68+H69+H70+H71</f>
        <v>360718</v>
      </c>
      <c r="I63" s="150">
        <f t="shared" ref="I63:Y63" si="18">I64+I68+I69+I70+I71</f>
        <v>0</v>
      </c>
      <c r="J63" s="166">
        <f t="shared" si="2"/>
        <v>360718</v>
      </c>
      <c r="K63" s="94">
        <f>K64+K68+K69+K70+K71</f>
        <v>72473</v>
      </c>
      <c r="L63" s="95">
        <f>L64+L68+L69+L70+L71</f>
        <v>170550</v>
      </c>
      <c r="M63" s="95">
        <f>M64+M68+M69+M70+M71</f>
        <v>117695</v>
      </c>
      <c r="N63" s="94">
        <f t="shared" si="18"/>
        <v>17109</v>
      </c>
      <c r="O63" s="95">
        <f t="shared" si="18"/>
        <v>21030</v>
      </c>
      <c r="P63" s="95">
        <f t="shared" si="18"/>
        <v>19262</v>
      </c>
      <c r="Q63" s="95">
        <f t="shared" si="18"/>
        <v>24554</v>
      </c>
      <c r="R63" s="95">
        <f t="shared" si="18"/>
        <v>28350</v>
      </c>
      <c r="S63" s="98">
        <f t="shared" si="18"/>
        <v>67068</v>
      </c>
      <c r="T63" s="95">
        <f t="shared" si="18"/>
        <v>26944</v>
      </c>
      <c r="U63" s="97">
        <f t="shared" si="18"/>
        <v>23546</v>
      </c>
      <c r="V63" s="668">
        <f t="shared" si="18"/>
        <v>22799</v>
      </c>
      <c r="W63" s="97">
        <f t="shared" si="18"/>
        <v>36284</v>
      </c>
      <c r="X63" s="97">
        <f t="shared" si="18"/>
        <v>36482</v>
      </c>
      <c r="Y63" s="99">
        <f t="shared" si="18"/>
        <v>37290</v>
      </c>
    </row>
    <row r="64" spans="1:25" s="41" customFormat="1" x14ac:dyDescent="0.25">
      <c r="A64" s="126" t="s">
        <v>198</v>
      </c>
      <c r="B64" s="53" t="s">
        <v>646</v>
      </c>
      <c r="C64" s="810" t="s">
        <v>878</v>
      </c>
      <c r="D64" s="811"/>
      <c r="E64" s="811"/>
      <c r="F64" s="384">
        <f>F65+F66+F67</f>
        <v>369770</v>
      </c>
      <c r="G64" s="419">
        <f>G65+G66+G67</f>
        <v>386331</v>
      </c>
      <c r="H64" s="258">
        <f>SUM(H65:H67)</f>
        <v>359720</v>
      </c>
      <c r="I64" s="156">
        <f>SUM(I65:I67)</f>
        <v>0</v>
      </c>
      <c r="J64" s="168">
        <f t="shared" si="2"/>
        <v>359720</v>
      </c>
      <c r="K64" s="77">
        <f t="shared" ref="K64:Y64" si="19">SUM(K65:K67)</f>
        <v>72473</v>
      </c>
      <c r="L64" s="13">
        <f t="shared" si="19"/>
        <v>170550</v>
      </c>
      <c r="M64" s="13">
        <f t="shared" si="19"/>
        <v>116697</v>
      </c>
      <c r="N64" s="77">
        <f t="shared" si="19"/>
        <v>17109</v>
      </c>
      <c r="O64" s="13">
        <f t="shared" si="19"/>
        <v>21030</v>
      </c>
      <c r="P64" s="13">
        <f t="shared" si="19"/>
        <v>19262</v>
      </c>
      <c r="Q64" s="13">
        <f t="shared" si="19"/>
        <v>24554</v>
      </c>
      <c r="R64" s="13">
        <f t="shared" si="19"/>
        <v>28350</v>
      </c>
      <c r="S64" s="82">
        <f t="shared" si="19"/>
        <v>67068</v>
      </c>
      <c r="T64" s="13">
        <f t="shared" si="19"/>
        <v>26944</v>
      </c>
      <c r="U64" s="43">
        <f t="shared" si="19"/>
        <v>23546</v>
      </c>
      <c r="V64" s="669">
        <f t="shared" si="19"/>
        <v>22801</v>
      </c>
      <c r="W64" s="43">
        <f t="shared" si="19"/>
        <v>36284</v>
      </c>
      <c r="X64" s="43">
        <f t="shared" si="19"/>
        <v>36482</v>
      </c>
      <c r="Y64" s="45">
        <f t="shared" si="19"/>
        <v>36290</v>
      </c>
    </row>
    <row r="65" spans="1:26" x14ac:dyDescent="0.25">
      <c r="B65" s="55"/>
      <c r="C65" s="269"/>
      <c r="D65" s="454" t="s">
        <v>841</v>
      </c>
      <c r="E65" s="454"/>
      <c r="F65" s="393">
        <v>71570</v>
      </c>
      <c r="G65" s="420">
        <v>73551</v>
      </c>
      <c r="H65" s="251">
        <f t="shared" ref="H65:H71" si="20">SUM(N65:Y65)</f>
        <v>72473</v>
      </c>
      <c r="I65" s="149"/>
      <c r="J65" s="167">
        <f>SUM(H65:I65)</f>
        <v>72473</v>
      </c>
      <c r="K65" s="75">
        <f>J65</f>
        <v>72473</v>
      </c>
      <c r="L65" s="1"/>
      <c r="M65" s="1"/>
      <c r="N65" s="75">
        <v>7169</v>
      </c>
      <c r="O65" s="1">
        <v>5433</v>
      </c>
      <c r="P65" s="1">
        <v>5433</v>
      </c>
      <c r="Q65" s="1">
        <v>5736</v>
      </c>
      <c r="R65" s="1">
        <v>5494</v>
      </c>
      <c r="S65" s="81">
        <v>5441</v>
      </c>
      <c r="T65" s="1">
        <v>9330</v>
      </c>
      <c r="U65" s="42">
        <v>5441</v>
      </c>
      <c r="V65" s="670">
        <v>5441</v>
      </c>
      <c r="W65" s="42">
        <v>5785</v>
      </c>
      <c r="X65" s="42">
        <v>5980</v>
      </c>
      <c r="Y65" s="44">
        <v>5790</v>
      </c>
    </row>
    <row r="66" spans="1:26" x14ac:dyDescent="0.25">
      <c r="B66" s="55"/>
      <c r="C66" s="269"/>
      <c r="D66" s="454" t="s">
        <v>844</v>
      </c>
      <c r="E66" s="454"/>
      <c r="F66" s="393">
        <v>160200</v>
      </c>
      <c r="G66" s="420">
        <v>174780</v>
      </c>
      <c r="H66" s="251">
        <f t="shared" si="20"/>
        <v>170550</v>
      </c>
      <c r="I66" s="149"/>
      <c r="J66" s="167">
        <f>SUM(H66:I66)</f>
        <v>170550</v>
      </c>
      <c r="K66" s="75"/>
      <c r="L66" s="1">
        <f>J66</f>
        <v>170550</v>
      </c>
      <c r="M66" s="1"/>
      <c r="N66" s="75">
        <v>9940</v>
      </c>
      <c r="O66" s="1">
        <v>12198</v>
      </c>
      <c r="P66" s="1">
        <v>10304</v>
      </c>
      <c r="Q66" s="1">
        <v>8557</v>
      </c>
      <c r="R66" s="1">
        <v>13989</v>
      </c>
      <c r="S66" s="81">
        <v>42104</v>
      </c>
      <c r="T66" s="1">
        <v>10938</v>
      </c>
      <c r="U66" s="42">
        <v>11208</v>
      </c>
      <c r="V66" s="670">
        <v>11262</v>
      </c>
      <c r="W66" s="42">
        <v>13350</v>
      </c>
      <c r="X66" s="42">
        <v>13350</v>
      </c>
      <c r="Y66" s="44">
        <v>13350</v>
      </c>
    </row>
    <row r="67" spans="1:26" x14ac:dyDescent="0.25">
      <c r="B67" s="55"/>
      <c r="C67" s="269"/>
      <c r="D67" s="454" t="s">
        <v>993</v>
      </c>
      <c r="E67" s="454"/>
      <c r="F67" s="393">
        <v>138000</v>
      </c>
      <c r="G67" s="420">
        <v>138000</v>
      </c>
      <c r="H67" s="251">
        <f t="shared" si="20"/>
        <v>116697</v>
      </c>
      <c r="I67" s="149"/>
      <c r="J67" s="167">
        <f>SUM(H67:I67)</f>
        <v>116697</v>
      </c>
      <c r="K67" s="75"/>
      <c r="L67" s="1"/>
      <c r="M67" s="1">
        <f>J67</f>
        <v>116697</v>
      </c>
      <c r="N67" s="75"/>
      <c r="O67" s="1">
        <v>3399</v>
      </c>
      <c r="P67" s="1">
        <v>3525</v>
      </c>
      <c r="Q67" s="1">
        <v>10261</v>
      </c>
      <c r="R67" s="1">
        <v>8867</v>
      </c>
      <c r="S67" s="81">
        <v>19523</v>
      </c>
      <c r="T67" s="1">
        <v>6676</v>
      </c>
      <c r="U67" s="42">
        <v>6897</v>
      </c>
      <c r="V67" s="670">
        <v>6098</v>
      </c>
      <c r="W67" s="42">
        <f>11500+5649</f>
        <v>17149</v>
      </c>
      <c r="X67" s="42">
        <f>11500+5652</f>
        <v>17152</v>
      </c>
      <c r="Y67" s="44">
        <f>11500+5650</f>
        <v>17150</v>
      </c>
    </row>
    <row r="68" spans="1:26" s="41" customFormat="1" hidden="1" x14ac:dyDescent="0.25">
      <c r="A68" s="126" t="s">
        <v>199</v>
      </c>
      <c r="B68" s="53" t="s">
        <v>647</v>
      </c>
      <c r="C68" s="810" t="s">
        <v>200</v>
      </c>
      <c r="D68" s="811"/>
      <c r="E68" s="811"/>
      <c r="F68" s="384"/>
      <c r="G68" s="419"/>
      <c r="H68" s="258">
        <f t="shared" si="20"/>
        <v>0</v>
      </c>
      <c r="I68" s="156"/>
      <c r="J68" s="168">
        <f t="shared" si="2"/>
        <v>0</v>
      </c>
      <c r="K68" s="77"/>
      <c r="L68" s="13"/>
      <c r="M68" s="13"/>
      <c r="N68" s="77"/>
      <c r="O68" s="13"/>
      <c r="P68" s="13"/>
      <c r="Q68" s="13"/>
      <c r="R68" s="13"/>
      <c r="S68" s="82"/>
      <c r="T68" s="13"/>
      <c r="U68" s="43"/>
      <c r="V68" s="669"/>
      <c r="W68" s="43"/>
      <c r="X68" s="43"/>
      <c r="Y68" s="45"/>
    </row>
    <row r="69" spans="1:26" s="41" customFormat="1" hidden="1" x14ac:dyDescent="0.25">
      <c r="A69" s="126" t="s">
        <v>201</v>
      </c>
      <c r="B69" s="53" t="s">
        <v>648</v>
      </c>
      <c r="C69" s="810" t="s">
        <v>202</v>
      </c>
      <c r="D69" s="811"/>
      <c r="E69" s="811"/>
      <c r="F69" s="384"/>
      <c r="G69" s="419"/>
      <c r="H69" s="258">
        <f t="shared" si="20"/>
        <v>0</v>
      </c>
      <c r="I69" s="156"/>
      <c r="J69" s="168">
        <f t="shared" si="2"/>
        <v>0</v>
      </c>
      <c r="K69" s="77"/>
      <c r="L69" s="13"/>
      <c r="M69" s="13"/>
      <c r="N69" s="77"/>
      <c r="O69" s="13"/>
      <c r="P69" s="13"/>
      <c r="Q69" s="13"/>
      <c r="R69" s="13"/>
      <c r="S69" s="82"/>
      <c r="T69" s="13"/>
      <c r="U69" s="43"/>
      <c r="V69" s="669"/>
      <c r="W69" s="43"/>
      <c r="X69" s="43"/>
      <c r="Y69" s="45"/>
    </row>
    <row r="70" spans="1:26" s="41" customFormat="1" hidden="1" x14ac:dyDescent="0.25">
      <c r="A70" s="126" t="s">
        <v>203</v>
      </c>
      <c r="B70" s="53" t="s">
        <v>649</v>
      </c>
      <c r="C70" s="810" t="s">
        <v>204</v>
      </c>
      <c r="D70" s="811"/>
      <c r="E70" s="811"/>
      <c r="F70" s="384"/>
      <c r="G70" s="419"/>
      <c r="H70" s="258">
        <f t="shared" si="20"/>
        <v>0</v>
      </c>
      <c r="I70" s="156"/>
      <c r="J70" s="168">
        <f t="shared" si="2"/>
        <v>0</v>
      </c>
      <c r="K70" s="77"/>
      <c r="L70" s="13"/>
      <c r="M70" s="13"/>
      <c r="N70" s="77"/>
      <c r="O70" s="13"/>
      <c r="P70" s="13"/>
      <c r="Q70" s="13"/>
      <c r="R70" s="13"/>
      <c r="S70" s="82"/>
      <c r="T70" s="13"/>
      <c r="U70" s="43"/>
      <c r="V70" s="669"/>
      <c r="W70" s="43"/>
      <c r="X70" s="43"/>
      <c r="Y70" s="45"/>
    </row>
    <row r="71" spans="1:26" s="41" customFormat="1" ht="15.75" thickBot="1" x14ac:dyDescent="0.3">
      <c r="A71" s="126" t="s">
        <v>205</v>
      </c>
      <c r="B71" s="196" t="s">
        <v>650</v>
      </c>
      <c r="C71" s="815" t="s">
        <v>206</v>
      </c>
      <c r="D71" s="816"/>
      <c r="E71" s="816"/>
      <c r="F71" s="394">
        <v>1000</v>
      </c>
      <c r="G71" s="441">
        <v>0</v>
      </c>
      <c r="H71" s="272">
        <f t="shared" si="20"/>
        <v>998</v>
      </c>
      <c r="I71" s="197"/>
      <c r="J71" s="168">
        <f t="shared" si="2"/>
        <v>998</v>
      </c>
      <c r="K71" s="77"/>
      <c r="L71" s="13"/>
      <c r="M71" s="13">
        <f>J71</f>
        <v>998</v>
      </c>
      <c r="N71" s="77"/>
      <c r="O71" s="13"/>
      <c r="P71" s="13"/>
      <c r="Q71" s="13"/>
      <c r="R71" s="13"/>
      <c r="S71" s="82"/>
      <c r="T71" s="13"/>
      <c r="U71" s="43"/>
      <c r="V71" s="669">
        <v>-2</v>
      </c>
      <c r="W71" s="43"/>
      <c r="X71" s="43"/>
      <c r="Y71" s="688">
        <v>1000</v>
      </c>
    </row>
    <row r="72" spans="1:26" ht="15.75" thickBot="1" x14ac:dyDescent="0.3">
      <c r="B72" s="84" t="s">
        <v>207</v>
      </c>
      <c r="C72" s="788" t="s">
        <v>208</v>
      </c>
      <c r="D72" s="789"/>
      <c r="E72" s="789"/>
      <c r="F72" s="386"/>
      <c r="G72" s="412"/>
      <c r="H72" s="254">
        <f>H73+H74+H75+H76+H77+H78+H79+H83</f>
        <v>0</v>
      </c>
      <c r="I72" s="152">
        <f t="shared" ref="I72:Y72" si="21">I73+I74+I75+I76+I77+I78+I79+I83</f>
        <v>0</v>
      </c>
      <c r="J72" s="164">
        <f t="shared" si="2"/>
        <v>0</v>
      </c>
      <c r="K72" s="86">
        <f>K73+K74+K75+K76+K77+K78+K79+K83</f>
        <v>0</v>
      </c>
      <c r="L72" s="87">
        <f>L73+L74+L75+L76+L77+L78+L79+L83</f>
        <v>0</v>
      </c>
      <c r="M72" s="87">
        <f>M73+M74+M75+M76+M77+M78+M79+M83</f>
        <v>0</v>
      </c>
      <c r="N72" s="86">
        <f t="shared" si="21"/>
        <v>0</v>
      </c>
      <c r="O72" s="87">
        <f t="shared" si="21"/>
        <v>0</v>
      </c>
      <c r="P72" s="87">
        <f t="shared" si="21"/>
        <v>0</v>
      </c>
      <c r="Q72" s="87">
        <f t="shared" si="21"/>
        <v>0</v>
      </c>
      <c r="R72" s="87">
        <f t="shared" si="21"/>
        <v>0</v>
      </c>
      <c r="S72" s="90">
        <f t="shared" si="21"/>
        <v>0</v>
      </c>
      <c r="T72" s="87">
        <f t="shared" si="21"/>
        <v>0</v>
      </c>
      <c r="U72" s="89">
        <f t="shared" si="21"/>
        <v>0</v>
      </c>
      <c r="V72" s="666">
        <f t="shared" si="21"/>
        <v>0</v>
      </c>
      <c r="W72" s="89">
        <f t="shared" si="21"/>
        <v>0</v>
      </c>
      <c r="X72" s="89">
        <f t="shared" si="21"/>
        <v>0</v>
      </c>
      <c r="Y72" s="91">
        <f t="shared" si="21"/>
        <v>0</v>
      </c>
    </row>
    <row r="73" spans="1:26" s="18" customFormat="1" hidden="1" x14ac:dyDescent="0.25">
      <c r="A73" s="126" t="s">
        <v>879</v>
      </c>
      <c r="B73" s="115" t="s">
        <v>880</v>
      </c>
      <c r="C73" s="812" t="s">
        <v>881</v>
      </c>
      <c r="D73" s="813"/>
      <c r="E73" s="813"/>
      <c r="F73" s="392"/>
      <c r="G73" s="418"/>
      <c r="H73" s="250">
        <f t="shared" ref="H73:H78" si="22">SUM(N73:Y73)</f>
        <v>0</v>
      </c>
      <c r="I73" s="148"/>
      <c r="J73" s="166">
        <f t="shared" si="2"/>
        <v>0</v>
      </c>
      <c r="K73" s="94"/>
      <c r="L73" s="95"/>
      <c r="M73" s="95"/>
      <c r="N73" s="94"/>
      <c r="O73" s="95"/>
      <c r="P73" s="95"/>
      <c r="Q73" s="95"/>
      <c r="R73" s="95"/>
      <c r="S73" s="98"/>
      <c r="T73" s="95"/>
      <c r="U73" s="649"/>
      <c r="V73" s="677"/>
      <c r="W73" s="97"/>
      <c r="X73" s="97"/>
      <c r="Y73" s="99"/>
    </row>
    <row r="74" spans="1:26" s="18" customFormat="1" hidden="1" x14ac:dyDescent="0.25">
      <c r="A74" s="126" t="s">
        <v>209</v>
      </c>
      <c r="B74" s="115" t="s">
        <v>651</v>
      </c>
      <c r="C74" s="812" t="s">
        <v>210</v>
      </c>
      <c r="D74" s="813"/>
      <c r="E74" s="813"/>
      <c r="F74" s="392"/>
      <c r="G74" s="418"/>
      <c r="H74" s="250">
        <f t="shared" si="22"/>
        <v>0</v>
      </c>
      <c r="I74" s="148"/>
      <c r="J74" s="166">
        <f t="shared" si="2"/>
        <v>0</v>
      </c>
      <c r="K74" s="94"/>
      <c r="L74" s="95"/>
      <c r="M74" s="95"/>
      <c r="N74" s="94"/>
      <c r="O74" s="95"/>
      <c r="P74" s="95"/>
      <c r="Q74" s="95"/>
      <c r="R74" s="95"/>
      <c r="S74" s="98"/>
      <c r="T74" s="95"/>
      <c r="U74" s="649"/>
      <c r="V74" s="677"/>
      <c r="W74" s="97"/>
      <c r="X74" s="97"/>
      <c r="Y74" s="99"/>
    </row>
    <row r="75" spans="1:26" s="18" customFormat="1" hidden="1" x14ac:dyDescent="0.25">
      <c r="A75" s="126" t="s">
        <v>211</v>
      </c>
      <c r="B75" s="92" t="s">
        <v>652</v>
      </c>
      <c r="C75" s="784" t="s">
        <v>352</v>
      </c>
      <c r="D75" s="785"/>
      <c r="E75" s="785"/>
      <c r="F75" s="388"/>
      <c r="G75" s="421"/>
      <c r="H75" s="252">
        <f t="shared" si="22"/>
        <v>0</v>
      </c>
      <c r="I75" s="150"/>
      <c r="J75" s="166">
        <f t="shared" si="2"/>
        <v>0</v>
      </c>
      <c r="K75" s="94"/>
      <c r="L75" s="95"/>
      <c r="M75" s="95"/>
      <c r="N75" s="94"/>
      <c r="O75" s="95"/>
      <c r="P75" s="95"/>
      <c r="Q75" s="95"/>
      <c r="R75" s="95"/>
      <c r="S75" s="98"/>
      <c r="T75" s="95"/>
      <c r="U75" s="649"/>
      <c r="V75" s="677"/>
      <c r="W75" s="97"/>
      <c r="X75" s="97"/>
      <c r="Y75" s="99"/>
    </row>
    <row r="76" spans="1:26" s="18" customFormat="1" hidden="1" x14ac:dyDescent="0.25">
      <c r="A76" s="126" t="s">
        <v>212</v>
      </c>
      <c r="B76" s="115" t="s">
        <v>653</v>
      </c>
      <c r="C76" s="784" t="s">
        <v>882</v>
      </c>
      <c r="D76" s="785"/>
      <c r="E76" s="785"/>
      <c r="F76" s="388"/>
      <c r="G76" s="421"/>
      <c r="H76" s="252">
        <f t="shared" si="22"/>
        <v>0</v>
      </c>
      <c r="I76" s="150"/>
      <c r="J76" s="166">
        <f t="shared" si="2"/>
        <v>0</v>
      </c>
      <c r="K76" s="94"/>
      <c r="L76" s="95"/>
      <c r="M76" s="95"/>
      <c r="N76" s="94"/>
      <c r="O76" s="95"/>
      <c r="P76" s="95"/>
      <c r="Q76" s="95"/>
      <c r="R76" s="95"/>
      <c r="S76" s="98"/>
      <c r="T76" s="95"/>
      <c r="U76" s="649"/>
      <c r="V76" s="677"/>
      <c r="W76" s="97"/>
      <c r="X76" s="97"/>
      <c r="Y76" s="99"/>
    </row>
    <row r="77" spans="1:26" s="18" customFormat="1" hidden="1" x14ac:dyDescent="0.25">
      <c r="A77" s="126" t="s">
        <v>213</v>
      </c>
      <c r="B77" s="92" t="s">
        <v>654</v>
      </c>
      <c r="C77" s="784" t="s">
        <v>883</v>
      </c>
      <c r="D77" s="785"/>
      <c r="E77" s="785"/>
      <c r="F77" s="388"/>
      <c r="G77" s="421"/>
      <c r="H77" s="252">
        <f t="shared" si="22"/>
        <v>0</v>
      </c>
      <c r="I77" s="150"/>
      <c r="J77" s="166">
        <f t="shared" si="2"/>
        <v>0</v>
      </c>
      <c r="K77" s="94"/>
      <c r="L77" s="95"/>
      <c r="M77" s="95"/>
      <c r="N77" s="94"/>
      <c r="O77" s="95"/>
      <c r="P77" s="95"/>
      <c r="Q77" s="95"/>
      <c r="R77" s="95"/>
      <c r="S77" s="98"/>
      <c r="T77" s="95"/>
      <c r="U77" s="649"/>
      <c r="V77" s="677"/>
      <c r="W77" s="97"/>
      <c r="X77" s="97"/>
      <c r="Y77" s="99"/>
    </row>
    <row r="78" spans="1:26" s="18" customFormat="1" hidden="1" x14ac:dyDescent="0.25">
      <c r="A78" s="126" t="s">
        <v>214</v>
      </c>
      <c r="B78" s="115" t="s">
        <v>655</v>
      </c>
      <c r="C78" s="784" t="s">
        <v>215</v>
      </c>
      <c r="D78" s="785"/>
      <c r="E78" s="785"/>
      <c r="F78" s="388"/>
      <c r="G78" s="421"/>
      <c r="H78" s="252">
        <f t="shared" si="22"/>
        <v>0</v>
      </c>
      <c r="I78" s="150"/>
      <c r="J78" s="166">
        <f t="shared" si="2"/>
        <v>0</v>
      </c>
      <c r="K78" s="94"/>
      <c r="L78" s="95"/>
      <c r="M78" s="95"/>
      <c r="N78" s="94"/>
      <c r="O78" s="95"/>
      <c r="P78" s="95"/>
      <c r="Q78" s="95"/>
      <c r="R78" s="95"/>
      <c r="S78" s="98"/>
      <c r="T78" s="95"/>
      <c r="U78" s="649"/>
      <c r="V78" s="677"/>
      <c r="W78" s="97"/>
      <c r="X78" s="97"/>
      <c r="Y78" s="99"/>
    </row>
    <row r="79" spans="1:26" s="18" customFormat="1" hidden="1" x14ac:dyDescent="0.25">
      <c r="A79" s="126" t="s">
        <v>216</v>
      </c>
      <c r="B79" s="92" t="s">
        <v>656</v>
      </c>
      <c r="C79" s="784" t="s">
        <v>217</v>
      </c>
      <c r="D79" s="785"/>
      <c r="E79" s="785"/>
      <c r="F79" s="388"/>
      <c r="G79" s="421"/>
      <c r="H79" s="252">
        <f>H80+H81+H82</f>
        <v>0</v>
      </c>
      <c r="I79" s="150">
        <f t="shared" ref="I79:Y79" si="23">I80+I81+I82</f>
        <v>0</v>
      </c>
      <c r="J79" s="166">
        <f t="shared" si="2"/>
        <v>0</v>
      </c>
      <c r="K79" s="94">
        <f>K80+K81+K82</f>
        <v>0</v>
      </c>
      <c r="L79" s="95">
        <f>L80+L81+L82</f>
        <v>0</v>
      </c>
      <c r="M79" s="95">
        <f>M80+M81+M82</f>
        <v>0</v>
      </c>
      <c r="N79" s="94">
        <f t="shared" si="23"/>
        <v>0</v>
      </c>
      <c r="O79" s="95">
        <f t="shared" si="23"/>
        <v>0</v>
      </c>
      <c r="P79" s="95">
        <f t="shared" si="23"/>
        <v>0</v>
      </c>
      <c r="Q79" s="95">
        <f t="shared" si="23"/>
        <v>0</v>
      </c>
      <c r="R79" s="95">
        <f t="shared" si="23"/>
        <v>0</v>
      </c>
      <c r="S79" s="98">
        <f t="shared" si="23"/>
        <v>0</v>
      </c>
      <c r="T79" s="95">
        <f t="shared" si="23"/>
        <v>0</v>
      </c>
      <c r="U79" s="649">
        <f t="shared" si="23"/>
        <v>0</v>
      </c>
      <c r="V79" s="677">
        <f t="shared" si="23"/>
        <v>0</v>
      </c>
      <c r="W79" s="97">
        <f t="shared" si="23"/>
        <v>0</v>
      </c>
      <c r="X79" s="97">
        <f t="shared" si="23"/>
        <v>0</v>
      </c>
      <c r="Y79" s="99">
        <f t="shared" si="23"/>
        <v>0</v>
      </c>
    </row>
    <row r="80" spans="1:26" hidden="1" x14ac:dyDescent="0.25">
      <c r="B80" s="55"/>
      <c r="C80" s="2"/>
      <c r="D80" s="761" t="s">
        <v>343</v>
      </c>
      <c r="E80" s="761"/>
      <c r="F80" s="393"/>
      <c r="G80" s="420"/>
      <c r="H80" s="251">
        <f>SUM(N80:Y80)</f>
        <v>0</v>
      </c>
      <c r="I80" s="149"/>
      <c r="J80" s="167">
        <f t="shared" si="2"/>
        <v>0</v>
      </c>
      <c r="K80" s="75"/>
      <c r="L80" s="1"/>
      <c r="M80" s="1"/>
      <c r="N80" s="75"/>
      <c r="O80" s="1"/>
      <c r="P80" s="1"/>
      <c r="Q80" s="1"/>
      <c r="R80" s="1"/>
      <c r="S80" s="81"/>
      <c r="T80" s="1"/>
      <c r="U80" s="650"/>
      <c r="V80" s="678"/>
      <c r="W80" s="42"/>
      <c r="X80" s="42"/>
      <c r="Y80" s="44"/>
      <c r="Z80" s="21"/>
    </row>
    <row r="81" spans="1:25" hidden="1" x14ac:dyDescent="0.25">
      <c r="B81" s="55"/>
      <c r="C81" s="2"/>
      <c r="D81" s="761" t="s">
        <v>344</v>
      </c>
      <c r="E81" s="761"/>
      <c r="F81" s="393"/>
      <c r="G81" s="420"/>
      <c r="H81" s="251">
        <f>SUM(N81:Y81)</f>
        <v>0</v>
      </c>
      <c r="I81" s="149"/>
      <c r="J81" s="167">
        <f t="shared" si="2"/>
        <v>0</v>
      </c>
      <c r="K81" s="75"/>
      <c r="L81" s="1"/>
      <c r="M81" s="1"/>
      <c r="N81" s="75"/>
      <c r="O81" s="1"/>
      <c r="P81" s="1"/>
      <c r="Q81" s="1"/>
      <c r="R81" s="1"/>
      <c r="S81" s="81"/>
      <c r="T81" s="1"/>
      <c r="U81" s="650"/>
      <c r="V81" s="678"/>
      <c r="W81" s="42"/>
      <c r="X81" s="42"/>
      <c r="Y81" s="44"/>
    </row>
    <row r="82" spans="1:25" hidden="1" x14ac:dyDescent="0.25">
      <c r="B82" s="55"/>
      <c r="C82" s="2"/>
      <c r="D82" s="761" t="s">
        <v>345</v>
      </c>
      <c r="E82" s="761"/>
      <c r="F82" s="393"/>
      <c r="G82" s="420"/>
      <c r="H82" s="251">
        <f>SUM(N82:Y82)</f>
        <v>0</v>
      </c>
      <c r="I82" s="149"/>
      <c r="J82" s="167">
        <f t="shared" si="2"/>
        <v>0</v>
      </c>
      <c r="K82" s="75"/>
      <c r="L82" s="1"/>
      <c r="M82" s="1"/>
      <c r="N82" s="75"/>
      <c r="O82" s="1"/>
      <c r="P82" s="1"/>
      <c r="Q82" s="1"/>
      <c r="R82" s="1"/>
      <c r="S82" s="81"/>
      <c r="T82" s="1"/>
      <c r="U82" s="650"/>
      <c r="V82" s="678"/>
      <c r="W82" s="42"/>
      <c r="X82" s="42"/>
      <c r="Y82" s="44"/>
    </row>
    <row r="83" spans="1:25" s="18" customFormat="1" hidden="1" x14ac:dyDescent="0.25">
      <c r="A83" s="126" t="s">
        <v>218</v>
      </c>
      <c r="B83" s="92" t="s">
        <v>657</v>
      </c>
      <c r="C83" s="784" t="s">
        <v>219</v>
      </c>
      <c r="D83" s="785"/>
      <c r="E83" s="785"/>
      <c r="F83" s="388"/>
      <c r="G83" s="421"/>
      <c r="H83" s="252">
        <f>H84+H85+H86+H87</f>
        <v>0</v>
      </c>
      <c r="I83" s="150">
        <f t="shared" ref="I83:Y83" si="24">I84+I85+I86+I87</f>
        <v>0</v>
      </c>
      <c r="J83" s="166">
        <f t="shared" ref="J83:J146" si="25">SUM(H83:I83)</f>
        <v>0</v>
      </c>
      <c r="K83" s="94">
        <f>K84+K85+K86+K87</f>
        <v>0</v>
      </c>
      <c r="L83" s="95">
        <f>L84+L85+L86+L87</f>
        <v>0</v>
      </c>
      <c r="M83" s="95">
        <f>M84+M85+M86+M87</f>
        <v>0</v>
      </c>
      <c r="N83" s="94">
        <f t="shared" si="24"/>
        <v>0</v>
      </c>
      <c r="O83" s="95">
        <f t="shared" si="24"/>
        <v>0</v>
      </c>
      <c r="P83" s="95">
        <f t="shared" si="24"/>
        <v>0</v>
      </c>
      <c r="Q83" s="95">
        <f t="shared" si="24"/>
        <v>0</v>
      </c>
      <c r="R83" s="95">
        <f t="shared" si="24"/>
        <v>0</v>
      </c>
      <c r="S83" s="98">
        <f t="shared" si="24"/>
        <v>0</v>
      </c>
      <c r="T83" s="95">
        <f t="shared" si="24"/>
        <v>0</v>
      </c>
      <c r="U83" s="649">
        <f t="shared" si="24"/>
        <v>0</v>
      </c>
      <c r="V83" s="677">
        <f t="shared" si="24"/>
        <v>0</v>
      </c>
      <c r="W83" s="97">
        <f t="shared" si="24"/>
        <v>0</v>
      </c>
      <c r="X83" s="97">
        <f t="shared" si="24"/>
        <v>0</v>
      </c>
      <c r="Y83" s="99">
        <f t="shared" si="24"/>
        <v>0</v>
      </c>
    </row>
    <row r="84" spans="1:25" hidden="1" x14ac:dyDescent="0.25">
      <c r="B84" s="55"/>
      <c r="C84" s="2"/>
      <c r="D84" s="761" t="s">
        <v>836</v>
      </c>
      <c r="E84" s="761"/>
      <c r="F84" s="393"/>
      <c r="G84" s="420"/>
      <c r="H84" s="251">
        <f>SUM(N84:Y84)</f>
        <v>0</v>
      </c>
      <c r="I84" s="149"/>
      <c r="J84" s="167">
        <f t="shared" si="25"/>
        <v>0</v>
      </c>
      <c r="K84" s="75"/>
      <c r="L84" s="1"/>
      <c r="M84" s="1"/>
      <c r="N84" s="75"/>
      <c r="O84" s="1"/>
      <c r="P84" s="1"/>
      <c r="Q84" s="1"/>
      <c r="R84" s="1"/>
      <c r="S84" s="81"/>
      <c r="T84" s="1"/>
      <c r="U84" s="650"/>
      <c r="V84" s="678"/>
      <c r="W84" s="42"/>
      <c r="X84" s="42"/>
      <c r="Y84" s="44"/>
    </row>
    <row r="85" spans="1:25" hidden="1" x14ac:dyDescent="0.25">
      <c r="B85" s="55"/>
      <c r="C85" s="2"/>
      <c r="D85" s="761" t="s">
        <v>346</v>
      </c>
      <c r="E85" s="761"/>
      <c r="F85" s="393"/>
      <c r="G85" s="420"/>
      <c r="H85" s="251">
        <f>SUM(N85:Y85)</f>
        <v>0</v>
      </c>
      <c r="I85" s="149"/>
      <c r="J85" s="167">
        <f t="shared" si="25"/>
        <v>0</v>
      </c>
      <c r="K85" s="75"/>
      <c r="L85" s="1"/>
      <c r="M85" s="1"/>
      <c r="N85" s="75"/>
      <c r="O85" s="1"/>
      <c r="P85" s="1"/>
      <c r="Q85" s="1"/>
      <c r="R85" s="1"/>
      <c r="S85" s="81"/>
      <c r="T85" s="1"/>
      <c r="U85" s="650"/>
      <c r="V85" s="678"/>
      <c r="W85" s="42"/>
      <c r="X85" s="42"/>
      <c r="Y85" s="44"/>
    </row>
    <row r="86" spans="1:25" hidden="1" x14ac:dyDescent="0.25">
      <c r="B86" s="55"/>
      <c r="C86" s="2"/>
      <c r="D86" s="761" t="s">
        <v>837</v>
      </c>
      <c r="E86" s="761"/>
      <c r="F86" s="393"/>
      <c r="G86" s="420"/>
      <c r="H86" s="251">
        <f>SUM(N86:Y86)</f>
        <v>0</v>
      </c>
      <c r="I86" s="149"/>
      <c r="J86" s="167">
        <f t="shared" si="25"/>
        <v>0</v>
      </c>
      <c r="K86" s="75"/>
      <c r="L86" s="1"/>
      <c r="M86" s="1"/>
      <c r="N86" s="75"/>
      <c r="O86" s="1"/>
      <c r="P86" s="1"/>
      <c r="Q86" s="1"/>
      <c r="R86" s="1"/>
      <c r="S86" s="81"/>
      <c r="T86" s="1"/>
      <c r="U86" s="650"/>
      <c r="V86" s="678"/>
      <c r="W86" s="42"/>
      <c r="X86" s="42"/>
      <c r="Y86" s="44"/>
    </row>
    <row r="87" spans="1:25" ht="15.75" hidden="1" thickBot="1" x14ac:dyDescent="0.3">
      <c r="B87" s="55"/>
      <c r="C87" s="2"/>
      <c r="D87" s="761" t="s">
        <v>835</v>
      </c>
      <c r="E87" s="761"/>
      <c r="F87" s="393"/>
      <c r="G87" s="420"/>
      <c r="H87" s="251">
        <f>SUM(N87:Y87)</f>
        <v>0</v>
      </c>
      <c r="I87" s="149"/>
      <c r="J87" s="167">
        <f t="shared" si="25"/>
        <v>0</v>
      </c>
      <c r="K87" s="75"/>
      <c r="L87" s="1"/>
      <c r="M87" s="1"/>
      <c r="N87" s="75"/>
      <c r="O87" s="1"/>
      <c r="P87" s="1"/>
      <c r="Q87" s="1"/>
      <c r="R87" s="1"/>
      <c r="S87" s="81"/>
      <c r="T87" s="1"/>
      <c r="U87" s="650"/>
      <c r="V87" s="678"/>
      <c r="W87" s="42"/>
      <c r="X87" s="42"/>
      <c r="Y87" s="44"/>
    </row>
    <row r="88" spans="1:25" ht="15.75" thickBot="1" x14ac:dyDescent="0.3">
      <c r="B88" s="100" t="s">
        <v>220</v>
      </c>
      <c r="C88" s="788" t="s">
        <v>221</v>
      </c>
      <c r="D88" s="789"/>
      <c r="E88" s="789"/>
      <c r="F88" s="386"/>
      <c r="G88" s="412"/>
      <c r="H88" s="254">
        <f>H89+H92+H96+H97+H108+H119+H130+H133+H145+H146+H147+H148+H159</f>
        <v>0</v>
      </c>
      <c r="I88" s="152">
        <f t="shared" ref="I88:Y88" si="26">I89+I92+I96+I97+I108+I119+I130+I133+I145+I146+I147+I148+I159</f>
        <v>0</v>
      </c>
      <c r="J88" s="164">
        <f t="shared" si="25"/>
        <v>0</v>
      </c>
      <c r="K88" s="86">
        <f>K89+K92+K96+K97+K108+K119+K130+K133+K145+K146+K147+K148+K159</f>
        <v>0</v>
      </c>
      <c r="L88" s="87">
        <f>L89+L92+L96+L97+L108+L119+L130+L133+L145+L146+L147+L148+L159</f>
        <v>0</v>
      </c>
      <c r="M88" s="87">
        <f>M89+M92+M96+M97+M108+M119+M130+M133+M145+M146+M147+M148+M159</f>
        <v>0</v>
      </c>
      <c r="N88" s="86">
        <f t="shared" si="26"/>
        <v>0</v>
      </c>
      <c r="O88" s="87">
        <f t="shared" si="26"/>
        <v>0</v>
      </c>
      <c r="P88" s="87">
        <f t="shared" si="26"/>
        <v>0</v>
      </c>
      <c r="Q88" s="87">
        <f t="shared" si="26"/>
        <v>0</v>
      </c>
      <c r="R88" s="87">
        <f t="shared" si="26"/>
        <v>0</v>
      </c>
      <c r="S88" s="90">
        <f t="shared" si="26"/>
        <v>0</v>
      </c>
      <c r="T88" s="87">
        <f t="shared" si="26"/>
        <v>0</v>
      </c>
      <c r="U88" s="89">
        <f t="shared" si="26"/>
        <v>0</v>
      </c>
      <c r="V88" s="666">
        <f t="shared" si="26"/>
        <v>0</v>
      </c>
      <c r="W88" s="89">
        <f t="shared" si="26"/>
        <v>0</v>
      </c>
      <c r="X88" s="89">
        <f t="shared" si="26"/>
        <v>0</v>
      </c>
      <c r="Y88" s="91">
        <f t="shared" si="26"/>
        <v>0</v>
      </c>
    </row>
    <row r="89" spans="1:25" s="41" customFormat="1" hidden="1" x14ac:dyDescent="0.25">
      <c r="A89" s="126" t="s">
        <v>222</v>
      </c>
      <c r="B89" s="124" t="s">
        <v>658</v>
      </c>
      <c r="C89" s="790" t="s">
        <v>223</v>
      </c>
      <c r="D89" s="791"/>
      <c r="E89" s="791"/>
      <c r="F89" s="395"/>
      <c r="G89" s="424"/>
      <c r="H89" s="259">
        <f>H90+H91</f>
        <v>0</v>
      </c>
      <c r="I89" s="157">
        <f t="shared" ref="I89:Y89" si="27">I90+I91</f>
        <v>0</v>
      </c>
      <c r="J89" s="169">
        <f t="shared" si="25"/>
        <v>0</v>
      </c>
      <c r="K89" s="171">
        <f>K90+K91</f>
        <v>0</v>
      </c>
      <c r="L89" s="132">
        <f>L90+L91</f>
        <v>0</v>
      </c>
      <c r="M89" s="132">
        <f>M90+M91</f>
        <v>0</v>
      </c>
      <c r="N89" s="171">
        <f t="shared" si="27"/>
        <v>0</v>
      </c>
      <c r="O89" s="132">
        <f t="shared" si="27"/>
        <v>0</v>
      </c>
      <c r="P89" s="132">
        <f t="shared" si="27"/>
        <v>0</v>
      </c>
      <c r="Q89" s="132">
        <f t="shared" si="27"/>
        <v>0</v>
      </c>
      <c r="R89" s="132">
        <f t="shared" si="27"/>
        <v>0</v>
      </c>
      <c r="S89" s="133">
        <f t="shared" si="27"/>
        <v>0</v>
      </c>
      <c r="T89" s="132">
        <f t="shared" si="27"/>
        <v>0</v>
      </c>
      <c r="U89" s="651">
        <f t="shared" si="27"/>
        <v>0</v>
      </c>
      <c r="V89" s="679">
        <f t="shared" si="27"/>
        <v>0</v>
      </c>
      <c r="W89" s="131">
        <f t="shared" si="27"/>
        <v>0</v>
      </c>
      <c r="X89" s="131">
        <f t="shared" si="27"/>
        <v>0</v>
      </c>
      <c r="Y89" s="134">
        <f t="shared" si="27"/>
        <v>0</v>
      </c>
    </row>
    <row r="90" spans="1:25" hidden="1" x14ac:dyDescent="0.25">
      <c r="B90" s="55"/>
      <c r="C90" s="2"/>
      <c r="D90" s="761" t="s">
        <v>347</v>
      </c>
      <c r="E90" s="761"/>
      <c r="F90" s="393"/>
      <c r="G90" s="420"/>
      <c r="H90" s="251">
        <f>SUM(N90:Y90)</f>
        <v>0</v>
      </c>
      <c r="I90" s="149"/>
      <c r="J90" s="167">
        <f t="shared" si="25"/>
        <v>0</v>
      </c>
      <c r="K90" s="75"/>
      <c r="L90" s="1"/>
      <c r="M90" s="1"/>
      <c r="N90" s="75"/>
      <c r="O90" s="1"/>
      <c r="P90" s="1"/>
      <c r="Q90" s="1"/>
      <c r="R90" s="1"/>
      <c r="S90" s="81"/>
      <c r="T90" s="1"/>
      <c r="U90" s="650"/>
      <c r="V90" s="678"/>
      <c r="W90" s="42"/>
      <c r="X90" s="42"/>
      <c r="Y90" s="44"/>
    </row>
    <row r="91" spans="1:25" hidden="1" x14ac:dyDescent="0.25">
      <c r="B91" s="55"/>
      <c r="C91" s="2"/>
      <c r="D91" s="761" t="s">
        <v>348</v>
      </c>
      <c r="E91" s="761"/>
      <c r="F91" s="393"/>
      <c r="G91" s="420"/>
      <c r="H91" s="251">
        <f>SUM(N91:Y91)</f>
        <v>0</v>
      </c>
      <c r="I91" s="149"/>
      <c r="J91" s="167">
        <f t="shared" si="25"/>
        <v>0</v>
      </c>
      <c r="K91" s="75"/>
      <c r="L91" s="1"/>
      <c r="M91" s="1"/>
      <c r="N91" s="75"/>
      <c r="O91" s="1"/>
      <c r="P91" s="1"/>
      <c r="Q91" s="1"/>
      <c r="R91" s="1"/>
      <c r="S91" s="81"/>
      <c r="T91" s="1"/>
      <c r="U91" s="650"/>
      <c r="V91" s="678"/>
      <c r="W91" s="42"/>
      <c r="X91" s="42"/>
      <c r="Y91" s="44"/>
    </row>
    <row r="92" spans="1:25" hidden="1" x14ac:dyDescent="0.25">
      <c r="B92" s="124" t="s">
        <v>838</v>
      </c>
      <c r="C92" s="790" t="s">
        <v>839</v>
      </c>
      <c r="D92" s="791"/>
      <c r="E92" s="791"/>
      <c r="F92" s="395"/>
      <c r="G92" s="424"/>
      <c r="H92" s="259">
        <f>H93+H94+H95</f>
        <v>0</v>
      </c>
      <c r="I92" s="157">
        <f t="shared" ref="I92:Y92" si="28">I93+I94+I95</f>
        <v>0</v>
      </c>
      <c r="J92" s="169">
        <f t="shared" si="25"/>
        <v>0</v>
      </c>
      <c r="K92" s="171">
        <f>K93+K94+K95</f>
        <v>0</v>
      </c>
      <c r="L92" s="132">
        <f>L93+L94+L95</f>
        <v>0</v>
      </c>
      <c r="M92" s="132">
        <f>M93+M94+M95</f>
        <v>0</v>
      </c>
      <c r="N92" s="171">
        <f t="shared" si="28"/>
        <v>0</v>
      </c>
      <c r="O92" s="132">
        <f t="shared" si="28"/>
        <v>0</v>
      </c>
      <c r="P92" s="132">
        <f t="shared" si="28"/>
        <v>0</v>
      </c>
      <c r="Q92" s="132">
        <f t="shared" si="28"/>
        <v>0</v>
      </c>
      <c r="R92" s="132">
        <f t="shared" si="28"/>
        <v>0</v>
      </c>
      <c r="S92" s="133">
        <f t="shared" si="28"/>
        <v>0</v>
      </c>
      <c r="T92" s="132">
        <f t="shared" si="28"/>
        <v>0</v>
      </c>
      <c r="U92" s="651">
        <f t="shared" si="28"/>
        <v>0</v>
      </c>
      <c r="V92" s="679">
        <f t="shared" si="28"/>
        <v>0</v>
      </c>
      <c r="W92" s="131">
        <f t="shared" si="28"/>
        <v>0</v>
      </c>
      <c r="X92" s="131">
        <f t="shared" si="28"/>
        <v>0</v>
      </c>
      <c r="Y92" s="134">
        <f t="shared" si="28"/>
        <v>0</v>
      </c>
    </row>
    <row r="93" spans="1:25" s="209" customFormat="1" hidden="1" x14ac:dyDescent="0.25">
      <c r="A93" s="126" t="s">
        <v>884</v>
      </c>
      <c r="B93" s="189" t="s">
        <v>885</v>
      </c>
      <c r="C93" s="202"/>
      <c r="D93" s="266" t="s">
        <v>971</v>
      </c>
      <c r="E93" s="266"/>
      <c r="F93" s="383"/>
      <c r="G93" s="422"/>
      <c r="H93" s="271">
        <f>SUM(N93:Y93)</f>
        <v>0</v>
      </c>
      <c r="I93" s="190"/>
      <c r="J93" s="191">
        <f t="shared" si="25"/>
        <v>0</v>
      </c>
      <c r="K93" s="199"/>
      <c r="L93" s="193"/>
      <c r="M93" s="193"/>
      <c r="N93" s="199"/>
      <c r="O93" s="193"/>
      <c r="P93" s="193"/>
      <c r="Q93" s="193"/>
      <c r="R93" s="193"/>
      <c r="S93" s="194"/>
      <c r="T93" s="193"/>
      <c r="U93" s="652"/>
      <c r="V93" s="680"/>
      <c r="W93" s="192"/>
      <c r="X93" s="192"/>
      <c r="Y93" s="195"/>
    </row>
    <row r="94" spans="1:25" s="209" customFormat="1" hidden="1" x14ac:dyDescent="0.25">
      <c r="A94" s="126" t="s">
        <v>224</v>
      </c>
      <c r="B94" s="189" t="s">
        <v>659</v>
      </c>
      <c r="C94" s="202"/>
      <c r="D94" s="266" t="s">
        <v>225</v>
      </c>
      <c r="E94" s="266"/>
      <c r="F94" s="383"/>
      <c r="G94" s="422"/>
      <c r="H94" s="271">
        <f>SUM(N94:Y94)</f>
        <v>0</v>
      </c>
      <c r="I94" s="190"/>
      <c r="J94" s="191">
        <f t="shared" si="25"/>
        <v>0</v>
      </c>
      <c r="K94" s="199"/>
      <c r="L94" s="193"/>
      <c r="M94" s="193"/>
      <c r="N94" s="199"/>
      <c r="O94" s="193"/>
      <c r="P94" s="193"/>
      <c r="Q94" s="193"/>
      <c r="R94" s="193"/>
      <c r="S94" s="194"/>
      <c r="T94" s="193"/>
      <c r="U94" s="652"/>
      <c r="V94" s="680"/>
      <c r="W94" s="192"/>
      <c r="X94" s="192"/>
      <c r="Y94" s="195"/>
    </row>
    <row r="95" spans="1:25" s="209" customFormat="1" hidden="1" x14ac:dyDescent="0.25">
      <c r="A95" s="126" t="s">
        <v>226</v>
      </c>
      <c r="B95" s="189" t="s">
        <v>660</v>
      </c>
      <c r="C95" s="202"/>
      <c r="D95" s="266" t="s">
        <v>227</v>
      </c>
      <c r="E95" s="266"/>
      <c r="F95" s="383"/>
      <c r="G95" s="422"/>
      <c r="H95" s="271">
        <f>SUM(N95:Y95)</f>
        <v>0</v>
      </c>
      <c r="I95" s="190"/>
      <c r="J95" s="191">
        <f t="shared" si="25"/>
        <v>0</v>
      </c>
      <c r="K95" s="199"/>
      <c r="L95" s="193"/>
      <c r="M95" s="193"/>
      <c r="N95" s="199"/>
      <c r="O95" s="193"/>
      <c r="P95" s="193"/>
      <c r="Q95" s="193"/>
      <c r="R95" s="193"/>
      <c r="S95" s="194"/>
      <c r="T95" s="193"/>
      <c r="U95" s="652"/>
      <c r="V95" s="680"/>
      <c r="W95" s="192"/>
      <c r="X95" s="192"/>
      <c r="Y95" s="195"/>
    </row>
    <row r="96" spans="1:25" s="41" customFormat="1" ht="27.75" hidden="1" customHeight="1" x14ac:dyDescent="0.25">
      <c r="A96" s="126" t="s">
        <v>228</v>
      </c>
      <c r="B96" s="107" t="s">
        <v>661</v>
      </c>
      <c r="C96" s="831" t="s">
        <v>353</v>
      </c>
      <c r="D96" s="832"/>
      <c r="E96" s="832"/>
      <c r="F96" s="396"/>
      <c r="G96" s="425"/>
      <c r="H96" s="260">
        <f>SUM(N96:Y96)</f>
        <v>0</v>
      </c>
      <c r="I96" s="158"/>
      <c r="J96" s="170">
        <f t="shared" si="25"/>
        <v>0</v>
      </c>
      <c r="K96" s="109"/>
      <c r="L96" s="110"/>
      <c r="M96" s="110"/>
      <c r="N96" s="109"/>
      <c r="O96" s="110"/>
      <c r="P96" s="110"/>
      <c r="Q96" s="110"/>
      <c r="R96" s="110"/>
      <c r="S96" s="113"/>
      <c r="T96" s="110"/>
      <c r="U96" s="653"/>
      <c r="V96" s="681"/>
      <c r="W96" s="112"/>
      <c r="X96" s="112"/>
      <c r="Y96" s="114"/>
    </row>
    <row r="97" spans="1:25" s="41" customFormat="1" hidden="1" x14ac:dyDescent="0.25">
      <c r="A97" s="126" t="s">
        <v>229</v>
      </c>
      <c r="B97" s="107" t="s">
        <v>662</v>
      </c>
      <c r="C97" s="831" t="s">
        <v>804</v>
      </c>
      <c r="D97" s="832"/>
      <c r="E97" s="832"/>
      <c r="F97" s="396"/>
      <c r="G97" s="425"/>
      <c r="H97" s="260">
        <f>H98+H99+H100+H101+H102+H103+H104+H105+H106+H107</f>
        <v>0</v>
      </c>
      <c r="I97" s="158">
        <f t="shared" ref="I97:Y97" si="29">I98+I99+I100+I101+I102+I103+I104+I105+I106+I107</f>
        <v>0</v>
      </c>
      <c r="J97" s="170">
        <f t="shared" si="25"/>
        <v>0</v>
      </c>
      <c r="K97" s="109">
        <f>K98+K99+K100+K101+K102+K103+K104+K105+K106+K107</f>
        <v>0</v>
      </c>
      <c r="L97" s="110">
        <f>L98+L99+L100+L101+L102+L103+L104+L105+L106+L107</f>
        <v>0</v>
      </c>
      <c r="M97" s="110">
        <f>M98+M99+M100+M101+M102+M103+M104+M105+M106+M107</f>
        <v>0</v>
      </c>
      <c r="N97" s="109">
        <f t="shared" si="29"/>
        <v>0</v>
      </c>
      <c r="O97" s="110">
        <f t="shared" si="29"/>
        <v>0</v>
      </c>
      <c r="P97" s="110">
        <f t="shared" si="29"/>
        <v>0</v>
      </c>
      <c r="Q97" s="110">
        <f t="shared" si="29"/>
        <v>0</v>
      </c>
      <c r="R97" s="110">
        <f t="shared" si="29"/>
        <v>0</v>
      </c>
      <c r="S97" s="113">
        <f t="shared" si="29"/>
        <v>0</v>
      </c>
      <c r="T97" s="110">
        <f t="shared" si="29"/>
        <v>0</v>
      </c>
      <c r="U97" s="653">
        <f t="shared" si="29"/>
        <v>0</v>
      </c>
      <c r="V97" s="681">
        <f t="shared" si="29"/>
        <v>0</v>
      </c>
      <c r="W97" s="112">
        <f t="shared" si="29"/>
        <v>0</v>
      </c>
      <c r="X97" s="112">
        <f t="shared" si="29"/>
        <v>0</v>
      </c>
      <c r="Y97" s="114">
        <f t="shared" si="29"/>
        <v>0</v>
      </c>
    </row>
    <row r="98" spans="1:25" hidden="1" x14ac:dyDescent="0.25">
      <c r="B98" s="55"/>
      <c r="C98" s="2"/>
      <c r="D98" s="761" t="s">
        <v>370</v>
      </c>
      <c r="E98" s="761"/>
      <c r="F98" s="393"/>
      <c r="G98" s="420"/>
      <c r="H98" s="251">
        <f t="shared" ref="H98:H107" si="30">SUM(N98:Y98)</f>
        <v>0</v>
      </c>
      <c r="I98" s="149"/>
      <c r="J98" s="167">
        <f t="shared" si="25"/>
        <v>0</v>
      </c>
      <c r="K98" s="75"/>
      <c r="L98" s="1"/>
      <c r="M98" s="1"/>
      <c r="N98" s="75"/>
      <c r="O98" s="1"/>
      <c r="P98" s="1"/>
      <c r="Q98" s="1"/>
      <c r="R98" s="1"/>
      <c r="S98" s="81"/>
      <c r="T98" s="1"/>
      <c r="U98" s="650"/>
      <c r="V98" s="678"/>
      <c r="W98" s="42"/>
      <c r="X98" s="42"/>
      <c r="Y98" s="44"/>
    </row>
    <row r="99" spans="1:25" hidden="1" x14ac:dyDescent="0.25">
      <c r="B99" s="55"/>
      <c r="C99" s="2"/>
      <c r="D99" s="761" t="s">
        <v>506</v>
      </c>
      <c r="E99" s="761"/>
      <c r="F99" s="393"/>
      <c r="G99" s="420"/>
      <c r="H99" s="251">
        <f t="shared" si="30"/>
        <v>0</v>
      </c>
      <c r="I99" s="149"/>
      <c r="J99" s="167">
        <f t="shared" si="25"/>
        <v>0</v>
      </c>
      <c r="K99" s="75"/>
      <c r="L99" s="1"/>
      <c r="M99" s="1"/>
      <c r="N99" s="75"/>
      <c r="O99" s="1"/>
      <c r="P99" s="1"/>
      <c r="Q99" s="1"/>
      <c r="R99" s="1"/>
      <c r="S99" s="81"/>
      <c r="T99" s="1"/>
      <c r="U99" s="650"/>
      <c r="V99" s="678"/>
      <c r="W99" s="42"/>
      <c r="X99" s="42"/>
      <c r="Y99" s="44"/>
    </row>
    <row r="100" spans="1:25" hidden="1" x14ac:dyDescent="0.25">
      <c r="B100" s="55"/>
      <c r="C100" s="2"/>
      <c r="D100" s="761" t="s">
        <v>507</v>
      </c>
      <c r="E100" s="761"/>
      <c r="F100" s="393"/>
      <c r="G100" s="420"/>
      <c r="H100" s="251">
        <f t="shared" si="30"/>
        <v>0</v>
      </c>
      <c r="I100" s="149"/>
      <c r="J100" s="167">
        <f t="shared" si="25"/>
        <v>0</v>
      </c>
      <c r="K100" s="75"/>
      <c r="L100" s="1"/>
      <c r="M100" s="1"/>
      <c r="N100" s="75"/>
      <c r="O100" s="1"/>
      <c r="P100" s="1"/>
      <c r="Q100" s="1"/>
      <c r="R100" s="1"/>
      <c r="S100" s="81"/>
      <c r="T100" s="1"/>
      <c r="U100" s="650"/>
      <c r="V100" s="678"/>
      <c r="W100" s="42"/>
      <c r="X100" s="42"/>
      <c r="Y100" s="44"/>
    </row>
    <row r="101" spans="1:25" hidden="1" x14ac:dyDescent="0.25">
      <c r="B101" s="55"/>
      <c r="C101" s="2"/>
      <c r="D101" s="761" t="s">
        <v>508</v>
      </c>
      <c r="E101" s="761"/>
      <c r="F101" s="393"/>
      <c r="G101" s="420"/>
      <c r="H101" s="251">
        <f t="shared" si="30"/>
        <v>0</v>
      </c>
      <c r="I101" s="149"/>
      <c r="J101" s="167">
        <f t="shared" si="25"/>
        <v>0</v>
      </c>
      <c r="K101" s="75"/>
      <c r="L101" s="1"/>
      <c r="M101" s="1"/>
      <c r="N101" s="75"/>
      <c r="O101" s="1"/>
      <c r="P101" s="1"/>
      <c r="Q101" s="1"/>
      <c r="R101" s="1"/>
      <c r="S101" s="81"/>
      <c r="T101" s="1"/>
      <c r="U101" s="650"/>
      <c r="V101" s="678"/>
      <c r="W101" s="42"/>
      <c r="X101" s="42"/>
      <c r="Y101" s="44"/>
    </row>
    <row r="102" spans="1:25" hidden="1" x14ac:dyDescent="0.25">
      <c r="B102" s="55"/>
      <c r="C102" s="2"/>
      <c r="D102" s="761" t="s">
        <v>509</v>
      </c>
      <c r="E102" s="761"/>
      <c r="F102" s="393"/>
      <c r="G102" s="420"/>
      <c r="H102" s="251">
        <f t="shared" si="30"/>
        <v>0</v>
      </c>
      <c r="I102" s="149"/>
      <c r="J102" s="167">
        <f t="shared" si="25"/>
        <v>0</v>
      </c>
      <c r="K102" s="75"/>
      <c r="L102" s="1"/>
      <c r="M102" s="1"/>
      <c r="N102" s="75"/>
      <c r="O102" s="1"/>
      <c r="P102" s="1"/>
      <c r="Q102" s="1"/>
      <c r="R102" s="1"/>
      <c r="S102" s="81"/>
      <c r="T102" s="1"/>
      <c r="U102" s="650"/>
      <c r="V102" s="678"/>
      <c r="W102" s="42"/>
      <c r="X102" s="42"/>
      <c r="Y102" s="44"/>
    </row>
    <row r="103" spans="1:25" hidden="1" x14ac:dyDescent="0.25">
      <c r="B103" s="55"/>
      <c r="C103" s="2"/>
      <c r="D103" s="761" t="s">
        <v>510</v>
      </c>
      <c r="E103" s="761"/>
      <c r="F103" s="393"/>
      <c r="G103" s="420"/>
      <c r="H103" s="251">
        <f t="shared" si="30"/>
        <v>0</v>
      </c>
      <c r="I103" s="149"/>
      <c r="J103" s="167">
        <f t="shared" si="25"/>
        <v>0</v>
      </c>
      <c r="K103" s="75"/>
      <c r="L103" s="1"/>
      <c r="M103" s="1"/>
      <c r="N103" s="75"/>
      <c r="O103" s="1"/>
      <c r="P103" s="1"/>
      <c r="Q103" s="1"/>
      <c r="R103" s="1"/>
      <c r="S103" s="81"/>
      <c r="T103" s="1"/>
      <c r="U103" s="650"/>
      <c r="V103" s="678"/>
      <c r="W103" s="42"/>
      <c r="X103" s="42"/>
      <c r="Y103" s="44"/>
    </row>
    <row r="104" spans="1:25" ht="25.5" hidden="1" customHeight="1" x14ac:dyDescent="0.25">
      <c r="B104" s="55"/>
      <c r="C104" s="2"/>
      <c r="D104" s="762" t="s">
        <v>511</v>
      </c>
      <c r="E104" s="762"/>
      <c r="F104" s="397"/>
      <c r="G104" s="426"/>
      <c r="H104" s="261">
        <f t="shared" si="30"/>
        <v>0</v>
      </c>
      <c r="I104" s="159"/>
      <c r="J104" s="167">
        <f t="shared" si="25"/>
        <v>0</v>
      </c>
      <c r="K104" s="75"/>
      <c r="L104" s="1"/>
      <c r="M104" s="1"/>
      <c r="N104" s="75"/>
      <c r="O104" s="1"/>
      <c r="P104" s="1"/>
      <c r="Q104" s="1"/>
      <c r="R104" s="1"/>
      <c r="S104" s="81"/>
      <c r="T104" s="1"/>
      <c r="U104" s="650"/>
      <c r="V104" s="678"/>
      <c r="W104" s="42"/>
      <c r="X104" s="42"/>
      <c r="Y104" s="44"/>
    </row>
    <row r="105" spans="1:25" hidden="1" x14ac:dyDescent="0.25">
      <c r="B105" s="55"/>
      <c r="C105" s="2"/>
      <c r="D105" s="761" t="s">
        <v>805</v>
      </c>
      <c r="E105" s="761"/>
      <c r="F105" s="393"/>
      <c r="G105" s="420"/>
      <c r="H105" s="251">
        <f t="shared" si="30"/>
        <v>0</v>
      </c>
      <c r="I105" s="149"/>
      <c r="J105" s="167">
        <f t="shared" si="25"/>
        <v>0</v>
      </c>
      <c r="K105" s="75"/>
      <c r="L105" s="1"/>
      <c r="M105" s="1"/>
      <c r="N105" s="75"/>
      <c r="O105" s="1"/>
      <c r="P105" s="1"/>
      <c r="Q105" s="1"/>
      <c r="R105" s="1"/>
      <c r="S105" s="81"/>
      <c r="T105" s="1"/>
      <c r="U105" s="650"/>
      <c r="V105" s="678"/>
      <c r="W105" s="42"/>
      <c r="X105" s="42"/>
      <c r="Y105" s="44"/>
    </row>
    <row r="106" spans="1:25" ht="25.5" hidden="1" customHeight="1" x14ac:dyDescent="0.25">
      <c r="B106" s="55"/>
      <c r="C106" s="2"/>
      <c r="D106" s="762" t="s">
        <v>512</v>
      </c>
      <c r="E106" s="762"/>
      <c r="F106" s="397"/>
      <c r="G106" s="426"/>
      <c r="H106" s="261">
        <f t="shared" si="30"/>
        <v>0</v>
      </c>
      <c r="I106" s="159"/>
      <c r="J106" s="167">
        <f t="shared" si="25"/>
        <v>0</v>
      </c>
      <c r="K106" s="75"/>
      <c r="L106" s="1"/>
      <c r="M106" s="1"/>
      <c r="N106" s="75"/>
      <c r="O106" s="1"/>
      <c r="P106" s="1"/>
      <c r="Q106" s="1"/>
      <c r="R106" s="1"/>
      <c r="S106" s="81"/>
      <c r="T106" s="1"/>
      <c r="U106" s="650"/>
      <c r="V106" s="678"/>
      <c r="W106" s="42"/>
      <c r="X106" s="42"/>
      <c r="Y106" s="44"/>
    </row>
    <row r="107" spans="1:25" ht="25.5" hidden="1" customHeight="1" x14ac:dyDescent="0.25">
      <c r="B107" s="55"/>
      <c r="C107" s="2"/>
      <c r="D107" s="762" t="s">
        <v>513</v>
      </c>
      <c r="E107" s="762"/>
      <c r="F107" s="397"/>
      <c r="G107" s="426"/>
      <c r="H107" s="261">
        <f t="shared" si="30"/>
        <v>0</v>
      </c>
      <c r="I107" s="159"/>
      <c r="J107" s="167">
        <f t="shared" si="25"/>
        <v>0</v>
      </c>
      <c r="K107" s="75"/>
      <c r="L107" s="1"/>
      <c r="M107" s="1"/>
      <c r="N107" s="75"/>
      <c r="O107" s="1"/>
      <c r="P107" s="1"/>
      <c r="Q107" s="1"/>
      <c r="R107" s="1"/>
      <c r="S107" s="81"/>
      <c r="T107" s="1"/>
      <c r="U107" s="650"/>
      <c r="V107" s="678"/>
      <c r="W107" s="42"/>
      <c r="X107" s="42"/>
      <c r="Y107" s="44"/>
    </row>
    <row r="108" spans="1:25" s="41" customFormat="1" ht="15" hidden="1" customHeight="1" x14ac:dyDescent="0.25">
      <c r="A108" s="126" t="s">
        <v>230</v>
      </c>
      <c r="B108" s="107" t="s">
        <v>663</v>
      </c>
      <c r="C108" s="831" t="s">
        <v>806</v>
      </c>
      <c r="D108" s="832"/>
      <c r="E108" s="832"/>
      <c r="F108" s="396"/>
      <c r="G108" s="425"/>
      <c r="H108" s="260">
        <f>H109+H110+H111+H112+H113+H114+H115+H116+H117+H118</f>
        <v>0</v>
      </c>
      <c r="I108" s="158">
        <f t="shared" ref="I108:Y108" si="31">I109+I110+I111+I112+I113+I114+I115+I116+I117+I118</f>
        <v>0</v>
      </c>
      <c r="J108" s="170">
        <f t="shared" si="25"/>
        <v>0</v>
      </c>
      <c r="K108" s="109">
        <f>K109+K110+K111+K112+K113+K114+K115+K116+K117+K118</f>
        <v>0</v>
      </c>
      <c r="L108" s="110">
        <f>L109+L110+L111+L112+L113+L114+L115+L116+L117+L118</f>
        <v>0</v>
      </c>
      <c r="M108" s="110">
        <f>M109+M110+M111+M112+M113+M114+M115+M116+M117+M118</f>
        <v>0</v>
      </c>
      <c r="N108" s="109">
        <f t="shared" si="31"/>
        <v>0</v>
      </c>
      <c r="O108" s="110">
        <f t="shared" si="31"/>
        <v>0</v>
      </c>
      <c r="P108" s="110">
        <f t="shared" si="31"/>
        <v>0</v>
      </c>
      <c r="Q108" s="110">
        <f t="shared" si="31"/>
        <v>0</v>
      </c>
      <c r="R108" s="110">
        <f t="shared" si="31"/>
        <v>0</v>
      </c>
      <c r="S108" s="113">
        <f t="shared" si="31"/>
        <v>0</v>
      </c>
      <c r="T108" s="110">
        <f t="shared" si="31"/>
        <v>0</v>
      </c>
      <c r="U108" s="653">
        <f t="shared" si="31"/>
        <v>0</v>
      </c>
      <c r="V108" s="681">
        <f t="shared" si="31"/>
        <v>0</v>
      </c>
      <c r="W108" s="112">
        <f t="shared" si="31"/>
        <v>0</v>
      </c>
      <c r="X108" s="112">
        <f t="shared" si="31"/>
        <v>0</v>
      </c>
      <c r="Y108" s="114">
        <f t="shared" si="31"/>
        <v>0</v>
      </c>
    </row>
    <row r="109" spans="1:25" hidden="1" x14ac:dyDescent="0.25">
      <c r="B109" s="55"/>
      <c r="C109" s="2"/>
      <c r="D109" s="761" t="s">
        <v>369</v>
      </c>
      <c r="E109" s="761"/>
      <c r="F109" s="393"/>
      <c r="G109" s="420"/>
      <c r="H109" s="251">
        <f t="shared" ref="H109:H118" si="32">SUM(N109:Y109)</f>
        <v>0</v>
      </c>
      <c r="I109" s="149"/>
      <c r="J109" s="167">
        <f t="shared" si="25"/>
        <v>0</v>
      </c>
      <c r="K109" s="75"/>
      <c r="L109" s="1"/>
      <c r="M109" s="1"/>
      <c r="N109" s="75"/>
      <c r="O109" s="1"/>
      <c r="P109" s="1"/>
      <c r="Q109" s="1"/>
      <c r="R109" s="1"/>
      <c r="S109" s="81"/>
      <c r="T109" s="1"/>
      <c r="U109" s="650"/>
      <c r="V109" s="678"/>
      <c r="W109" s="42"/>
      <c r="X109" s="42"/>
      <c r="Y109" s="44"/>
    </row>
    <row r="110" spans="1:25" hidden="1" x14ac:dyDescent="0.25">
      <c r="B110" s="55"/>
      <c r="C110" s="2"/>
      <c r="D110" s="761" t="s">
        <v>514</v>
      </c>
      <c r="E110" s="761"/>
      <c r="F110" s="393"/>
      <c r="G110" s="420"/>
      <c r="H110" s="251">
        <f t="shared" si="32"/>
        <v>0</v>
      </c>
      <c r="I110" s="149"/>
      <c r="J110" s="167">
        <f t="shared" si="25"/>
        <v>0</v>
      </c>
      <c r="K110" s="75"/>
      <c r="L110" s="1"/>
      <c r="M110" s="1"/>
      <c r="N110" s="75"/>
      <c r="O110" s="1"/>
      <c r="P110" s="1"/>
      <c r="Q110" s="1"/>
      <c r="R110" s="1"/>
      <c r="S110" s="81"/>
      <c r="T110" s="1"/>
      <c r="U110" s="650"/>
      <c r="V110" s="678"/>
      <c r="W110" s="42"/>
      <c r="X110" s="42"/>
      <c r="Y110" s="44"/>
    </row>
    <row r="111" spans="1:25" hidden="1" x14ac:dyDescent="0.25">
      <c r="B111" s="55"/>
      <c r="C111" s="2"/>
      <c r="D111" s="761" t="s">
        <v>516</v>
      </c>
      <c r="E111" s="761"/>
      <c r="F111" s="393"/>
      <c r="G111" s="420"/>
      <c r="H111" s="251">
        <f t="shared" si="32"/>
        <v>0</v>
      </c>
      <c r="I111" s="149"/>
      <c r="J111" s="167">
        <f t="shared" si="25"/>
        <v>0</v>
      </c>
      <c r="K111" s="75"/>
      <c r="L111" s="1"/>
      <c r="M111" s="1"/>
      <c r="N111" s="75"/>
      <c r="O111" s="1"/>
      <c r="P111" s="1"/>
      <c r="Q111" s="1"/>
      <c r="R111" s="1"/>
      <c r="S111" s="81"/>
      <c r="T111" s="1"/>
      <c r="U111" s="650"/>
      <c r="V111" s="678"/>
      <c r="W111" s="42"/>
      <c r="X111" s="42"/>
      <c r="Y111" s="44"/>
    </row>
    <row r="112" spans="1:25" hidden="1" x14ac:dyDescent="0.25">
      <c r="B112" s="55"/>
      <c r="C112" s="2"/>
      <c r="D112" s="761" t="s">
        <v>808</v>
      </c>
      <c r="E112" s="761"/>
      <c r="F112" s="393"/>
      <c r="G112" s="420"/>
      <c r="H112" s="251">
        <f t="shared" si="32"/>
        <v>0</v>
      </c>
      <c r="I112" s="149"/>
      <c r="J112" s="167">
        <f t="shared" si="25"/>
        <v>0</v>
      </c>
      <c r="K112" s="75"/>
      <c r="L112" s="1"/>
      <c r="M112" s="1"/>
      <c r="N112" s="75"/>
      <c r="O112" s="1"/>
      <c r="P112" s="1"/>
      <c r="Q112" s="1"/>
      <c r="R112" s="1"/>
      <c r="S112" s="81"/>
      <c r="T112" s="1"/>
      <c r="U112" s="650"/>
      <c r="V112" s="678"/>
      <c r="W112" s="42"/>
      <c r="X112" s="42"/>
      <c r="Y112" s="44"/>
    </row>
    <row r="113" spans="1:25" hidden="1" x14ac:dyDescent="0.25">
      <c r="B113" s="55"/>
      <c r="C113" s="2"/>
      <c r="D113" s="761" t="s">
        <v>521</v>
      </c>
      <c r="E113" s="761"/>
      <c r="F113" s="393"/>
      <c r="G113" s="420"/>
      <c r="H113" s="251">
        <f t="shared" si="32"/>
        <v>0</v>
      </c>
      <c r="I113" s="149"/>
      <c r="J113" s="167">
        <f t="shared" si="25"/>
        <v>0</v>
      </c>
      <c r="K113" s="75"/>
      <c r="L113" s="1"/>
      <c r="M113" s="1"/>
      <c r="N113" s="75"/>
      <c r="O113" s="1"/>
      <c r="P113" s="1"/>
      <c r="Q113" s="1"/>
      <c r="R113" s="1"/>
      <c r="S113" s="81"/>
      <c r="T113" s="1"/>
      <c r="U113" s="650"/>
      <c r="V113" s="678"/>
      <c r="W113" s="42"/>
      <c r="X113" s="42"/>
      <c r="Y113" s="44"/>
    </row>
    <row r="114" spans="1:25" hidden="1" x14ac:dyDescent="0.25">
      <c r="B114" s="55"/>
      <c r="C114" s="2"/>
      <c r="D114" s="761" t="s">
        <v>519</v>
      </c>
      <c r="E114" s="761"/>
      <c r="F114" s="393"/>
      <c r="G114" s="420"/>
      <c r="H114" s="251">
        <f t="shared" si="32"/>
        <v>0</v>
      </c>
      <c r="I114" s="149"/>
      <c r="J114" s="167">
        <f t="shared" si="25"/>
        <v>0</v>
      </c>
      <c r="K114" s="75"/>
      <c r="L114" s="1"/>
      <c r="M114" s="1"/>
      <c r="N114" s="75"/>
      <c r="O114" s="1"/>
      <c r="P114" s="1"/>
      <c r="Q114" s="1"/>
      <c r="R114" s="1"/>
      <c r="S114" s="81"/>
      <c r="T114" s="1"/>
      <c r="U114" s="650"/>
      <c r="V114" s="678"/>
      <c r="W114" s="42"/>
      <c r="X114" s="42"/>
      <c r="Y114" s="44"/>
    </row>
    <row r="115" spans="1:25" ht="25.5" hidden="1" customHeight="1" x14ac:dyDescent="0.25">
      <c r="B115" s="55"/>
      <c r="C115" s="2"/>
      <c r="D115" s="762" t="s">
        <v>523</v>
      </c>
      <c r="E115" s="762"/>
      <c r="F115" s="397"/>
      <c r="G115" s="426"/>
      <c r="H115" s="261">
        <f t="shared" si="32"/>
        <v>0</v>
      </c>
      <c r="I115" s="159"/>
      <c r="J115" s="167">
        <f t="shared" si="25"/>
        <v>0</v>
      </c>
      <c r="K115" s="75"/>
      <c r="L115" s="1"/>
      <c r="M115" s="1"/>
      <c r="N115" s="75"/>
      <c r="O115" s="1"/>
      <c r="P115" s="1"/>
      <c r="Q115" s="1"/>
      <c r="R115" s="1"/>
      <c r="S115" s="81"/>
      <c r="T115" s="1"/>
      <c r="U115" s="650"/>
      <c r="V115" s="678"/>
      <c r="W115" s="42"/>
      <c r="X115" s="42"/>
      <c r="Y115" s="44"/>
    </row>
    <row r="116" spans="1:25" hidden="1" x14ac:dyDescent="0.25">
      <c r="B116" s="55"/>
      <c r="C116" s="2"/>
      <c r="D116" s="761" t="s">
        <v>807</v>
      </c>
      <c r="E116" s="761"/>
      <c r="F116" s="393"/>
      <c r="G116" s="420"/>
      <c r="H116" s="251">
        <f t="shared" si="32"/>
        <v>0</v>
      </c>
      <c r="I116" s="149"/>
      <c r="J116" s="167">
        <f t="shared" si="25"/>
        <v>0</v>
      </c>
      <c r="K116" s="75"/>
      <c r="L116" s="1"/>
      <c r="M116" s="1"/>
      <c r="N116" s="75"/>
      <c r="O116" s="1"/>
      <c r="P116" s="1"/>
      <c r="Q116" s="1"/>
      <c r="R116" s="1"/>
      <c r="S116" s="81"/>
      <c r="T116" s="1"/>
      <c r="U116" s="650"/>
      <c r="V116" s="678"/>
      <c r="W116" s="42"/>
      <c r="X116" s="42"/>
      <c r="Y116" s="44"/>
    </row>
    <row r="117" spans="1:25" ht="25.5" hidden="1" customHeight="1" x14ac:dyDescent="0.25">
      <c r="B117" s="55"/>
      <c r="C117" s="2"/>
      <c r="D117" s="762" t="s">
        <v>526</v>
      </c>
      <c r="E117" s="762"/>
      <c r="F117" s="397"/>
      <c r="G117" s="426"/>
      <c r="H117" s="261">
        <f t="shared" si="32"/>
        <v>0</v>
      </c>
      <c r="I117" s="159"/>
      <c r="J117" s="167">
        <f t="shared" si="25"/>
        <v>0</v>
      </c>
      <c r="K117" s="75"/>
      <c r="L117" s="1"/>
      <c r="M117" s="1"/>
      <c r="N117" s="75"/>
      <c r="O117" s="1"/>
      <c r="P117" s="1"/>
      <c r="Q117" s="1"/>
      <c r="R117" s="1"/>
      <c r="S117" s="81"/>
      <c r="T117" s="1"/>
      <c r="U117" s="650"/>
      <c r="V117" s="678"/>
      <c r="W117" s="42"/>
      <c r="X117" s="42"/>
      <c r="Y117" s="44"/>
    </row>
    <row r="118" spans="1:25" ht="25.5" hidden="1" customHeight="1" x14ac:dyDescent="0.25">
      <c r="B118" s="55"/>
      <c r="C118" s="2"/>
      <c r="D118" s="762" t="s">
        <v>528</v>
      </c>
      <c r="E118" s="762"/>
      <c r="F118" s="397"/>
      <c r="G118" s="426"/>
      <c r="H118" s="261">
        <f t="shared" si="32"/>
        <v>0</v>
      </c>
      <c r="I118" s="159"/>
      <c r="J118" s="167">
        <f t="shared" si="25"/>
        <v>0</v>
      </c>
      <c r="K118" s="75"/>
      <c r="L118" s="1"/>
      <c r="M118" s="1"/>
      <c r="N118" s="75"/>
      <c r="O118" s="1"/>
      <c r="P118" s="1"/>
      <c r="Q118" s="1"/>
      <c r="R118" s="1"/>
      <c r="S118" s="81"/>
      <c r="T118" s="1"/>
      <c r="U118" s="650"/>
      <c r="V118" s="678"/>
      <c r="W118" s="42"/>
      <c r="X118" s="42"/>
      <c r="Y118" s="44"/>
    </row>
    <row r="119" spans="1:25" s="41" customFormat="1" hidden="1" x14ac:dyDescent="0.25">
      <c r="A119" s="126" t="s">
        <v>231</v>
      </c>
      <c r="B119" s="107" t="s">
        <v>664</v>
      </c>
      <c r="C119" s="792" t="s">
        <v>232</v>
      </c>
      <c r="D119" s="793"/>
      <c r="E119" s="793"/>
      <c r="F119" s="398"/>
      <c r="G119" s="427"/>
      <c r="H119" s="262">
        <f>H120+H121+H122+H123+H124+H125+H126+H127+H128+H129</f>
        <v>0</v>
      </c>
      <c r="I119" s="160">
        <f t="shared" ref="I119:Y119" si="33">I120+I121+I122+I123+I124+I125+I126+I127+I128+I129</f>
        <v>0</v>
      </c>
      <c r="J119" s="170">
        <f t="shared" si="25"/>
        <v>0</v>
      </c>
      <c r="K119" s="109">
        <f>K120+K121+K122+K123+K124+K125+K126+K127+K128+K129</f>
        <v>0</v>
      </c>
      <c r="L119" s="110">
        <f>L120+L121+L122+L123+L124+L125+L126+L127+L128+L129</f>
        <v>0</v>
      </c>
      <c r="M119" s="110">
        <f>M120+M121+M122+M123+M124+M125+M126+M127+M128+M129</f>
        <v>0</v>
      </c>
      <c r="N119" s="109">
        <f t="shared" si="33"/>
        <v>0</v>
      </c>
      <c r="O119" s="110">
        <f t="shared" si="33"/>
        <v>0</v>
      </c>
      <c r="P119" s="110">
        <f t="shared" si="33"/>
        <v>0</v>
      </c>
      <c r="Q119" s="110">
        <f t="shared" si="33"/>
        <v>0</v>
      </c>
      <c r="R119" s="110">
        <f t="shared" si="33"/>
        <v>0</v>
      </c>
      <c r="S119" s="113">
        <f t="shared" si="33"/>
        <v>0</v>
      </c>
      <c r="T119" s="110">
        <f t="shared" si="33"/>
        <v>0</v>
      </c>
      <c r="U119" s="653">
        <f t="shared" si="33"/>
        <v>0</v>
      </c>
      <c r="V119" s="681">
        <f t="shared" si="33"/>
        <v>0</v>
      </c>
      <c r="W119" s="112">
        <f t="shared" si="33"/>
        <v>0</v>
      </c>
      <c r="X119" s="112">
        <f t="shared" si="33"/>
        <v>0</v>
      </c>
      <c r="Y119" s="114">
        <f t="shared" si="33"/>
        <v>0</v>
      </c>
    </row>
    <row r="120" spans="1:25" hidden="1" x14ac:dyDescent="0.25">
      <c r="B120" s="55"/>
      <c r="C120" s="2"/>
      <c r="D120" s="761" t="s">
        <v>368</v>
      </c>
      <c r="E120" s="761"/>
      <c r="F120" s="393"/>
      <c r="G120" s="420"/>
      <c r="H120" s="251">
        <f t="shared" ref="H120:H129" si="34">SUM(N120:Y120)</f>
        <v>0</v>
      </c>
      <c r="I120" s="149"/>
      <c r="J120" s="167">
        <f t="shared" si="25"/>
        <v>0</v>
      </c>
      <c r="K120" s="75"/>
      <c r="L120" s="1"/>
      <c r="M120" s="1"/>
      <c r="N120" s="75"/>
      <c r="O120" s="1"/>
      <c r="P120" s="1"/>
      <c r="Q120" s="1"/>
      <c r="R120" s="1"/>
      <c r="S120" s="81"/>
      <c r="T120" s="1"/>
      <c r="U120" s="650"/>
      <c r="V120" s="678"/>
      <c r="W120" s="42"/>
      <c r="X120" s="42"/>
      <c r="Y120" s="44"/>
    </row>
    <row r="121" spans="1:25" hidden="1" x14ac:dyDescent="0.25">
      <c r="B121" s="55"/>
      <c r="C121" s="2"/>
      <c r="D121" s="761" t="s">
        <v>515</v>
      </c>
      <c r="E121" s="761"/>
      <c r="F121" s="393"/>
      <c r="G121" s="420"/>
      <c r="H121" s="251">
        <f t="shared" si="34"/>
        <v>0</v>
      </c>
      <c r="I121" s="149"/>
      <c r="J121" s="167">
        <f t="shared" si="25"/>
        <v>0</v>
      </c>
      <c r="K121" s="75"/>
      <c r="L121" s="1"/>
      <c r="M121" s="1"/>
      <c r="N121" s="75"/>
      <c r="O121" s="1"/>
      <c r="P121" s="1"/>
      <c r="Q121" s="1"/>
      <c r="R121" s="1"/>
      <c r="S121" s="81"/>
      <c r="T121" s="1"/>
      <c r="U121" s="650"/>
      <c r="V121" s="678"/>
      <c r="W121" s="42"/>
      <c r="X121" s="42"/>
      <c r="Y121" s="44"/>
    </row>
    <row r="122" spans="1:25" hidden="1" x14ac:dyDescent="0.25">
      <c r="B122" s="55"/>
      <c r="C122" s="2"/>
      <c r="D122" s="761" t="s">
        <v>517</v>
      </c>
      <c r="E122" s="761"/>
      <c r="F122" s="393"/>
      <c r="G122" s="420"/>
      <c r="H122" s="251">
        <f t="shared" si="34"/>
        <v>0</v>
      </c>
      <c r="I122" s="149"/>
      <c r="J122" s="167">
        <f t="shared" si="25"/>
        <v>0</v>
      </c>
      <c r="K122" s="75"/>
      <c r="L122" s="1"/>
      <c r="M122" s="1"/>
      <c r="N122" s="75"/>
      <c r="O122" s="1"/>
      <c r="P122" s="1"/>
      <c r="Q122" s="1"/>
      <c r="R122" s="1"/>
      <c r="S122" s="81"/>
      <c r="T122" s="1"/>
      <c r="U122" s="650"/>
      <c r="V122" s="678"/>
      <c r="W122" s="42"/>
      <c r="X122" s="42"/>
      <c r="Y122" s="44"/>
    </row>
    <row r="123" spans="1:25" hidden="1" x14ac:dyDescent="0.25">
      <c r="B123" s="55"/>
      <c r="C123" s="2"/>
      <c r="D123" s="761" t="s">
        <v>518</v>
      </c>
      <c r="E123" s="761"/>
      <c r="F123" s="393"/>
      <c r="G123" s="420"/>
      <c r="H123" s="251">
        <f t="shared" si="34"/>
        <v>0</v>
      </c>
      <c r="I123" s="149"/>
      <c r="J123" s="167">
        <f t="shared" si="25"/>
        <v>0</v>
      </c>
      <c r="K123" s="75"/>
      <c r="L123" s="1"/>
      <c r="M123" s="1"/>
      <c r="N123" s="75"/>
      <c r="O123" s="1"/>
      <c r="P123" s="1"/>
      <c r="Q123" s="1"/>
      <c r="R123" s="1"/>
      <c r="S123" s="81"/>
      <c r="T123" s="1"/>
      <c r="U123" s="650"/>
      <c r="V123" s="678"/>
      <c r="W123" s="42"/>
      <c r="X123" s="42"/>
      <c r="Y123" s="44"/>
    </row>
    <row r="124" spans="1:25" hidden="1" x14ac:dyDescent="0.25">
      <c r="B124" s="55"/>
      <c r="C124" s="2"/>
      <c r="D124" s="761" t="s">
        <v>522</v>
      </c>
      <c r="E124" s="761"/>
      <c r="F124" s="393"/>
      <c r="G124" s="420"/>
      <c r="H124" s="251">
        <f t="shared" si="34"/>
        <v>0</v>
      </c>
      <c r="I124" s="149"/>
      <c r="J124" s="167">
        <f t="shared" si="25"/>
        <v>0</v>
      </c>
      <c r="K124" s="75"/>
      <c r="L124" s="1"/>
      <c r="M124" s="1"/>
      <c r="N124" s="75"/>
      <c r="O124" s="1"/>
      <c r="P124" s="1"/>
      <c r="Q124" s="1"/>
      <c r="R124" s="1"/>
      <c r="S124" s="81"/>
      <c r="T124" s="1"/>
      <c r="U124" s="650"/>
      <c r="V124" s="678"/>
      <c r="W124" s="42"/>
      <c r="X124" s="42"/>
      <c r="Y124" s="44"/>
    </row>
    <row r="125" spans="1:25" hidden="1" x14ac:dyDescent="0.25">
      <c r="B125" s="55"/>
      <c r="C125" s="2"/>
      <c r="D125" s="761" t="s">
        <v>520</v>
      </c>
      <c r="E125" s="761"/>
      <c r="F125" s="393"/>
      <c r="G125" s="420"/>
      <c r="H125" s="251">
        <f t="shared" si="34"/>
        <v>0</v>
      </c>
      <c r="I125" s="149"/>
      <c r="J125" s="167">
        <f t="shared" si="25"/>
        <v>0</v>
      </c>
      <c r="K125" s="75"/>
      <c r="L125" s="1"/>
      <c r="M125" s="1"/>
      <c r="N125" s="75"/>
      <c r="O125" s="1"/>
      <c r="P125" s="1"/>
      <c r="Q125" s="1"/>
      <c r="R125" s="1"/>
      <c r="S125" s="81"/>
      <c r="T125" s="1"/>
      <c r="U125" s="650"/>
      <c r="V125" s="678"/>
      <c r="W125" s="42"/>
      <c r="X125" s="42"/>
      <c r="Y125" s="44"/>
    </row>
    <row r="126" spans="1:25" ht="25.5" hidden="1" customHeight="1" x14ac:dyDescent="0.25">
      <c r="B126" s="55"/>
      <c r="C126" s="2"/>
      <c r="D126" s="762" t="s">
        <v>524</v>
      </c>
      <c r="E126" s="762"/>
      <c r="F126" s="397"/>
      <c r="G126" s="426"/>
      <c r="H126" s="261">
        <f t="shared" si="34"/>
        <v>0</v>
      </c>
      <c r="I126" s="159"/>
      <c r="J126" s="167">
        <f t="shared" si="25"/>
        <v>0</v>
      </c>
      <c r="K126" s="75"/>
      <c r="L126" s="1"/>
      <c r="M126" s="1"/>
      <c r="N126" s="75"/>
      <c r="O126" s="1"/>
      <c r="P126" s="1"/>
      <c r="Q126" s="1"/>
      <c r="R126" s="1"/>
      <c r="S126" s="81"/>
      <c r="T126" s="1"/>
      <c r="U126" s="650"/>
      <c r="V126" s="678"/>
      <c r="W126" s="42"/>
      <c r="X126" s="42"/>
      <c r="Y126" s="44"/>
    </row>
    <row r="127" spans="1:25" hidden="1" x14ac:dyDescent="0.25">
      <c r="B127" s="55"/>
      <c r="C127" s="2"/>
      <c r="D127" s="761" t="s">
        <v>525</v>
      </c>
      <c r="E127" s="761"/>
      <c r="F127" s="393"/>
      <c r="G127" s="420"/>
      <c r="H127" s="251">
        <f t="shared" si="34"/>
        <v>0</v>
      </c>
      <c r="I127" s="149"/>
      <c r="J127" s="167">
        <f t="shared" si="25"/>
        <v>0</v>
      </c>
      <c r="K127" s="75"/>
      <c r="L127" s="1"/>
      <c r="M127" s="1"/>
      <c r="N127" s="75"/>
      <c r="O127" s="1"/>
      <c r="P127" s="1"/>
      <c r="Q127" s="1"/>
      <c r="R127" s="1"/>
      <c r="S127" s="81"/>
      <c r="T127" s="1"/>
      <c r="U127" s="650"/>
      <c r="V127" s="678"/>
      <c r="W127" s="42"/>
      <c r="X127" s="42"/>
      <c r="Y127" s="44"/>
    </row>
    <row r="128" spans="1:25" ht="25.5" hidden="1" customHeight="1" x14ac:dyDescent="0.25">
      <c r="B128" s="55"/>
      <c r="C128" s="2"/>
      <c r="D128" s="762" t="s">
        <v>527</v>
      </c>
      <c r="E128" s="762"/>
      <c r="F128" s="397"/>
      <c r="G128" s="426"/>
      <c r="H128" s="261">
        <f t="shared" si="34"/>
        <v>0</v>
      </c>
      <c r="I128" s="159"/>
      <c r="J128" s="167">
        <f t="shared" si="25"/>
        <v>0</v>
      </c>
      <c r="K128" s="75"/>
      <c r="L128" s="1"/>
      <c r="M128" s="1"/>
      <c r="N128" s="75"/>
      <c r="O128" s="1"/>
      <c r="P128" s="1"/>
      <c r="Q128" s="1"/>
      <c r="R128" s="1"/>
      <c r="S128" s="81"/>
      <c r="T128" s="1"/>
      <c r="U128" s="650"/>
      <c r="V128" s="678"/>
      <c r="W128" s="42"/>
      <c r="X128" s="42"/>
      <c r="Y128" s="44"/>
    </row>
    <row r="129" spans="1:25" ht="25.5" hidden="1" customHeight="1" x14ac:dyDescent="0.25">
      <c r="B129" s="55"/>
      <c r="C129" s="2"/>
      <c r="D129" s="762" t="s">
        <v>529</v>
      </c>
      <c r="E129" s="762"/>
      <c r="F129" s="397"/>
      <c r="G129" s="426"/>
      <c r="H129" s="261">
        <f t="shared" si="34"/>
        <v>0</v>
      </c>
      <c r="I129" s="159"/>
      <c r="J129" s="167">
        <f t="shared" si="25"/>
        <v>0</v>
      </c>
      <c r="K129" s="75"/>
      <c r="L129" s="1"/>
      <c r="M129" s="1"/>
      <c r="N129" s="75"/>
      <c r="O129" s="1"/>
      <c r="P129" s="1"/>
      <c r="Q129" s="1"/>
      <c r="R129" s="1"/>
      <c r="S129" s="81"/>
      <c r="T129" s="1"/>
      <c r="U129" s="650"/>
      <c r="V129" s="678"/>
      <c r="W129" s="42"/>
      <c r="X129" s="42"/>
      <c r="Y129" s="44"/>
    </row>
    <row r="130" spans="1:25" s="41" customFormat="1" ht="27.75" hidden="1" customHeight="1" x14ac:dyDescent="0.25">
      <c r="A130" s="126" t="s">
        <v>233</v>
      </c>
      <c r="B130" s="107" t="s">
        <v>665</v>
      </c>
      <c r="C130" s="831" t="s">
        <v>809</v>
      </c>
      <c r="D130" s="832"/>
      <c r="E130" s="832"/>
      <c r="F130" s="396"/>
      <c r="G130" s="425"/>
      <c r="H130" s="260">
        <f>H131+H132</f>
        <v>0</v>
      </c>
      <c r="I130" s="158">
        <f t="shared" ref="I130:Y130" si="35">I131+I132</f>
        <v>0</v>
      </c>
      <c r="J130" s="170">
        <f t="shared" si="25"/>
        <v>0</v>
      </c>
      <c r="K130" s="109">
        <f>K131+K132</f>
        <v>0</v>
      </c>
      <c r="L130" s="110">
        <f>L131+L132</f>
        <v>0</v>
      </c>
      <c r="M130" s="110">
        <f>M131+M132</f>
        <v>0</v>
      </c>
      <c r="N130" s="109">
        <f t="shared" si="35"/>
        <v>0</v>
      </c>
      <c r="O130" s="110">
        <f t="shared" si="35"/>
        <v>0</v>
      </c>
      <c r="P130" s="110">
        <f t="shared" si="35"/>
        <v>0</v>
      </c>
      <c r="Q130" s="110">
        <f t="shared" si="35"/>
        <v>0</v>
      </c>
      <c r="R130" s="110">
        <f t="shared" si="35"/>
        <v>0</v>
      </c>
      <c r="S130" s="113">
        <f t="shared" si="35"/>
        <v>0</v>
      </c>
      <c r="T130" s="110">
        <f t="shared" si="35"/>
        <v>0</v>
      </c>
      <c r="U130" s="653">
        <f t="shared" si="35"/>
        <v>0</v>
      </c>
      <c r="V130" s="681">
        <f t="shared" si="35"/>
        <v>0</v>
      </c>
      <c r="W130" s="112">
        <f t="shared" si="35"/>
        <v>0</v>
      </c>
      <c r="X130" s="112">
        <f t="shared" si="35"/>
        <v>0</v>
      </c>
      <c r="Y130" s="114">
        <f t="shared" si="35"/>
        <v>0</v>
      </c>
    </row>
    <row r="131" spans="1:25" hidden="1" x14ac:dyDescent="0.25">
      <c r="B131" s="55"/>
      <c r="C131" s="2"/>
      <c r="D131" s="761" t="s">
        <v>531</v>
      </c>
      <c r="E131" s="761"/>
      <c r="F131" s="393"/>
      <c r="G131" s="420"/>
      <c r="H131" s="251">
        <f>SUM(N131:Y131)</f>
        <v>0</v>
      </c>
      <c r="I131" s="149"/>
      <c r="J131" s="167">
        <f t="shared" si="25"/>
        <v>0</v>
      </c>
      <c r="K131" s="75"/>
      <c r="L131" s="1"/>
      <c r="M131" s="1"/>
      <c r="N131" s="75"/>
      <c r="O131" s="1"/>
      <c r="P131" s="1"/>
      <c r="Q131" s="1"/>
      <c r="R131" s="1"/>
      <c r="S131" s="81"/>
      <c r="T131" s="1"/>
      <c r="U131" s="650"/>
      <c r="V131" s="678"/>
      <c r="W131" s="42"/>
      <c r="X131" s="42"/>
      <c r="Y131" s="44"/>
    </row>
    <row r="132" spans="1:25" ht="25.5" hidden="1" customHeight="1" x14ac:dyDescent="0.25">
      <c r="B132" s="55"/>
      <c r="C132" s="2"/>
      <c r="D132" s="762" t="s">
        <v>530</v>
      </c>
      <c r="E132" s="762"/>
      <c r="F132" s="397"/>
      <c r="G132" s="426"/>
      <c r="H132" s="261">
        <f>SUM(N132:Y132)</f>
        <v>0</v>
      </c>
      <c r="I132" s="159"/>
      <c r="J132" s="167">
        <f t="shared" si="25"/>
        <v>0</v>
      </c>
      <c r="K132" s="75"/>
      <c r="L132" s="1"/>
      <c r="M132" s="1"/>
      <c r="N132" s="75"/>
      <c r="O132" s="1"/>
      <c r="P132" s="1"/>
      <c r="Q132" s="1"/>
      <c r="R132" s="1"/>
      <c r="S132" s="81"/>
      <c r="T132" s="1"/>
      <c r="U132" s="650"/>
      <c r="V132" s="678"/>
      <c r="W132" s="42"/>
      <c r="X132" s="42"/>
      <c r="Y132" s="44"/>
    </row>
    <row r="133" spans="1:25" s="41" customFormat="1" hidden="1" x14ac:dyDescent="0.25">
      <c r="A133" s="126" t="s">
        <v>234</v>
      </c>
      <c r="B133" s="107" t="s">
        <v>667</v>
      </c>
      <c r="C133" s="831" t="s">
        <v>810</v>
      </c>
      <c r="D133" s="832"/>
      <c r="E133" s="832"/>
      <c r="F133" s="396"/>
      <c r="G133" s="425"/>
      <c r="H133" s="260">
        <f>H134+H135+H136+H137+H138+H139+H140+H141+H142+H143+H144</f>
        <v>0</v>
      </c>
      <c r="I133" s="158">
        <f t="shared" ref="I133:Y133" si="36">I134+I135+I136+I137+I138+I139+I140+I141+I142+I143+I144</f>
        <v>0</v>
      </c>
      <c r="J133" s="170">
        <f t="shared" si="25"/>
        <v>0</v>
      </c>
      <c r="K133" s="109">
        <f>K134+K135+K136+K137+K138+K139+K140+K141+K142+K143+K144</f>
        <v>0</v>
      </c>
      <c r="L133" s="110">
        <f>L134+L135+L136+L137+L138+L139+L140+L141+L142+L143+L144</f>
        <v>0</v>
      </c>
      <c r="M133" s="110">
        <f>M134+M135+M136+M137+M138+M139+M140+M141+M142+M143+M144</f>
        <v>0</v>
      </c>
      <c r="N133" s="109">
        <f t="shared" si="36"/>
        <v>0</v>
      </c>
      <c r="O133" s="110">
        <f t="shared" si="36"/>
        <v>0</v>
      </c>
      <c r="P133" s="110">
        <f t="shared" si="36"/>
        <v>0</v>
      </c>
      <c r="Q133" s="110">
        <f t="shared" si="36"/>
        <v>0</v>
      </c>
      <c r="R133" s="110">
        <f t="shared" si="36"/>
        <v>0</v>
      </c>
      <c r="S133" s="113">
        <f t="shared" si="36"/>
        <v>0</v>
      </c>
      <c r="T133" s="110">
        <f t="shared" si="36"/>
        <v>0</v>
      </c>
      <c r="U133" s="653">
        <f t="shared" si="36"/>
        <v>0</v>
      </c>
      <c r="V133" s="681">
        <f t="shared" si="36"/>
        <v>0</v>
      </c>
      <c r="W133" s="112">
        <f t="shared" si="36"/>
        <v>0</v>
      </c>
      <c r="X133" s="112">
        <f t="shared" si="36"/>
        <v>0</v>
      </c>
      <c r="Y133" s="114">
        <f t="shared" si="36"/>
        <v>0</v>
      </c>
    </row>
    <row r="134" spans="1:25" hidden="1" x14ac:dyDescent="0.25">
      <c r="B134" s="55"/>
      <c r="C134" s="2"/>
      <c r="D134" s="761" t="s">
        <v>354</v>
      </c>
      <c r="E134" s="761"/>
      <c r="F134" s="393"/>
      <c r="G134" s="420"/>
      <c r="H134" s="251">
        <f t="shared" ref="H134:H147" si="37">SUM(N134:Y134)</f>
        <v>0</v>
      </c>
      <c r="I134" s="149"/>
      <c r="J134" s="167">
        <f t="shared" si="25"/>
        <v>0</v>
      </c>
      <c r="K134" s="75"/>
      <c r="L134" s="1"/>
      <c r="M134" s="1"/>
      <c r="N134" s="75"/>
      <c r="O134" s="1"/>
      <c r="P134" s="1"/>
      <c r="Q134" s="1"/>
      <c r="R134" s="1"/>
      <c r="S134" s="81"/>
      <c r="T134" s="1"/>
      <c r="U134" s="650"/>
      <c r="V134" s="678"/>
      <c r="W134" s="42"/>
      <c r="X134" s="42"/>
      <c r="Y134" s="44"/>
    </row>
    <row r="135" spans="1:25" hidden="1" x14ac:dyDescent="0.25">
      <c r="B135" s="55"/>
      <c r="C135" s="2"/>
      <c r="D135" s="761" t="s">
        <v>357</v>
      </c>
      <c r="E135" s="761"/>
      <c r="F135" s="393"/>
      <c r="G135" s="420"/>
      <c r="H135" s="251">
        <f t="shared" si="37"/>
        <v>0</v>
      </c>
      <c r="I135" s="149"/>
      <c r="J135" s="167">
        <f t="shared" si="25"/>
        <v>0</v>
      </c>
      <c r="K135" s="75"/>
      <c r="L135" s="1"/>
      <c r="M135" s="1"/>
      <c r="N135" s="75"/>
      <c r="O135" s="1"/>
      <c r="P135" s="1"/>
      <c r="Q135" s="1"/>
      <c r="R135" s="1"/>
      <c r="S135" s="81"/>
      <c r="T135" s="1"/>
      <c r="U135" s="650"/>
      <c r="V135" s="678"/>
      <c r="W135" s="42"/>
      <c r="X135" s="42"/>
      <c r="Y135" s="44"/>
    </row>
    <row r="136" spans="1:25" hidden="1" x14ac:dyDescent="0.25">
      <c r="B136" s="55"/>
      <c r="C136" s="2"/>
      <c r="D136" s="761" t="s">
        <v>358</v>
      </c>
      <c r="E136" s="761"/>
      <c r="F136" s="393"/>
      <c r="G136" s="420"/>
      <c r="H136" s="251">
        <f t="shared" si="37"/>
        <v>0</v>
      </c>
      <c r="I136" s="149"/>
      <c r="J136" s="167">
        <f t="shared" si="25"/>
        <v>0</v>
      </c>
      <c r="K136" s="75"/>
      <c r="L136" s="1"/>
      <c r="M136" s="1"/>
      <c r="N136" s="75"/>
      <c r="O136" s="1"/>
      <c r="P136" s="1"/>
      <c r="Q136" s="1"/>
      <c r="R136" s="1"/>
      <c r="S136" s="81"/>
      <c r="T136" s="1"/>
      <c r="U136" s="650"/>
      <c r="V136" s="678"/>
      <c r="W136" s="42"/>
      <c r="X136" s="42"/>
      <c r="Y136" s="44"/>
    </row>
    <row r="137" spans="1:25" hidden="1" x14ac:dyDescent="0.25">
      <c r="B137" s="55"/>
      <c r="C137" s="2"/>
      <c r="D137" s="761" t="s">
        <v>355</v>
      </c>
      <c r="E137" s="761"/>
      <c r="F137" s="393"/>
      <c r="G137" s="420"/>
      <c r="H137" s="251">
        <f t="shared" si="37"/>
        <v>0</v>
      </c>
      <c r="I137" s="149"/>
      <c r="J137" s="167">
        <f t="shared" si="25"/>
        <v>0</v>
      </c>
      <c r="K137" s="75"/>
      <c r="L137" s="1"/>
      <c r="M137" s="1"/>
      <c r="N137" s="75"/>
      <c r="O137" s="1"/>
      <c r="P137" s="1"/>
      <c r="Q137" s="1"/>
      <c r="R137" s="1"/>
      <c r="S137" s="81"/>
      <c r="T137" s="1"/>
      <c r="U137" s="650"/>
      <c r="V137" s="678"/>
      <c r="W137" s="42"/>
      <c r="X137" s="42"/>
      <c r="Y137" s="44"/>
    </row>
    <row r="138" spans="1:25" hidden="1" x14ac:dyDescent="0.25">
      <c r="B138" s="55"/>
      <c r="C138" s="2"/>
      <c r="D138" s="761" t="s">
        <v>811</v>
      </c>
      <c r="E138" s="761"/>
      <c r="F138" s="393"/>
      <c r="G138" s="420"/>
      <c r="H138" s="251">
        <f t="shared" si="37"/>
        <v>0</v>
      </c>
      <c r="I138" s="149"/>
      <c r="J138" s="167">
        <f t="shared" si="25"/>
        <v>0</v>
      </c>
      <c r="K138" s="75"/>
      <c r="L138" s="1"/>
      <c r="M138" s="1"/>
      <c r="N138" s="75"/>
      <c r="O138" s="1"/>
      <c r="P138" s="1"/>
      <c r="Q138" s="1"/>
      <c r="R138" s="1"/>
      <c r="S138" s="81"/>
      <c r="T138" s="1"/>
      <c r="U138" s="650"/>
      <c r="V138" s="678"/>
      <c r="W138" s="42"/>
      <c r="X138" s="42"/>
      <c r="Y138" s="44"/>
    </row>
    <row r="139" spans="1:25" ht="25.5" hidden="1" customHeight="1" x14ac:dyDescent="0.25">
      <c r="B139" s="55"/>
      <c r="C139" s="2"/>
      <c r="D139" s="762" t="s">
        <v>532</v>
      </c>
      <c r="E139" s="762"/>
      <c r="F139" s="397"/>
      <c r="G139" s="426"/>
      <c r="H139" s="261">
        <f t="shared" si="37"/>
        <v>0</v>
      </c>
      <c r="I139" s="159"/>
      <c r="J139" s="167">
        <f t="shared" si="25"/>
        <v>0</v>
      </c>
      <c r="K139" s="75"/>
      <c r="L139" s="1"/>
      <c r="M139" s="1"/>
      <c r="N139" s="75"/>
      <c r="O139" s="1"/>
      <c r="P139" s="1"/>
      <c r="Q139" s="1"/>
      <c r="R139" s="1"/>
      <c r="S139" s="81"/>
      <c r="T139" s="1"/>
      <c r="U139" s="650"/>
      <c r="V139" s="678"/>
      <c r="W139" s="42"/>
      <c r="X139" s="42"/>
      <c r="Y139" s="44"/>
    </row>
    <row r="140" spans="1:25" ht="25.5" hidden="1" customHeight="1" x14ac:dyDescent="0.25">
      <c r="B140" s="55"/>
      <c r="C140" s="2"/>
      <c r="D140" s="762" t="s">
        <v>533</v>
      </c>
      <c r="E140" s="762"/>
      <c r="F140" s="397"/>
      <c r="G140" s="426"/>
      <c r="H140" s="261">
        <f t="shared" si="37"/>
        <v>0</v>
      </c>
      <c r="I140" s="159"/>
      <c r="J140" s="167">
        <f t="shared" si="25"/>
        <v>0</v>
      </c>
      <c r="K140" s="75"/>
      <c r="L140" s="1"/>
      <c r="M140" s="1"/>
      <c r="N140" s="75"/>
      <c r="O140" s="1"/>
      <c r="P140" s="1"/>
      <c r="Q140" s="1"/>
      <c r="R140" s="1"/>
      <c r="S140" s="81"/>
      <c r="T140" s="1"/>
      <c r="U140" s="650"/>
      <c r="V140" s="678"/>
      <c r="W140" s="42"/>
      <c r="X140" s="42"/>
      <c r="Y140" s="44"/>
    </row>
    <row r="141" spans="1:25" hidden="1" x14ac:dyDescent="0.25">
      <c r="B141" s="55"/>
      <c r="C141" s="2"/>
      <c r="D141" s="761" t="s">
        <v>364</v>
      </c>
      <c r="E141" s="761"/>
      <c r="F141" s="393"/>
      <c r="G141" s="420"/>
      <c r="H141" s="251">
        <f t="shared" si="37"/>
        <v>0</v>
      </c>
      <c r="I141" s="149"/>
      <c r="J141" s="167">
        <f t="shared" si="25"/>
        <v>0</v>
      </c>
      <c r="K141" s="75"/>
      <c r="L141" s="1"/>
      <c r="M141" s="1"/>
      <c r="N141" s="75"/>
      <c r="O141" s="1"/>
      <c r="P141" s="1"/>
      <c r="Q141" s="1"/>
      <c r="R141" s="1"/>
      <c r="S141" s="81"/>
      <c r="T141" s="1"/>
      <c r="U141" s="650"/>
      <c r="V141" s="678"/>
      <c r="W141" s="42"/>
      <c r="X141" s="42"/>
      <c r="Y141" s="44"/>
    </row>
    <row r="142" spans="1:25" hidden="1" x14ac:dyDescent="0.25">
      <c r="B142" s="55"/>
      <c r="C142" s="2"/>
      <c r="D142" s="761" t="s">
        <v>356</v>
      </c>
      <c r="E142" s="761"/>
      <c r="F142" s="393"/>
      <c r="G142" s="420"/>
      <c r="H142" s="251">
        <f t="shared" si="37"/>
        <v>0</v>
      </c>
      <c r="I142" s="149"/>
      <c r="J142" s="167">
        <f t="shared" si="25"/>
        <v>0</v>
      </c>
      <c r="K142" s="75"/>
      <c r="L142" s="1"/>
      <c r="M142" s="1"/>
      <c r="N142" s="75"/>
      <c r="O142" s="1"/>
      <c r="P142" s="1"/>
      <c r="Q142" s="1"/>
      <c r="R142" s="1"/>
      <c r="S142" s="81"/>
      <c r="T142" s="1"/>
      <c r="U142" s="650"/>
      <c r="V142" s="678"/>
      <c r="W142" s="42"/>
      <c r="X142" s="42"/>
      <c r="Y142" s="44"/>
    </row>
    <row r="143" spans="1:25" ht="25.5" hidden="1" customHeight="1" x14ac:dyDescent="0.25">
      <c r="B143" s="55"/>
      <c r="C143" s="2"/>
      <c r="D143" s="762" t="s">
        <v>534</v>
      </c>
      <c r="E143" s="762"/>
      <c r="F143" s="397"/>
      <c r="G143" s="426"/>
      <c r="H143" s="261">
        <f t="shared" si="37"/>
        <v>0</v>
      </c>
      <c r="I143" s="159"/>
      <c r="J143" s="167">
        <f t="shared" si="25"/>
        <v>0</v>
      </c>
      <c r="K143" s="75"/>
      <c r="L143" s="1"/>
      <c r="M143" s="1"/>
      <c r="N143" s="75"/>
      <c r="O143" s="1"/>
      <c r="P143" s="1"/>
      <c r="Q143" s="1"/>
      <c r="R143" s="1"/>
      <c r="S143" s="81"/>
      <c r="T143" s="1"/>
      <c r="U143" s="650"/>
      <c r="V143" s="678"/>
      <c r="W143" s="42"/>
      <c r="X143" s="42"/>
      <c r="Y143" s="44"/>
    </row>
    <row r="144" spans="1:25" hidden="1" x14ac:dyDescent="0.25">
      <c r="B144" s="55"/>
      <c r="C144" s="2"/>
      <c r="D144" s="761" t="s">
        <v>535</v>
      </c>
      <c r="E144" s="761"/>
      <c r="F144" s="393"/>
      <c r="G144" s="420"/>
      <c r="H144" s="251">
        <f t="shared" si="37"/>
        <v>0</v>
      </c>
      <c r="I144" s="149"/>
      <c r="J144" s="167">
        <f t="shared" si="25"/>
        <v>0</v>
      </c>
      <c r="K144" s="75"/>
      <c r="L144" s="1"/>
      <c r="M144" s="1"/>
      <c r="N144" s="75"/>
      <c r="O144" s="1"/>
      <c r="P144" s="1"/>
      <c r="Q144" s="1"/>
      <c r="R144" s="1"/>
      <c r="S144" s="81"/>
      <c r="T144" s="1"/>
      <c r="U144" s="650"/>
      <c r="V144" s="678"/>
      <c r="W144" s="42"/>
      <c r="X144" s="42"/>
      <c r="Y144" s="44"/>
    </row>
    <row r="145" spans="1:25" s="41" customFormat="1" hidden="1" x14ac:dyDescent="0.25">
      <c r="A145" s="126" t="s">
        <v>235</v>
      </c>
      <c r="B145" s="107" t="s">
        <v>666</v>
      </c>
      <c r="C145" s="792" t="s">
        <v>236</v>
      </c>
      <c r="D145" s="793"/>
      <c r="E145" s="793"/>
      <c r="F145" s="398"/>
      <c r="G145" s="427"/>
      <c r="H145" s="262">
        <f t="shared" si="37"/>
        <v>0</v>
      </c>
      <c r="I145" s="160"/>
      <c r="J145" s="170">
        <f t="shared" si="25"/>
        <v>0</v>
      </c>
      <c r="K145" s="109"/>
      <c r="L145" s="110"/>
      <c r="M145" s="110"/>
      <c r="N145" s="109"/>
      <c r="O145" s="110"/>
      <c r="P145" s="110"/>
      <c r="Q145" s="110"/>
      <c r="R145" s="110"/>
      <c r="S145" s="113"/>
      <c r="T145" s="110"/>
      <c r="U145" s="653"/>
      <c r="V145" s="681"/>
      <c r="W145" s="112"/>
      <c r="X145" s="112"/>
      <c r="Y145" s="114"/>
    </row>
    <row r="146" spans="1:25" s="41" customFormat="1" hidden="1" x14ac:dyDescent="0.25">
      <c r="A146" s="126" t="s">
        <v>237</v>
      </c>
      <c r="B146" s="107" t="s">
        <v>668</v>
      </c>
      <c r="C146" s="792" t="s">
        <v>238</v>
      </c>
      <c r="D146" s="793"/>
      <c r="E146" s="793"/>
      <c r="F146" s="398"/>
      <c r="G146" s="427"/>
      <c r="H146" s="262">
        <f t="shared" si="37"/>
        <v>0</v>
      </c>
      <c r="I146" s="160"/>
      <c r="J146" s="170">
        <f t="shared" si="25"/>
        <v>0</v>
      </c>
      <c r="K146" s="109"/>
      <c r="L146" s="110"/>
      <c r="M146" s="110"/>
      <c r="N146" s="109"/>
      <c r="O146" s="110"/>
      <c r="P146" s="110"/>
      <c r="Q146" s="110"/>
      <c r="R146" s="110"/>
      <c r="S146" s="113"/>
      <c r="T146" s="110"/>
      <c r="U146" s="653"/>
      <c r="V146" s="681"/>
      <c r="W146" s="112"/>
      <c r="X146" s="112"/>
      <c r="Y146" s="114"/>
    </row>
    <row r="147" spans="1:25" s="41" customFormat="1" hidden="1" x14ac:dyDescent="0.25">
      <c r="A147" s="126" t="s">
        <v>239</v>
      </c>
      <c r="B147" s="107" t="s">
        <v>669</v>
      </c>
      <c r="C147" s="792" t="s">
        <v>240</v>
      </c>
      <c r="D147" s="793"/>
      <c r="E147" s="793"/>
      <c r="F147" s="398"/>
      <c r="G147" s="427"/>
      <c r="H147" s="262">
        <f t="shared" si="37"/>
        <v>0</v>
      </c>
      <c r="I147" s="160"/>
      <c r="J147" s="170">
        <f t="shared" ref="J147:J210" si="38">SUM(H147:I147)</f>
        <v>0</v>
      </c>
      <c r="K147" s="109"/>
      <c r="L147" s="110"/>
      <c r="M147" s="110"/>
      <c r="N147" s="109"/>
      <c r="O147" s="110"/>
      <c r="P147" s="110"/>
      <c r="Q147" s="110"/>
      <c r="R147" s="110"/>
      <c r="S147" s="113"/>
      <c r="T147" s="110"/>
      <c r="U147" s="653"/>
      <c r="V147" s="681"/>
      <c r="W147" s="112"/>
      <c r="X147" s="112"/>
      <c r="Y147" s="114"/>
    </row>
    <row r="148" spans="1:25" s="41" customFormat="1" hidden="1" x14ac:dyDescent="0.25">
      <c r="A148" s="126" t="s">
        <v>241</v>
      </c>
      <c r="B148" s="107" t="s">
        <v>670</v>
      </c>
      <c r="C148" s="792" t="s">
        <v>242</v>
      </c>
      <c r="D148" s="793"/>
      <c r="E148" s="793"/>
      <c r="F148" s="398"/>
      <c r="G148" s="427"/>
      <c r="H148" s="262">
        <f>H149+H150+H151+H152+H153+H154+H155+H156+H157+H158</f>
        <v>0</v>
      </c>
      <c r="I148" s="160">
        <f t="shared" ref="I148:Y148" si="39">I149+I150+I151+I152+I153+I154+I155+I156+I157+I158</f>
        <v>0</v>
      </c>
      <c r="J148" s="170">
        <f t="shared" si="38"/>
        <v>0</v>
      </c>
      <c r="K148" s="109">
        <f>K149+K150+K151+K152+K153+K154+K155+K156+K157+K158</f>
        <v>0</v>
      </c>
      <c r="L148" s="110">
        <f>L149+L150+L151+L152+L153+L154+L155+L156+L157+L158</f>
        <v>0</v>
      </c>
      <c r="M148" s="110">
        <f>M149+M150+M151+M152+M153+M154+M155+M156+M157+M158</f>
        <v>0</v>
      </c>
      <c r="N148" s="109">
        <f t="shared" si="39"/>
        <v>0</v>
      </c>
      <c r="O148" s="110">
        <f t="shared" si="39"/>
        <v>0</v>
      </c>
      <c r="P148" s="110">
        <f t="shared" si="39"/>
        <v>0</v>
      </c>
      <c r="Q148" s="110">
        <f t="shared" si="39"/>
        <v>0</v>
      </c>
      <c r="R148" s="110">
        <f t="shared" si="39"/>
        <v>0</v>
      </c>
      <c r="S148" s="113">
        <f t="shared" si="39"/>
        <v>0</v>
      </c>
      <c r="T148" s="110">
        <f t="shared" si="39"/>
        <v>0</v>
      </c>
      <c r="U148" s="653">
        <f t="shared" si="39"/>
        <v>0</v>
      </c>
      <c r="V148" s="681">
        <f t="shared" si="39"/>
        <v>0</v>
      </c>
      <c r="W148" s="112">
        <f t="shared" si="39"/>
        <v>0</v>
      </c>
      <c r="X148" s="112">
        <f t="shared" si="39"/>
        <v>0</v>
      </c>
      <c r="Y148" s="114">
        <f t="shared" si="39"/>
        <v>0</v>
      </c>
    </row>
    <row r="149" spans="1:25" hidden="1" x14ac:dyDescent="0.25">
      <c r="B149" s="55"/>
      <c r="C149" s="2"/>
      <c r="D149" s="761" t="s">
        <v>359</v>
      </c>
      <c r="E149" s="761"/>
      <c r="F149" s="393"/>
      <c r="G149" s="420"/>
      <c r="H149" s="251">
        <f t="shared" ref="H149:H159" si="40">SUM(N149:Y149)</f>
        <v>0</v>
      </c>
      <c r="I149" s="149"/>
      <c r="J149" s="167">
        <f t="shared" si="38"/>
        <v>0</v>
      </c>
      <c r="K149" s="75"/>
      <c r="L149" s="1"/>
      <c r="M149" s="1"/>
      <c r="N149" s="75"/>
      <c r="O149" s="1"/>
      <c r="P149" s="1"/>
      <c r="Q149" s="1"/>
      <c r="R149" s="1"/>
      <c r="S149" s="81"/>
      <c r="T149" s="1"/>
      <c r="U149" s="650"/>
      <c r="V149" s="678"/>
      <c r="W149" s="42"/>
      <c r="X149" s="42"/>
      <c r="Y149" s="44"/>
    </row>
    <row r="150" spans="1:25" hidden="1" x14ac:dyDescent="0.25">
      <c r="B150" s="55"/>
      <c r="C150" s="2"/>
      <c r="D150" s="761" t="s">
        <v>360</v>
      </c>
      <c r="E150" s="761"/>
      <c r="F150" s="393"/>
      <c r="G150" s="420"/>
      <c r="H150" s="251">
        <f t="shared" si="40"/>
        <v>0</v>
      </c>
      <c r="I150" s="149"/>
      <c r="J150" s="167">
        <f t="shared" si="38"/>
        <v>0</v>
      </c>
      <c r="K150" s="75"/>
      <c r="L150" s="1"/>
      <c r="M150" s="1"/>
      <c r="N150" s="75"/>
      <c r="O150" s="1"/>
      <c r="P150" s="1"/>
      <c r="Q150" s="1"/>
      <c r="R150" s="1"/>
      <c r="S150" s="81"/>
      <c r="T150" s="1"/>
      <c r="U150" s="650"/>
      <c r="V150" s="678"/>
      <c r="W150" s="42"/>
      <c r="X150" s="42"/>
      <c r="Y150" s="44"/>
    </row>
    <row r="151" spans="1:25" hidden="1" x14ac:dyDescent="0.25">
      <c r="B151" s="55"/>
      <c r="C151" s="2"/>
      <c r="D151" s="761" t="s">
        <v>361</v>
      </c>
      <c r="E151" s="761"/>
      <c r="F151" s="393"/>
      <c r="G151" s="420"/>
      <c r="H151" s="251">
        <f t="shared" si="40"/>
        <v>0</v>
      </c>
      <c r="I151" s="149"/>
      <c r="J151" s="167">
        <f t="shared" si="38"/>
        <v>0</v>
      </c>
      <c r="K151" s="75"/>
      <c r="L151" s="1"/>
      <c r="M151" s="1"/>
      <c r="N151" s="75"/>
      <c r="O151" s="1"/>
      <c r="P151" s="1"/>
      <c r="Q151" s="1"/>
      <c r="R151" s="1"/>
      <c r="S151" s="81"/>
      <c r="T151" s="1"/>
      <c r="U151" s="650"/>
      <c r="V151" s="678"/>
      <c r="W151" s="42"/>
      <c r="X151" s="42"/>
      <c r="Y151" s="44"/>
    </row>
    <row r="152" spans="1:25" hidden="1" x14ac:dyDescent="0.25">
      <c r="B152" s="55"/>
      <c r="C152" s="2"/>
      <c r="D152" s="761" t="s">
        <v>362</v>
      </c>
      <c r="E152" s="761"/>
      <c r="F152" s="393"/>
      <c r="G152" s="420"/>
      <c r="H152" s="251">
        <f t="shared" si="40"/>
        <v>0</v>
      </c>
      <c r="I152" s="149"/>
      <c r="J152" s="167">
        <f t="shared" si="38"/>
        <v>0</v>
      </c>
      <c r="K152" s="75"/>
      <c r="L152" s="1"/>
      <c r="M152" s="1"/>
      <c r="N152" s="75"/>
      <c r="O152" s="1"/>
      <c r="P152" s="1"/>
      <c r="Q152" s="1"/>
      <c r="R152" s="1"/>
      <c r="S152" s="81"/>
      <c r="T152" s="1"/>
      <c r="U152" s="650"/>
      <c r="V152" s="678"/>
      <c r="W152" s="42"/>
      <c r="X152" s="42"/>
      <c r="Y152" s="44"/>
    </row>
    <row r="153" spans="1:25" hidden="1" x14ac:dyDescent="0.25">
      <c r="B153" s="55"/>
      <c r="C153" s="2"/>
      <c r="D153" s="761" t="s">
        <v>363</v>
      </c>
      <c r="E153" s="761"/>
      <c r="F153" s="393"/>
      <c r="G153" s="420"/>
      <c r="H153" s="251">
        <f t="shared" si="40"/>
        <v>0</v>
      </c>
      <c r="I153" s="149"/>
      <c r="J153" s="167">
        <f t="shared" si="38"/>
        <v>0</v>
      </c>
      <c r="K153" s="75"/>
      <c r="L153" s="1"/>
      <c r="M153" s="1"/>
      <c r="N153" s="75"/>
      <c r="O153" s="1"/>
      <c r="P153" s="1"/>
      <c r="Q153" s="1"/>
      <c r="R153" s="1"/>
      <c r="S153" s="81"/>
      <c r="T153" s="1"/>
      <c r="U153" s="650"/>
      <c r="V153" s="678"/>
      <c r="W153" s="42"/>
      <c r="X153" s="42"/>
      <c r="Y153" s="44"/>
    </row>
    <row r="154" spans="1:25" ht="25.5" hidden="1" customHeight="1" x14ac:dyDescent="0.25">
      <c r="B154" s="55"/>
      <c r="C154" s="2"/>
      <c r="D154" s="762" t="s">
        <v>536</v>
      </c>
      <c r="E154" s="762"/>
      <c r="F154" s="397"/>
      <c r="G154" s="426"/>
      <c r="H154" s="261">
        <f t="shared" si="40"/>
        <v>0</v>
      </c>
      <c r="I154" s="159"/>
      <c r="J154" s="167">
        <f t="shared" si="38"/>
        <v>0</v>
      </c>
      <c r="K154" s="75"/>
      <c r="L154" s="1"/>
      <c r="M154" s="1"/>
      <c r="N154" s="75"/>
      <c r="O154" s="1"/>
      <c r="P154" s="1"/>
      <c r="Q154" s="1"/>
      <c r="R154" s="1"/>
      <c r="S154" s="81"/>
      <c r="T154" s="1"/>
      <c r="U154" s="650"/>
      <c r="V154" s="678"/>
      <c r="W154" s="42"/>
      <c r="X154" s="42"/>
      <c r="Y154" s="44"/>
    </row>
    <row r="155" spans="1:25" ht="25.5" hidden="1" customHeight="1" x14ac:dyDescent="0.25">
      <c r="B155" s="55"/>
      <c r="C155" s="2"/>
      <c r="D155" s="762" t="s">
        <v>539</v>
      </c>
      <c r="E155" s="762"/>
      <c r="F155" s="397"/>
      <c r="G155" s="426"/>
      <c r="H155" s="261">
        <f t="shared" si="40"/>
        <v>0</v>
      </c>
      <c r="I155" s="159"/>
      <c r="J155" s="167">
        <f t="shared" si="38"/>
        <v>0</v>
      </c>
      <c r="K155" s="75"/>
      <c r="L155" s="1"/>
      <c r="M155" s="1"/>
      <c r="N155" s="75"/>
      <c r="O155" s="1"/>
      <c r="P155" s="1"/>
      <c r="Q155" s="1"/>
      <c r="R155" s="1"/>
      <c r="S155" s="81"/>
      <c r="T155" s="1"/>
      <c r="U155" s="650"/>
      <c r="V155" s="678"/>
      <c r="W155" s="42"/>
      <c r="X155" s="42"/>
      <c r="Y155" s="44"/>
    </row>
    <row r="156" spans="1:25" hidden="1" x14ac:dyDescent="0.25">
      <c r="B156" s="55"/>
      <c r="C156" s="2"/>
      <c r="D156" s="761" t="s">
        <v>365</v>
      </c>
      <c r="E156" s="761"/>
      <c r="F156" s="393"/>
      <c r="G156" s="420"/>
      <c r="H156" s="251">
        <f t="shared" si="40"/>
        <v>0</v>
      </c>
      <c r="I156" s="149"/>
      <c r="J156" s="167">
        <f t="shared" si="38"/>
        <v>0</v>
      </c>
      <c r="K156" s="75"/>
      <c r="L156" s="1"/>
      <c r="M156" s="1"/>
      <c r="N156" s="75"/>
      <c r="O156" s="1"/>
      <c r="P156" s="1"/>
      <c r="Q156" s="1"/>
      <c r="R156" s="1"/>
      <c r="S156" s="81"/>
      <c r="T156" s="1"/>
      <c r="U156" s="650"/>
      <c r="V156" s="678"/>
      <c r="W156" s="42"/>
      <c r="X156" s="42"/>
      <c r="Y156" s="44"/>
    </row>
    <row r="157" spans="1:25" ht="25.5" hidden="1" customHeight="1" x14ac:dyDescent="0.25">
      <c r="B157" s="55"/>
      <c r="C157" s="2"/>
      <c r="D157" s="762" t="s">
        <v>542</v>
      </c>
      <c r="E157" s="762"/>
      <c r="F157" s="397"/>
      <c r="G157" s="426"/>
      <c r="H157" s="261">
        <f t="shared" si="40"/>
        <v>0</v>
      </c>
      <c r="I157" s="159"/>
      <c r="J157" s="167">
        <f t="shared" si="38"/>
        <v>0</v>
      </c>
      <c r="K157" s="75"/>
      <c r="L157" s="1"/>
      <c r="M157" s="1"/>
      <c r="N157" s="75"/>
      <c r="O157" s="1"/>
      <c r="P157" s="1"/>
      <c r="Q157" s="1"/>
      <c r="R157" s="1"/>
      <c r="S157" s="81"/>
      <c r="T157" s="1"/>
      <c r="U157" s="650"/>
      <c r="V157" s="678"/>
      <c r="W157" s="42"/>
      <c r="X157" s="42"/>
      <c r="Y157" s="44"/>
    </row>
    <row r="158" spans="1:25" hidden="1" x14ac:dyDescent="0.25">
      <c r="B158" s="55"/>
      <c r="C158" s="2"/>
      <c r="D158" s="761" t="s">
        <v>543</v>
      </c>
      <c r="E158" s="761"/>
      <c r="F158" s="393"/>
      <c r="G158" s="420"/>
      <c r="H158" s="251">
        <f t="shared" si="40"/>
        <v>0</v>
      </c>
      <c r="I158" s="149"/>
      <c r="J158" s="167">
        <f t="shared" si="38"/>
        <v>0</v>
      </c>
      <c r="K158" s="75"/>
      <c r="L158" s="1"/>
      <c r="M158" s="1"/>
      <c r="N158" s="75"/>
      <c r="O158" s="1"/>
      <c r="P158" s="1"/>
      <c r="Q158" s="1"/>
      <c r="R158" s="1"/>
      <c r="S158" s="81"/>
      <c r="T158" s="1"/>
      <c r="U158" s="650"/>
      <c r="V158" s="678"/>
      <c r="W158" s="42"/>
      <c r="X158" s="42"/>
      <c r="Y158" s="44"/>
    </row>
    <row r="159" spans="1:25" s="41" customFormat="1" ht="15.75" hidden="1" thickBot="1" x14ac:dyDescent="0.3">
      <c r="A159" s="126" t="s">
        <v>243</v>
      </c>
      <c r="B159" s="135" t="s">
        <v>671</v>
      </c>
      <c r="C159" s="829" t="s">
        <v>244</v>
      </c>
      <c r="D159" s="830"/>
      <c r="E159" s="830"/>
      <c r="F159" s="410"/>
      <c r="G159" s="428"/>
      <c r="H159" s="263">
        <f t="shared" si="40"/>
        <v>0</v>
      </c>
      <c r="I159" s="161"/>
      <c r="J159" s="170">
        <f t="shared" si="38"/>
        <v>0</v>
      </c>
      <c r="K159" s="109"/>
      <c r="L159" s="110"/>
      <c r="M159" s="110"/>
      <c r="N159" s="109"/>
      <c r="O159" s="110"/>
      <c r="P159" s="110"/>
      <c r="Q159" s="110"/>
      <c r="R159" s="110"/>
      <c r="S159" s="113"/>
      <c r="T159" s="110"/>
      <c r="U159" s="653"/>
      <c r="V159" s="681"/>
      <c r="W159" s="112"/>
      <c r="X159" s="112"/>
      <c r="Y159" s="114"/>
    </row>
    <row r="160" spans="1:25" ht="15.75" thickBot="1" x14ac:dyDescent="0.3">
      <c r="B160" s="100" t="s">
        <v>245</v>
      </c>
      <c r="C160" s="788" t="s">
        <v>246</v>
      </c>
      <c r="D160" s="789"/>
      <c r="E160" s="789"/>
      <c r="F160" s="386">
        <f>F166+F169</f>
        <v>200000</v>
      </c>
      <c r="G160" s="412">
        <f>G166+G169</f>
        <v>0</v>
      </c>
      <c r="H160" s="254">
        <f>H161+H162+H165+H166+H167+H168+H169</f>
        <v>0</v>
      </c>
      <c r="I160" s="152">
        <f t="shared" ref="I160:Y160" si="41">I161+I162+I165+I166+I167+I168+I169</f>
        <v>0</v>
      </c>
      <c r="J160" s="164">
        <f t="shared" si="38"/>
        <v>0</v>
      </c>
      <c r="K160" s="86">
        <f>K161+K162+K165+K166+K167+K168+K169</f>
        <v>0</v>
      </c>
      <c r="L160" s="87">
        <f>L161+L162+L165+L166+L167+L168+L169</f>
        <v>0</v>
      </c>
      <c r="M160" s="87">
        <f>M161+M162+M165+M166+M167+M168+M169</f>
        <v>0</v>
      </c>
      <c r="N160" s="86">
        <f t="shared" si="41"/>
        <v>0</v>
      </c>
      <c r="O160" s="87">
        <f t="shared" si="41"/>
        <v>0</v>
      </c>
      <c r="P160" s="87">
        <f t="shared" si="41"/>
        <v>0</v>
      </c>
      <c r="Q160" s="87">
        <f t="shared" si="41"/>
        <v>0</v>
      </c>
      <c r="R160" s="87">
        <f t="shared" si="41"/>
        <v>0</v>
      </c>
      <c r="S160" s="90">
        <f t="shared" si="41"/>
        <v>0</v>
      </c>
      <c r="T160" s="87">
        <f t="shared" si="41"/>
        <v>0</v>
      </c>
      <c r="U160" s="89">
        <f t="shared" si="41"/>
        <v>0</v>
      </c>
      <c r="V160" s="666">
        <f t="shared" si="41"/>
        <v>0</v>
      </c>
      <c r="W160" s="89">
        <f t="shared" si="41"/>
        <v>0</v>
      </c>
      <c r="X160" s="89">
        <f t="shared" si="41"/>
        <v>0</v>
      </c>
      <c r="Y160" s="91">
        <f t="shared" si="41"/>
        <v>0</v>
      </c>
    </row>
    <row r="161" spans="1:25" s="18" customFormat="1" hidden="1" x14ac:dyDescent="0.25">
      <c r="A161" s="126" t="s">
        <v>247</v>
      </c>
      <c r="B161" s="115" t="s">
        <v>672</v>
      </c>
      <c r="C161" s="812" t="s">
        <v>248</v>
      </c>
      <c r="D161" s="813"/>
      <c r="E161" s="813"/>
      <c r="F161" s="392"/>
      <c r="G161" s="418"/>
      <c r="H161" s="250">
        <f>SUM(N161:Y161)</f>
        <v>0</v>
      </c>
      <c r="I161" s="148"/>
      <c r="J161" s="166">
        <f t="shared" si="38"/>
        <v>0</v>
      </c>
      <c r="K161" s="94"/>
      <c r="L161" s="95"/>
      <c r="M161" s="95"/>
      <c r="N161" s="94"/>
      <c r="O161" s="95"/>
      <c r="P161" s="95"/>
      <c r="Q161" s="95"/>
      <c r="R161" s="95"/>
      <c r="S161" s="98"/>
      <c r="T161" s="95"/>
      <c r="U161" s="280"/>
      <c r="V161" s="673"/>
      <c r="W161" s="97"/>
      <c r="X161" s="97"/>
      <c r="Y161" s="99"/>
    </row>
    <row r="162" spans="1:25" s="18" customFormat="1" hidden="1" x14ac:dyDescent="0.25">
      <c r="A162" s="126" t="s">
        <v>249</v>
      </c>
      <c r="B162" s="92" t="s">
        <v>673</v>
      </c>
      <c r="C162" s="784" t="s">
        <v>250</v>
      </c>
      <c r="D162" s="785"/>
      <c r="E162" s="785"/>
      <c r="F162" s="388"/>
      <c r="G162" s="421"/>
      <c r="H162" s="252">
        <f>H163+H164</f>
        <v>0</v>
      </c>
      <c r="I162" s="150">
        <f t="shared" ref="I162:Y162" si="42">I163+I164</f>
        <v>0</v>
      </c>
      <c r="J162" s="166">
        <f t="shared" si="38"/>
        <v>0</v>
      </c>
      <c r="K162" s="94">
        <f>K163+K164</f>
        <v>0</v>
      </c>
      <c r="L162" s="95">
        <f>L163+L164</f>
        <v>0</v>
      </c>
      <c r="M162" s="95">
        <f>M163+M164</f>
        <v>0</v>
      </c>
      <c r="N162" s="94">
        <f t="shared" si="42"/>
        <v>0</v>
      </c>
      <c r="O162" s="95">
        <f t="shared" si="42"/>
        <v>0</v>
      </c>
      <c r="P162" s="95">
        <f t="shared" si="42"/>
        <v>0</v>
      </c>
      <c r="Q162" s="95">
        <f t="shared" si="42"/>
        <v>0</v>
      </c>
      <c r="R162" s="95">
        <f t="shared" si="42"/>
        <v>0</v>
      </c>
      <c r="S162" s="98">
        <f t="shared" si="42"/>
        <v>0</v>
      </c>
      <c r="T162" s="95">
        <f t="shared" si="42"/>
        <v>0</v>
      </c>
      <c r="U162" s="280">
        <f t="shared" si="42"/>
        <v>0</v>
      </c>
      <c r="V162" s="673">
        <f t="shared" si="42"/>
        <v>0</v>
      </c>
      <c r="W162" s="97">
        <f t="shared" si="42"/>
        <v>0</v>
      </c>
      <c r="X162" s="97">
        <f t="shared" si="42"/>
        <v>0</v>
      </c>
      <c r="Y162" s="99">
        <f t="shared" si="42"/>
        <v>0</v>
      </c>
    </row>
    <row r="163" spans="1:25" hidden="1" x14ac:dyDescent="0.25">
      <c r="B163" s="55"/>
      <c r="C163" s="2"/>
      <c r="D163" s="761" t="s">
        <v>250</v>
      </c>
      <c r="E163" s="761"/>
      <c r="F163" s="393"/>
      <c r="G163" s="420"/>
      <c r="H163" s="251">
        <f t="shared" ref="H163:H169" si="43">SUM(N163:Y163)</f>
        <v>0</v>
      </c>
      <c r="I163" s="149"/>
      <c r="J163" s="167">
        <f t="shared" si="38"/>
        <v>0</v>
      </c>
      <c r="K163" s="75"/>
      <c r="L163" s="1"/>
      <c r="M163" s="1"/>
      <c r="N163" s="75"/>
      <c r="O163" s="1"/>
      <c r="P163" s="1"/>
      <c r="Q163" s="1"/>
      <c r="R163" s="1"/>
      <c r="S163" s="81"/>
      <c r="T163" s="1"/>
      <c r="U163" s="42"/>
      <c r="V163" s="670"/>
      <c r="W163" s="42"/>
      <c r="X163" s="42"/>
      <c r="Y163" s="44"/>
    </row>
    <row r="164" spans="1:25" hidden="1" x14ac:dyDescent="0.25">
      <c r="B164" s="55"/>
      <c r="C164" s="2"/>
      <c r="D164" s="761" t="s">
        <v>349</v>
      </c>
      <c r="E164" s="761"/>
      <c r="F164" s="393"/>
      <c r="G164" s="420"/>
      <c r="H164" s="251">
        <f t="shared" si="43"/>
        <v>0</v>
      </c>
      <c r="I164" s="149"/>
      <c r="J164" s="167">
        <f t="shared" si="38"/>
        <v>0</v>
      </c>
      <c r="K164" s="75"/>
      <c r="L164" s="1"/>
      <c r="M164" s="1"/>
      <c r="N164" s="75"/>
      <c r="O164" s="1"/>
      <c r="P164" s="1"/>
      <c r="Q164" s="1"/>
      <c r="R164" s="1"/>
      <c r="S164" s="81"/>
      <c r="T164" s="1"/>
      <c r="U164" s="42"/>
      <c r="V164" s="670"/>
      <c r="W164" s="42"/>
      <c r="X164" s="42"/>
      <c r="Y164" s="44"/>
    </row>
    <row r="165" spans="1:25" s="18" customFormat="1" hidden="1" x14ac:dyDescent="0.25">
      <c r="A165" s="126" t="s">
        <v>251</v>
      </c>
      <c r="B165" s="92" t="s">
        <v>674</v>
      </c>
      <c r="C165" s="784" t="s">
        <v>252</v>
      </c>
      <c r="D165" s="785"/>
      <c r="E165" s="785"/>
      <c r="F165" s="388"/>
      <c r="G165" s="421"/>
      <c r="H165" s="252">
        <f t="shared" si="43"/>
        <v>0</v>
      </c>
      <c r="I165" s="150"/>
      <c r="J165" s="166">
        <f t="shared" si="38"/>
        <v>0</v>
      </c>
      <c r="K165" s="94"/>
      <c r="L165" s="95"/>
      <c r="M165" s="95"/>
      <c r="N165" s="94"/>
      <c r="O165" s="95"/>
      <c r="P165" s="95"/>
      <c r="Q165" s="95"/>
      <c r="R165" s="95"/>
      <c r="S165" s="98"/>
      <c r="T165" s="95"/>
      <c r="U165" s="280"/>
      <c r="V165" s="673"/>
      <c r="W165" s="97"/>
      <c r="X165" s="97"/>
      <c r="Y165" s="99"/>
    </row>
    <row r="166" spans="1:25" s="18" customFormat="1" x14ac:dyDescent="0.25">
      <c r="A166" s="126" t="s">
        <v>253</v>
      </c>
      <c r="B166" s="92" t="s">
        <v>675</v>
      </c>
      <c r="C166" s="784" t="s">
        <v>254</v>
      </c>
      <c r="D166" s="785"/>
      <c r="E166" s="785"/>
      <c r="F166" s="388">
        <v>157480</v>
      </c>
      <c r="G166" s="421"/>
      <c r="H166" s="252">
        <f t="shared" si="43"/>
        <v>0</v>
      </c>
      <c r="I166" s="150"/>
      <c r="J166" s="166">
        <f t="shared" si="38"/>
        <v>0</v>
      </c>
      <c r="K166" s="94"/>
      <c r="L166" s="95"/>
      <c r="M166" s="95">
        <f>J166</f>
        <v>0</v>
      </c>
      <c r="N166" s="94"/>
      <c r="O166" s="95"/>
      <c r="P166" s="95"/>
      <c r="Q166" s="95"/>
      <c r="R166" s="95"/>
      <c r="S166" s="98"/>
      <c r="T166" s="95"/>
      <c r="U166" s="97"/>
      <c r="V166" s="668"/>
      <c r="W166" s="97"/>
      <c r="X166" s="97"/>
      <c r="Y166" s="99"/>
    </row>
    <row r="167" spans="1:25" s="18" customFormat="1" hidden="1" x14ac:dyDescent="0.25">
      <c r="A167" s="126" t="s">
        <v>255</v>
      </c>
      <c r="B167" s="92" t="s">
        <v>676</v>
      </c>
      <c r="C167" s="784" t="s">
        <v>256</v>
      </c>
      <c r="D167" s="785"/>
      <c r="E167" s="785"/>
      <c r="F167" s="388"/>
      <c r="G167" s="421"/>
      <c r="H167" s="252">
        <f t="shared" si="43"/>
        <v>0</v>
      </c>
      <c r="I167" s="150"/>
      <c r="J167" s="166">
        <f t="shared" si="38"/>
        <v>0</v>
      </c>
      <c r="K167" s="94"/>
      <c r="L167" s="95"/>
      <c r="M167" s="95"/>
      <c r="N167" s="94"/>
      <c r="O167" s="95"/>
      <c r="P167" s="95"/>
      <c r="Q167" s="95"/>
      <c r="R167" s="95"/>
      <c r="S167" s="98"/>
      <c r="T167" s="95"/>
      <c r="U167" s="97"/>
      <c r="V167" s="668"/>
      <c r="W167" s="97"/>
      <c r="X167" s="97"/>
      <c r="Y167" s="99"/>
    </row>
    <row r="168" spans="1:25" s="18" customFormat="1" hidden="1" x14ac:dyDescent="0.25">
      <c r="A168" s="126" t="s">
        <v>257</v>
      </c>
      <c r="B168" s="92" t="s">
        <v>677</v>
      </c>
      <c r="C168" s="784" t="s">
        <v>258</v>
      </c>
      <c r="D168" s="785"/>
      <c r="E168" s="785"/>
      <c r="F168" s="388"/>
      <c r="G168" s="421"/>
      <c r="H168" s="252">
        <f t="shared" si="43"/>
        <v>0</v>
      </c>
      <c r="I168" s="150"/>
      <c r="J168" s="166">
        <f t="shared" si="38"/>
        <v>0</v>
      </c>
      <c r="K168" s="94"/>
      <c r="L168" s="95"/>
      <c r="M168" s="95"/>
      <c r="N168" s="94"/>
      <c r="O168" s="95"/>
      <c r="P168" s="95"/>
      <c r="Q168" s="95"/>
      <c r="R168" s="95"/>
      <c r="S168" s="98"/>
      <c r="T168" s="95"/>
      <c r="U168" s="97"/>
      <c r="V168" s="668"/>
      <c r="W168" s="97"/>
      <c r="X168" s="97"/>
      <c r="Y168" s="99"/>
    </row>
    <row r="169" spans="1:25" s="18" customFormat="1" ht="15.75" thickBot="1" x14ac:dyDescent="0.3">
      <c r="A169" s="126" t="s">
        <v>259</v>
      </c>
      <c r="B169" s="125" t="s">
        <v>678</v>
      </c>
      <c r="C169" s="825" t="s">
        <v>260</v>
      </c>
      <c r="D169" s="826"/>
      <c r="E169" s="826"/>
      <c r="F169" s="399">
        <v>42520</v>
      </c>
      <c r="G169" s="443"/>
      <c r="H169" s="264">
        <f t="shared" si="43"/>
        <v>0</v>
      </c>
      <c r="I169" s="162"/>
      <c r="J169" s="166">
        <f t="shared" si="38"/>
        <v>0</v>
      </c>
      <c r="K169" s="94"/>
      <c r="L169" s="95"/>
      <c r="M169" s="95">
        <f>J169</f>
        <v>0</v>
      </c>
      <c r="N169" s="94"/>
      <c r="O169" s="95"/>
      <c r="P169" s="95"/>
      <c r="Q169" s="95"/>
      <c r="R169" s="95"/>
      <c r="S169" s="98"/>
      <c r="T169" s="95"/>
      <c r="U169" s="97"/>
      <c r="V169" s="668"/>
      <c r="W169" s="97"/>
      <c r="X169" s="97"/>
      <c r="Y169" s="99"/>
    </row>
    <row r="170" spans="1:25" ht="15.75" thickBot="1" x14ac:dyDescent="0.3">
      <c r="B170" s="100" t="s">
        <v>261</v>
      </c>
      <c r="C170" s="788" t="s">
        <v>262</v>
      </c>
      <c r="D170" s="789"/>
      <c r="E170" s="789"/>
      <c r="F170" s="386"/>
      <c r="G170" s="412"/>
      <c r="H170" s="254">
        <f>H171+H172+H173+H174</f>
        <v>0</v>
      </c>
      <c r="I170" s="152">
        <f t="shared" ref="I170:Y170" si="44">I171+I172+I173+I174</f>
        <v>0</v>
      </c>
      <c r="J170" s="164">
        <f t="shared" si="38"/>
        <v>0</v>
      </c>
      <c r="K170" s="86">
        <f>K171+K172+K173+K174</f>
        <v>0</v>
      </c>
      <c r="L170" s="87">
        <f>L171+L172+L173+L174</f>
        <v>0</v>
      </c>
      <c r="M170" s="87">
        <f>M171+M172+M173+M174</f>
        <v>0</v>
      </c>
      <c r="N170" s="86">
        <f t="shared" si="44"/>
        <v>0</v>
      </c>
      <c r="O170" s="87">
        <f t="shared" si="44"/>
        <v>0</v>
      </c>
      <c r="P170" s="87">
        <f t="shared" si="44"/>
        <v>0</v>
      </c>
      <c r="Q170" s="87">
        <f t="shared" si="44"/>
        <v>0</v>
      </c>
      <c r="R170" s="87">
        <f t="shared" si="44"/>
        <v>0</v>
      </c>
      <c r="S170" s="90">
        <f t="shared" si="44"/>
        <v>0</v>
      </c>
      <c r="T170" s="87">
        <f t="shared" si="44"/>
        <v>0</v>
      </c>
      <c r="U170" s="89">
        <f t="shared" si="44"/>
        <v>0</v>
      </c>
      <c r="V170" s="666">
        <f t="shared" si="44"/>
        <v>0</v>
      </c>
      <c r="W170" s="89">
        <f t="shared" si="44"/>
        <v>0</v>
      </c>
      <c r="X170" s="89">
        <f t="shared" si="44"/>
        <v>0</v>
      </c>
      <c r="Y170" s="91">
        <f t="shared" si="44"/>
        <v>0</v>
      </c>
    </row>
    <row r="171" spans="1:25" s="18" customFormat="1" hidden="1" x14ac:dyDescent="0.25">
      <c r="A171" s="126" t="s">
        <v>263</v>
      </c>
      <c r="B171" s="273" t="s">
        <v>679</v>
      </c>
      <c r="C171" s="827" t="s">
        <v>264</v>
      </c>
      <c r="D171" s="828"/>
      <c r="E171" s="828"/>
      <c r="F171" s="400"/>
      <c r="G171" s="444"/>
      <c r="H171" s="274">
        <f>SUM(N171:Y171)</f>
        <v>0</v>
      </c>
      <c r="I171" s="275"/>
      <c r="J171" s="276">
        <f t="shared" si="38"/>
        <v>0</v>
      </c>
      <c r="K171" s="277"/>
      <c r="L171" s="278"/>
      <c r="M171" s="278"/>
      <c r="N171" s="277"/>
      <c r="O171" s="278"/>
      <c r="P171" s="278"/>
      <c r="Q171" s="278"/>
      <c r="R171" s="278"/>
      <c r="S171" s="279"/>
      <c r="T171" s="278"/>
      <c r="U171" s="649"/>
      <c r="V171" s="677"/>
      <c r="W171" s="280"/>
      <c r="X171" s="280"/>
      <c r="Y171" s="281"/>
    </row>
    <row r="172" spans="1:25" s="18" customFormat="1" hidden="1" x14ac:dyDescent="0.25">
      <c r="A172" s="126" t="s">
        <v>265</v>
      </c>
      <c r="B172" s="282" t="s">
        <v>680</v>
      </c>
      <c r="C172" s="821" t="s">
        <v>886</v>
      </c>
      <c r="D172" s="822"/>
      <c r="E172" s="822"/>
      <c r="F172" s="401"/>
      <c r="G172" s="445"/>
      <c r="H172" s="283">
        <f>SUM(N172:Y172)</f>
        <v>0</v>
      </c>
      <c r="I172" s="284"/>
      <c r="J172" s="276">
        <f t="shared" si="38"/>
        <v>0</v>
      </c>
      <c r="K172" s="277"/>
      <c r="L172" s="278"/>
      <c r="M172" s="278"/>
      <c r="N172" s="277"/>
      <c r="O172" s="278"/>
      <c r="P172" s="278"/>
      <c r="Q172" s="278"/>
      <c r="R172" s="278"/>
      <c r="S172" s="279"/>
      <c r="T172" s="278"/>
      <c r="U172" s="649"/>
      <c r="V172" s="677"/>
      <c r="W172" s="280"/>
      <c r="X172" s="280"/>
      <c r="Y172" s="281"/>
    </row>
    <row r="173" spans="1:25" s="18" customFormat="1" hidden="1" x14ac:dyDescent="0.25">
      <c r="A173" s="126" t="s">
        <v>266</v>
      </c>
      <c r="B173" s="282" t="s">
        <v>681</v>
      </c>
      <c r="C173" s="821" t="s">
        <v>267</v>
      </c>
      <c r="D173" s="822"/>
      <c r="E173" s="822"/>
      <c r="F173" s="401"/>
      <c r="G173" s="445"/>
      <c r="H173" s="283">
        <f>SUM(N173:Y173)</f>
        <v>0</v>
      </c>
      <c r="I173" s="284"/>
      <c r="J173" s="276">
        <f t="shared" si="38"/>
        <v>0</v>
      </c>
      <c r="K173" s="277"/>
      <c r="L173" s="278"/>
      <c r="M173" s="278"/>
      <c r="N173" s="277"/>
      <c r="O173" s="278"/>
      <c r="P173" s="278"/>
      <c r="Q173" s="278"/>
      <c r="R173" s="278"/>
      <c r="S173" s="279"/>
      <c r="T173" s="278"/>
      <c r="U173" s="649"/>
      <c r="V173" s="677"/>
      <c r="W173" s="280"/>
      <c r="X173" s="280"/>
      <c r="Y173" s="281"/>
    </row>
    <row r="174" spans="1:25" s="18" customFormat="1" ht="15.75" hidden="1" thickBot="1" x14ac:dyDescent="0.3">
      <c r="A174" s="126" t="s">
        <v>268</v>
      </c>
      <c r="B174" s="285" t="s">
        <v>682</v>
      </c>
      <c r="C174" s="823" t="s">
        <v>366</v>
      </c>
      <c r="D174" s="824"/>
      <c r="E174" s="824"/>
      <c r="F174" s="402"/>
      <c r="G174" s="446"/>
      <c r="H174" s="286">
        <f>SUM(N174:Y174)</f>
        <v>0</v>
      </c>
      <c r="I174" s="287"/>
      <c r="J174" s="276">
        <f t="shared" si="38"/>
        <v>0</v>
      </c>
      <c r="K174" s="277"/>
      <c r="L174" s="278"/>
      <c r="M174" s="278"/>
      <c r="N174" s="277"/>
      <c r="O174" s="278"/>
      <c r="P174" s="278"/>
      <c r="Q174" s="278"/>
      <c r="R174" s="278"/>
      <c r="S174" s="279"/>
      <c r="T174" s="278"/>
      <c r="U174" s="649"/>
      <c r="V174" s="677"/>
      <c r="W174" s="280"/>
      <c r="X174" s="280"/>
      <c r="Y174" s="281"/>
    </row>
    <row r="175" spans="1:25" ht="15.75" thickBot="1" x14ac:dyDescent="0.3">
      <c r="B175" s="100" t="s">
        <v>269</v>
      </c>
      <c r="C175" s="788" t="s">
        <v>270</v>
      </c>
      <c r="D175" s="789"/>
      <c r="E175" s="789"/>
      <c r="F175" s="386"/>
      <c r="G175" s="412"/>
      <c r="H175" s="254">
        <f>H176+H177+H188+H199+H210+H213+H225+H226+H227</f>
        <v>0</v>
      </c>
      <c r="I175" s="152">
        <f t="shared" ref="I175:Y175" si="45">I176+I177+I188+I199+I210+I213+I225+I226+I227</f>
        <v>0</v>
      </c>
      <c r="J175" s="164">
        <f t="shared" si="38"/>
        <v>0</v>
      </c>
      <c r="K175" s="86">
        <f>K176+K177+K188+K199+K210+K213+K225+K226+K227</f>
        <v>0</v>
      </c>
      <c r="L175" s="87">
        <f>L176+L177+L188+L199+L210+L213+L225+L226+L227</f>
        <v>0</v>
      </c>
      <c r="M175" s="87">
        <f>M176+M177+M188+M199+M210+M213+M225+M226+M227</f>
        <v>0</v>
      </c>
      <c r="N175" s="86">
        <f t="shared" si="45"/>
        <v>0</v>
      </c>
      <c r="O175" s="87">
        <f t="shared" si="45"/>
        <v>0</v>
      </c>
      <c r="P175" s="87">
        <f t="shared" si="45"/>
        <v>0</v>
      </c>
      <c r="Q175" s="87">
        <f t="shared" si="45"/>
        <v>0</v>
      </c>
      <c r="R175" s="87">
        <f t="shared" si="45"/>
        <v>0</v>
      </c>
      <c r="S175" s="90">
        <f t="shared" si="45"/>
        <v>0</v>
      </c>
      <c r="T175" s="87">
        <f t="shared" si="45"/>
        <v>0</v>
      </c>
      <c r="U175" s="89">
        <f t="shared" si="45"/>
        <v>0</v>
      </c>
      <c r="V175" s="666">
        <f t="shared" si="45"/>
        <v>0</v>
      </c>
      <c r="W175" s="89">
        <f t="shared" si="45"/>
        <v>0</v>
      </c>
      <c r="X175" s="89">
        <f t="shared" si="45"/>
        <v>0</v>
      </c>
      <c r="Y175" s="91">
        <f t="shared" si="45"/>
        <v>0</v>
      </c>
    </row>
    <row r="176" spans="1:25" s="18" customFormat="1" ht="25.5" hidden="1" customHeight="1" x14ac:dyDescent="0.25">
      <c r="A176" s="126" t="s">
        <v>271</v>
      </c>
      <c r="B176" s="92" t="s">
        <v>683</v>
      </c>
      <c r="C176" s="759" t="s">
        <v>367</v>
      </c>
      <c r="D176" s="760"/>
      <c r="E176" s="760"/>
      <c r="F176" s="403"/>
      <c r="G176" s="447"/>
      <c r="H176" s="265">
        <f>SUM(N176:Y176)</f>
        <v>0</v>
      </c>
      <c r="I176" s="163"/>
      <c r="J176" s="166">
        <f t="shared" si="38"/>
        <v>0</v>
      </c>
      <c r="K176" s="94"/>
      <c r="L176" s="95"/>
      <c r="M176" s="95"/>
      <c r="N176" s="94"/>
      <c r="O176" s="95"/>
      <c r="P176" s="95"/>
      <c r="Q176" s="95"/>
      <c r="R176" s="95"/>
      <c r="S176" s="98"/>
      <c r="T176" s="95"/>
      <c r="U176" s="649"/>
      <c r="V176" s="677"/>
      <c r="W176" s="97"/>
      <c r="X176" s="97"/>
      <c r="Y176" s="99"/>
    </row>
    <row r="177" spans="1:25" s="18" customFormat="1" ht="16.350000000000001" hidden="1" customHeight="1" x14ac:dyDescent="0.25">
      <c r="A177" s="126" t="s">
        <v>272</v>
      </c>
      <c r="B177" s="92" t="s">
        <v>684</v>
      </c>
      <c r="C177" s="819" t="s">
        <v>812</v>
      </c>
      <c r="D177" s="820"/>
      <c r="E177" s="820"/>
      <c r="F177" s="403"/>
      <c r="G177" s="447"/>
      <c r="H177" s="265">
        <f>H178+H179+H180+H181+H182+H183+H184+H185+H186+H187</f>
        <v>0</v>
      </c>
      <c r="I177" s="163">
        <f t="shared" ref="I177:Y177" si="46">I178+I179+I180+I181+I182+I183+I184+I185+I186+I187</f>
        <v>0</v>
      </c>
      <c r="J177" s="166">
        <f t="shared" si="38"/>
        <v>0</v>
      </c>
      <c r="K177" s="94">
        <f>K178+K179+K180+K181+K182+K183+K184+K185+K186+K187</f>
        <v>0</v>
      </c>
      <c r="L177" s="95">
        <f>L178+L179+L180+L181+L182+L183+L184+L185+L186+L187</f>
        <v>0</v>
      </c>
      <c r="M177" s="95">
        <f>M178+M179+M180+M181+M182+M183+M184+M185+M186+M187</f>
        <v>0</v>
      </c>
      <c r="N177" s="94">
        <f t="shared" si="46"/>
        <v>0</v>
      </c>
      <c r="O177" s="95">
        <f t="shared" si="46"/>
        <v>0</v>
      </c>
      <c r="P177" s="95">
        <f t="shared" si="46"/>
        <v>0</v>
      </c>
      <c r="Q177" s="95">
        <f t="shared" si="46"/>
        <v>0</v>
      </c>
      <c r="R177" s="95">
        <f t="shared" si="46"/>
        <v>0</v>
      </c>
      <c r="S177" s="98">
        <f t="shared" si="46"/>
        <v>0</v>
      </c>
      <c r="T177" s="95">
        <f t="shared" si="46"/>
        <v>0</v>
      </c>
      <c r="U177" s="649">
        <f t="shared" si="46"/>
        <v>0</v>
      </c>
      <c r="V177" s="677">
        <f t="shared" si="46"/>
        <v>0</v>
      </c>
      <c r="W177" s="97">
        <f t="shared" si="46"/>
        <v>0</v>
      </c>
      <c r="X177" s="97">
        <f t="shared" si="46"/>
        <v>0</v>
      </c>
      <c r="Y177" s="99">
        <f t="shared" si="46"/>
        <v>0</v>
      </c>
    </row>
    <row r="178" spans="1:25" hidden="1" x14ac:dyDescent="0.25">
      <c r="B178" s="55"/>
      <c r="C178" s="2"/>
      <c r="D178" s="761" t="s">
        <v>813</v>
      </c>
      <c r="E178" s="761"/>
      <c r="F178" s="393"/>
      <c r="G178" s="420"/>
      <c r="H178" s="251">
        <f t="shared" ref="H178:H187" si="47">SUM(N178:Y178)</f>
        <v>0</v>
      </c>
      <c r="I178" s="149"/>
      <c r="J178" s="167">
        <f t="shared" si="38"/>
        <v>0</v>
      </c>
      <c r="K178" s="75"/>
      <c r="L178" s="1"/>
      <c r="M178" s="1"/>
      <c r="N178" s="75"/>
      <c r="O178" s="1"/>
      <c r="P178" s="1"/>
      <c r="Q178" s="1"/>
      <c r="R178" s="1"/>
      <c r="S178" s="81"/>
      <c r="T178" s="1"/>
      <c r="U178" s="650"/>
      <c r="V178" s="678"/>
      <c r="W178" s="42"/>
      <c r="X178" s="42"/>
      <c r="Y178" s="44"/>
    </row>
    <row r="179" spans="1:25" hidden="1" x14ac:dyDescent="0.25">
      <c r="B179" s="55"/>
      <c r="C179" s="2"/>
      <c r="D179" s="761" t="s">
        <v>814</v>
      </c>
      <c r="E179" s="761"/>
      <c r="F179" s="393"/>
      <c r="G179" s="420"/>
      <c r="H179" s="251">
        <f t="shared" si="47"/>
        <v>0</v>
      </c>
      <c r="I179" s="149"/>
      <c r="J179" s="167">
        <f t="shared" si="38"/>
        <v>0</v>
      </c>
      <c r="K179" s="75"/>
      <c r="L179" s="1"/>
      <c r="M179" s="1"/>
      <c r="N179" s="75"/>
      <c r="O179" s="1"/>
      <c r="P179" s="1"/>
      <c r="Q179" s="1"/>
      <c r="R179" s="1"/>
      <c r="S179" s="81"/>
      <c r="T179" s="1"/>
      <c r="U179" s="650"/>
      <c r="V179" s="678"/>
      <c r="W179" s="42"/>
      <c r="X179" s="42"/>
      <c r="Y179" s="44"/>
    </row>
    <row r="180" spans="1:25" hidden="1" x14ac:dyDescent="0.25">
      <c r="B180" s="55"/>
      <c r="C180" s="2"/>
      <c r="D180" s="761" t="s">
        <v>545</v>
      </c>
      <c r="E180" s="761"/>
      <c r="F180" s="393"/>
      <c r="G180" s="420"/>
      <c r="H180" s="251">
        <f t="shared" si="47"/>
        <v>0</v>
      </c>
      <c r="I180" s="149"/>
      <c r="J180" s="167">
        <f t="shared" si="38"/>
        <v>0</v>
      </c>
      <c r="K180" s="75"/>
      <c r="L180" s="1"/>
      <c r="M180" s="1"/>
      <c r="N180" s="75"/>
      <c r="O180" s="1"/>
      <c r="P180" s="1"/>
      <c r="Q180" s="1"/>
      <c r="R180" s="1"/>
      <c r="S180" s="81"/>
      <c r="T180" s="1"/>
      <c r="U180" s="650"/>
      <c r="V180" s="678"/>
      <c r="W180" s="42"/>
      <c r="X180" s="42"/>
      <c r="Y180" s="44"/>
    </row>
    <row r="181" spans="1:25" ht="25.5" hidden="1" customHeight="1" x14ac:dyDescent="0.25">
      <c r="B181" s="55"/>
      <c r="C181" s="2"/>
      <c r="D181" s="762" t="s">
        <v>548</v>
      </c>
      <c r="E181" s="762"/>
      <c r="F181" s="397"/>
      <c r="G181" s="426"/>
      <c r="H181" s="261">
        <f t="shared" si="47"/>
        <v>0</v>
      </c>
      <c r="I181" s="159"/>
      <c r="J181" s="167">
        <f t="shared" si="38"/>
        <v>0</v>
      </c>
      <c r="K181" s="75"/>
      <c r="L181" s="1"/>
      <c r="M181" s="1"/>
      <c r="N181" s="75"/>
      <c r="O181" s="1"/>
      <c r="P181" s="1"/>
      <c r="Q181" s="1"/>
      <c r="R181" s="1"/>
      <c r="S181" s="81"/>
      <c r="T181" s="1"/>
      <c r="U181" s="650"/>
      <c r="V181" s="678"/>
      <c r="W181" s="42"/>
      <c r="X181" s="42"/>
      <c r="Y181" s="44"/>
    </row>
    <row r="182" spans="1:25" hidden="1" x14ac:dyDescent="0.25">
      <c r="B182" s="55"/>
      <c r="C182" s="2"/>
      <c r="D182" s="761" t="s">
        <v>550</v>
      </c>
      <c r="E182" s="761"/>
      <c r="F182" s="393"/>
      <c r="G182" s="420"/>
      <c r="H182" s="251">
        <f t="shared" si="47"/>
        <v>0</v>
      </c>
      <c r="I182" s="149"/>
      <c r="J182" s="167">
        <f t="shared" si="38"/>
        <v>0</v>
      </c>
      <c r="K182" s="75"/>
      <c r="L182" s="1"/>
      <c r="M182" s="1"/>
      <c r="N182" s="75"/>
      <c r="O182" s="1"/>
      <c r="P182" s="1"/>
      <c r="Q182" s="1"/>
      <c r="R182" s="1"/>
      <c r="S182" s="81"/>
      <c r="T182" s="1"/>
      <c r="U182" s="650"/>
      <c r="V182" s="678"/>
      <c r="W182" s="42"/>
      <c r="X182" s="42"/>
      <c r="Y182" s="44"/>
    </row>
    <row r="183" spans="1:25" hidden="1" x14ac:dyDescent="0.25">
      <c r="B183" s="55"/>
      <c r="C183" s="2"/>
      <c r="D183" s="761" t="s">
        <v>551</v>
      </c>
      <c r="E183" s="761"/>
      <c r="F183" s="393"/>
      <c r="G183" s="420"/>
      <c r="H183" s="251">
        <f t="shared" si="47"/>
        <v>0</v>
      </c>
      <c r="I183" s="149"/>
      <c r="J183" s="167">
        <f t="shared" si="38"/>
        <v>0</v>
      </c>
      <c r="K183" s="75"/>
      <c r="L183" s="1"/>
      <c r="M183" s="1"/>
      <c r="N183" s="75"/>
      <c r="O183" s="1"/>
      <c r="P183" s="1"/>
      <c r="Q183" s="1"/>
      <c r="R183" s="1"/>
      <c r="S183" s="81"/>
      <c r="T183" s="1"/>
      <c r="U183" s="650"/>
      <c r="V183" s="678"/>
      <c r="W183" s="42"/>
      <c r="X183" s="42"/>
      <c r="Y183" s="44"/>
    </row>
    <row r="184" spans="1:25" ht="25.5" hidden="1" customHeight="1" x14ac:dyDescent="0.25">
      <c r="B184" s="55"/>
      <c r="C184" s="2"/>
      <c r="D184" s="762" t="s">
        <v>555</v>
      </c>
      <c r="E184" s="762"/>
      <c r="F184" s="397"/>
      <c r="G184" s="426"/>
      <c r="H184" s="261">
        <f t="shared" si="47"/>
        <v>0</v>
      </c>
      <c r="I184" s="159"/>
      <c r="J184" s="167">
        <f t="shared" si="38"/>
        <v>0</v>
      </c>
      <c r="K184" s="75"/>
      <c r="L184" s="1"/>
      <c r="M184" s="1"/>
      <c r="N184" s="75"/>
      <c r="O184" s="1"/>
      <c r="P184" s="1"/>
      <c r="Q184" s="1"/>
      <c r="R184" s="1"/>
      <c r="S184" s="81"/>
      <c r="T184" s="1"/>
      <c r="U184" s="650"/>
      <c r="V184" s="678"/>
      <c r="W184" s="42"/>
      <c r="X184" s="42"/>
      <c r="Y184" s="44"/>
    </row>
    <row r="185" spans="1:25" ht="25.5" hidden="1" customHeight="1" x14ac:dyDescent="0.25">
      <c r="B185" s="55"/>
      <c r="C185" s="2"/>
      <c r="D185" s="762" t="s">
        <v>558</v>
      </c>
      <c r="E185" s="762"/>
      <c r="F185" s="397"/>
      <c r="G185" s="426"/>
      <c r="H185" s="261">
        <f t="shared" si="47"/>
        <v>0</v>
      </c>
      <c r="I185" s="159"/>
      <c r="J185" s="167">
        <f t="shared" si="38"/>
        <v>0</v>
      </c>
      <c r="K185" s="75"/>
      <c r="L185" s="1"/>
      <c r="M185" s="1"/>
      <c r="N185" s="75"/>
      <c r="O185" s="1"/>
      <c r="P185" s="1"/>
      <c r="Q185" s="1"/>
      <c r="R185" s="1"/>
      <c r="S185" s="81"/>
      <c r="T185" s="1"/>
      <c r="U185" s="650"/>
      <c r="V185" s="678"/>
      <c r="W185" s="42"/>
      <c r="X185" s="42"/>
      <c r="Y185" s="44"/>
    </row>
    <row r="186" spans="1:25" ht="25.5" hidden="1" customHeight="1" x14ac:dyDescent="0.25">
      <c r="B186" s="55"/>
      <c r="C186" s="2"/>
      <c r="D186" s="762" t="s">
        <v>560</v>
      </c>
      <c r="E186" s="762"/>
      <c r="F186" s="397"/>
      <c r="G186" s="426"/>
      <c r="H186" s="261">
        <f t="shared" si="47"/>
        <v>0</v>
      </c>
      <c r="I186" s="159"/>
      <c r="J186" s="167">
        <f t="shared" si="38"/>
        <v>0</v>
      </c>
      <c r="K186" s="75"/>
      <c r="L186" s="1"/>
      <c r="M186" s="1"/>
      <c r="N186" s="75"/>
      <c r="O186" s="1"/>
      <c r="P186" s="1"/>
      <c r="Q186" s="1"/>
      <c r="R186" s="1"/>
      <c r="S186" s="81"/>
      <c r="T186" s="1"/>
      <c r="U186" s="650"/>
      <c r="V186" s="678"/>
      <c r="W186" s="42"/>
      <c r="X186" s="42"/>
      <c r="Y186" s="44"/>
    </row>
    <row r="187" spans="1:25" ht="25.5" hidden="1" customHeight="1" x14ac:dyDescent="0.25">
      <c r="B187" s="55"/>
      <c r="C187" s="2"/>
      <c r="D187" s="762" t="s">
        <v>563</v>
      </c>
      <c r="E187" s="762"/>
      <c r="F187" s="397"/>
      <c r="G187" s="426"/>
      <c r="H187" s="261">
        <f t="shared" si="47"/>
        <v>0</v>
      </c>
      <c r="I187" s="159"/>
      <c r="J187" s="167">
        <f t="shared" si="38"/>
        <v>0</v>
      </c>
      <c r="K187" s="75"/>
      <c r="L187" s="1"/>
      <c r="M187" s="1"/>
      <c r="N187" s="75"/>
      <c r="O187" s="1"/>
      <c r="P187" s="1"/>
      <c r="Q187" s="1"/>
      <c r="R187" s="1"/>
      <c r="S187" s="81"/>
      <c r="T187" s="1"/>
      <c r="U187" s="650"/>
      <c r="V187" s="678"/>
      <c r="W187" s="42"/>
      <c r="X187" s="42"/>
      <c r="Y187" s="44"/>
    </row>
    <row r="188" spans="1:25" s="18" customFormat="1" ht="25.5" hidden="1" customHeight="1" x14ac:dyDescent="0.25">
      <c r="A188" s="129" t="s">
        <v>273</v>
      </c>
      <c r="B188" s="92" t="s">
        <v>685</v>
      </c>
      <c r="C188" s="819" t="s">
        <v>606</v>
      </c>
      <c r="D188" s="820"/>
      <c r="E188" s="820"/>
      <c r="F188" s="403"/>
      <c r="G188" s="447"/>
      <c r="H188" s="265">
        <f>H189+H190+H191+H192+H193+H194+H195+H196+H197+H198</f>
        <v>0</v>
      </c>
      <c r="I188" s="163">
        <f t="shared" ref="I188:Y188" si="48">I189+I190+I191+I192+I193+I194+I195+I196+I197+I198</f>
        <v>0</v>
      </c>
      <c r="J188" s="166">
        <f t="shared" si="38"/>
        <v>0</v>
      </c>
      <c r="K188" s="94">
        <f>K189+K190+K191+K192+K193+K194+K195+K196+K197+K198</f>
        <v>0</v>
      </c>
      <c r="L188" s="95">
        <f>L189+L190+L191+L192+L193+L194+L195+L196+L197+L198</f>
        <v>0</v>
      </c>
      <c r="M188" s="95">
        <f>M189+M190+M191+M192+M193+M194+M195+M196+M197+M198</f>
        <v>0</v>
      </c>
      <c r="N188" s="94">
        <f t="shared" si="48"/>
        <v>0</v>
      </c>
      <c r="O188" s="95">
        <f t="shared" si="48"/>
        <v>0</v>
      </c>
      <c r="P188" s="95">
        <f t="shared" si="48"/>
        <v>0</v>
      </c>
      <c r="Q188" s="95">
        <f t="shared" si="48"/>
        <v>0</v>
      </c>
      <c r="R188" s="95">
        <f t="shared" si="48"/>
        <v>0</v>
      </c>
      <c r="S188" s="98">
        <f t="shared" si="48"/>
        <v>0</v>
      </c>
      <c r="T188" s="95">
        <f t="shared" si="48"/>
        <v>0</v>
      </c>
      <c r="U188" s="649">
        <f t="shared" si="48"/>
        <v>0</v>
      </c>
      <c r="V188" s="677">
        <f t="shared" si="48"/>
        <v>0</v>
      </c>
      <c r="W188" s="97">
        <f t="shared" si="48"/>
        <v>0</v>
      </c>
      <c r="X188" s="97">
        <f t="shared" si="48"/>
        <v>0</v>
      </c>
      <c r="Y188" s="99">
        <f t="shared" si="48"/>
        <v>0</v>
      </c>
    </row>
    <row r="189" spans="1:25" hidden="1" x14ac:dyDescent="0.25">
      <c r="B189" s="55"/>
      <c r="C189" s="2"/>
      <c r="D189" s="761" t="s">
        <v>815</v>
      </c>
      <c r="E189" s="761"/>
      <c r="F189" s="393"/>
      <c r="G189" s="420"/>
      <c r="H189" s="251">
        <f t="shared" ref="H189:H198" si="49">SUM(N189:Y189)</f>
        <v>0</v>
      </c>
      <c r="I189" s="149"/>
      <c r="J189" s="167">
        <f t="shared" si="38"/>
        <v>0</v>
      </c>
      <c r="K189" s="75"/>
      <c r="L189" s="1"/>
      <c r="M189" s="1"/>
      <c r="N189" s="75"/>
      <c r="O189" s="1"/>
      <c r="P189" s="1"/>
      <c r="Q189" s="1"/>
      <c r="R189" s="1"/>
      <c r="S189" s="81"/>
      <c r="T189" s="1"/>
      <c r="U189" s="650"/>
      <c r="V189" s="678"/>
      <c r="W189" s="42"/>
      <c r="X189" s="42"/>
      <c r="Y189" s="44"/>
    </row>
    <row r="190" spans="1:25" hidden="1" x14ac:dyDescent="0.25">
      <c r="B190" s="55"/>
      <c r="C190" s="2"/>
      <c r="D190" s="761" t="s">
        <v>816</v>
      </c>
      <c r="E190" s="761"/>
      <c r="F190" s="393"/>
      <c r="G190" s="420"/>
      <c r="H190" s="251">
        <f t="shared" si="49"/>
        <v>0</v>
      </c>
      <c r="I190" s="149"/>
      <c r="J190" s="167">
        <f t="shared" si="38"/>
        <v>0</v>
      </c>
      <c r="K190" s="75"/>
      <c r="L190" s="1"/>
      <c r="M190" s="1"/>
      <c r="N190" s="75"/>
      <c r="O190" s="1"/>
      <c r="P190" s="1"/>
      <c r="Q190" s="1"/>
      <c r="R190" s="1"/>
      <c r="S190" s="81"/>
      <c r="T190" s="1"/>
      <c r="U190" s="650"/>
      <c r="V190" s="678"/>
      <c r="W190" s="42"/>
      <c r="X190" s="42"/>
      <c r="Y190" s="44"/>
    </row>
    <row r="191" spans="1:25" hidden="1" x14ac:dyDescent="0.25">
      <c r="B191" s="55"/>
      <c r="C191" s="2"/>
      <c r="D191" s="761" t="s">
        <v>546</v>
      </c>
      <c r="E191" s="761"/>
      <c r="F191" s="393"/>
      <c r="G191" s="420"/>
      <c r="H191" s="251">
        <f t="shared" si="49"/>
        <v>0</v>
      </c>
      <c r="I191" s="149"/>
      <c r="J191" s="167">
        <f t="shared" si="38"/>
        <v>0</v>
      </c>
      <c r="K191" s="75"/>
      <c r="L191" s="1"/>
      <c r="M191" s="1"/>
      <c r="N191" s="75"/>
      <c r="O191" s="1"/>
      <c r="P191" s="1"/>
      <c r="Q191" s="1"/>
      <c r="R191" s="1"/>
      <c r="S191" s="81"/>
      <c r="T191" s="1"/>
      <c r="U191" s="650"/>
      <c r="V191" s="678"/>
      <c r="W191" s="42"/>
      <c r="X191" s="42"/>
      <c r="Y191" s="44"/>
    </row>
    <row r="192" spans="1:25" ht="25.5" hidden="1" customHeight="1" x14ac:dyDescent="0.25">
      <c r="B192" s="55"/>
      <c r="C192" s="2"/>
      <c r="D192" s="762" t="s">
        <v>549</v>
      </c>
      <c r="E192" s="762"/>
      <c r="F192" s="397"/>
      <c r="G192" s="426"/>
      <c r="H192" s="261">
        <f t="shared" si="49"/>
        <v>0</v>
      </c>
      <c r="I192" s="159"/>
      <c r="J192" s="167">
        <f t="shared" si="38"/>
        <v>0</v>
      </c>
      <c r="K192" s="75"/>
      <c r="L192" s="1"/>
      <c r="M192" s="1"/>
      <c r="N192" s="75"/>
      <c r="O192" s="1"/>
      <c r="P192" s="1"/>
      <c r="Q192" s="1"/>
      <c r="R192" s="1"/>
      <c r="S192" s="81"/>
      <c r="T192" s="1"/>
      <c r="U192" s="650"/>
      <c r="V192" s="678"/>
      <c r="W192" s="42"/>
      <c r="X192" s="42"/>
      <c r="Y192" s="44"/>
    </row>
    <row r="193" spans="1:25" hidden="1" x14ac:dyDescent="0.25">
      <c r="B193" s="55"/>
      <c r="C193" s="2"/>
      <c r="D193" s="761" t="s">
        <v>552</v>
      </c>
      <c r="E193" s="761"/>
      <c r="F193" s="393"/>
      <c r="G193" s="420"/>
      <c r="H193" s="251">
        <f t="shared" si="49"/>
        <v>0</v>
      </c>
      <c r="I193" s="149"/>
      <c r="J193" s="167">
        <f t="shared" si="38"/>
        <v>0</v>
      </c>
      <c r="K193" s="75"/>
      <c r="L193" s="1"/>
      <c r="M193" s="1"/>
      <c r="N193" s="75"/>
      <c r="O193" s="1"/>
      <c r="P193" s="1"/>
      <c r="Q193" s="1"/>
      <c r="R193" s="1"/>
      <c r="S193" s="81"/>
      <c r="T193" s="1"/>
      <c r="U193" s="650"/>
      <c r="V193" s="678"/>
      <c r="W193" s="42"/>
      <c r="X193" s="42"/>
      <c r="Y193" s="44"/>
    </row>
    <row r="194" spans="1:25" hidden="1" x14ac:dyDescent="0.25">
      <c r="B194" s="55"/>
      <c r="C194" s="2"/>
      <c r="D194" s="761" t="s">
        <v>817</v>
      </c>
      <c r="E194" s="761"/>
      <c r="F194" s="393"/>
      <c r="G194" s="420"/>
      <c r="H194" s="251">
        <f t="shared" si="49"/>
        <v>0</v>
      </c>
      <c r="I194" s="149"/>
      <c r="J194" s="167">
        <f t="shared" si="38"/>
        <v>0</v>
      </c>
      <c r="K194" s="75"/>
      <c r="L194" s="1"/>
      <c r="M194" s="1"/>
      <c r="N194" s="75"/>
      <c r="O194" s="1"/>
      <c r="P194" s="1"/>
      <c r="Q194" s="1"/>
      <c r="R194" s="1"/>
      <c r="S194" s="81"/>
      <c r="T194" s="1"/>
      <c r="U194" s="650"/>
      <c r="V194" s="678"/>
      <c r="W194" s="42"/>
      <c r="X194" s="42"/>
      <c r="Y194" s="44"/>
    </row>
    <row r="195" spans="1:25" ht="25.5" hidden="1" customHeight="1" x14ac:dyDescent="0.25">
      <c r="B195" s="55"/>
      <c r="C195" s="2"/>
      <c r="D195" s="762" t="s">
        <v>556</v>
      </c>
      <c r="E195" s="762"/>
      <c r="F195" s="397"/>
      <c r="G195" s="426"/>
      <c r="H195" s="261">
        <f t="shared" si="49"/>
        <v>0</v>
      </c>
      <c r="I195" s="159"/>
      <c r="J195" s="167">
        <f t="shared" si="38"/>
        <v>0</v>
      </c>
      <c r="K195" s="75"/>
      <c r="L195" s="1"/>
      <c r="M195" s="1"/>
      <c r="N195" s="75"/>
      <c r="O195" s="1"/>
      <c r="P195" s="1"/>
      <c r="Q195" s="1"/>
      <c r="R195" s="1"/>
      <c r="S195" s="81"/>
      <c r="T195" s="1"/>
      <c r="U195" s="650"/>
      <c r="V195" s="678"/>
      <c r="W195" s="42"/>
      <c r="X195" s="42"/>
      <c r="Y195" s="44"/>
    </row>
    <row r="196" spans="1:25" ht="25.5" hidden="1" customHeight="1" x14ac:dyDescent="0.25">
      <c r="B196" s="55"/>
      <c r="C196" s="2"/>
      <c r="D196" s="762" t="s">
        <v>559</v>
      </c>
      <c r="E196" s="762"/>
      <c r="F196" s="397"/>
      <c r="G196" s="426"/>
      <c r="H196" s="261">
        <f t="shared" si="49"/>
        <v>0</v>
      </c>
      <c r="I196" s="159"/>
      <c r="J196" s="167">
        <f t="shared" si="38"/>
        <v>0</v>
      </c>
      <c r="K196" s="75"/>
      <c r="L196" s="1"/>
      <c r="M196" s="1"/>
      <c r="N196" s="75"/>
      <c r="O196" s="1"/>
      <c r="P196" s="1"/>
      <c r="Q196" s="1"/>
      <c r="R196" s="1"/>
      <c r="S196" s="81"/>
      <c r="T196" s="1"/>
      <c r="U196" s="650"/>
      <c r="V196" s="678"/>
      <c r="W196" s="42"/>
      <c r="X196" s="42"/>
      <c r="Y196" s="44"/>
    </row>
    <row r="197" spans="1:25" ht="25.5" hidden="1" customHeight="1" x14ac:dyDescent="0.25">
      <c r="B197" s="55"/>
      <c r="C197" s="2"/>
      <c r="D197" s="762" t="s">
        <v>561</v>
      </c>
      <c r="E197" s="762"/>
      <c r="F197" s="397"/>
      <c r="G197" s="426"/>
      <c r="H197" s="261">
        <f t="shared" si="49"/>
        <v>0</v>
      </c>
      <c r="I197" s="159"/>
      <c r="J197" s="167">
        <f t="shared" si="38"/>
        <v>0</v>
      </c>
      <c r="K197" s="75"/>
      <c r="L197" s="1"/>
      <c r="M197" s="1"/>
      <c r="N197" s="75"/>
      <c r="O197" s="1"/>
      <c r="P197" s="1"/>
      <c r="Q197" s="1"/>
      <c r="R197" s="1"/>
      <c r="S197" s="81"/>
      <c r="T197" s="1"/>
      <c r="U197" s="650"/>
      <c r="V197" s="678"/>
      <c r="W197" s="42"/>
      <c r="X197" s="42"/>
      <c r="Y197" s="44"/>
    </row>
    <row r="198" spans="1:25" ht="25.5" hidden="1" customHeight="1" x14ac:dyDescent="0.25">
      <c r="B198" s="55"/>
      <c r="C198" s="2"/>
      <c r="D198" s="762" t="s">
        <v>564</v>
      </c>
      <c r="E198" s="762"/>
      <c r="F198" s="397"/>
      <c r="G198" s="426"/>
      <c r="H198" s="261">
        <f t="shared" si="49"/>
        <v>0</v>
      </c>
      <c r="I198" s="159"/>
      <c r="J198" s="167">
        <f t="shared" si="38"/>
        <v>0</v>
      </c>
      <c r="K198" s="75"/>
      <c r="L198" s="1"/>
      <c r="M198" s="1"/>
      <c r="N198" s="75"/>
      <c r="O198" s="1"/>
      <c r="P198" s="1"/>
      <c r="Q198" s="1"/>
      <c r="R198" s="1"/>
      <c r="S198" s="81"/>
      <c r="T198" s="1"/>
      <c r="U198" s="650"/>
      <c r="V198" s="678"/>
      <c r="W198" s="42"/>
      <c r="X198" s="42"/>
      <c r="Y198" s="44"/>
    </row>
    <row r="199" spans="1:25" s="18" customFormat="1" hidden="1" x14ac:dyDescent="0.25">
      <c r="A199" s="126" t="s">
        <v>274</v>
      </c>
      <c r="B199" s="92" t="s">
        <v>686</v>
      </c>
      <c r="C199" s="784" t="s">
        <v>275</v>
      </c>
      <c r="D199" s="785"/>
      <c r="E199" s="785"/>
      <c r="F199" s="388"/>
      <c r="G199" s="421"/>
      <c r="H199" s="252">
        <f>H200+H201+H202+H203+H204+H205+H206+H207+H208+H209</f>
        <v>0</v>
      </c>
      <c r="I199" s="150">
        <f t="shared" ref="I199:Y199" si="50">I200+I201+I202+I203+I204+I205+I206+I207+I208+I209</f>
        <v>0</v>
      </c>
      <c r="J199" s="166">
        <f t="shared" si="38"/>
        <v>0</v>
      </c>
      <c r="K199" s="94">
        <f>K200+K201+K202+K203+K204+K205+K206+K207+K208+K209</f>
        <v>0</v>
      </c>
      <c r="L199" s="95">
        <f>L200+L201+L202+L203+L204+L205+L206+L207+L208+L209</f>
        <v>0</v>
      </c>
      <c r="M199" s="95">
        <f>M200+M201+M202+M203+M204+M205+M206+M207+M208+M209</f>
        <v>0</v>
      </c>
      <c r="N199" s="94">
        <f t="shared" si="50"/>
        <v>0</v>
      </c>
      <c r="O199" s="95">
        <f t="shared" si="50"/>
        <v>0</v>
      </c>
      <c r="P199" s="95">
        <f t="shared" si="50"/>
        <v>0</v>
      </c>
      <c r="Q199" s="95">
        <f t="shared" si="50"/>
        <v>0</v>
      </c>
      <c r="R199" s="95">
        <f t="shared" si="50"/>
        <v>0</v>
      </c>
      <c r="S199" s="98">
        <f t="shared" si="50"/>
        <v>0</v>
      </c>
      <c r="T199" s="95">
        <f t="shared" si="50"/>
        <v>0</v>
      </c>
      <c r="U199" s="649">
        <f t="shared" si="50"/>
        <v>0</v>
      </c>
      <c r="V199" s="677">
        <f t="shared" si="50"/>
        <v>0</v>
      </c>
      <c r="W199" s="97">
        <f t="shared" si="50"/>
        <v>0</v>
      </c>
      <c r="X199" s="97">
        <f t="shared" si="50"/>
        <v>0</v>
      </c>
      <c r="Y199" s="99">
        <f t="shared" si="50"/>
        <v>0</v>
      </c>
    </row>
    <row r="200" spans="1:25" hidden="1" x14ac:dyDescent="0.25">
      <c r="B200" s="55"/>
      <c r="C200" s="2"/>
      <c r="D200" s="761" t="s">
        <v>371</v>
      </c>
      <c r="E200" s="761"/>
      <c r="F200" s="393"/>
      <c r="G200" s="420"/>
      <c r="H200" s="251">
        <f t="shared" ref="H200:H209" si="51">SUM(N200:Y200)</f>
        <v>0</v>
      </c>
      <c r="I200" s="149"/>
      <c r="J200" s="167">
        <f t="shared" si="38"/>
        <v>0</v>
      </c>
      <c r="K200" s="75"/>
      <c r="L200" s="1"/>
      <c r="M200" s="1"/>
      <c r="N200" s="75"/>
      <c r="O200" s="1"/>
      <c r="P200" s="1"/>
      <c r="Q200" s="1"/>
      <c r="R200" s="1"/>
      <c r="S200" s="81"/>
      <c r="T200" s="1"/>
      <c r="U200" s="650"/>
      <c r="V200" s="678"/>
      <c r="W200" s="42"/>
      <c r="X200" s="42"/>
      <c r="Y200" s="44"/>
    </row>
    <row r="201" spans="1:25" hidden="1" x14ac:dyDescent="0.25">
      <c r="B201" s="55"/>
      <c r="C201" s="2"/>
      <c r="D201" s="761" t="s">
        <v>544</v>
      </c>
      <c r="E201" s="761"/>
      <c r="F201" s="393"/>
      <c r="G201" s="420"/>
      <c r="H201" s="251">
        <f t="shared" si="51"/>
        <v>0</v>
      </c>
      <c r="I201" s="149"/>
      <c r="J201" s="167">
        <f t="shared" si="38"/>
        <v>0</v>
      </c>
      <c r="K201" s="75"/>
      <c r="L201" s="1"/>
      <c r="M201" s="1"/>
      <c r="N201" s="75"/>
      <c r="O201" s="1"/>
      <c r="P201" s="1"/>
      <c r="Q201" s="1"/>
      <c r="R201" s="1"/>
      <c r="S201" s="81"/>
      <c r="T201" s="1"/>
      <c r="U201" s="650"/>
      <c r="V201" s="678"/>
      <c r="W201" s="42"/>
      <c r="X201" s="42"/>
      <c r="Y201" s="44"/>
    </row>
    <row r="202" spans="1:25" hidden="1" x14ac:dyDescent="0.25">
      <c r="B202" s="55"/>
      <c r="C202" s="2"/>
      <c r="D202" s="761" t="s">
        <v>547</v>
      </c>
      <c r="E202" s="761"/>
      <c r="F202" s="393"/>
      <c r="G202" s="420"/>
      <c r="H202" s="251">
        <f t="shared" si="51"/>
        <v>0</v>
      </c>
      <c r="I202" s="149"/>
      <c r="J202" s="167">
        <f t="shared" si="38"/>
        <v>0</v>
      </c>
      <c r="K202" s="75"/>
      <c r="L202" s="1"/>
      <c r="M202" s="1"/>
      <c r="N202" s="75"/>
      <c r="O202" s="1"/>
      <c r="P202" s="1"/>
      <c r="Q202" s="1"/>
      <c r="R202" s="1"/>
      <c r="S202" s="81"/>
      <c r="T202" s="1"/>
      <c r="U202" s="650"/>
      <c r="V202" s="678"/>
      <c r="W202" s="42"/>
      <c r="X202" s="42"/>
      <c r="Y202" s="44"/>
    </row>
    <row r="203" spans="1:25" hidden="1" x14ac:dyDescent="0.25">
      <c r="B203" s="55"/>
      <c r="C203" s="2"/>
      <c r="D203" s="762" t="s">
        <v>818</v>
      </c>
      <c r="E203" s="762"/>
      <c r="F203" s="397"/>
      <c r="G203" s="426"/>
      <c r="H203" s="261">
        <f t="shared" si="51"/>
        <v>0</v>
      </c>
      <c r="I203" s="159"/>
      <c r="J203" s="167">
        <f t="shared" si="38"/>
        <v>0</v>
      </c>
      <c r="K203" s="75"/>
      <c r="L203" s="1"/>
      <c r="M203" s="1"/>
      <c r="N203" s="75"/>
      <c r="O203" s="1"/>
      <c r="P203" s="1"/>
      <c r="Q203" s="1"/>
      <c r="R203" s="1"/>
      <c r="S203" s="81"/>
      <c r="T203" s="1"/>
      <c r="U203" s="650"/>
      <c r="V203" s="678"/>
      <c r="W203" s="42"/>
      <c r="X203" s="42"/>
      <c r="Y203" s="44"/>
    </row>
    <row r="204" spans="1:25" hidden="1" x14ac:dyDescent="0.25">
      <c r="B204" s="55"/>
      <c r="C204" s="2"/>
      <c r="D204" s="761" t="s">
        <v>554</v>
      </c>
      <c r="E204" s="761"/>
      <c r="F204" s="393"/>
      <c r="G204" s="420"/>
      <c r="H204" s="251">
        <f t="shared" si="51"/>
        <v>0</v>
      </c>
      <c r="I204" s="149"/>
      <c r="J204" s="167">
        <f t="shared" si="38"/>
        <v>0</v>
      </c>
      <c r="K204" s="75"/>
      <c r="L204" s="1"/>
      <c r="M204" s="1"/>
      <c r="N204" s="75"/>
      <c r="O204" s="1"/>
      <c r="P204" s="1"/>
      <c r="Q204" s="1"/>
      <c r="R204" s="1"/>
      <c r="S204" s="81"/>
      <c r="T204" s="1"/>
      <c r="U204" s="650"/>
      <c r="V204" s="678"/>
      <c r="W204" s="42"/>
      <c r="X204" s="42"/>
      <c r="Y204" s="44"/>
    </row>
    <row r="205" spans="1:25" hidden="1" x14ac:dyDescent="0.25">
      <c r="B205" s="55"/>
      <c r="C205" s="2"/>
      <c r="D205" s="761" t="s">
        <v>553</v>
      </c>
      <c r="E205" s="761"/>
      <c r="F205" s="393"/>
      <c r="G205" s="420"/>
      <c r="H205" s="251">
        <f t="shared" si="51"/>
        <v>0</v>
      </c>
      <c r="I205" s="149"/>
      <c r="J205" s="167">
        <f t="shared" si="38"/>
        <v>0</v>
      </c>
      <c r="K205" s="75"/>
      <c r="L205" s="1"/>
      <c r="M205" s="1"/>
      <c r="N205" s="75"/>
      <c r="O205" s="1"/>
      <c r="P205" s="1"/>
      <c r="Q205" s="1"/>
      <c r="R205" s="1"/>
      <c r="S205" s="81"/>
      <c r="T205" s="1"/>
      <c r="U205" s="650"/>
      <c r="V205" s="678"/>
      <c r="W205" s="42"/>
      <c r="X205" s="42"/>
      <c r="Y205" s="44"/>
    </row>
    <row r="206" spans="1:25" ht="25.5" hidden="1" customHeight="1" x14ac:dyDescent="0.25">
      <c r="B206" s="55"/>
      <c r="C206" s="2"/>
      <c r="D206" s="762" t="s">
        <v>557</v>
      </c>
      <c r="E206" s="762"/>
      <c r="F206" s="397"/>
      <c r="G206" s="426"/>
      <c r="H206" s="261">
        <f t="shared" si="51"/>
        <v>0</v>
      </c>
      <c r="I206" s="159"/>
      <c r="J206" s="167">
        <f t="shared" si="38"/>
        <v>0</v>
      </c>
      <c r="K206" s="75"/>
      <c r="L206" s="1"/>
      <c r="M206" s="1"/>
      <c r="N206" s="75"/>
      <c r="O206" s="1"/>
      <c r="P206" s="1"/>
      <c r="Q206" s="1"/>
      <c r="R206" s="1"/>
      <c r="S206" s="81"/>
      <c r="T206" s="1"/>
      <c r="U206" s="650"/>
      <c r="V206" s="678"/>
      <c r="W206" s="42"/>
      <c r="X206" s="42"/>
      <c r="Y206" s="44"/>
    </row>
    <row r="207" spans="1:25" hidden="1" x14ac:dyDescent="0.25">
      <c r="B207" s="55"/>
      <c r="C207" s="2"/>
      <c r="D207" s="761" t="s">
        <v>819</v>
      </c>
      <c r="E207" s="761"/>
      <c r="F207" s="393"/>
      <c r="G207" s="420"/>
      <c r="H207" s="251">
        <f t="shared" si="51"/>
        <v>0</v>
      </c>
      <c r="I207" s="149"/>
      <c r="J207" s="167">
        <f t="shared" si="38"/>
        <v>0</v>
      </c>
      <c r="K207" s="75"/>
      <c r="L207" s="1"/>
      <c r="M207" s="1"/>
      <c r="N207" s="75"/>
      <c r="O207" s="1"/>
      <c r="P207" s="1"/>
      <c r="Q207" s="1"/>
      <c r="R207" s="1"/>
      <c r="S207" s="81"/>
      <c r="T207" s="1"/>
      <c r="U207" s="650"/>
      <c r="V207" s="678"/>
      <c r="W207" s="42"/>
      <c r="X207" s="42"/>
      <c r="Y207" s="44"/>
    </row>
    <row r="208" spans="1:25" ht="25.5" hidden="1" customHeight="1" x14ac:dyDescent="0.25">
      <c r="B208" s="55"/>
      <c r="C208" s="2"/>
      <c r="D208" s="762" t="s">
        <v>562</v>
      </c>
      <c r="E208" s="762"/>
      <c r="F208" s="397"/>
      <c r="G208" s="426"/>
      <c r="H208" s="261">
        <f t="shared" si="51"/>
        <v>0</v>
      </c>
      <c r="I208" s="159"/>
      <c r="J208" s="167">
        <f t="shared" si="38"/>
        <v>0</v>
      </c>
      <c r="K208" s="75"/>
      <c r="L208" s="1"/>
      <c r="M208" s="1"/>
      <c r="N208" s="75"/>
      <c r="O208" s="1"/>
      <c r="P208" s="1"/>
      <c r="Q208" s="1"/>
      <c r="R208" s="1"/>
      <c r="S208" s="81"/>
      <c r="T208" s="1"/>
      <c r="U208" s="650"/>
      <c r="V208" s="678"/>
      <c r="W208" s="42"/>
      <c r="X208" s="42"/>
      <c r="Y208" s="44"/>
    </row>
    <row r="209" spans="1:25" ht="25.5" hidden="1" customHeight="1" x14ac:dyDescent="0.25">
      <c r="B209" s="55"/>
      <c r="C209" s="2"/>
      <c r="D209" s="762" t="s">
        <v>565</v>
      </c>
      <c r="E209" s="762"/>
      <c r="F209" s="397"/>
      <c r="G209" s="426"/>
      <c r="H209" s="261">
        <f t="shared" si="51"/>
        <v>0</v>
      </c>
      <c r="I209" s="159"/>
      <c r="J209" s="167">
        <f t="shared" si="38"/>
        <v>0</v>
      </c>
      <c r="K209" s="75"/>
      <c r="L209" s="1"/>
      <c r="M209" s="1"/>
      <c r="N209" s="75"/>
      <c r="O209" s="1"/>
      <c r="P209" s="1"/>
      <c r="Q209" s="1"/>
      <c r="R209" s="1"/>
      <c r="S209" s="81"/>
      <c r="T209" s="1"/>
      <c r="U209" s="650"/>
      <c r="V209" s="678"/>
      <c r="W209" s="42"/>
      <c r="X209" s="42"/>
      <c r="Y209" s="44"/>
    </row>
    <row r="210" spans="1:25" s="18" customFormat="1" ht="25.5" hidden="1" customHeight="1" x14ac:dyDescent="0.25">
      <c r="A210" s="126" t="s">
        <v>276</v>
      </c>
      <c r="B210" s="92" t="s">
        <v>687</v>
      </c>
      <c r="C210" s="819" t="s">
        <v>607</v>
      </c>
      <c r="D210" s="820"/>
      <c r="E210" s="820"/>
      <c r="F210" s="403"/>
      <c r="G210" s="447"/>
      <c r="H210" s="265">
        <f>H211+H212</f>
        <v>0</v>
      </c>
      <c r="I210" s="163">
        <f t="shared" ref="I210:Y210" si="52">I211+I212</f>
        <v>0</v>
      </c>
      <c r="J210" s="166">
        <f t="shared" si="38"/>
        <v>0</v>
      </c>
      <c r="K210" s="94">
        <f>K211+K212</f>
        <v>0</v>
      </c>
      <c r="L210" s="95">
        <f>L211+L212</f>
        <v>0</v>
      </c>
      <c r="M210" s="95">
        <f>M211+M212</f>
        <v>0</v>
      </c>
      <c r="N210" s="94">
        <f t="shared" si="52"/>
        <v>0</v>
      </c>
      <c r="O210" s="95">
        <f t="shared" si="52"/>
        <v>0</v>
      </c>
      <c r="P210" s="95">
        <f t="shared" si="52"/>
        <v>0</v>
      </c>
      <c r="Q210" s="95">
        <f t="shared" si="52"/>
        <v>0</v>
      </c>
      <c r="R210" s="95">
        <f t="shared" si="52"/>
        <v>0</v>
      </c>
      <c r="S210" s="98">
        <f t="shared" si="52"/>
        <v>0</v>
      </c>
      <c r="T210" s="95">
        <f t="shared" si="52"/>
        <v>0</v>
      </c>
      <c r="U210" s="649">
        <f t="shared" si="52"/>
        <v>0</v>
      </c>
      <c r="V210" s="677">
        <f t="shared" si="52"/>
        <v>0</v>
      </c>
      <c r="W210" s="97">
        <f t="shared" si="52"/>
        <v>0</v>
      </c>
      <c r="X210" s="97">
        <f t="shared" si="52"/>
        <v>0</v>
      </c>
      <c r="Y210" s="99">
        <f t="shared" si="52"/>
        <v>0</v>
      </c>
    </row>
    <row r="211" spans="1:25" ht="25.5" hidden="1" customHeight="1" x14ac:dyDescent="0.25">
      <c r="B211" s="55"/>
      <c r="C211" s="2"/>
      <c r="D211" s="762" t="s">
        <v>568</v>
      </c>
      <c r="E211" s="762"/>
      <c r="F211" s="397"/>
      <c r="G211" s="426"/>
      <c r="H211" s="261">
        <f>SUM(N211:Y211)</f>
        <v>0</v>
      </c>
      <c r="I211" s="159"/>
      <c r="J211" s="167">
        <f t="shared" ref="J211:J268" si="53">SUM(H211:I211)</f>
        <v>0</v>
      </c>
      <c r="K211" s="75"/>
      <c r="L211" s="1"/>
      <c r="M211" s="1"/>
      <c r="N211" s="75"/>
      <c r="O211" s="1"/>
      <c r="P211" s="1"/>
      <c r="Q211" s="1"/>
      <c r="R211" s="1"/>
      <c r="S211" s="81"/>
      <c r="T211" s="1"/>
      <c r="U211" s="650"/>
      <c r="V211" s="678"/>
      <c r="W211" s="42"/>
      <c r="X211" s="42"/>
      <c r="Y211" s="44"/>
    </row>
    <row r="212" spans="1:25" ht="25.5" hidden="1" customHeight="1" x14ac:dyDescent="0.25">
      <c r="B212" s="55"/>
      <c r="C212" s="2"/>
      <c r="D212" s="762" t="s">
        <v>569</v>
      </c>
      <c r="E212" s="762"/>
      <c r="F212" s="397"/>
      <c r="G212" s="426"/>
      <c r="H212" s="261">
        <f>SUM(N212:Y212)</f>
        <v>0</v>
      </c>
      <c r="I212" s="159"/>
      <c r="J212" s="167">
        <f t="shared" si="53"/>
        <v>0</v>
      </c>
      <c r="K212" s="75"/>
      <c r="L212" s="1"/>
      <c r="M212" s="1"/>
      <c r="N212" s="75"/>
      <c r="O212" s="1"/>
      <c r="P212" s="1"/>
      <c r="Q212" s="1"/>
      <c r="R212" s="1"/>
      <c r="S212" s="81"/>
      <c r="T212" s="1"/>
      <c r="U212" s="650"/>
      <c r="V212" s="678"/>
      <c r="W212" s="42"/>
      <c r="X212" s="42"/>
      <c r="Y212" s="44"/>
    </row>
    <row r="213" spans="1:25" s="18" customFormat="1" ht="15" hidden="1" customHeight="1" x14ac:dyDescent="0.25">
      <c r="A213" s="126" t="s">
        <v>277</v>
      </c>
      <c r="B213" s="92" t="s">
        <v>688</v>
      </c>
      <c r="C213" s="819" t="s">
        <v>820</v>
      </c>
      <c r="D213" s="820"/>
      <c r="E213" s="820"/>
      <c r="F213" s="403"/>
      <c r="G213" s="447"/>
      <c r="H213" s="265">
        <f>H214+H215+H216+H217+H218+H219+H220+H221+H222+H223+H224</f>
        <v>0</v>
      </c>
      <c r="I213" s="163">
        <f t="shared" ref="I213:Y213" si="54">I214+I215+I216+I217+I218+I219+I220+I221+I222+I223+I224</f>
        <v>0</v>
      </c>
      <c r="J213" s="166">
        <f t="shared" si="53"/>
        <v>0</v>
      </c>
      <c r="K213" s="94">
        <f>K214+K215+K216+K217+K218+K219+K220+K221+K222+K223+K224</f>
        <v>0</v>
      </c>
      <c r="L213" s="95">
        <f>L214+L215+L216+L217+L218+L219+L220+L221+L222+L223+L224</f>
        <v>0</v>
      </c>
      <c r="M213" s="95">
        <f>M214+M215+M216+M217+M218+M219+M220+M221+M222+M223+M224</f>
        <v>0</v>
      </c>
      <c r="N213" s="94">
        <f t="shared" si="54"/>
        <v>0</v>
      </c>
      <c r="O213" s="95">
        <f t="shared" si="54"/>
        <v>0</v>
      </c>
      <c r="P213" s="95">
        <f t="shared" si="54"/>
        <v>0</v>
      </c>
      <c r="Q213" s="95">
        <f t="shared" si="54"/>
        <v>0</v>
      </c>
      <c r="R213" s="95">
        <f t="shared" si="54"/>
        <v>0</v>
      </c>
      <c r="S213" s="98">
        <f t="shared" si="54"/>
        <v>0</v>
      </c>
      <c r="T213" s="95">
        <f t="shared" si="54"/>
        <v>0</v>
      </c>
      <c r="U213" s="649">
        <f t="shared" si="54"/>
        <v>0</v>
      </c>
      <c r="V213" s="677">
        <f t="shared" si="54"/>
        <v>0</v>
      </c>
      <c r="W213" s="97">
        <f t="shared" si="54"/>
        <v>0</v>
      </c>
      <c r="X213" s="97">
        <f t="shared" si="54"/>
        <v>0</v>
      </c>
      <c r="Y213" s="99">
        <f t="shared" si="54"/>
        <v>0</v>
      </c>
    </row>
    <row r="214" spans="1:25" hidden="1" x14ac:dyDescent="0.25">
      <c r="B214" s="55"/>
      <c r="C214" s="2"/>
      <c r="D214" s="761" t="s">
        <v>372</v>
      </c>
      <c r="E214" s="761"/>
      <c r="F214" s="393"/>
      <c r="G214" s="420"/>
      <c r="H214" s="251">
        <f t="shared" ref="H214:H226" si="55">SUM(N214:Y214)</f>
        <v>0</v>
      </c>
      <c r="I214" s="149"/>
      <c r="J214" s="167">
        <f t="shared" si="53"/>
        <v>0</v>
      </c>
      <c r="K214" s="75"/>
      <c r="L214" s="1"/>
      <c r="M214" s="1"/>
      <c r="N214" s="75"/>
      <c r="O214" s="1"/>
      <c r="P214" s="1"/>
      <c r="Q214" s="1"/>
      <c r="R214" s="1"/>
      <c r="S214" s="81"/>
      <c r="T214" s="1"/>
      <c r="U214" s="650"/>
      <c r="V214" s="678"/>
      <c r="W214" s="42"/>
      <c r="X214" s="42"/>
      <c r="Y214" s="44"/>
    </row>
    <row r="215" spans="1:25" hidden="1" x14ac:dyDescent="0.25">
      <c r="B215" s="55"/>
      <c r="C215" s="2"/>
      <c r="D215" s="761" t="s">
        <v>821</v>
      </c>
      <c r="E215" s="761"/>
      <c r="F215" s="393"/>
      <c r="G215" s="420"/>
      <c r="H215" s="251">
        <f t="shared" si="55"/>
        <v>0</v>
      </c>
      <c r="I215" s="149"/>
      <c r="J215" s="167">
        <f t="shared" si="53"/>
        <v>0</v>
      </c>
      <c r="K215" s="75"/>
      <c r="L215" s="1"/>
      <c r="M215" s="1"/>
      <c r="N215" s="75"/>
      <c r="O215" s="1"/>
      <c r="P215" s="1"/>
      <c r="Q215" s="1"/>
      <c r="R215" s="1"/>
      <c r="S215" s="81"/>
      <c r="T215" s="1"/>
      <c r="U215" s="650"/>
      <c r="V215" s="678"/>
      <c r="W215" s="42"/>
      <c r="X215" s="42"/>
      <c r="Y215" s="44"/>
    </row>
    <row r="216" spans="1:25" hidden="1" x14ac:dyDescent="0.25">
      <c r="B216" s="55"/>
      <c r="C216" s="2"/>
      <c r="D216" s="761" t="s">
        <v>375</v>
      </c>
      <c r="E216" s="761"/>
      <c r="F216" s="393"/>
      <c r="G216" s="420"/>
      <c r="H216" s="251">
        <f t="shared" si="55"/>
        <v>0</v>
      </c>
      <c r="I216" s="149"/>
      <c r="J216" s="167">
        <f t="shared" si="53"/>
        <v>0</v>
      </c>
      <c r="K216" s="75"/>
      <c r="L216" s="1"/>
      <c r="M216" s="1"/>
      <c r="N216" s="75"/>
      <c r="O216" s="1"/>
      <c r="P216" s="1"/>
      <c r="Q216" s="1"/>
      <c r="R216" s="1"/>
      <c r="S216" s="81"/>
      <c r="T216" s="1"/>
      <c r="U216" s="650"/>
      <c r="V216" s="678"/>
      <c r="W216" s="42"/>
      <c r="X216" s="42"/>
      <c r="Y216" s="44"/>
    </row>
    <row r="217" spans="1:25" hidden="1" x14ac:dyDescent="0.25">
      <c r="B217" s="55"/>
      <c r="C217" s="2"/>
      <c r="D217" s="761" t="s">
        <v>373</v>
      </c>
      <c r="E217" s="761"/>
      <c r="F217" s="393"/>
      <c r="G217" s="420"/>
      <c r="H217" s="251">
        <f t="shared" si="55"/>
        <v>0</v>
      </c>
      <c r="I217" s="149"/>
      <c r="J217" s="167">
        <f t="shared" si="53"/>
        <v>0</v>
      </c>
      <c r="K217" s="75"/>
      <c r="L217" s="1"/>
      <c r="M217" s="1"/>
      <c r="N217" s="75"/>
      <c r="O217" s="1"/>
      <c r="P217" s="1"/>
      <c r="Q217" s="1"/>
      <c r="R217" s="1"/>
      <c r="S217" s="81"/>
      <c r="T217" s="1"/>
      <c r="U217" s="650"/>
      <c r="V217" s="678"/>
      <c r="W217" s="42"/>
      <c r="X217" s="42"/>
      <c r="Y217" s="44"/>
    </row>
    <row r="218" spans="1:25" hidden="1" x14ac:dyDescent="0.25">
      <c r="B218" s="55"/>
      <c r="C218" s="2"/>
      <c r="D218" s="761" t="s">
        <v>822</v>
      </c>
      <c r="E218" s="761"/>
      <c r="F218" s="393"/>
      <c r="G218" s="420"/>
      <c r="H218" s="251">
        <f t="shared" si="55"/>
        <v>0</v>
      </c>
      <c r="I218" s="149"/>
      <c r="J218" s="167">
        <f t="shared" si="53"/>
        <v>0</v>
      </c>
      <c r="K218" s="75"/>
      <c r="L218" s="1"/>
      <c r="M218" s="1"/>
      <c r="N218" s="75"/>
      <c r="O218" s="1"/>
      <c r="P218" s="1"/>
      <c r="Q218" s="1"/>
      <c r="R218" s="1"/>
      <c r="S218" s="81"/>
      <c r="T218" s="1"/>
      <c r="U218" s="650"/>
      <c r="V218" s="678"/>
      <c r="W218" s="42"/>
      <c r="X218" s="42"/>
      <c r="Y218" s="44"/>
    </row>
    <row r="219" spans="1:25" ht="25.5" hidden="1" customHeight="1" x14ac:dyDescent="0.25">
      <c r="B219" s="55"/>
      <c r="C219" s="2"/>
      <c r="D219" s="762" t="s">
        <v>537</v>
      </c>
      <c r="E219" s="762"/>
      <c r="F219" s="397"/>
      <c r="G219" s="426"/>
      <c r="H219" s="261">
        <f t="shared" si="55"/>
        <v>0</v>
      </c>
      <c r="I219" s="159"/>
      <c r="J219" s="167">
        <f t="shared" si="53"/>
        <v>0</v>
      </c>
      <c r="K219" s="75"/>
      <c r="L219" s="1"/>
      <c r="M219" s="1"/>
      <c r="N219" s="75"/>
      <c r="O219" s="1"/>
      <c r="P219" s="1"/>
      <c r="Q219" s="1"/>
      <c r="R219" s="1"/>
      <c r="S219" s="81"/>
      <c r="T219" s="1"/>
      <c r="U219" s="650"/>
      <c r="V219" s="678"/>
      <c r="W219" s="42"/>
      <c r="X219" s="42"/>
      <c r="Y219" s="44"/>
    </row>
    <row r="220" spans="1:25" ht="25.5" hidden="1" customHeight="1" x14ac:dyDescent="0.25">
      <c r="B220" s="55"/>
      <c r="C220" s="2"/>
      <c r="D220" s="762" t="s">
        <v>540</v>
      </c>
      <c r="E220" s="762"/>
      <c r="F220" s="397"/>
      <c r="G220" s="426"/>
      <c r="H220" s="261">
        <f t="shared" si="55"/>
        <v>0</v>
      </c>
      <c r="I220" s="159"/>
      <c r="J220" s="167">
        <f t="shared" si="53"/>
        <v>0</v>
      </c>
      <c r="K220" s="75"/>
      <c r="L220" s="1"/>
      <c r="M220" s="1"/>
      <c r="N220" s="75"/>
      <c r="O220" s="1"/>
      <c r="P220" s="1"/>
      <c r="Q220" s="1"/>
      <c r="R220" s="1"/>
      <c r="S220" s="81"/>
      <c r="T220" s="1"/>
      <c r="U220" s="650"/>
      <c r="V220" s="678"/>
      <c r="W220" s="42"/>
      <c r="X220" s="42"/>
      <c r="Y220" s="44"/>
    </row>
    <row r="221" spans="1:25" hidden="1" x14ac:dyDescent="0.25">
      <c r="B221" s="55"/>
      <c r="C221" s="2"/>
      <c r="D221" s="761" t="s">
        <v>823</v>
      </c>
      <c r="E221" s="761"/>
      <c r="F221" s="393"/>
      <c r="G221" s="420"/>
      <c r="H221" s="251">
        <f t="shared" si="55"/>
        <v>0</v>
      </c>
      <c r="I221" s="149"/>
      <c r="J221" s="167">
        <f t="shared" si="53"/>
        <v>0</v>
      </c>
      <c r="K221" s="75"/>
      <c r="L221" s="1"/>
      <c r="M221" s="1"/>
      <c r="N221" s="75"/>
      <c r="O221" s="1"/>
      <c r="P221" s="1"/>
      <c r="Q221" s="1"/>
      <c r="R221" s="1"/>
      <c r="S221" s="81"/>
      <c r="T221" s="1"/>
      <c r="U221" s="650"/>
      <c r="V221" s="678"/>
      <c r="W221" s="42"/>
      <c r="X221" s="42"/>
      <c r="Y221" s="44"/>
    </row>
    <row r="222" spans="1:25" hidden="1" x14ac:dyDescent="0.25">
      <c r="B222" s="55"/>
      <c r="C222" s="2"/>
      <c r="D222" s="761" t="s">
        <v>374</v>
      </c>
      <c r="E222" s="761"/>
      <c r="F222" s="393"/>
      <c r="G222" s="420"/>
      <c r="H222" s="251">
        <f t="shared" si="55"/>
        <v>0</v>
      </c>
      <c r="I222" s="149"/>
      <c r="J222" s="167">
        <f t="shared" si="53"/>
        <v>0</v>
      </c>
      <c r="K222" s="75"/>
      <c r="L222" s="1"/>
      <c r="M222" s="1"/>
      <c r="N222" s="75"/>
      <c r="O222" s="1"/>
      <c r="P222" s="1"/>
      <c r="Q222" s="1"/>
      <c r="R222" s="1"/>
      <c r="S222" s="81"/>
      <c r="T222" s="1"/>
      <c r="U222" s="650"/>
      <c r="V222" s="678"/>
      <c r="W222" s="42"/>
      <c r="X222" s="42"/>
      <c r="Y222" s="44"/>
    </row>
    <row r="223" spans="1:25" hidden="1" x14ac:dyDescent="0.25">
      <c r="B223" s="55"/>
      <c r="C223" s="2"/>
      <c r="D223" s="761" t="s">
        <v>824</v>
      </c>
      <c r="E223" s="761"/>
      <c r="F223" s="393"/>
      <c r="G223" s="420"/>
      <c r="H223" s="251">
        <f t="shared" si="55"/>
        <v>0</v>
      </c>
      <c r="I223" s="149"/>
      <c r="J223" s="167">
        <f t="shared" si="53"/>
        <v>0</v>
      </c>
      <c r="K223" s="75"/>
      <c r="L223" s="1"/>
      <c r="M223" s="1"/>
      <c r="N223" s="75"/>
      <c r="O223" s="1"/>
      <c r="P223" s="1"/>
      <c r="Q223" s="1"/>
      <c r="R223" s="1"/>
      <c r="S223" s="81"/>
      <c r="T223" s="1"/>
      <c r="U223" s="650"/>
      <c r="V223" s="678"/>
      <c r="W223" s="42"/>
      <c r="X223" s="42"/>
      <c r="Y223" s="44"/>
    </row>
    <row r="224" spans="1:25" hidden="1" x14ac:dyDescent="0.25">
      <c r="B224" s="55"/>
      <c r="C224" s="2"/>
      <c r="D224" s="761" t="s">
        <v>566</v>
      </c>
      <c r="E224" s="761"/>
      <c r="F224" s="393"/>
      <c r="G224" s="420"/>
      <c r="H224" s="251">
        <f t="shared" si="55"/>
        <v>0</v>
      </c>
      <c r="I224" s="149"/>
      <c r="J224" s="167">
        <f t="shared" si="53"/>
        <v>0</v>
      </c>
      <c r="K224" s="75"/>
      <c r="L224" s="1"/>
      <c r="M224" s="1"/>
      <c r="N224" s="75"/>
      <c r="O224" s="1"/>
      <c r="P224" s="1"/>
      <c r="Q224" s="1"/>
      <c r="R224" s="1"/>
      <c r="S224" s="81"/>
      <c r="T224" s="1"/>
      <c r="U224" s="650"/>
      <c r="V224" s="678"/>
      <c r="W224" s="42"/>
      <c r="X224" s="42"/>
      <c r="Y224" s="44"/>
    </row>
    <row r="225" spans="1:25" s="18" customFormat="1" hidden="1" x14ac:dyDescent="0.25">
      <c r="A225" s="126" t="s">
        <v>278</v>
      </c>
      <c r="B225" s="92" t="s">
        <v>689</v>
      </c>
      <c r="C225" s="784" t="s">
        <v>279</v>
      </c>
      <c r="D225" s="785"/>
      <c r="E225" s="785"/>
      <c r="F225" s="388"/>
      <c r="G225" s="421"/>
      <c r="H225" s="252">
        <f t="shared" si="55"/>
        <v>0</v>
      </c>
      <c r="I225" s="150"/>
      <c r="J225" s="166">
        <f t="shared" si="53"/>
        <v>0</v>
      </c>
      <c r="K225" s="94"/>
      <c r="L225" s="95"/>
      <c r="M225" s="95"/>
      <c r="N225" s="94"/>
      <c r="O225" s="95"/>
      <c r="P225" s="95"/>
      <c r="Q225" s="95"/>
      <c r="R225" s="95"/>
      <c r="S225" s="98"/>
      <c r="T225" s="95"/>
      <c r="U225" s="649"/>
      <c r="V225" s="677"/>
      <c r="W225" s="97"/>
      <c r="X225" s="97"/>
      <c r="Y225" s="99"/>
    </row>
    <row r="226" spans="1:25" s="18" customFormat="1" hidden="1" x14ac:dyDescent="0.25">
      <c r="A226" s="126" t="s">
        <v>280</v>
      </c>
      <c r="B226" s="92" t="s">
        <v>690</v>
      </c>
      <c r="C226" s="784" t="s">
        <v>281</v>
      </c>
      <c r="D226" s="785"/>
      <c r="E226" s="785"/>
      <c r="F226" s="388"/>
      <c r="G226" s="421"/>
      <c r="H226" s="252">
        <f t="shared" si="55"/>
        <v>0</v>
      </c>
      <c r="I226" s="150"/>
      <c r="J226" s="166">
        <f t="shared" si="53"/>
        <v>0</v>
      </c>
      <c r="K226" s="94"/>
      <c r="L226" s="95"/>
      <c r="M226" s="95"/>
      <c r="N226" s="94"/>
      <c r="O226" s="95"/>
      <c r="P226" s="95"/>
      <c r="Q226" s="95"/>
      <c r="R226" s="95"/>
      <c r="S226" s="98"/>
      <c r="T226" s="95"/>
      <c r="U226" s="649"/>
      <c r="V226" s="677"/>
      <c r="W226" s="97"/>
      <c r="X226" s="97"/>
      <c r="Y226" s="99"/>
    </row>
    <row r="227" spans="1:25" s="18" customFormat="1" hidden="1" x14ac:dyDescent="0.25">
      <c r="A227" s="126" t="s">
        <v>282</v>
      </c>
      <c r="B227" s="92" t="s">
        <v>691</v>
      </c>
      <c r="C227" s="784" t="s">
        <v>283</v>
      </c>
      <c r="D227" s="785"/>
      <c r="E227" s="785"/>
      <c r="F227" s="388"/>
      <c r="G227" s="421"/>
      <c r="H227" s="252">
        <f>H228+H229+H230+H231+H232+H233+H234+H235+H236+H237</f>
        <v>0</v>
      </c>
      <c r="I227" s="150">
        <f t="shared" ref="I227:Y227" si="56">I228+I229+I230+I231+I232+I233+I234+I235+I236+I237</f>
        <v>0</v>
      </c>
      <c r="J227" s="166">
        <f t="shared" si="53"/>
        <v>0</v>
      </c>
      <c r="K227" s="94">
        <f>K228+K229+K230+K231+K232+K233+K234+K235+K236+K237</f>
        <v>0</v>
      </c>
      <c r="L227" s="95">
        <f>L228+L229+L230+L231+L232+L233+L234+L235+L236+L237</f>
        <v>0</v>
      </c>
      <c r="M227" s="95">
        <f>M228+M229+M230+M231+M232+M233+M234+M235+M236+M237</f>
        <v>0</v>
      </c>
      <c r="N227" s="94">
        <f t="shared" si="56"/>
        <v>0</v>
      </c>
      <c r="O227" s="95">
        <f t="shared" si="56"/>
        <v>0</v>
      </c>
      <c r="P227" s="95">
        <f t="shared" si="56"/>
        <v>0</v>
      </c>
      <c r="Q227" s="95">
        <f t="shared" si="56"/>
        <v>0</v>
      </c>
      <c r="R227" s="95">
        <f t="shared" si="56"/>
        <v>0</v>
      </c>
      <c r="S227" s="98">
        <f t="shared" si="56"/>
        <v>0</v>
      </c>
      <c r="T227" s="95">
        <f t="shared" si="56"/>
        <v>0</v>
      </c>
      <c r="U227" s="649">
        <f t="shared" si="56"/>
        <v>0</v>
      </c>
      <c r="V227" s="677">
        <f t="shared" si="56"/>
        <v>0</v>
      </c>
      <c r="W227" s="97">
        <f t="shared" si="56"/>
        <v>0</v>
      </c>
      <c r="X227" s="97">
        <f t="shared" si="56"/>
        <v>0</v>
      </c>
      <c r="Y227" s="99">
        <f t="shared" si="56"/>
        <v>0</v>
      </c>
    </row>
    <row r="228" spans="1:25" hidden="1" x14ac:dyDescent="0.25">
      <c r="B228" s="55"/>
      <c r="C228" s="2"/>
      <c r="D228" s="761" t="s">
        <v>376</v>
      </c>
      <c r="E228" s="761"/>
      <c r="F228" s="393"/>
      <c r="G228" s="420"/>
      <c r="H228" s="251">
        <f t="shared" ref="H228:H237" si="57">SUM(N228:Y228)</f>
        <v>0</v>
      </c>
      <c r="I228" s="149"/>
      <c r="J228" s="167">
        <f t="shared" si="53"/>
        <v>0</v>
      </c>
      <c r="K228" s="75"/>
      <c r="L228" s="1"/>
      <c r="M228" s="1"/>
      <c r="N228" s="75"/>
      <c r="O228" s="1"/>
      <c r="P228" s="1"/>
      <c r="Q228" s="1"/>
      <c r="R228" s="1"/>
      <c r="S228" s="81"/>
      <c r="T228" s="1"/>
      <c r="U228" s="650"/>
      <c r="V228" s="678"/>
      <c r="W228" s="42"/>
      <c r="X228" s="42"/>
      <c r="Y228" s="44"/>
    </row>
    <row r="229" spans="1:25" hidden="1" x14ac:dyDescent="0.25">
      <c r="B229" s="55"/>
      <c r="C229" s="2"/>
      <c r="D229" s="761" t="s">
        <v>377</v>
      </c>
      <c r="E229" s="761"/>
      <c r="F229" s="393"/>
      <c r="G229" s="420"/>
      <c r="H229" s="251">
        <f t="shared" si="57"/>
        <v>0</v>
      </c>
      <c r="I229" s="149"/>
      <c r="J229" s="167">
        <f t="shared" si="53"/>
        <v>0</v>
      </c>
      <c r="K229" s="75"/>
      <c r="L229" s="1"/>
      <c r="M229" s="1"/>
      <c r="N229" s="75"/>
      <c r="O229" s="1"/>
      <c r="P229" s="1"/>
      <c r="Q229" s="1"/>
      <c r="R229" s="1"/>
      <c r="S229" s="81"/>
      <c r="T229" s="1"/>
      <c r="U229" s="650"/>
      <c r="V229" s="678"/>
      <c r="W229" s="42"/>
      <c r="X229" s="42"/>
      <c r="Y229" s="44"/>
    </row>
    <row r="230" spans="1:25" hidden="1" x14ac:dyDescent="0.25">
      <c r="B230" s="55"/>
      <c r="C230" s="2"/>
      <c r="D230" s="761" t="s">
        <v>378</v>
      </c>
      <c r="E230" s="761"/>
      <c r="F230" s="393"/>
      <c r="G230" s="420"/>
      <c r="H230" s="251">
        <f t="shared" si="57"/>
        <v>0</v>
      </c>
      <c r="I230" s="149"/>
      <c r="J230" s="167">
        <f t="shared" si="53"/>
        <v>0</v>
      </c>
      <c r="K230" s="75"/>
      <c r="L230" s="1"/>
      <c r="M230" s="1"/>
      <c r="N230" s="75"/>
      <c r="O230" s="1"/>
      <c r="P230" s="1"/>
      <c r="Q230" s="1"/>
      <c r="R230" s="1"/>
      <c r="S230" s="81"/>
      <c r="T230" s="1"/>
      <c r="U230" s="650"/>
      <c r="V230" s="678"/>
      <c r="W230" s="42"/>
      <c r="X230" s="42"/>
      <c r="Y230" s="44"/>
    </row>
    <row r="231" spans="1:25" hidden="1" x14ac:dyDescent="0.25">
      <c r="B231" s="55"/>
      <c r="C231" s="2"/>
      <c r="D231" s="761" t="s">
        <v>379</v>
      </c>
      <c r="E231" s="761"/>
      <c r="F231" s="393"/>
      <c r="G231" s="420"/>
      <c r="H231" s="251">
        <f t="shared" si="57"/>
        <v>0</v>
      </c>
      <c r="I231" s="149"/>
      <c r="J231" s="167">
        <f t="shared" si="53"/>
        <v>0</v>
      </c>
      <c r="K231" s="75"/>
      <c r="L231" s="1"/>
      <c r="M231" s="1"/>
      <c r="N231" s="75"/>
      <c r="O231" s="1"/>
      <c r="P231" s="1"/>
      <c r="Q231" s="1"/>
      <c r="R231" s="1"/>
      <c r="S231" s="81"/>
      <c r="T231" s="1"/>
      <c r="U231" s="650"/>
      <c r="V231" s="678"/>
      <c r="W231" s="42"/>
      <c r="X231" s="42"/>
      <c r="Y231" s="44"/>
    </row>
    <row r="232" spans="1:25" hidden="1" x14ac:dyDescent="0.25">
      <c r="B232" s="55"/>
      <c r="C232" s="2"/>
      <c r="D232" s="761" t="s">
        <v>380</v>
      </c>
      <c r="E232" s="761"/>
      <c r="F232" s="393"/>
      <c r="G232" s="420"/>
      <c r="H232" s="251">
        <f t="shared" si="57"/>
        <v>0</v>
      </c>
      <c r="I232" s="149"/>
      <c r="J232" s="167">
        <f t="shared" si="53"/>
        <v>0</v>
      </c>
      <c r="K232" s="75"/>
      <c r="L232" s="1"/>
      <c r="M232" s="1"/>
      <c r="N232" s="75"/>
      <c r="O232" s="1"/>
      <c r="P232" s="1"/>
      <c r="Q232" s="1"/>
      <c r="R232" s="1"/>
      <c r="S232" s="81"/>
      <c r="T232" s="1"/>
      <c r="U232" s="650"/>
      <c r="V232" s="678"/>
      <c r="W232" s="42"/>
      <c r="X232" s="42"/>
      <c r="Y232" s="44"/>
    </row>
    <row r="233" spans="1:25" ht="25.5" hidden="1" customHeight="1" x14ac:dyDescent="0.25">
      <c r="B233" s="55"/>
      <c r="C233" s="2"/>
      <c r="D233" s="762" t="s">
        <v>538</v>
      </c>
      <c r="E233" s="762"/>
      <c r="F233" s="397"/>
      <c r="G233" s="426"/>
      <c r="H233" s="261">
        <f t="shared" si="57"/>
        <v>0</v>
      </c>
      <c r="I233" s="159"/>
      <c r="J233" s="167">
        <f t="shared" si="53"/>
        <v>0</v>
      </c>
      <c r="K233" s="75"/>
      <c r="L233" s="1"/>
      <c r="M233" s="1"/>
      <c r="N233" s="75"/>
      <c r="O233" s="1"/>
      <c r="P233" s="1"/>
      <c r="Q233" s="1"/>
      <c r="R233" s="1"/>
      <c r="S233" s="81"/>
      <c r="T233" s="1"/>
      <c r="U233" s="650"/>
      <c r="V233" s="678"/>
      <c r="W233" s="42"/>
      <c r="X233" s="42"/>
      <c r="Y233" s="44"/>
    </row>
    <row r="234" spans="1:25" ht="25.5" hidden="1" customHeight="1" x14ac:dyDescent="0.25">
      <c r="B234" s="55"/>
      <c r="C234" s="2"/>
      <c r="D234" s="762" t="s">
        <v>541</v>
      </c>
      <c r="E234" s="762"/>
      <c r="F234" s="397"/>
      <c r="G234" s="426"/>
      <c r="H234" s="261">
        <f t="shared" si="57"/>
        <v>0</v>
      </c>
      <c r="I234" s="159"/>
      <c r="J234" s="167">
        <f t="shared" si="53"/>
        <v>0</v>
      </c>
      <c r="K234" s="75"/>
      <c r="L234" s="1"/>
      <c r="M234" s="1"/>
      <c r="N234" s="75"/>
      <c r="O234" s="1"/>
      <c r="P234" s="1"/>
      <c r="Q234" s="1"/>
      <c r="R234" s="1"/>
      <c r="S234" s="81"/>
      <c r="T234" s="1"/>
      <c r="U234" s="650"/>
      <c r="V234" s="678"/>
      <c r="W234" s="42"/>
      <c r="X234" s="42"/>
      <c r="Y234" s="44"/>
    </row>
    <row r="235" spans="1:25" hidden="1" x14ac:dyDescent="0.25">
      <c r="B235" s="55"/>
      <c r="C235" s="2"/>
      <c r="D235" s="761" t="s">
        <v>381</v>
      </c>
      <c r="E235" s="761"/>
      <c r="F235" s="393"/>
      <c r="G235" s="420"/>
      <c r="H235" s="251">
        <f t="shared" si="57"/>
        <v>0</v>
      </c>
      <c r="I235" s="149"/>
      <c r="J235" s="167">
        <f t="shared" si="53"/>
        <v>0</v>
      </c>
      <c r="K235" s="75"/>
      <c r="L235" s="1"/>
      <c r="M235" s="1"/>
      <c r="N235" s="75"/>
      <c r="O235" s="1"/>
      <c r="P235" s="1"/>
      <c r="Q235" s="1"/>
      <c r="R235" s="1"/>
      <c r="S235" s="81"/>
      <c r="T235" s="1"/>
      <c r="U235" s="650"/>
      <c r="V235" s="678"/>
      <c r="W235" s="42"/>
      <c r="X235" s="42"/>
      <c r="Y235" s="44"/>
    </row>
    <row r="236" spans="1:25" hidden="1" x14ac:dyDescent="0.25">
      <c r="B236" s="55"/>
      <c r="C236" s="2"/>
      <c r="D236" s="761" t="s">
        <v>382</v>
      </c>
      <c r="E236" s="761"/>
      <c r="F236" s="393"/>
      <c r="G236" s="420"/>
      <c r="H236" s="251">
        <f t="shared" si="57"/>
        <v>0</v>
      </c>
      <c r="I236" s="149"/>
      <c r="J236" s="167">
        <f t="shared" si="53"/>
        <v>0</v>
      </c>
      <c r="K236" s="75"/>
      <c r="L236" s="1"/>
      <c r="M236" s="1"/>
      <c r="N236" s="75"/>
      <c r="O236" s="1"/>
      <c r="P236" s="1"/>
      <c r="Q236" s="1"/>
      <c r="R236" s="1"/>
      <c r="S236" s="81"/>
      <c r="T236" s="1"/>
      <c r="U236" s="650"/>
      <c r="V236" s="678"/>
      <c r="W236" s="42"/>
      <c r="X236" s="42"/>
      <c r="Y236" s="44"/>
    </row>
    <row r="237" spans="1:25" ht="15.75" hidden="1" thickBot="1" x14ac:dyDescent="0.3">
      <c r="B237" s="57"/>
      <c r="C237" s="20"/>
      <c r="D237" s="787" t="s">
        <v>567</v>
      </c>
      <c r="E237" s="787"/>
      <c r="F237" s="404"/>
      <c r="G237" s="448"/>
      <c r="H237" s="253">
        <f t="shared" si="57"/>
        <v>0</v>
      </c>
      <c r="I237" s="151"/>
      <c r="J237" s="167">
        <f t="shared" si="53"/>
        <v>0</v>
      </c>
      <c r="K237" s="75"/>
      <c r="L237" s="1"/>
      <c r="M237" s="1"/>
      <c r="N237" s="75"/>
      <c r="O237" s="1"/>
      <c r="P237" s="1"/>
      <c r="Q237" s="1"/>
      <c r="R237" s="1"/>
      <c r="S237" s="81"/>
      <c r="T237" s="1"/>
      <c r="U237" s="650"/>
      <c r="V237" s="678"/>
      <c r="W237" s="42"/>
      <c r="X237" s="42"/>
      <c r="Y237" s="44"/>
    </row>
    <row r="238" spans="1:25" ht="15.75" thickBot="1" x14ac:dyDescent="0.3">
      <c r="B238" s="100" t="s">
        <v>284</v>
      </c>
      <c r="C238" s="788" t="s">
        <v>285</v>
      </c>
      <c r="D238" s="789"/>
      <c r="E238" s="789"/>
      <c r="F238" s="386"/>
      <c r="G238" s="412"/>
      <c r="H238" s="254">
        <f>H239+H260+H266+H267</f>
        <v>0</v>
      </c>
      <c r="I238" s="152">
        <f t="shared" ref="I238:Y238" si="58">I239+I260+I266+I267</f>
        <v>0</v>
      </c>
      <c r="J238" s="164">
        <f t="shared" si="53"/>
        <v>0</v>
      </c>
      <c r="K238" s="86">
        <f>K239+K260+K266+K267</f>
        <v>0</v>
      </c>
      <c r="L238" s="87">
        <f>L239+L260+L266+L267</f>
        <v>0</v>
      </c>
      <c r="M238" s="87">
        <f>M239+M260+M266+M267</f>
        <v>0</v>
      </c>
      <c r="N238" s="86">
        <f t="shared" si="58"/>
        <v>0</v>
      </c>
      <c r="O238" s="87">
        <f t="shared" si="58"/>
        <v>0</v>
      </c>
      <c r="P238" s="87">
        <f t="shared" si="58"/>
        <v>0</v>
      </c>
      <c r="Q238" s="87">
        <f t="shared" si="58"/>
        <v>0</v>
      </c>
      <c r="R238" s="87">
        <f t="shared" si="58"/>
        <v>0</v>
      </c>
      <c r="S238" s="90">
        <f t="shared" si="58"/>
        <v>0</v>
      </c>
      <c r="T238" s="87">
        <f t="shared" si="58"/>
        <v>0</v>
      </c>
      <c r="U238" s="89">
        <f t="shared" si="58"/>
        <v>0</v>
      </c>
      <c r="V238" s="666">
        <f t="shared" si="58"/>
        <v>0</v>
      </c>
      <c r="W238" s="89">
        <f t="shared" si="58"/>
        <v>0</v>
      </c>
      <c r="X238" s="89">
        <f t="shared" si="58"/>
        <v>0</v>
      </c>
      <c r="Y238" s="91">
        <f t="shared" si="58"/>
        <v>0</v>
      </c>
    </row>
    <row r="239" spans="1:25" hidden="1" x14ac:dyDescent="0.25">
      <c r="B239" s="115" t="s">
        <v>692</v>
      </c>
      <c r="C239" s="812" t="s">
        <v>286</v>
      </c>
      <c r="D239" s="813"/>
      <c r="E239" s="813"/>
      <c r="F239" s="392"/>
      <c r="G239" s="418"/>
      <c r="H239" s="250">
        <f>H240+H244+H251+H252+H253+H254+H255+H256+H257</f>
        <v>0</v>
      </c>
      <c r="I239" s="148">
        <f t="shared" ref="I239:Y239" si="59">I240+I244+I251+I252+I253+I254+I255+I256+I257</f>
        <v>0</v>
      </c>
      <c r="J239" s="165">
        <f t="shared" si="53"/>
        <v>0</v>
      </c>
      <c r="K239" s="117">
        <f>K240+K244+K251+K252+K253+K254+K255+K256+K257</f>
        <v>0</v>
      </c>
      <c r="L239" s="118">
        <f>L240+L244+L251+L252+L253+L254+L255+L256+L257</f>
        <v>0</v>
      </c>
      <c r="M239" s="118">
        <f>M240+M244+M251+M252+M253+M254+M255+M256+M257</f>
        <v>0</v>
      </c>
      <c r="N239" s="117">
        <f t="shared" si="59"/>
        <v>0</v>
      </c>
      <c r="O239" s="118">
        <f t="shared" si="59"/>
        <v>0</v>
      </c>
      <c r="P239" s="118">
        <f t="shared" si="59"/>
        <v>0</v>
      </c>
      <c r="Q239" s="118">
        <f t="shared" si="59"/>
        <v>0</v>
      </c>
      <c r="R239" s="118">
        <f t="shared" si="59"/>
        <v>0</v>
      </c>
      <c r="S239" s="121">
        <f t="shared" si="59"/>
        <v>0</v>
      </c>
      <c r="T239" s="118">
        <f t="shared" si="59"/>
        <v>0</v>
      </c>
      <c r="U239" s="654">
        <f t="shared" si="59"/>
        <v>0</v>
      </c>
      <c r="V239" s="685">
        <f t="shared" si="59"/>
        <v>0</v>
      </c>
      <c r="W239" s="120">
        <f t="shared" si="59"/>
        <v>0</v>
      </c>
      <c r="X239" s="120">
        <f t="shared" si="59"/>
        <v>0</v>
      </c>
      <c r="Y239" s="122">
        <f t="shared" si="59"/>
        <v>0</v>
      </c>
    </row>
    <row r="240" spans="1:25" s="18" customFormat="1" hidden="1" x14ac:dyDescent="0.25">
      <c r="A240" s="126"/>
      <c r="B240" s="53" t="s">
        <v>693</v>
      </c>
      <c r="C240" s="810" t="s">
        <v>287</v>
      </c>
      <c r="D240" s="811"/>
      <c r="E240" s="811"/>
      <c r="F240" s="384"/>
      <c r="G240" s="419"/>
      <c r="H240" s="258">
        <f>H241+H242+H243</f>
        <v>0</v>
      </c>
      <c r="I240" s="156">
        <f t="shared" ref="I240:Y240" si="60">I241+I242+I243</f>
        <v>0</v>
      </c>
      <c r="J240" s="168">
        <f t="shared" si="53"/>
        <v>0</v>
      </c>
      <c r="K240" s="77">
        <f>K241+K242+K243</f>
        <v>0</v>
      </c>
      <c r="L240" s="13">
        <f>L241+L242+L243</f>
        <v>0</v>
      </c>
      <c r="M240" s="13">
        <f>M241+M242+M243</f>
        <v>0</v>
      </c>
      <c r="N240" s="77">
        <f t="shared" si="60"/>
        <v>0</v>
      </c>
      <c r="O240" s="13">
        <f t="shared" si="60"/>
        <v>0</v>
      </c>
      <c r="P240" s="13">
        <f t="shared" si="60"/>
        <v>0</v>
      </c>
      <c r="Q240" s="13">
        <f t="shared" si="60"/>
        <v>0</v>
      </c>
      <c r="R240" s="13">
        <f t="shared" si="60"/>
        <v>0</v>
      </c>
      <c r="S240" s="82">
        <f t="shared" si="60"/>
        <v>0</v>
      </c>
      <c r="T240" s="13">
        <f t="shared" si="60"/>
        <v>0</v>
      </c>
      <c r="U240" s="653">
        <f t="shared" si="60"/>
        <v>0</v>
      </c>
      <c r="V240" s="681">
        <f t="shared" si="60"/>
        <v>0</v>
      </c>
      <c r="W240" s="43">
        <f t="shared" si="60"/>
        <v>0</v>
      </c>
      <c r="X240" s="43">
        <f t="shared" si="60"/>
        <v>0</v>
      </c>
      <c r="Y240" s="45">
        <f t="shared" si="60"/>
        <v>0</v>
      </c>
    </row>
    <row r="241" spans="1:25" s="209" customFormat="1" hidden="1" x14ac:dyDescent="0.25">
      <c r="A241" s="126" t="s">
        <v>288</v>
      </c>
      <c r="B241" s="189" t="s">
        <v>694</v>
      </c>
      <c r="C241" s="246"/>
      <c r="D241" s="814" t="s">
        <v>706</v>
      </c>
      <c r="E241" s="814"/>
      <c r="F241" s="405"/>
      <c r="G241" s="416"/>
      <c r="H241" s="288">
        <f>SUM(N241:Y241)</f>
        <v>0</v>
      </c>
      <c r="I241" s="289"/>
      <c r="J241" s="191">
        <f t="shared" si="53"/>
        <v>0</v>
      </c>
      <c r="K241" s="199"/>
      <c r="L241" s="193"/>
      <c r="M241" s="193"/>
      <c r="N241" s="199"/>
      <c r="O241" s="193"/>
      <c r="P241" s="193"/>
      <c r="Q241" s="193"/>
      <c r="R241" s="193"/>
      <c r="S241" s="194"/>
      <c r="T241" s="193"/>
      <c r="U241" s="652"/>
      <c r="V241" s="680"/>
      <c r="W241" s="192"/>
      <c r="X241" s="192"/>
      <c r="Y241" s="195"/>
    </row>
    <row r="242" spans="1:25" s="209" customFormat="1" hidden="1" x14ac:dyDescent="0.25">
      <c r="A242" s="126" t="s">
        <v>289</v>
      </c>
      <c r="B242" s="189" t="s">
        <v>695</v>
      </c>
      <c r="C242" s="198"/>
      <c r="D242" s="794" t="s">
        <v>707</v>
      </c>
      <c r="E242" s="794"/>
      <c r="F242" s="383"/>
      <c r="G242" s="422"/>
      <c r="H242" s="271">
        <f>SUM(N242:Y242)</f>
        <v>0</v>
      </c>
      <c r="I242" s="190"/>
      <c r="J242" s="191">
        <f t="shared" si="53"/>
        <v>0</v>
      </c>
      <c r="K242" s="199"/>
      <c r="L242" s="193"/>
      <c r="M242" s="193"/>
      <c r="N242" s="199"/>
      <c r="O242" s="193"/>
      <c r="P242" s="193"/>
      <c r="Q242" s="193"/>
      <c r="R242" s="193"/>
      <c r="S242" s="194"/>
      <c r="T242" s="193"/>
      <c r="U242" s="652"/>
      <c r="V242" s="680"/>
      <c r="W242" s="192"/>
      <c r="X242" s="192"/>
      <c r="Y242" s="195"/>
    </row>
    <row r="243" spans="1:25" s="209" customFormat="1" hidden="1" x14ac:dyDescent="0.25">
      <c r="A243" s="126" t="s">
        <v>290</v>
      </c>
      <c r="B243" s="189" t="s">
        <v>696</v>
      </c>
      <c r="C243" s="198"/>
      <c r="D243" s="794" t="s">
        <v>708</v>
      </c>
      <c r="E243" s="794"/>
      <c r="F243" s="383"/>
      <c r="G243" s="422"/>
      <c r="H243" s="271">
        <f>SUM(N243:Y243)</f>
        <v>0</v>
      </c>
      <c r="I243" s="190"/>
      <c r="J243" s="191">
        <f t="shared" si="53"/>
        <v>0</v>
      </c>
      <c r="K243" s="199"/>
      <c r="L243" s="193"/>
      <c r="M243" s="193"/>
      <c r="N243" s="199"/>
      <c r="O243" s="193"/>
      <c r="P243" s="193"/>
      <c r="Q243" s="193"/>
      <c r="R243" s="193"/>
      <c r="S243" s="194"/>
      <c r="T243" s="193"/>
      <c r="U243" s="652"/>
      <c r="V243" s="680"/>
      <c r="W243" s="192"/>
      <c r="X243" s="192"/>
      <c r="Y243" s="195"/>
    </row>
    <row r="244" spans="1:25" s="18" customFormat="1" hidden="1" x14ac:dyDescent="0.25">
      <c r="A244" s="126"/>
      <c r="B244" s="53" t="s">
        <v>697</v>
      </c>
      <c r="C244" s="810" t="s">
        <v>291</v>
      </c>
      <c r="D244" s="811"/>
      <c r="E244" s="811"/>
      <c r="F244" s="384"/>
      <c r="G244" s="419"/>
      <c r="H244" s="258">
        <f>H245+H246+H247+H248+H249+H250</f>
        <v>0</v>
      </c>
      <c r="I244" s="156">
        <f t="shared" ref="I244:Y244" si="61">I245+I246+I247+I248+I249+I250</f>
        <v>0</v>
      </c>
      <c r="J244" s="168">
        <f t="shared" si="53"/>
        <v>0</v>
      </c>
      <c r="K244" s="77">
        <f>K245+K246+K247+K248+K249+K250</f>
        <v>0</v>
      </c>
      <c r="L244" s="13">
        <f>L245+L246+L247+L248+L249+L250</f>
        <v>0</v>
      </c>
      <c r="M244" s="13">
        <f>M245+M246+M247+M248+M249+M250</f>
        <v>0</v>
      </c>
      <c r="N244" s="77">
        <f t="shared" si="61"/>
        <v>0</v>
      </c>
      <c r="O244" s="13">
        <f t="shared" si="61"/>
        <v>0</v>
      </c>
      <c r="P244" s="13">
        <f t="shared" si="61"/>
        <v>0</v>
      </c>
      <c r="Q244" s="13">
        <f t="shared" si="61"/>
        <v>0</v>
      </c>
      <c r="R244" s="13">
        <f t="shared" si="61"/>
        <v>0</v>
      </c>
      <c r="S244" s="82">
        <f t="shared" si="61"/>
        <v>0</v>
      </c>
      <c r="T244" s="13">
        <f t="shared" si="61"/>
        <v>0</v>
      </c>
      <c r="U244" s="653">
        <f t="shared" si="61"/>
        <v>0</v>
      </c>
      <c r="V244" s="681">
        <f t="shared" si="61"/>
        <v>0</v>
      </c>
      <c r="W244" s="43">
        <f t="shared" si="61"/>
        <v>0</v>
      </c>
      <c r="X244" s="43">
        <f t="shared" si="61"/>
        <v>0</v>
      </c>
      <c r="Y244" s="45">
        <f t="shared" si="61"/>
        <v>0</v>
      </c>
    </row>
    <row r="245" spans="1:25" s="209" customFormat="1" hidden="1" x14ac:dyDescent="0.25">
      <c r="A245" s="126" t="s">
        <v>292</v>
      </c>
      <c r="B245" s="189" t="s">
        <v>698</v>
      </c>
      <c r="C245" s="198"/>
      <c r="D245" s="794" t="s">
        <v>383</v>
      </c>
      <c r="E245" s="794"/>
      <c r="F245" s="383"/>
      <c r="G245" s="422"/>
      <c r="H245" s="271">
        <f t="shared" ref="H245:H256" si="62">SUM(N245:Y245)</f>
        <v>0</v>
      </c>
      <c r="I245" s="190"/>
      <c r="J245" s="191">
        <f t="shared" si="53"/>
        <v>0</v>
      </c>
      <c r="K245" s="199"/>
      <c r="L245" s="193"/>
      <c r="M245" s="193"/>
      <c r="N245" s="199"/>
      <c r="O245" s="193"/>
      <c r="P245" s="193"/>
      <c r="Q245" s="193"/>
      <c r="R245" s="193"/>
      <c r="S245" s="194"/>
      <c r="T245" s="193"/>
      <c r="U245" s="652"/>
      <c r="V245" s="680"/>
      <c r="W245" s="192"/>
      <c r="X245" s="192"/>
      <c r="Y245" s="195"/>
    </row>
    <row r="246" spans="1:25" s="209" customFormat="1" hidden="1" x14ac:dyDescent="0.25">
      <c r="A246" s="126" t="s">
        <v>293</v>
      </c>
      <c r="B246" s="189" t="s">
        <v>699</v>
      </c>
      <c r="C246" s="198"/>
      <c r="D246" s="794" t="s">
        <v>384</v>
      </c>
      <c r="E246" s="794"/>
      <c r="F246" s="383"/>
      <c r="G246" s="422"/>
      <c r="H246" s="271">
        <f t="shared" si="62"/>
        <v>0</v>
      </c>
      <c r="I246" s="190"/>
      <c r="J246" s="191">
        <f t="shared" si="53"/>
        <v>0</v>
      </c>
      <c r="K246" s="199"/>
      <c r="L246" s="193"/>
      <c r="M246" s="193"/>
      <c r="N246" s="199"/>
      <c r="O246" s="193"/>
      <c r="P246" s="193"/>
      <c r="Q246" s="193"/>
      <c r="R246" s="193"/>
      <c r="S246" s="194"/>
      <c r="T246" s="193"/>
      <c r="U246" s="652"/>
      <c r="V246" s="680"/>
      <c r="W246" s="192"/>
      <c r="X246" s="192"/>
      <c r="Y246" s="195"/>
    </row>
    <row r="247" spans="1:25" s="209" customFormat="1" hidden="1" x14ac:dyDescent="0.25">
      <c r="A247" s="126" t="s">
        <v>887</v>
      </c>
      <c r="B247" s="189" t="s">
        <v>888</v>
      </c>
      <c r="C247" s="198"/>
      <c r="D247" s="794" t="s">
        <v>889</v>
      </c>
      <c r="E247" s="794"/>
      <c r="F247" s="383"/>
      <c r="G247" s="422"/>
      <c r="H247" s="271">
        <f t="shared" si="62"/>
        <v>0</v>
      </c>
      <c r="I247" s="190"/>
      <c r="J247" s="191">
        <f t="shared" si="53"/>
        <v>0</v>
      </c>
      <c r="K247" s="199"/>
      <c r="L247" s="193"/>
      <c r="M247" s="193"/>
      <c r="N247" s="199"/>
      <c r="O247" s="193"/>
      <c r="P247" s="193"/>
      <c r="Q247" s="193"/>
      <c r="R247" s="193"/>
      <c r="S247" s="194"/>
      <c r="T247" s="193"/>
      <c r="U247" s="652"/>
      <c r="V247" s="680"/>
      <c r="W247" s="192"/>
      <c r="X247" s="192"/>
      <c r="Y247" s="195"/>
    </row>
    <row r="248" spans="1:25" s="209" customFormat="1" hidden="1" x14ac:dyDescent="0.25">
      <c r="A248" s="126" t="s">
        <v>294</v>
      </c>
      <c r="B248" s="189" t="s">
        <v>700</v>
      </c>
      <c r="C248" s="198"/>
      <c r="D248" s="794" t="s">
        <v>295</v>
      </c>
      <c r="E248" s="794"/>
      <c r="F248" s="383"/>
      <c r="G248" s="422"/>
      <c r="H248" s="271">
        <f t="shared" si="62"/>
        <v>0</v>
      </c>
      <c r="I248" s="190"/>
      <c r="J248" s="191">
        <f t="shared" si="53"/>
        <v>0</v>
      </c>
      <c r="K248" s="199"/>
      <c r="L248" s="193"/>
      <c r="M248" s="193"/>
      <c r="N248" s="199"/>
      <c r="O248" s="193"/>
      <c r="P248" s="193"/>
      <c r="Q248" s="193"/>
      <c r="R248" s="193"/>
      <c r="S248" s="194"/>
      <c r="T248" s="193"/>
      <c r="U248" s="652"/>
      <c r="V248" s="680"/>
      <c r="W248" s="192"/>
      <c r="X248" s="192"/>
      <c r="Y248" s="195"/>
    </row>
    <row r="249" spans="1:25" s="209" customFormat="1" hidden="1" x14ac:dyDescent="0.25">
      <c r="A249" s="126" t="s">
        <v>296</v>
      </c>
      <c r="B249" s="189" t="s">
        <v>701</v>
      </c>
      <c r="C249" s="198"/>
      <c r="D249" s="794" t="s">
        <v>297</v>
      </c>
      <c r="E249" s="794"/>
      <c r="F249" s="383"/>
      <c r="G249" s="422"/>
      <c r="H249" s="271">
        <f t="shared" si="62"/>
        <v>0</v>
      </c>
      <c r="I249" s="190"/>
      <c r="J249" s="191">
        <f t="shared" si="53"/>
        <v>0</v>
      </c>
      <c r="K249" s="199"/>
      <c r="L249" s="193"/>
      <c r="M249" s="193"/>
      <c r="N249" s="199"/>
      <c r="O249" s="193"/>
      <c r="P249" s="193"/>
      <c r="Q249" s="193"/>
      <c r="R249" s="193"/>
      <c r="S249" s="194"/>
      <c r="T249" s="193"/>
      <c r="U249" s="652"/>
      <c r="V249" s="680"/>
      <c r="W249" s="192"/>
      <c r="X249" s="192"/>
      <c r="Y249" s="195"/>
    </row>
    <row r="250" spans="1:25" s="209" customFormat="1" hidden="1" x14ac:dyDescent="0.25">
      <c r="A250" s="126" t="s">
        <v>890</v>
      </c>
      <c r="B250" s="189" t="s">
        <v>891</v>
      </c>
      <c r="C250" s="198"/>
      <c r="D250" s="794" t="s">
        <v>892</v>
      </c>
      <c r="E250" s="794"/>
      <c r="F250" s="383"/>
      <c r="G250" s="422"/>
      <c r="H250" s="271">
        <f t="shared" si="62"/>
        <v>0</v>
      </c>
      <c r="I250" s="190"/>
      <c r="J250" s="191">
        <f t="shared" si="53"/>
        <v>0</v>
      </c>
      <c r="K250" s="199"/>
      <c r="L250" s="193"/>
      <c r="M250" s="193"/>
      <c r="N250" s="199"/>
      <c r="O250" s="193"/>
      <c r="P250" s="193"/>
      <c r="Q250" s="193"/>
      <c r="R250" s="193"/>
      <c r="S250" s="194"/>
      <c r="T250" s="193"/>
      <c r="U250" s="652"/>
      <c r="V250" s="680"/>
      <c r="W250" s="192"/>
      <c r="X250" s="192"/>
      <c r="Y250" s="195"/>
    </row>
    <row r="251" spans="1:25" s="41" customFormat="1" hidden="1" x14ac:dyDescent="0.25">
      <c r="A251" s="126" t="s">
        <v>893</v>
      </c>
      <c r="B251" s="53" t="s">
        <v>894</v>
      </c>
      <c r="C251" s="810" t="s">
        <v>895</v>
      </c>
      <c r="D251" s="811"/>
      <c r="E251" s="811"/>
      <c r="F251" s="384"/>
      <c r="G251" s="419"/>
      <c r="H251" s="258">
        <f t="shared" si="62"/>
        <v>0</v>
      </c>
      <c r="I251" s="156"/>
      <c r="J251" s="168">
        <f t="shared" si="53"/>
        <v>0</v>
      </c>
      <c r="K251" s="77"/>
      <c r="L251" s="13"/>
      <c r="M251" s="13"/>
      <c r="N251" s="77"/>
      <c r="O251" s="13"/>
      <c r="P251" s="13"/>
      <c r="Q251" s="13"/>
      <c r="R251" s="13"/>
      <c r="S251" s="82"/>
      <c r="T251" s="13"/>
      <c r="U251" s="653"/>
      <c r="V251" s="681"/>
      <c r="W251" s="43"/>
      <c r="X251" s="43"/>
      <c r="Y251" s="45"/>
    </row>
    <row r="252" spans="1:25" s="41" customFormat="1" hidden="1" x14ac:dyDescent="0.25">
      <c r="A252" s="126" t="s">
        <v>298</v>
      </c>
      <c r="B252" s="53" t="s">
        <v>702</v>
      </c>
      <c r="C252" s="810" t="s">
        <v>299</v>
      </c>
      <c r="D252" s="811"/>
      <c r="E252" s="811"/>
      <c r="F252" s="384"/>
      <c r="G252" s="419"/>
      <c r="H252" s="258">
        <f t="shared" si="62"/>
        <v>0</v>
      </c>
      <c r="I252" s="156"/>
      <c r="J252" s="168">
        <f t="shared" si="53"/>
        <v>0</v>
      </c>
      <c r="K252" s="77"/>
      <c r="L252" s="13"/>
      <c r="M252" s="13"/>
      <c r="N252" s="77"/>
      <c r="O252" s="13"/>
      <c r="P252" s="13"/>
      <c r="Q252" s="13"/>
      <c r="R252" s="13"/>
      <c r="S252" s="82"/>
      <c r="T252" s="13"/>
      <c r="U252" s="653"/>
      <c r="V252" s="681"/>
      <c r="W252" s="43"/>
      <c r="X252" s="43"/>
      <c r="Y252" s="45"/>
    </row>
    <row r="253" spans="1:25" s="41" customFormat="1" hidden="1" x14ac:dyDescent="0.25">
      <c r="A253" s="126" t="s">
        <v>300</v>
      </c>
      <c r="B253" s="53" t="s">
        <v>703</v>
      </c>
      <c r="C253" s="810" t="s">
        <v>896</v>
      </c>
      <c r="D253" s="811"/>
      <c r="E253" s="811"/>
      <c r="F253" s="384"/>
      <c r="G253" s="419"/>
      <c r="H253" s="258">
        <f t="shared" si="62"/>
        <v>0</v>
      </c>
      <c r="I253" s="156"/>
      <c r="J253" s="168">
        <f t="shared" si="53"/>
        <v>0</v>
      </c>
      <c r="K253" s="77"/>
      <c r="L253" s="13"/>
      <c r="M253" s="13"/>
      <c r="N253" s="77"/>
      <c r="O253" s="13"/>
      <c r="P253" s="13"/>
      <c r="Q253" s="13"/>
      <c r="R253" s="13"/>
      <c r="S253" s="82"/>
      <c r="T253" s="13"/>
      <c r="U253" s="653"/>
      <c r="V253" s="681"/>
      <c r="W253" s="43"/>
      <c r="X253" s="43"/>
      <c r="Y253" s="45"/>
    </row>
    <row r="254" spans="1:25" s="41" customFormat="1" hidden="1" x14ac:dyDescent="0.25">
      <c r="A254" s="126" t="s">
        <v>301</v>
      </c>
      <c r="B254" s="53" t="s">
        <v>704</v>
      </c>
      <c r="C254" s="810" t="s">
        <v>897</v>
      </c>
      <c r="D254" s="811"/>
      <c r="E254" s="811"/>
      <c r="F254" s="384"/>
      <c r="G254" s="419"/>
      <c r="H254" s="258">
        <f t="shared" si="62"/>
        <v>0</v>
      </c>
      <c r="I254" s="156"/>
      <c r="J254" s="168">
        <f t="shared" si="53"/>
        <v>0</v>
      </c>
      <c r="K254" s="77"/>
      <c r="L254" s="13"/>
      <c r="M254" s="13"/>
      <c r="N254" s="77"/>
      <c r="O254" s="13"/>
      <c r="P254" s="13"/>
      <c r="Q254" s="13"/>
      <c r="R254" s="13"/>
      <c r="S254" s="82"/>
      <c r="T254" s="13"/>
      <c r="U254" s="653"/>
      <c r="V254" s="681"/>
      <c r="W254" s="43"/>
      <c r="X254" s="43"/>
      <c r="Y254" s="45"/>
    </row>
    <row r="255" spans="1:25" s="41" customFormat="1" hidden="1" x14ac:dyDescent="0.25">
      <c r="A255" s="126" t="s">
        <v>302</v>
      </c>
      <c r="B255" s="53" t="s">
        <v>705</v>
      </c>
      <c r="C255" s="810" t="s">
        <v>303</v>
      </c>
      <c r="D255" s="811"/>
      <c r="E255" s="811"/>
      <c r="F255" s="384"/>
      <c r="G255" s="419"/>
      <c r="H255" s="258">
        <f t="shared" si="62"/>
        <v>0</v>
      </c>
      <c r="I255" s="156"/>
      <c r="J255" s="168">
        <f t="shared" si="53"/>
        <v>0</v>
      </c>
      <c r="K255" s="77"/>
      <c r="L255" s="13"/>
      <c r="M255" s="13"/>
      <c r="N255" s="77"/>
      <c r="O255" s="13"/>
      <c r="P255" s="13"/>
      <c r="Q255" s="13"/>
      <c r="R255" s="13"/>
      <c r="S255" s="82"/>
      <c r="T255" s="13"/>
      <c r="U255" s="653"/>
      <c r="V255" s="681"/>
      <c r="W255" s="43"/>
      <c r="X255" s="43"/>
      <c r="Y255" s="45"/>
    </row>
    <row r="256" spans="1:25" s="41" customFormat="1" hidden="1" x14ac:dyDescent="0.25">
      <c r="A256" s="126" t="s">
        <v>898</v>
      </c>
      <c r="B256" s="53" t="s">
        <v>899</v>
      </c>
      <c r="C256" s="810" t="s">
        <v>901</v>
      </c>
      <c r="D256" s="811"/>
      <c r="E256" s="811"/>
      <c r="F256" s="384"/>
      <c r="G256" s="419"/>
      <c r="H256" s="258">
        <f t="shared" si="62"/>
        <v>0</v>
      </c>
      <c r="I256" s="156"/>
      <c r="J256" s="168">
        <f t="shared" si="53"/>
        <v>0</v>
      </c>
      <c r="K256" s="77"/>
      <c r="L256" s="13"/>
      <c r="M256" s="13"/>
      <c r="N256" s="77"/>
      <c r="O256" s="13"/>
      <c r="P256" s="13"/>
      <c r="Q256" s="13"/>
      <c r="R256" s="13"/>
      <c r="S256" s="82"/>
      <c r="T256" s="13"/>
      <c r="U256" s="653"/>
      <c r="V256" s="681"/>
      <c r="W256" s="43"/>
      <c r="X256" s="43"/>
      <c r="Y256" s="45"/>
    </row>
    <row r="257" spans="1:25" s="41" customFormat="1" hidden="1" x14ac:dyDescent="0.25">
      <c r="A257" s="126"/>
      <c r="B257" s="53" t="s">
        <v>900</v>
      </c>
      <c r="C257" s="810" t="s">
        <v>902</v>
      </c>
      <c r="D257" s="811"/>
      <c r="E257" s="811"/>
      <c r="F257" s="384"/>
      <c r="G257" s="419"/>
      <c r="H257" s="258">
        <f>H258+H259</f>
        <v>0</v>
      </c>
      <c r="I257" s="156">
        <f t="shared" ref="I257:Y257" si="63">I258+I259</f>
        <v>0</v>
      </c>
      <c r="J257" s="168">
        <f t="shared" si="53"/>
        <v>0</v>
      </c>
      <c r="K257" s="77">
        <f>K258+K259</f>
        <v>0</v>
      </c>
      <c r="L257" s="13">
        <f>L258+L259</f>
        <v>0</v>
      </c>
      <c r="M257" s="13">
        <f>M258+M259</f>
        <v>0</v>
      </c>
      <c r="N257" s="77">
        <f t="shared" si="63"/>
        <v>0</v>
      </c>
      <c r="O257" s="13">
        <f t="shared" si="63"/>
        <v>0</v>
      </c>
      <c r="P257" s="13">
        <f t="shared" si="63"/>
        <v>0</v>
      </c>
      <c r="Q257" s="13">
        <f t="shared" si="63"/>
        <v>0</v>
      </c>
      <c r="R257" s="13">
        <f t="shared" si="63"/>
        <v>0</v>
      </c>
      <c r="S257" s="82">
        <f t="shared" si="63"/>
        <v>0</v>
      </c>
      <c r="T257" s="13">
        <f t="shared" si="63"/>
        <v>0</v>
      </c>
      <c r="U257" s="653">
        <f t="shared" si="63"/>
        <v>0</v>
      </c>
      <c r="V257" s="681">
        <f t="shared" si="63"/>
        <v>0</v>
      </c>
      <c r="W257" s="43">
        <f t="shared" si="63"/>
        <v>0</v>
      </c>
      <c r="X257" s="43">
        <f t="shared" si="63"/>
        <v>0</v>
      </c>
      <c r="Y257" s="45">
        <f t="shared" si="63"/>
        <v>0</v>
      </c>
    </row>
    <row r="258" spans="1:25" s="209" customFormat="1" hidden="1" x14ac:dyDescent="0.25">
      <c r="A258" s="126" t="s">
        <v>904</v>
      </c>
      <c r="B258" s="189" t="s">
        <v>903</v>
      </c>
      <c r="C258" s="198"/>
      <c r="D258" s="794" t="s">
        <v>907</v>
      </c>
      <c r="E258" s="794"/>
      <c r="F258" s="383"/>
      <c r="G258" s="422"/>
      <c r="H258" s="271">
        <f>SUM(N258:Y258)</f>
        <v>0</v>
      </c>
      <c r="I258" s="190"/>
      <c r="J258" s="191">
        <f t="shared" si="53"/>
        <v>0</v>
      </c>
      <c r="K258" s="199"/>
      <c r="L258" s="193"/>
      <c r="M258" s="193"/>
      <c r="N258" s="199"/>
      <c r="O258" s="193"/>
      <c r="P258" s="193"/>
      <c r="Q258" s="193"/>
      <c r="R258" s="193"/>
      <c r="S258" s="194"/>
      <c r="T258" s="193"/>
      <c r="U258" s="652"/>
      <c r="V258" s="680"/>
      <c r="W258" s="192"/>
      <c r="X258" s="192"/>
      <c r="Y258" s="195"/>
    </row>
    <row r="259" spans="1:25" s="209" customFormat="1" hidden="1" x14ac:dyDescent="0.25">
      <c r="A259" s="126" t="s">
        <v>905</v>
      </c>
      <c r="B259" s="189" t="s">
        <v>906</v>
      </c>
      <c r="C259" s="198"/>
      <c r="D259" s="794" t="s">
        <v>908</v>
      </c>
      <c r="E259" s="794"/>
      <c r="F259" s="383"/>
      <c r="G259" s="422"/>
      <c r="H259" s="271">
        <f>SUM(N259:Y259)</f>
        <v>0</v>
      </c>
      <c r="I259" s="190"/>
      <c r="J259" s="191">
        <f t="shared" si="53"/>
        <v>0</v>
      </c>
      <c r="K259" s="199"/>
      <c r="L259" s="193"/>
      <c r="M259" s="193"/>
      <c r="N259" s="199"/>
      <c r="O259" s="193"/>
      <c r="P259" s="193"/>
      <c r="Q259" s="193"/>
      <c r="R259" s="193"/>
      <c r="S259" s="194"/>
      <c r="T259" s="193"/>
      <c r="U259" s="652"/>
      <c r="V259" s="680"/>
      <c r="W259" s="192"/>
      <c r="X259" s="192"/>
      <c r="Y259" s="195"/>
    </row>
    <row r="260" spans="1:25" hidden="1" x14ac:dyDescent="0.25">
      <c r="B260" s="92" t="s">
        <v>709</v>
      </c>
      <c r="C260" s="784" t="s">
        <v>304</v>
      </c>
      <c r="D260" s="785"/>
      <c r="E260" s="785"/>
      <c r="F260" s="388"/>
      <c r="G260" s="421"/>
      <c r="H260" s="252">
        <f>H261+H262+H263+H264+H265</f>
        <v>0</v>
      </c>
      <c r="I260" s="150">
        <f t="shared" ref="I260:Y260" si="64">I261+I262+I263+I264+I265</f>
        <v>0</v>
      </c>
      <c r="J260" s="166">
        <f t="shared" si="53"/>
        <v>0</v>
      </c>
      <c r="K260" s="94">
        <f>K261+K262+K263+K264+K265</f>
        <v>0</v>
      </c>
      <c r="L260" s="95">
        <f>L261+L262+L263+L264+L265</f>
        <v>0</v>
      </c>
      <c r="M260" s="95">
        <f>M261+M262+M263+M264+M265</f>
        <v>0</v>
      </c>
      <c r="N260" s="94">
        <f t="shared" si="64"/>
        <v>0</v>
      </c>
      <c r="O260" s="95">
        <f t="shared" si="64"/>
        <v>0</v>
      </c>
      <c r="P260" s="95">
        <f t="shared" si="64"/>
        <v>0</v>
      </c>
      <c r="Q260" s="95">
        <f t="shared" si="64"/>
        <v>0</v>
      </c>
      <c r="R260" s="95">
        <f t="shared" si="64"/>
        <v>0</v>
      </c>
      <c r="S260" s="98">
        <f t="shared" si="64"/>
        <v>0</v>
      </c>
      <c r="T260" s="95">
        <f t="shared" si="64"/>
        <v>0</v>
      </c>
      <c r="U260" s="649">
        <f t="shared" si="64"/>
        <v>0</v>
      </c>
      <c r="V260" s="677">
        <f t="shared" si="64"/>
        <v>0</v>
      </c>
      <c r="W260" s="97">
        <f t="shared" si="64"/>
        <v>0</v>
      </c>
      <c r="X260" s="97">
        <f t="shared" si="64"/>
        <v>0</v>
      </c>
      <c r="Y260" s="99">
        <f t="shared" si="64"/>
        <v>0</v>
      </c>
    </row>
    <row r="261" spans="1:25" s="41" customFormat="1" hidden="1" x14ac:dyDescent="0.25">
      <c r="A261" s="126" t="s">
        <v>305</v>
      </c>
      <c r="B261" s="196" t="s">
        <v>710</v>
      </c>
      <c r="C261" s="815" t="s">
        <v>385</v>
      </c>
      <c r="D261" s="816"/>
      <c r="E261" s="816"/>
      <c r="F261" s="394"/>
      <c r="G261" s="441"/>
      <c r="H261" s="272">
        <f t="shared" ref="H261:H267" si="65">SUM(N261:Y261)</f>
        <v>0</v>
      </c>
      <c r="I261" s="197"/>
      <c r="J261" s="211">
        <f t="shared" si="53"/>
        <v>0</v>
      </c>
      <c r="K261" s="212"/>
      <c r="L261" s="213"/>
      <c r="M261" s="213"/>
      <c r="N261" s="212"/>
      <c r="O261" s="213"/>
      <c r="P261" s="213"/>
      <c r="Q261" s="213"/>
      <c r="R261" s="213"/>
      <c r="S261" s="216"/>
      <c r="T261" s="213"/>
      <c r="U261" s="655"/>
      <c r="V261" s="686"/>
      <c r="W261" s="215"/>
      <c r="X261" s="215"/>
      <c r="Y261" s="214"/>
    </row>
    <row r="262" spans="1:25" s="41" customFormat="1" hidden="1" x14ac:dyDescent="0.25">
      <c r="A262" s="126" t="s">
        <v>306</v>
      </c>
      <c r="B262" s="196" t="s">
        <v>711</v>
      </c>
      <c r="C262" s="815" t="s">
        <v>386</v>
      </c>
      <c r="D262" s="816"/>
      <c r="E262" s="816"/>
      <c r="F262" s="394"/>
      <c r="G262" s="441"/>
      <c r="H262" s="272">
        <f t="shared" si="65"/>
        <v>0</v>
      </c>
      <c r="I262" s="197"/>
      <c r="J262" s="211">
        <f t="shared" si="53"/>
        <v>0</v>
      </c>
      <c r="K262" s="212"/>
      <c r="L262" s="213"/>
      <c r="M262" s="213"/>
      <c r="N262" s="212"/>
      <c r="O262" s="213"/>
      <c r="P262" s="213"/>
      <c r="Q262" s="213"/>
      <c r="R262" s="213"/>
      <c r="S262" s="216"/>
      <c r="T262" s="213"/>
      <c r="U262" s="655"/>
      <c r="V262" s="686"/>
      <c r="W262" s="215"/>
      <c r="X262" s="215"/>
      <c r="Y262" s="214"/>
    </row>
    <row r="263" spans="1:25" s="41" customFormat="1" hidden="1" x14ac:dyDescent="0.25">
      <c r="A263" s="126" t="s">
        <v>307</v>
      </c>
      <c r="B263" s="196" t="s">
        <v>712</v>
      </c>
      <c r="C263" s="815" t="s">
        <v>308</v>
      </c>
      <c r="D263" s="816"/>
      <c r="E263" s="816"/>
      <c r="F263" s="394"/>
      <c r="G263" s="441"/>
      <c r="H263" s="272">
        <f t="shared" si="65"/>
        <v>0</v>
      </c>
      <c r="I263" s="197"/>
      <c r="J263" s="211">
        <f t="shared" si="53"/>
        <v>0</v>
      </c>
      <c r="K263" s="212"/>
      <c r="L263" s="213"/>
      <c r="M263" s="213"/>
      <c r="N263" s="212"/>
      <c r="O263" s="213"/>
      <c r="P263" s="213"/>
      <c r="Q263" s="213"/>
      <c r="R263" s="213"/>
      <c r="S263" s="216"/>
      <c r="T263" s="213"/>
      <c r="U263" s="655"/>
      <c r="V263" s="686"/>
      <c r="W263" s="215"/>
      <c r="X263" s="215"/>
      <c r="Y263" s="214"/>
    </row>
    <row r="264" spans="1:25" s="41" customFormat="1" hidden="1" x14ac:dyDescent="0.25">
      <c r="A264" s="126" t="s">
        <v>309</v>
      </c>
      <c r="B264" s="196" t="s">
        <v>713</v>
      </c>
      <c r="C264" s="815" t="s">
        <v>310</v>
      </c>
      <c r="D264" s="816"/>
      <c r="E264" s="816"/>
      <c r="F264" s="394"/>
      <c r="G264" s="441"/>
      <c r="H264" s="272">
        <f t="shared" si="65"/>
        <v>0</v>
      </c>
      <c r="I264" s="197"/>
      <c r="J264" s="211">
        <f t="shared" si="53"/>
        <v>0</v>
      </c>
      <c r="K264" s="212"/>
      <c r="L264" s="213"/>
      <c r="M264" s="213"/>
      <c r="N264" s="212"/>
      <c r="O264" s="213"/>
      <c r="P264" s="213"/>
      <c r="Q264" s="213"/>
      <c r="R264" s="213"/>
      <c r="S264" s="216"/>
      <c r="T264" s="213"/>
      <c r="U264" s="655"/>
      <c r="V264" s="686"/>
      <c r="W264" s="215"/>
      <c r="X264" s="215"/>
      <c r="Y264" s="214"/>
    </row>
    <row r="265" spans="1:25" s="41" customFormat="1" hidden="1" x14ac:dyDescent="0.25">
      <c r="A265" s="126" t="s">
        <v>311</v>
      </c>
      <c r="B265" s="196" t="s">
        <v>714</v>
      </c>
      <c r="C265" s="815" t="s">
        <v>387</v>
      </c>
      <c r="D265" s="816"/>
      <c r="E265" s="816"/>
      <c r="F265" s="394"/>
      <c r="G265" s="441"/>
      <c r="H265" s="272">
        <f t="shared" si="65"/>
        <v>0</v>
      </c>
      <c r="I265" s="197"/>
      <c r="J265" s="211">
        <f t="shared" si="53"/>
        <v>0</v>
      </c>
      <c r="K265" s="212"/>
      <c r="L265" s="213"/>
      <c r="M265" s="213"/>
      <c r="N265" s="212"/>
      <c r="O265" s="213"/>
      <c r="P265" s="213"/>
      <c r="Q265" s="213"/>
      <c r="R265" s="213"/>
      <c r="S265" s="216"/>
      <c r="T265" s="213"/>
      <c r="U265" s="655"/>
      <c r="V265" s="686"/>
      <c r="W265" s="215"/>
      <c r="X265" s="215"/>
      <c r="Y265" s="214"/>
    </row>
    <row r="266" spans="1:25" hidden="1" x14ac:dyDescent="0.25">
      <c r="A266" s="126" t="s">
        <v>313</v>
      </c>
      <c r="B266" s="92" t="s">
        <v>715</v>
      </c>
      <c r="C266" s="784" t="s">
        <v>312</v>
      </c>
      <c r="D266" s="785"/>
      <c r="E266" s="785"/>
      <c r="F266" s="388"/>
      <c r="G266" s="421"/>
      <c r="H266" s="252">
        <f t="shared" si="65"/>
        <v>0</v>
      </c>
      <c r="I266" s="150"/>
      <c r="J266" s="166">
        <f t="shared" si="53"/>
        <v>0</v>
      </c>
      <c r="K266" s="94"/>
      <c r="L266" s="95"/>
      <c r="M266" s="95"/>
      <c r="N266" s="94"/>
      <c r="O266" s="95"/>
      <c r="P266" s="95"/>
      <c r="Q266" s="95"/>
      <c r="R266" s="95"/>
      <c r="S266" s="98"/>
      <c r="T266" s="95"/>
      <c r="U266" s="649"/>
      <c r="V266" s="677"/>
      <c r="W266" s="97"/>
      <c r="X266" s="97"/>
      <c r="Y266" s="99"/>
    </row>
    <row r="267" spans="1:25" ht="15.75" hidden="1" thickBot="1" x14ac:dyDescent="0.3">
      <c r="A267" s="126" t="s">
        <v>909</v>
      </c>
      <c r="B267" s="92" t="s">
        <v>910</v>
      </c>
      <c r="C267" s="784" t="s">
        <v>911</v>
      </c>
      <c r="D267" s="785"/>
      <c r="E267" s="785"/>
      <c r="F267" s="388"/>
      <c r="G267" s="421"/>
      <c r="H267" s="252">
        <f t="shared" si="65"/>
        <v>0</v>
      </c>
      <c r="I267" s="150"/>
      <c r="J267" s="166">
        <f t="shared" si="53"/>
        <v>0</v>
      </c>
      <c r="K267" s="94"/>
      <c r="L267" s="95"/>
      <c r="M267" s="95"/>
      <c r="N267" s="94"/>
      <c r="O267" s="95"/>
      <c r="P267" s="95"/>
      <c r="Q267" s="95"/>
      <c r="R267" s="95"/>
      <c r="S267" s="98"/>
      <c r="T267" s="95"/>
      <c r="U267" s="649"/>
      <c r="V267" s="677"/>
      <c r="W267" s="97"/>
      <c r="X267" s="97"/>
      <c r="Y267" s="99"/>
    </row>
    <row r="268" spans="1:25" ht="15.75" thickBot="1" x14ac:dyDescent="0.3">
      <c r="B268" s="817" t="s">
        <v>314</v>
      </c>
      <c r="C268" s="818"/>
      <c r="D268" s="818"/>
      <c r="E268" s="818"/>
      <c r="F268" s="249">
        <f>F5+F24+F32+F72+F88+F160+F170+F175+F238</f>
        <v>4494744</v>
      </c>
      <c r="G268" s="249">
        <f>G5+G24+G32+G72+G88+G160+G170+G175+G238</f>
        <v>3970944</v>
      </c>
      <c r="H268" s="249">
        <f>H5+H24+H32+H72+H88+H160+H170+H175+H238</f>
        <v>4012420.3569999998</v>
      </c>
      <c r="I268" s="147">
        <f>I5+I24+I32+I72+I88+I160+I170+I175+I238</f>
        <v>0</v>
      </c>
      <c r="J268" s="164">
        <f t="shared" si="53"/>
        <v>4012420.3569999998</v>
      </c>
      <c r="K268" s="86">
        <f>K5+K24+K32+K72+K88+K160+K170+K175+K238</f>
        <v>350787.12</v>
      </c>
      <c r="L268" s="87">
        <f>L5+L24+L32+L72+L88+L160+L170+L175+L238</f>
        <v>1016423</v>
      </c>
      <c r="M268" s="87">
        <f>M5+M24+M32+M72+M88+M160+M170+M175+M238</f>
        <v>2645210.2369999997</v>
      </c>
      <c r="N268" s="86">
        <f t="shared" ref="N268:Y268" si="66">N5+N24+N32+N72+N88+N160+N170+N175+N238</f>
        <v>206543</v>
      </c>
      <c r="O268" s="87">
        <f t="shared" si="66"/>
        <v>239304.5</v>
      </c>
      <c r="P268" s="87">
        <f t="shared" si="66"/>
        <v>365454.62</v>
      </c>
      <c r="Q268" s="87">
        <f t="shared" si="66"/>
        <v>265897.5</v>
      </c>
      <c r="R268" s="87">
        <f t="shared" si="66"/>
        <v>312810.5</v>
      </c>
      <c r="S268" s="90">
        <f t="shared" si="66"/>
        <v>493477.5</v>
      </c>
      <c r="T268" s="87">
        <f t="shared" si="66"/>
        <v>268014.5</v>
      </c>
      <c r="U268" s="89">
        <f t="shared" si="66"/>
        <v>292036.5</v>
      </c>
      <c r="V268" s="666">
        <f t="shared" si="66"/>
        <v>256877.5</v>
      </c>
      <c r="W268" s="89">
        <f t="shared" si="66"/>
        <v>482370.5</v>
      </c>
      <c r="X268" s="89">
        <f t="shared" si="66"/>
        <v>506336.23700000002</v>
      </c>
      <c r="Y268" s="91">
        <f t="shared" si="66"/>
        <v>323297.5</v>
      </c>
    </row>
    <row r="269" spans="1:25" x14ac:dyDescent="0.25">
      <c r="B269" s="22"/>
      <c r="C269" s="23"/>
      <c r="D269" s="23"/>
      <c r="E269" s="24"/>
      <c r="H269" s="24"/>
      <c r="I269" s="24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x14ac:dyDescent="0.25">
      <c r="B270" s="25"/>
      <c r="C270" s="26"/>
      <c r="D270" s="26"/>
      <c r="E270" s="24"/>
      <c r="H270" s="24"/>
      <c r="I270" s="24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x14ac:dyDescent="0.25">
      <c r="B271" s="27"/>
      <c r="C271" s="24"/>
      <c r="D271" s="24"/>
      <c r="E271" s="28"/>
      <c r="F271" s="355"/>
      <c r="G271" s="355"/>
      <c r="H271" s="28"/>
      <c r="I271" s="28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x14ac:dyDescent="0.25">
      <c r="B272" s="27"/>
      <c r="C272" s="24"/>
      <c r="D272" s="24"/>
      <c r="E272" s="28"/>
      <c r="F272" s="355"/>
      <c r="G272" s="355"/>
      <c r="H272" s="28"/>
      <c r="I272" s="28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x14ac:dyDescent="0.25">
      <c r="B273" s="27"/>
      <c r="C273" s="24"/>
      <c r="D273" s="24"/>
      <c r="E273" s="28"/>
      <c r="F273" s="355"/>
      <c r="G273" s="355"/>
      <c r="H273" s="28"/>
      <c r="I273" s="28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x14ac:dyDescent="0.25">
      <c r="B274" s="27"/>
      <c r="C274" s="24"/>
      <c r="D274" s="24"/>
      <c r="E274" s="28"/>
      <c r="F274" s="355"/>
      <c r="G274" s="355"/>
      <c r="H274" s="28"/>
      <c r="I274" s="28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x14ac:dyDescent="0.25">
      <c r="B275" s="27"/>
      <c r="C275" s="24"/>
      <c r="D275" s="24"/>
      <c r="E275" s="28"/>
      <c r="F275" s="355"/>
      <c r="G275" s="355"/>
      <c r="H275" s="28"/>
      <c r="I275" s="28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x14ac:dyDescent="0.25">
      <c r="B276" s="27"/>
      <c r="C276" s="24"/>
      <c r="D276" s="24"/>
      <c r="E276" s="28"/>
      <c r="F276" s="355"/>
      <c r="G276" s="355"/>
      <c r="H276" s="28"/>
      <c r="I276" s="28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x14ac:dyDescent="0.25">
      <c r="B277" s="27"/>
      <c r="C277" s="28"/>
      <c r="D277" s="28"/>
      <c r="E277" s="24"/>
      <c r="H277" s="24"/>
      <c r="I277" s="24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x14ac:dyDescent="0.25">
      <c r="B278" s="27"/>
      <c r="C278" s="28"/>
      <c r="D278" s="28"/>
      <c r="E278" s="24"/>
      <c r="H278" s="24"/>
      <c r="I278" s="24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x14ac:dyDescent="0.25">
      <c r="B279" s="27"/>
      <c r="C279" s="28"/>
      <c r="D279" s="28"/>
      <c r="E279" s="24"/>
      <c r="H279" s="24"/>
      <c r="I279" s="24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x14ac:dyDescent="0.25">
      <c r="B280" s="27"/>
      <c r="C280" s="24"/>
      <c r="D280" s="24"/>
      <c r="E280" s="28"/>
      <c r="F280" s="355"/>
      <c r="G280" s="355"/>
      <c r="H280" s="28"/>
      <c r="I280" s="28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x14ac:dyDescent="0.25">
      <c r="B281" s="27"/>
      <c r="C281" s="24"/>
      <c r="D281" s="24"/>
      <c r="E281" s="28"/>
      <c r="F281" s="355"/>
      <c r="G281" s="355"/>
      <c r="H281" s="28"/>
      <c r="I281" s="28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x14ac:dyDescent="0.25">
      <c r="B282" s="27"/>
      <c r="C282" s="24"/>
      <c r="D282" s="24"/>
      <c r="E282" s="28"/>
      <c r="F282" s="355"/>
      <c r="G282" s="355"/>
      <c r="H282" s="28"/>
      <c r="I282" s="28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x14ac:dyDescent="0.25">
      <c r="A283" s="128"/>
      <c r="B283" s="27"/>
      <c r="C283" s="24"/>
      <c r="D283" s="24"/>
      <c r="E283" s="28"/>
      <c r="F283" s="355"/>
      <c r="G283" s="355"/>
      <c r="H283" s="28"/>
      <c r="I283" s="28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x14ac:dyDescent="0.25">
      <c r="A284" s="128"/>
      <c r="B284" s="27"/>
      <c r="C284" s="24"/>
      <c r="D284" s="24"/>
      <c r="E284" s="28"/>
      <c r="F284" s="355"/>
      <c r="G284" s="355"/>
      <c r="H284" s="28"/>
      <c r="I284" s="28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x14ac:dyDescent="0.25">
      <c r="A285" s="128"/>
      <c r="B285" s="27"/>
      <c r="C285" s="24"/>
      <c r="D285" s="24"/>
      <c r="E285" s="28"/>
      <c r="F285" s="355"/>
      <c r="G285" s="355"/>
      <c r="H285" s="28"/>
      <c r="I285" s="28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x14ac:dyDescent="0.25">
      <c r="A286" s="128"/>
      <c r="B286" s="27"/>
      <c r="C286" s="24"/>
      <c r="D286" s="24"/>
      <c r="E286" s="28"/>
      <c r="F286" s="355"/>
      <c r="G286" s="355"/>
      <c r="H286" s="28"/>
      <c r="I286" s="28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x14ac:dyDescent="0.25">
      <c r="A287" s="128"/>
      <c r="B287" s="27"/>
      <c r="C287" s="24"/>
      <c r="D287" s="24"/>
      <c r="E287" s="28"/>
      <c r="F287" s="355"/>
      <c r="G287" s="355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x14ac:dyDescent="0.25">
      <c r="A288" s="128"/>
      <c r="B288" s="27"/>
      <c r="C288" s="24"/>
      <c r="D288" s="24"/>
      <c r="E288" s="28"/>
      <c r="F288" s="355"/>
      <c r="G288" s="355"/>
      <c r="H288" s="28"/>
      <c r="I288" s="28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x14ac:dyDescent="0.25">
      <c r="A289" s="128"/>
      <c r="B289" s="27"/>
      <c r="C289" s="24"/>
      <c r="D289" s="24"/>
      <c r="E289" s="28"/>
      <c r="F289" s="355"/>
      <c r="G289" s="355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x14ac:dyDescent="0.25">
      <c r="A290" s="128"/>
      <c r="B290" s="27"/>
      <c r="C290" s="28"/>
      <c r="D290" s="28"/>
      <c r="E290" s="24"/>
      <c r="H290" s="24"/>
      <c r="I290" s="24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x14ac:dyDescent="0.25">
      <c r="A291" s="128"/>
      <c r="B291" s="27"/>
      <c r="C291" s="24"/>
      <c r="D291" s="24"/>
      <c r="E291" s="28"/>
      <c r="F291" s="355"/>
      <c r="G291" s="355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x14ac:dyDescent="0.25">
      <c r="A292" s="128"/>
      <c r="B292" s="27"/>
      <c r="C292" s="24"/>
      <c r="D292" s="24"/>
      <c r="E292" s="28"/>
      <c r="F292" s="355"/>
      <c r="G292" s="355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x14ac:dyDescent="0.25">
      <c r="A293" s="128"/>
      <c r="B293" s="27"/>
      <c r="C293" s="24"/>
      <c r="D293" s="24"/>
      <c r="E293" s="28"/>
      <c r="F293" s="355"/>
      <c r="G293" s="355"/>
      <c r="H293" s="28"/>
      <c r="I293" s="28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x14ac:dyDescent="0.25">
      <c r="A294" s="128"/>
      <c r="B294" s="27"/>
      <c r="C294" s="24"/>
      <c r="D294" s="24"/>
      <c r="E294" s="28"/>
      <c r="F294" s="355"/>
      <c r="G294" s="355"/>
      <c r="H294" s="28"/>
      <c r="I294" s="28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x14ac:dyDescent="0.25">
      <c r="A295" s="128"/>
      <c r="B295" s="27"/>
      <c r="C295" s="24"/>
      <c r="D295" s="24"/>
      <c r="E295" s="28"/>
      <c r="F295" s="355"/>
      <c r="G295" s="355"/>
      <c r="H295" s="28"/>
      <c r="I295" s="28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x14ac:dyDescent="0.25">
      <c r="A296" s="128"/>
      <c r="B296" s="27"/>
      <c r="C296" s="24"/>
      <c r="D296" s="24"/>
      <c r="E296" s="28"/>
      <c r="F296" s="355"/>
      <c r="G296" s="355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x14ac:dyDescent="0.25">
      <c r="A297" s="128"/>
      <c r="B297" s="27"/>
      <c r="C297" s="24"/>
      <c r="D297" s="24"/>
      <c r="E297" s="28"/>
      <c r="F297" s="355"/>
      <c r="G297" s="355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x14ac:dyDescent="0.25">
      <c r="A298" s="128"/>
      <c r="B298" s="27"/>
      <c r="C298" s="24"/>
      <c r="D298" s="24"/>
      <c r="E298" s="28"/>
      <c r="F298" s="355"/>
      <c r="G298" s="355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x14ac:dyDescent="0.25">
      <c r="A299" s="128"/>
      <c r="B299" s="27"/>
      <c r="C299" s="24"/>
      <c r="D299" s="24"/>
      <c r="E299" s="28"/>
      <c r="F299" s="355"/>
      <c r="G299" s="355"/>
      <c r="H299" s="28"/>
      <c r="I299" s="28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x14ac:dyDescent="0.25">
      <c r="A300" s="128"/>
      <c r="B300" s="27"/>
      <c r="C300" s="24"/>
      <c r="D300" s="24"/>
      <c r="E300" s="28"/>
      <c r="F300" s="355"/>
      <c r="G300" s="355"/>
      <c r="H300" s="28"/>
      <c r="I300" s="28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x14ac:dyDescent="0.25">
      <c r="A301" s="128"/>
      <c r="B301" s="27"/>
      <c r="C301" s="28"/>
      <c r="D301" s="28"/>
      <c r="E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x14ac:dyDescent="0.25">
      <c r="A302" s="128"/>
      <c r="B302" s="27"/>
      <c r="C302" s="24"/>
      <c r="D302" s="24"/>
      <c r="E302" s="28"/>
      <c r="F302" s="355"/>
      <c r="G302" s="355"/>
      <c r="H302" s="28"/>
      <c r="I302" s="28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x14ac:dyDescent="0.25">
      <c r="A303" s="128"/>
      <c r="B303" s="27"/>
      <c r="C303" s="24"/>
      <c r="D303" s="24"/>
      <c r="E303" s="28"/>
      <c r="F303" s="355"/>
      <c r="G303" s="355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x14ac:dyDescent="0.25">
      <c r="A304" s="128"/>
      <c r="B304" s="27"/>
      <c r="C304" s="24"/>
      <c r="D304" s="24"/>
      <c r="E304" s="28"/>
      <c r="F304" s="355"/>
      <c r="G304" s="355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x14ac:dyDescent="0.25">
      <c r="A305" s="128"/>
      <c r="B305" s="27"/>
      <c r="C305" s="24"/>
      <c r="D305" s="24"/>
      <c r="E305" s="28"/>
      <c r="F305" s="355"/>
      <c r="G305" s="355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x14ac:dyDescent="0.25">
      <c r="A306" s="128"/>
      <c r="B306" s="27"/>
      <c r="C306" s="24"/>
      <c r="D306" s="24"/>
      <c r="E306" s="28"/>
      <c r="F306" s="355"/>
      <c r="G306" s="355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x14ac:dyDescent="0.25">
      <c r="A307" s="128"/>
      <c r="B307" s="27"/>
      <c r="C307" s="24"/>
      <c r="D307" s="24"/>
      <c r="E307" s="28"/>
      <c r="F307" s="355"/>
      <c r="G307" s="355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x14ac:dyDescent="0.25">
      <c r="A308" s="128"/>
      <c r="B308" s="27"/>
      <c r="C308" s="24"/>
      <c r="D308" s="24"/>
      <c r="E308" s="28"/>
      <c r="F308" s="355"/>
      <c r="G308" s="355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x14ac:dyDescent="0.25">
      <c r="A309" s="128"/>
      <c r="B309" s="27"/>
      <c r="C309" s="24"/>
      <c r="D309" s="24"/>
      <c r="E309" s="28"/>
      <c r="F309" s="355"/>
      <c r="G309" s="355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x14ac:dyDescent="0.25">
      <c r="A310" s="128"/>
      <c r="B310" s="27"/>
      <c r="C310" s="24"/>
      <c r="D310" s="24"/>
      <c r="E310" s="28"/>
      <c r="F310" s="355"/>
      <c r="G310" s="355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x14ac:dyDescent="0.25">
      <c r="A311" s="128"/>
      <c r="B311" s="27"/>
      <c r="C311" s="24"/>
      <c r="D311" s="24"/>
      <c r="E311" s="28"/>
      <c r="F311" s="355"/>
      <c r="G311" s="355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x14ac:dyDescent="0.25">
      <c r="A312" s="128"/>
      <c r="B312" s="29"/>
      <c r="C312" s="23"/>
      <c r="D312" s="23"/>
      <c r="E312" s="24"/>
      <c r="H312" s="24"/>
      <c r="I312" s="24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x14ac:dyDescent="0.25">
      <c r="A313" s="128"/>
      <c r="B313" s="27"/>
      <c r="C313" s="28"/>
      <c r="D313" s="28"/>
      <c r="E313" s="24"/>
      <c r="H313" s="24"/>
      <c r="I313" s="24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x14ac:dyDescent="0.25">
      <c r="A314" s="128"/>
      <c r="B314" s="27"/>
      <c r="C314" s="28"/>
      <c r="D314" s="28"/>
      <c r="E314" s="24"/>
      <c r="H314" s="24"/>
      <c r="I314" s="24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x14ac:dyDescent="0.25">
      <c r="A315" s="128"/>
      <c r="B315" s="27"/>
      <c r="C315" s="28"/>
      <c r="D315" s="28"/>
      <c r="E315" s="24"/>
      <c r="H315" s="24"/>
      <c r="I315" s="24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x14ac:dyDescent="0.25">
      <c r="A316" s="128"/>
      <c r="B316" s="27"/>
      <c r="C316" s="24"/>
      <c r="D316" s="24"/>
      <c r="E316" s="28"/>
      <c r="F316" s="355"/>
      <c r="G316" s="355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x14ac:dyDescent="0.25">
      <c r="A317" s="128"/>
      <c r="B317" s="27"/>
      <c r="C317" s="24"/>
      <c r="D317" s="24"/>
      <c r="E317" s="28"/>
      <c r="F317" s="355"/>
      <c r="G317" s="355"/>
      <c r="H317" s="28"/>
      <c r="I317" s="28"/>
      <c r="J317" s="60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x14ac:dyDescent="0.25">
      <c r="A318" s="128"/>
      <c r="B318" s="27"/>
      <c r="C318" s="24"/>
      <c r="D318" s="24"/>
      <c r="E318" s="28"/>
      <c r="F318" s="355"/>
      <c r="G318" s="355"/>
      <c r="H318" s="28"/>
      <c r="I318" s="28"/>
      <c r="J318" s="60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x14ac:dyDescent="0.25">
      <c r="A319" s="128"/>
      <c r="B319" s="27"/>
      <c r="C319" s="24"/>
      <c r="D319" s="24"/>
      <c r="E319" s="28"/>
      <c r="F319" s="355"/>
      <c r="G319" s="355"/>
      <c r="H319" s="28"/>
      <c r="I319" s="28"/>
      <c r="J319" s="60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x14ac:dyDescent="0.25">
      <c r="A320" s="128"/>
      <c r="B320" s="27"/>
      <c r="C320" s="24"/>
      <c r="D320" s="24"/>
      <c r="E320" s="28"/>
      <c r="F320" s="355"/>
      <c r="G320" s="355"/>
      <c r="H320" s="28"/>
      <c r="I320" s="28"/>
      <c r="J320" s="60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x14ac:dyDescent="0.25">
      <c r="A321" s="128"/>
      <c r="B321" s="27"/>
      <c r="C321" s="24"/>
      <c r="D321" s="24"/>
      <c r="E321" s="28"/>
      <c r="F321" s="355"/>
      <c r="G321" s="355"/>
      <c r="H321" s="28"/>
      <c r="I321" s="28"/>
      <c r="J321" s="60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x14ac:dyDescent="0.25">
      <c r="A322" s="128"/>
      <c r="B322" s="27"/>
      <c r="C322" s="24"/>
      <c r="D322" s="24"/>
      <c r="E322" s="28"/>
      <c r="F322" s="355"/>
      <c r="G322" s="355"/>
      <c r="H322" s="28"/>
      <c r="I322" s="28"/>
      <c r="J322" s="60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x14ac:dyDescent="0.25">
      <c r="A323" s="128"/>
      <c r="B323" s="27"/>
      <c r="C323" s="24"/>
      <c r="D323" s="24"/>
      <c r="E323" s="28"/>
      <c r="F323" s="355"/>
      <c r="G323" s="355"/>
      <c r="H323" s="28"/>
      <c r="I323" s="28"/>
      <c r="J323" s="60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x14ac:dyDescent="0.25">
      <c r="A324" s="128"/>
      <c r="B324" s="27"/>
      <c r="C324" s="24"/>
      <c r="D324" s="24"/>
      <c r="E324" s="28"/>
      <c r="F324" s="355"/>
      <c r="G324" s="355"/>
      <c r="H324" s="28"/>
      <c r="I324" s="28"/>
      <c r="J324" s="60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x14ac:dyDescent="0.25">
      <c r="A325" s="128"/>
      <c r="B325" s="27"/>
      <c r="C325" s="24"/>
      <c r="D325" s="24"/>
      <c r="E325" s="28"/>
      <c r="F325" s="355"/>
      <c r="G325" s="355"/>
      <c r="H325" s="28"/>
      <c r="I325" s="28"/>
      <c r="J325" s="60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x14ac:dyDescent="0.25">
      <c r="A326" s="128"/>
      <c r="B326" s="27"/>
      <c r="C326" s="28"/>
      <c r="D326" s="28"/>
      <c r="E326" s="24"/>
      <c r="H326" s="24"/>
      <c r="I326" s="24"/>
      <c r="J326" s="60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x14ac:dyDescent="0.25">
      <c r="A327" s="128"/>
      <c r="B327" s="27"/>
      <c r="C327" s="24"/>
      <c r="D327" s="24"/>
      <c r="E327" s="28"/>
      <c r="F327" s="355"/>
      <c r="G327" s="355"/>
      <c r="H327" s="28"/>
      <c r="I327" s="28"/>
      <c r="J327" s="60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x14ac:dyDescent="0.25">
      <c r="A328" s="128"/>
      <c r="B328" s="27"/>
      <c r="C328" s="24"/>
      <c r="D328" s="24"/>
      <c r="E328" s="28"/>
      <c r="F328" s="355"/>
      <c r="G328" s="355"/>
      <c r="H328" s="28"/>
      <c r="I328" s="28"/>
      <c r="J328" s="60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x14ac:dyDescent="0.25">
      <c r="A329" s="128"/>
      <c r="B329" s="27"/>
      <c r="C329" s="24"/>
      <c r="D329" s="24"/>
      <c r="E329" s="28"/>
      <c r="F329" s="355"/>
      <c r="G329" s="355"/>
      <c r="H329" s="28"/>
      <c r="I329" s="28"/>
      <c r="J329" s="60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x14ac:dyDescent="0.25">
      <c r="A330" s="128"/>
      <c r="B330" s="27"/>
      <c r="C330" s="24"/>
      <c r="D330" s="24"/>
      <c r="E330" s="28"/>
      <c r="F330" s="355"/>
      <c r="G330" s="355"/>
      <c r="H330" s="28"/>
      <c r="I330" s="28"/>
    </row>
    <row r="331" spans="1:25" x14ac:dyDescent="0.25">
      <c r="B331" s="27"/>
      <c r="C331" s="24"/>
      <c r="D331" s="24"/>
      <c r="E331" s="28"/>
      <c r="F331" s="355"/>
      <c r="G331" s="355"/>
      <c r="H331" s="28"/>
      <c r="I331" s="28"/>
      <c r="J331" s="18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s="12" customFormat="1" x14ac:dyDescent="0.25">
      <c r="A332" s="129"/>
      <c r="B332" s="27"/>
      <c r="C332" s="24"/>
      <c r="D332" s="24"/>
      <c r="E332" s="28"/>
      <c r="F332" s="355"/>
      <c r="G332" s="355"/>
      <c r="H332" s="28"/>
      <c r="I332" s="28"/>
      <c r="J332" s="49"/>
    </row>
    <row r="333" spans="1:25" s="12" customFormat="1" x14ac:dyDescent="0.25">
      <c r="A333" s="129"/>
      <c r="B333" s="27"/>
      <c r="C333" s="24"/>
      <c r="D333" s="24"/>
      <c r="E333" s="28"/>
      <c r="F333" s="355"/>
      <c r="G333" s="355"/>
      <c r="H333" s="28"/>
      <c r="I333" s="28"/>
      <c r="J333" s="49"/>
    </row>
    <row r="334" spans="1:25" s="12" customFormat="1" x14ac:dyDescent="0.25">
      <c r="A334" s="129"/>
      <c r="B334" s="27"/>
      <c r="C334" s="24"/>
      <c r="D334" s="24"/>
      <c r="E334" s="28"/>
      <c r="F334" s="355"/>
      <c r="G334" s="355"/>
      <c r="H334" s="28"/>
      <c r="I334" s="28"/>
      <c r="J334" s="49"/>
    </row>
    <row r="335" spans="1:25" s="12" customFormat="1" x14ac:dyDescent="0.25">
      <c r="A335" s="129"/>
      <c r="B335" s="27"/>
      <c r="C335" s="24"/>
      <c r="D335" s="24"/>
      <c r="E335" s="28"/>
      <c r="F335" s="355"/>
      <c r="G335" s="355"/>
      <c r="H335" s="28"/>
      <c r="I335" s="28"/>
      <c r="J335" s="49"/>
    </row>
    <row r="336" spans="1:25" s="12" customFormat="1" x14ac:dyDescent="0.25">
      <c r="A336" s="129"/>
      <c r="B336" s="27"/>
      <c r="C336" s="24"/>
      <c r="D336" s="24"/>
      <c r="E336" s="28"/>
      <c r="F336" s="355"/>
      <c r="G336" s="355"/>
      <c r="H336" s="28"/>
      <c r="I336" s="28"/>
      <c r="J336" s="49"/>
    </row>
    <row r="337" spans="1:25" s="12" customFormat="1" x14ac:dyDescent="0.25">
      <c r="A337" s="129"/>
      <c r="B337" s="27"/>
      <c r="C337" s="28"/>
      <c r="D337" s="28"/>
      <c r="E337" s="24"/>
      <c r="F337" s="354"/>
      <c r="G337" s="354"/>
      <c r="H337" s="24"/>
      <c r="I337" s="24"/>
      <c r="J337" s="49"/>
    </row>
    <row r="338" spans="1:25" s="12" customFormat="1" x14ac:dyDescent="0.25">
      <c r="A338" s="129"/>
      <c r="B338" s="27"/>
      <c r="C338" s="24"/>
      <c r="D338" s="24"/>
      <c r="E338" s="28"/>
      <c r="F338" s="355"/>
      <c r="G338" s="355"/>
      <c r="H338" s="28"/>
      <c r="I338" s="28"/>
      <c r="J338" s="49"/>
    </row>
    <row r="339" spans="1:25" s="12" customFormat="1" x14ac:dyDescent="0.25">
      <c r="A339" s="129"/>
      <c r="B339" s="27"/>
      <c r="C339" s="24"/>
      <c r="D339" s="24"/>
      <c r="E339" s="28"/>
      <c r="F339" s="355"/>
      <c r="G339" s="355"/>
      <c r="H339" s="28"/>
      <c r="I339" s="28"/>
      <c r="J339" s="49"/>
    </row>
    <row r="340" spans="1:25" s="12" customFormat="1" x14ac:dyDescent="0.25">
      <c r="A340" s="129"/>
      <c r="B340" s="27"/>
      <c r="C340" s="24"/>
      <c r="D340" s="24"/>
      <c r="E340" s="28"/>
      <c r="F340" s="355"/>
      <c r="G340" s="355"/>
      <c r="H340" s="28"/>
      <c r="I340" s="28"/>
      <c r="J340" s="49"/>
    </row>
    <row r="341" spans="1:25" s="12" customFormat="1" x14ac:dyDescent="0.25">
      <c r="A341" s="129"/>
      <c r="B341" s="27"/>
      <c r="C341" s="24"/>
      <c r="D341" s="24"/>
      <c r="E341" s="28"/>
      <c r="F341" s="355"/>
      <c r="G341" s="355"/>
      <c r="H341" s="28"/>
      <c r="I341" s="28"/>
      <c r="J341" s="49"/>
    </row>
    <row r="342" spans="1:25" s="12" customFormat="1" x14ac:dyDescent="0.25">
      <c r="A342" s="129"/>
      <c r="B342" s="27"/>
      <c r="C342" s="24"/>
      <c r="D342" s="24"/>
      <c r="E342" s="28"/>
      <c r="F342" s="355"/>
      <c r="G342" s="355"/>
      <c r="H342" s="28"/>
      <c r="I342" s="28"/>
      <c r="J342" s="49"/>
    </row>
    <row r="343" spans="1:25" s="12" customFormat="1" x14ac:dyDescent="0.25">
      <c r="A343" s="129"/>
      <c r="B343" s="27"/>
      <c r="C343" s="24"/>
      <c r="D343" s="24"/>
      <c r="E343" s="28"/>
      <c r="F343" s="355"/>
      <c r="G343" s="355"/>
      <c r="H343" s="28"/>
      <c r="I343" s="28"/>
      <c r="J343" s="49"/>
    </row>
    <row r="344" spans="1:25" s="12" customFormat="1" x14ac:dyDescent="0.25">
      <c r="A344" s="129"/>
      <c r="B344" s="27"/>
      <c r="C344" s="24"/>
      <c r="D344" s="24"/>
      <c r="E344" s="28"/>
      <c r="F344" s="355"/>
      <c r="G344" s="355"/>
      <c r="H344" s="28"/>
      <c r="I344" s="28"/>
      <c r="J344" s="49"/>
    </row>
    <row r="345" spans="1:25" s="12" customFormat="1" x14ac:dyDescent="0.25">
      <c r="A345" s="129"/>
      <c r="B345" s="27"/>
      <c r="C345" s="24"/>
      <c r="D345" s="24"/>
      <c r="E345" s="28"/>
      <c r="F345" s="355"/>
      <c r="G345" s="355"/>
      <c r="H345" s="28"/>
      <c r="I345" s="28"/>
      <c r="J345" s="49"/>
    </row>
    <row r="346" spans="1:25" s="12" customFormat="1" x14ac:dyDescent="0.25">
      <c r="A346" s="129"/>
      <c r="B346" s="27"/>
      <c r="C346" s="24"/>
      <c r="D346" s="24"/>
      <c r="E346" s="28"/>
      <c r="F346" s="355"/>
      <c r="G346" s="355"/>
      <c r="H346" s="28"/>
      <c r="I346" s="28"/>
      <c r="J346" s="49"/>
    </row>
    <row r="347" spans="1:25" s="12" customFormat="1" x14ac:dyDescent="0.25">
      <c r="A347" s="129"/>
      <c r="B347" s="27"/>
      <c r="C347" s="24"/>
      <c r="D347" s="24"/>
      <c r="E347" s="28"/>
      <c r="F347" s="355"/>
      <c r="G347" s="355"/>
      <c r="H347" s="28"/>
      <c r="I347" s="28"/>
      <c r="J347" s="49"/>
    </row>
    <row r="348" spans="1:25" x14ac:dyDescent="0.25">
      <c r="B348" s="29"/>
      <c r="C348" s="23"/>
      <c r="D348" s="23"/>
      <c r="E348" s="28"/>
      <c r="F348" s="355"/>
      <c r="G348" s="355"/>
      <c r="H348" s="28"/>
      <c r="I348" s="28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x14ac:dyDescent="0.25">
      <c r="B349" s="30"/>
      <c r="C349" s="26"/>
      <c r="D349" s="26"/>
      <c r="E349" s="24"/>
      <c r="H349" s="24"/>
      <c r="I349" s="24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x14ac:dyDescent="0.25">
      <c r="B350" s="27"/>
      <c r="C350" s="24"/>
      <c r="D350" s="24"/>
      <c r="E350" s="28"/>
      <c r="F350" s="355"/>
      <c r="G350" s="355"/>
      <c r="H350" s="28"/>
      <c r="I350" s="28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x14ac:dyDescent="0.25">
      <c r="B351" s="27"/>
      <c r="C351" s="28"/>
      <c r="D351" s="28"/>
      <c r="E351" s="24"/>
      <c r="H351" s="24"/>
      <c r="I351" s="24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x14ac:dyDescent="0.25">
      <c r="B352" s="27"/>
      <c r="C352" s="24"/>
      <c r="D352" s="24"/>
      <c r="E352" s="28"/>
      <c r="F352" s="355"/>
      <c r="G352" s="355"/>
      <c r="H352" s="28"/>
      <c r="I352" s="28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x14ac:dyDescent="0.25">
      <c r="B353" s="27"/>
      <c r="C353" s="24"/>
      <c r="D353" s="24"/>
      <c r="E353" s="28"/>
      <c r="F353" s="355"/>
      <c r="G353" s="355"/>
      <c r="H353" s="28"/>
      <c r="I353" s="28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x14ac:dyDescent="0.25">
      <c r="B354" s="27"/>
      <c r="C354" s="24"/>
      <c r="D354" s="24"/>
      <c r="E354" s="28"/>
      <c r="F354" s="355"/>
      <c r="G354" s="355"/>
      <c r="H354" s="28"/>
      <c r="I354" s="28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x14ac:dyDescent="0.25">
      <c r="B355" s="27"/>
      <c r="C355" s="24"/>
      <c r="D355" s="24"/>
      <c r="E355" s="28"/>
      <c r="F355" s="355"/>
      <c r="G355" s="355"/>
      <c r="H355" s="28"/>
      <c r="I355" s="28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x14ac:dyDescent="0.25">
      <c r="B356" s="27"/>
      <c r="C356" s="28"/>
      <c r="D356" s="28"/>
      <c r="E356" s="24"/>
      <c r="H356" s="24"/>
      <c r="I356" s="24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x14ac:dyDescent="0.25">
      <c r="B357" s="27"/>
      <c r="C357" s="24"/>
      <c r="D357" s="24"/>
      <c r="E357" s="28"/>
      <c r="F357" s="355"/>
      <c r="G357" s="355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x14ac:dyDescent="0.25">
      <c r="B358" s="27"/>
      <c r="C358" s="24"/>
      <c r="D358" s="24"/>
      <c r="E358" s="28"/>
      <c r="F358" s="355"/>
      <c r="G358" s="355"/>
      <c r="H358" s="28"/>
      <c r="I358" s="28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x14ac:dyDescent="0.25">
      <c r="B359" s="27"/>
      <c r="C359" s="28"/>
      <c r="D359" s="28"/>
      <c r="E359" s="24"/>
      <c r="H359" s="24"/>
      <c r="I359" s="24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x14ac:dyDescent="0.25">
      <c r="B360" s="27"/>
      <c r="C360" s="28"/>
      <c r="D360" s="28"/>
      <c r="E360" s="24"/>
      <c r="H360" s="24"/>
      <c r="I360" s="24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x14ac:dyDescent="0.25">
      <c r="B361" s="27"/>
      <c r="C361" s="24"/>
      <c r="D361" s="24"/>
      <c r="E361" s="28"/>
      <c r="F361" s="355"/>
      <c r="G361" s="355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x14ac:dyDescent="0.25">
      <c r="B362" s="27"/>
      <c r="C362" s="24"/>
      <c r="D362" s="24"/>
      <c r="E362" s="28"/>
      <c r="F362" s="355"/>
      <c r="G362" s="355"/>
      <c r="H362" s="28"/>
      <c r="I362" s="28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x14ac:dyDescent="0.25">
      <c r="A363" s="128"/>
      <c r="B363" s="27"/>
      <c r="C363" s="24"/>
      <c r="D363" s="24"/>
      <c r="E363" s="28"/>
      <c r="F363" s="355"/>
      <c r="G363" s="355"/>
      <c r="H363" s="28"/>
      <c r="I363" s="28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x14ac:dyDescent="0.25">
      <c r="A364" s="128"/>
      <c r="B364" s="27"/>
      <c r="C364" s="28"/>
      <c r="D364" s="28"/>
      <c r="E364" s="24"/>
      <c r="H364" s="24"/>
      <c r="I364" s="24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x14ac:dyDescent="0.25">
      <c r="A365" s="128"/>
      <c r="B365" s="27"/>
      <c r="C365" s="24"/>
      <c r="D365" s="24"/>
      <c r="E365" s="28"/>
      <c r="F365" s="355"/>
      <c r="G365" s="355"/>
      <c r="H365" s="28"/>
      <c r="I365" s="28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x14ac:dyDescent="0.25">
      <c r="A366" s="128"/>
      <c r="B366" s="27"/>
      <c r="C366" s="24"/>
      <c r="D366" s="24"/>
      <c r="E366" s="28"/>
      <c r="F366" s="355"/>
      <c r="G366" s="355"/>
      <c r="H366" s="28"/>
      <c r="I366" s="28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x14ac:dyDescent="0.25">
      <c r="A367" s="128"/>
      <c r="B367" s="27"/>
      <c r="C367" s="24"/>
      <c r="D367" s="24"/>
      <c r="E367" s="28"/>
      <c r="F367" s="355"/>
      <c r="G367" s="355"/>
      <c r="H367" s="28"/>
      <c r="I367" s="28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x14ac:dyDescent="0.25">
      <c r="A368" s="128"/>
      <c r="B368" s="27"/>
      <c r="C368" s="24"/>
      <c r="D368" s="24"/>
      <c r="E368" s="28"/>
      <c r="F368" s="355"/>
      <c r="G368" s="355"/>
      <c r="H368" s="28"/>
      <c r="I368" s="28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x14ac:dyDescent="0.25">
      <c r="A369" s="128"/>
      <c r="B369" s="27"/>
      <c r="C369" s="24"/>
      <c r="D369" s="24"/>
      <c r="E369" s="28"/>
      <c r="F369" s="355"/>
      <c r="G369" s="355"/>
      <c r="H369" s="28"/>
      <c r="I369" s="28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x14ac:dyDescent="0.25">
      <c r="A370" s="128"/>
      <c r="B370" s="27"/>
      <c r="C370" s="24"/>
      <c r="D370" s="24"/>
      <c r="E370" s="28"/>
      <c r="F370" s="355"/>
      <c r="G370" s="355"/>
      <c r="H370" s="28"/>
      <c r="I370" s="28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x14ac:dyDescent="0.25">
      <c r="A371" s="128"/>
      <c r="B371" s="27"/>
      <c r="C371" s="24"/>
      <c r="D371" s="24"/>
      <c r="E371" s="28"/>
      <c r="F371" s="355"/>
      <c r="G371" s="355"/>
      <c r="H371" s="28"/>
      <c r="I371" s="28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x14ac:dyDescent="0.25">
      <c r="A372" s="128"/>
      <c r="B372" s="27"/>
      <c r="C372" s="24"/>
      <c r="D372" s="24"/>
      <c r="E372" s="28"/>
      <c r="F372" s="355"/>
      <c r="G372" s="355"/>
      <c r="H372" s="28"/>
      <c r="I372" s="28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x14ac:dyDescent="0.25">
      <c r="A373" s="128"/>
      <c r="B373" s="27"/>
      <c r="C373" s="24"/>
      <c r="D373" s="24"/>
      <c r="E373" s="28"/>
      <c r="F373" s="355"/>
      <c r="G373" s="355"/>
      <c r="H373" s="28"/>
      <c r="I373" s="28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x14ac:dyDescent="0.25">
      <c r="A374" s="128"/>
      <c r="B374" s="27"/>
      <c r="C374" s="24"/>
      <c r="D374" s="24"/>
      <c r="E374" s="28"/>
      <c r="F374" s="355"/>
      <c r="G374" s="355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x14ac:dyDescent="0.25">
      <c r="A375" s="128"/>
      <c r="B375" s="29"/>
      <c r="C375" s="23"/>
      <c r="D375" s="23"/>
      <c r="E375" s="24"/>
      <c r="H375" s="24"/>
      <c r="I375" s="24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x14ac:dyDescent="0.25">
      <c r="A376" s="128"/>
      <c r="B376" s="27"/>
      <c r="C376" s="28"/>
      <c r="D376" s="28"/>
      <c r="E376" s="24"/>
      <c r="H376" s="24"/>
      <c r="I376" s="24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x14ac:dyDescent="0.25">
      <c r="A377" s="128"/>
      <c r="B377" s="27"/>
      <c r="C377" s="28"/>
      <c r="D377" s="28"/>
      <c r="E377" s="24"/>
      <c r="H377" s="24"/>
      <c r="I377" s="24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x14ac:dyDescent="0.25">
      <c r="A378" s="128"/>
      <c r="B378" s="27"/>
      <c r="C378" s="24"/>
      <c r="D378" s="24"/>
      <c r="E378" s="28"/>
      <c r="F378" s="355"/>
      <c r="G378" s="355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x14ac:dyDescent="0.25">
      <c r="A379" s="128"/>
      <c r="B379" s="27"/>
      <c r="C379" s="24"/>
      <c r="D379" s="24"/>
      <c r="E379" s="28"/>
      <c r="F379" s="355"/>
      <c r="G379" s="355"/>
      <c r="H379" s="28"/>
      <c r="I379" s="28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x14ac:dyDescent="0.25">
      <c r="A380" s="128"/>
      <c r="B380" s="27"/>
      <c r="C380" s="24"/>
      <c r="D380" s="24"/>
      <c r="E380" s="28"/>
      <c r="F380" s="355"/>
      <c r="G380" s="355"/>
      <c r="H380" s="28"/>
      <c r="I380" s="28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x14ac:dyDescent="0.25">
      <c r="A381" s="128"/>
      <c r="B381" s="27"/>
      <c r="C381" s="28"/>
      <c r="D381" s="28"/>
      <c r="E381" s="24"/>
      <c r="H381" s="24"/>
      <c r="I381" s="24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x14ac:dyDescent="0.25">
      <c r="A382" s="128"/>
      <c r="B382" s="27"/>
      <c r="C382" s="24"/>
      <c r="D382" s="24"/>
      <c r="E382" s="28"/>
      <c r="F382" s="355"/>
      <c r="G382" s="355"/>
      <c r="H382" s="28"/>
      <c r="I382" s="28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x14ac:dyDescent="0.25">
      <c r="A383" s="128"/>
      <c r="B383" s="27"/>
      <c r="C383" s="24"/>
      <c r="D383" s="24"/>
      <c r="E383" s="28"/>
      <c r="F383" s="355"/>
      <c r="G383" s="355"/>
      <c r="H383" s="28"/>
      <c r="I383" s="28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x14ac:dyDescent="0.25">
      <c r="A384" s="128"/>
      <c r="B384" s="27"/>
      <c r="C384" s="28"/>
      <c r="D384" s="28"/>
      <c r="E384" s="24"/>
      <c r="H384" s="24"/>
      <c r="I384" s="24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x14ac:dyDescent="0.25">
      <c r="A385" s="128"/>
      <c r="B385" s="27"/>
      <c r="C385" s="24"/>
      <c r="D385" s="24"/>
      <c r="E385" s="28"/>
      <c r="F385" s="355"/>
      <c r="G385" s="355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x14ac:dyDescent="0.25">
      <c r="A386" s="128"/>
      <c r="B386" s="27"/>
      <c r="C386" s="24"/>
      <c r="D386" s="24"/>
      <c r="E386" s="28"/>
      <c r="F386" s="355"/>
      <c r="G386" s="355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x14ac:dyDescent="0.25">
      <c r="A387" s="128"/>
      <c r="B387" s="27"/>
      <c r="C387" s="24"/>
      <c r="D387" s="24"/>
      <c r="E387" s="28"/>
      <c r="F387" s="355"/>
      <c r="G387" s="355"/>
      <c r="H387" s="28"/>
      <c r="I387" s="28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x14ac:dyDescent="0.25">
      <c r="A388" s="128"/>
      <c r="B388" s="27"/>
      <c r="C388" s="24"/>
      <c r="D388" s="24"/>
      <c r="E388" s="28"/>
      <c r="F388" s="355"/>
      <c r="G388" s="355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x14ac:dyDescent="0.25">
      <c r="A389" s="128"/>
      <c r="B389" s="27"/>
      <c r="C389" s="24"/>
      <c r="D389" s="24"/>
      <c r="E389" s="28"/>
      <c r="F389" s="355"/>
      <c r="G389" s="355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x14ac:dyDescent="0.25">
      <c r="A390" s="128"/>
      <c r="B390" s="27"/>
      <c r="C390" s="24"/>
      <c r="D390" s="24"/>
      <c r="E390" s="28"/>
      <c r="F390" s="355"/>
      <c r="G390" s="355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x14ac:dyDescent="0.25">
      <c r="A391" s="128"/>
      <c r="B391" s="27"/>
      <c r="C391" s="24"/>
      <c r="D391" s="24"/>
      <c r="E391" s="28"/>
      <c r="F391" s="355"/>
      <c r="G391" s="355"/>
      <c r="H391" s="28"/>
      <c r="I391" s="28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x14ac:dyDescent="0.25">
      <c r="A392" s="128"/>
      <c r="B392" s="27"/>
      <c r="C392" s="28"/>
      <c r="D392" s="28"/>
      <c r="E392" s="24"/>
      <c r="H392" s="24"/>
      <c r="I392" s="24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x14ac:dyDescent="0.25">
      <c r="A393" s="128"/>
      <c r="B393" s="27"/>
      <c r="C393" s="28"/>
      <c r="D393" s="28"/>
      <c r="E393" s="24"/>
      <c r="H393" s="24"/>
      <c r="I393" s="24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x14ac:dyDescent="0.25">
      <c r="A394" s="128"/>
      <c r="B394" s="27"/>
      <c r="C394" s="28"/>
      <c r="D394" s="28"/>
      <c r="E394" s="24"/>
      <c r="H394" s="24"/>
      <c r="I394" s="24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x14ac:dyDescent="0.25">
      <c r="A395" s="128"/>
      <c r="B395" s="27"/>
      <c r="C395" s="28"/>
      <c r="D395" s="28"/>
      <c r="E395" s="24"/>
      <c r="H395" s="24"/>
      <c r="I395" s="24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x14ac:dyDescent="0.25">
      <c r="A396" s="128"/>
      <c r="B396" s="27"/>
      <c r="C396" s="24"/>
      <c r="D396" s="24"/>
      <c r="E396" s="28"/>
      <c r="F396" s="355"/>
      <c r="G396" s="355"/>
      <c r="H396" s="28"/>
      <c r="I396" s="28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x14ac:dyDescent="0.25">
      <c r="A397" s="128"/>
      <c r="B397" s="27"/>
      <c r="C397" s="24"/>
      <c r="D397" s="24"/>
      <c r="E397" s="28"/>
      <c r="F397" s="355"/>
      <c r="G397" s="355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x14ac:dyDescent="0.25">
      <c r="A398" s="128"/>
      <c r="B398" s="27"/>
      <c r="C398" s="24"/>
      <c r="D398" s="24"/>
      <c r="E398" s="28"/>
      <c r="F398" s="355"/>
      <c r="G398" s="355"/>
      <c r="H398" s="28"/>
      <c r="I398" s="28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x14ac:dyDescent="0.25">
      <c r="A399" s="128"/>
      <c r="B399" s="27"/>
      <c r="C399" s="24"/>
      <c r="D399" s="24"/>
      <c r="E399" s="28"/>
      <c r="F399" s="355"/>
      <c r="G399" s="355"/>
      <c r="H399" s="28"/>
      <c r="I399" s="28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x14ac:dyDescent="0.25">
      <c r="A400" s="128"/>
      <c r="B400" s="27"/>
      <c r="C400" s="28"/>
      <c r="D400" s="28"/>
      <c r="E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x14ac:dyDescent="0.25">
      <c r="A401" s="128"/>
      <c r="B401" s="27"/>
      <c r="C401" s="24"/>
      <c r="D401" s="24"/>
      <c r="E401" s="28"/>
      <c r="F401" s="355"/>
      <c r="G401" s="355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x14ac:dyDescent="0.25">
      <c r="A402" s="128"/>
      <c r="B402" s="27"/>
      <c r="C402" s="24"/>
      <c r="D402" s="24"/>
      <c r="E402" s="28"/>
      <c r="F402" s="355"/>
      <c r="G402" s="355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x14ac:dyDescent="0.25">
      <c r="A403" s="128"/>
      <c r="B403" s="27"/>
      <c r="C403" s="24"/>
      <c r="D403" s="24"/>
      <c r="E403" s="28"/>
      <c r="F403" s="355"/>
      <c r="G403" s="355"/>
      <c r="H403" s="28"/>
      <c r="I403" s="28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x14ac:dyDescent="0.25">
      <c r="A404" s="128"/>
      <c r="B404" s="27"/>
      <c r="C404" s="24"/>
      <c r="D404" s="24"/>
      <c r="E404" s="28"/>
      <c r="F404" s="355"/>
      <c r="G404" s="355"/>
      <c r="H404" s="28"/>
      <c r="I404" s="28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x14ac:dyDescent="0.25">
      <c r="A405" s="128"/>
      <c r="B405" s="27"/>
      <c r="C405" s="24"/>
      <c r="D405" s="24"/>
      <c r="E405" s="28"/>
      <c r="F405" s="355"/>
      <c r="G405" s="355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x14ac:dyDescent="0.25">
      <c r="A406" s="128"/>
      <c r="B406" s="27"/>
      <c r="C406" s="28"/>
      <c r="D406" s="28"/>
      <c r="E406" s="24"/>
      <c r="H406" s="24"/>
      <c r="I406" s="24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x14ac:dyDescent="0.25">
      <c r="A407" s="128"/>
      <c r="B407" s="27"/>
      <c r="C407" s="28"/>
      <c r="D407" s="28"/>
      <c r="E407" s="24"/>
      <c r="H407" s="24"/>
      <c r="I407" s="24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x14ac:dyDescent="0.25">
      <c r="A408" s="128"/>
      <c r="B408" s="27"/>
      <c r="C408" s="24"/>
      <c r="D408" s="24"/>
      <c r="E408" s="28"/>
      <c r="F408" s="355"/>
      <c r="G408" s="355"/>
      <c r="H408" s="28"/>
      <c r="I408" s="28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x14ac:dyDescent="0.25">
      <c r="A409" s="128"/>
      <c r="B409" s="27"/>
      <c r="C409" s="24"/>
      <c r="D409" s="24"/>
      <c r="E409" s="28"/>
      <c r="F409" s="355"/>
      <c r="G409" s="355"/>
      <c r="H409" s="28"/>
      <c r="I409" s="28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x14ac:dyDescent="0.25">
      <c r="A410" s="128"/>
      <c r="B410" s="27"/>
      <c r="C410" s="24"/>
      <c r="D410" s="24"/>
      <c r="E410" s="28"/>
      <c r="F410" s="355"/>
      <c r="G410" s="355"/>
      <c r="H410" s="28"/>
      <c r="I410" s="28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x14ac:dyDescent="0.25">
      <c r="A411" s="128"/>
      <c r="B411" s="29"/>
      <c r="C411" s="23"/>
      <c r="D411" s="23"/>
      <c r="E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x14ac:dyDescent="0.25">
      <c r="A412" s="128"/>
      <c r="B412" s="27"/>
      <c r="C412" s="28"/>
      <c r="D412" s="28"/>
      <c r="E412" s="24"/>
      <c r="H412" s="24"/>
      <c r="I412" s="24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x14ac:dyDescent="0.25">
      <c r="A413" s="128"/>
      <c r="B413" s="27"/>
      <c r="C413" s="28"/>
      <c r="D413" s="28"/>
      <c r="E413" s="24"/>
      <c r="H413" s="24"/>
      <c r="I413" s="24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x14ac:dyDescent="0.25">
      <c r="A414" s="128"/>
      <c r="B414" s="27"/>
      <c r="C414" s="24"/>
      <c r="D414" s="24"/>
      <c r="E414" s="28"/>
      <c r="F414" s="355"/>
      <c r="G414" s="355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x14ac:dyDescent="0.25">
      <c r="A415" s="128"/>
      <c r="B415" s="27"/>
      <c r="C415" s="24"/>
      <c r="D415" s="24"/>
      <c r="E415" s="28"/>
      <c r="F415" s="355"/>
      <c r="G415" s="355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x14ac:dyDescent="0.25">
      <c r="A416" s="128"/>
      <c r="B416" s="27"/>
      <c r="C416" s="28"/>
      <c r="D416" s="28"/>
      <c r="E416" s="24"/>
      <c r="H416" s="24"/>
      <c r="I416" s="24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x14ac:dyDescent="0.25">
      <c r="A417" s="128"/>
      <c r="B417" s="27"/>
      <c r="C417" s="28"/>
      <c r="D417" s="28"/>
      <c r="E417" s="24"/>
      <c r="H417" s="24"/>
      <c r="I417" s="24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x14ac:dyDescent="0.25">
      <c r="A418" s="128"/>
      <c r="B418" s="27"/>
      <c r="C418" s="24"/>
      <c r="D418" s="24"/>
      <c r="E418" s="28"/>
      <c r="F418" s="355"/>
      <c r="G418" s="355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x14ac:dyDescent="0.25">
      <c r="A419" s="128"/>
      <c r="B419" s="27"/>
      <c r="C419" s="24"/>
      <c r="D419" s="24"/>
      <c r="E419" s="28"/>
      <c r="F419" s="355"/>
      <c r="G419" s="355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x14ac:dyDescent="0.25">
      <c r="A420" s="128"/>
      <c r="B420" s="27"/>
      <c r="C420" s="28"/>
      <c r="D420" s="28"/>
      <c r="E420" s="24"/>
      <c r="H420" s="24"/>
      <c r="I420" s="24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x14ac:dyDescent="0.25">
      <c r="A421" s="128"/>
      <c r="B421" s="29"/>
      <c r="C421" s="23"/>
      <c r="D421" s="23"/>
      <c r="E421" s="24"/>
      <c r="H421" s="24"/>
      <c r="I421" s="24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x14ac:dyDescent="0.25">
      <c r="A422" s="128"/>
      <c r="B422" s="27"/>
      <c r="C422" s="28"/>
      <c r="D422" s="28"/>
      <c r="E422" s="24"/>
      <c r="H422" s="24"/>
      <c r="I422" s="24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x14ac:dyDescent="0.25">
      <c r="A423" s="128"/>
      <c r="B423" s="27"/>
      <c r="C423" s="28"/>
      <c r="D423" s="28"/>
      <c r="E423" s="24"/>
      <c r="H423" s="24"/>
      <c r="I423" s="24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x14ac:dyDescent="0.25">
      <c r="A424" s="128"/>
      <c r="B424" s="27"/>
      <c r="C424" s="28"/>
      <c r="D424" s="28"/>
      <c r="E424" s="24"/>
      <c r="H424" s="24"/>
      <c r="I424" s="24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x14ac:dyDescent="0.25">
      <c r="A425" s="128"/>
      <c r="B425" s="27"/>
      <c r="C425" s="28"/>
      <c r="D425" s="28"/>
      <c r="E425" s="24"/>
      <c r="H425" s="24"/>
      <c r="I425" s="24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x14ac:dyDescent="0.25">
      <c r="A426" s="128"/>
      <c r="B426" s="27"/>
      <c r="C426" s="24"/>
      <c r="D426" s="24"/>
      <c r="E426" s="28"/>
      <c r="F426" s="355"/>
      <c r="G426" s="355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x14ac:dyDescent="0.25">
      <c r="A427" s="128"/>
      <c r="B427" s="27"/>
      <c r="C427" s="24"/>
      <c r="D427" s="24"/>
      <c r="E427" s="28"/>
      <c r="F427" s="355"/>
      <c r="G427" s="355"/>
      <c r="H427" s="28"/>
      <c r="I427" s="28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x14ac:dyDescent="0.25">
      <c r="A428" s="128"/>
      <c r="B428" s="27"/>
      <c r="C428" s="24"/>
      <c r="D428" s="24"/>
      <c r="E428" s="28"/>
      <c r="F428" s="355"/>
      <c r="G428" s="355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x14ac:dyDescent="0.25">
      <c r="A429" s="128"/>
      <c r="B429" s="27"/>
      <c r="C429" s="24"/>
      <c r="D429" s="24"/>
      <c r="E429" s="28"/>
      <c r="F429" s="355"/>
      <c r="G429" s="355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x14ac:dyDescent="0.25">
      <c r="A430" s="128"/>
      <c r="B430" s="27"/>
      <c r="C430" s="24"/>
      <c r="D430" s="24"/>
      <c r="E430" s="28"/>
      <c r="F430" s="355"/>
      <c r="G430" s="355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x14ac:dyDescent="0.25">
      <c r="A431" s="128"/>
      <c r="B431" s="27"/>
      <c r="C431" s="24"/>
      <c r="D431" s="24"/>
      <c r="E431" s="28"/>
      <c r="F431" s="355"/>
      <c r="G431" s="355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x14ac:dyDescent="0.25">
      <c r="A432" s="128"/>
      <c r="B432" s="27"/>
      <c r="C432" s="24"/>
      <c r="D432" s="24"/>
      <c r="E432" s="28"/>
      <c r="F432" s="355"/>
      <c r="G432" s="355"/>
      <c r="H432" s="28"/>
      <c r="I432" s="28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x14ac:dyDescent="0.25">
      <c r="A433" s="128"/>
      <c r="B433" s="27"/>
      <c r="C433" s="24"/>
      <c r="D433" s="24"/>
      <c r="E433" s="28"/>
      <c r="F433" s="355"/>
      <c r="G433" s="355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x14ac:dyDescent="0.25">
      <c r="A434" s="128"/>
      <c r="B434" s="27"/>
      <c r="C434" s="24"/>
      <c r="D434" s="24"/>
      <c r="E434" s="28"/>
      <c r="F434" s="355"/>
      <c r="G434" s="355"/>
      <c r="H434" s="28"/>
      <c r="I434" s="28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x14ac:dyDescent="0.25">
      <c r="A435" s="128"/>
      <c r="B435" s="27"/>
      <c r="C435" s="28"/>
      <c r="D435" s="28"/>
      <c r="E435" s="24"/>
      <c r="H435" s="24"/>
      <c r="I435" s="24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x14ac:dyDescent="0.25">
      <c r="A436" s="128"/>
      <c r="B436" s="27"/>
      <c r="C436" s="24"/>
      <c r="D436" s="24"/>
      <c r="E436" s="28"/>
      <c r="F436" s="355"/>
      <c r="G436" s="355"/>
      <c r="H436" s="28"/>
      <c r="I436" s="28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x14ac:dyDescent="0.25">
      <c r="A437" s="128"/>
      <c r="B437" s="27"/>
      <c r="C437" s="24"/>
      <c r="D437" s="24"/>
      <c r="E437" s="28"/>
      <c r="F437" s="355"/>
      <c r="G437" s="355"/>
      <c r="H437" s="28"/>
      <c r="I437" s="28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x14ac:dyDescent="0.25">
      <c r="A438" s="128"/>
      <c r="B438" s="27"/>
      <c r="C438" s="24"/>
      <c r="D438" s="24"/>
      <c r="E438" s="28"/>
      <c r="F438" s="355"/>
      <c r="G438" s="355"/>
      <c r="H438" s="28"/>
      <c r="I438" s="28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x14ac:dyDescent="0.25">
      <c r="A439" s="128"/>
      <c r="B439" s="27"/>
      <c r="C439" s="24"/>
      <c r="D439" s="24"/>
      <c r="E439" s="28"/>
      <c r="F439" s="355"/>
      <c r="G439" s="355"/>
      <c r="H439" s="28"/>
      <c r="I439" s="28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x14ac:dyDescent="0.25">
      <c r="A440" s="128"/>
      <c r="B440" s="27"/>
      <c r="C440" s="24"/>
      <c r="D440" s="24"/>
      <c r="E440" s="28"/>
      <c r="F440" s="355"/>
      <c r="G440" s="355"/>
      <c r="H440" s="28"/>
      <c r="I440" s="28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x14ac:dyDescent="0.25">
      <c r="A441" s="128"/>
      <c r="B441" s="27"/>
      <c r="C441" s="24"/>
      <c r="D441" s="24"/>
      <c r="E441" s="28"/>
      <c r="F441" s="355"/>
      <c r="G441" s="355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x14ac:dyDescent="0.25">
      <c r="A442" s="128"/>
      <c r="B442" s="27"/>
      <c r="C442" s="24"/>
      <c r="D442" s="24"/>
      <c r="E442" s="28"/>
      <c r="F442" s="355"/>
      <c r="G442" s="355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x14ac:dyDescent="0.25">
      <c r="A443" s="128"/>
      <c r="B443" s="27"/>
      <c r="C443" s="24"/>
      <c r="D443" s="24"/>
      <c r="E443" s="28"/>
      <c r="F443" s="355"/>
      <c r="G443" s="355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x14ac:dyDescent="0.25">
      <c r="A444" s="128"/>
      <c r="B444" s="27"/>
      <c r="C444" s="24"/>
      <c r="D444" s="24"/>
      <c r="E444" s="28"/>
      <c r="F444" s="355"/>
      <c r="G444" s="355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x14ac:dyDescent="0.25">
      <c r="A445" s="128"/>
      <c r="B445" s="27"/>
      <c r="C445" s="24"/>
      <c r="D445" s="24"/>
      <c r="E445" s="28"/>
      <c r="F445" s="355"/>
      <c r="G445" s="355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x14ac:dyDescent="0.25">
      <c r="A446" s="128"/>
      <c r="B446" s="27"/>
      <c r="C446" s="24"/>
      <c r="D446" s="24"/>
      <c r="E446" s="28"/>
      <c r="F446" s="355"/>
      <c r="G446" s="355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x14ac:dyDescent="0.25">
      <c r="A447" s="128"/>
      <c r="B447" s="29"/>
      <c r="C447" s="23"/>
      <c r="D447" s="23"/>
      <c r="E447" s="24"/>
      <c r="H447" s="24"/>
      <c r="I447" s="24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x14ac:dyDescent="0.25">
      <c r="A448" s="128"/>
      <c r="B448" s="27"/>
      <c r="C448" s="28"/>
      <c r="D448" s="28"/>
      <c r="E448" s="24"/>
      <c r="H448" s="24"/>
      <c r="I448" s="24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x14ac:dyDescent="0.25">
      <c r="A449" s="128"/>
      <c r="B449" s="27"/>
      <c r="C449" s="28"/>
      <c r="D449" s="28"/>
      <c r="E449" s="24"/>
      <c r="H449" s="24"/>
      <c r="I449" s="24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x14ac:dyDescent="0.25">
      <c r="A450" s="128"/>
      <c r="B450" s="27"/>
      <c r="C450" s="28"/>
      <c r="D450" s="28"/>
      <c r="E450" s="24"/>
      <c r="H450" s="24"/>
      <c r="I450" s="24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x14ac:dyDescent="0.25">
      <c r="A451" s="128"/>
      <c r="B451" s="27"/>
      <c r="C451" s="28"/>
      <c r="D451" s="28"/>
      <c r="E451" s="24"/>
      <c r="H451" s="24"/>
      <c r="I451" s="24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x14ac:dyDescent="0.25">
      <c r="A452" s="128"/>
      <c r="B452" s="27"/>
      <c r="C452" s="24"/>
      <c r="D452" s="24"/>
      <c r="E452" s="28"/>
      <c r="F452" s="355"/>
      <c r="G452" s="355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x14ac:dyDescent="0.25">
      <c r="A453" s="128"/>
      <c r="B453" s="27"/>
      <c r="C453" s="24"/>
      <c r="D453" s="24"/>
      <c r="E453" s="28"/>
      <c r="F453" s="355"/>
      <c r="G453" s="355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x14ac:dyDescent="0.25">
      <c r="A454" s="128"/>
      <c r="B454" s="27"/>
      <c r="C454" s="24"/>
      <c r="D454" s="24"/>
      <c r="E454" s="28"/>
      <c r="F454" s="355"/>
      <c r="G454" s="355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x14ac:dyDescent="0.25">
      <c r="A455" s="128"/>
      <c r="B455" s="27"/>
      <c r="C455" s="24"/>
      <c r="D455" s="24"/>
      <c r="E455" s="28"/>
      <c r="F455" s="355"/>
      <c r="G455" s="355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x14ac:dyDescent="0.25">
      <c r="A456" s="128"/>
      <c r="B456" s="27"/>
      <c r="C456" s="24"/>
      <c r="D456" s="24"/>
      <c r="E456" s="28"/>
      <c r="F456" s="355"/>
      <c r="G456" s="355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x14ac:dyDescent="0.25">
      <c r="A457" s="128"/>
      <c r="B457" s="27"/>
      <c r="C457" s="24"/>
      <c r="D457" s="24"/>
      <c r="E457" s="28"/>
      <c r="F457" s="355"/>
      <c r="G457" s="355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x14ac:dyDescent="0.25">
      <c r="A458" s="128"/>
      <c r="B458" s="27"/>
      <c r="C458" s="24"/>
      <c r="D458" s="24"/>
      <c r="E458" s="28"/>
      <c r="F458" s="355"/>
      <c r="G458" s="355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x14ac:dyDescent="0.25">
      <c r="A459" s="128"/>
      <c r="B459" s="27"/>
      <c r="C459" s="24"/>
      <c r="D459" s="24"/>
      <c r="E459" s="28"/>
      <c r="F459" s="355"/>
      <c r="G459" s="355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x14ac:dyDescent="0.25">
      <c r="A460" s="128"/>
      <c r="B460" s="27"/>
      <c r="C460" s="24"/>
      <c r="D460" s="24"/>
      <c r="E460" s="28"/>
      <c r="F460" s="355"/>
      <c r="G460" s="355"/>
      <c r="H460" s="28"/>
      <c r="I460" s="28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x14ac:dyDescent="0.25">
      <c r="A461" s="128"/>
      <c r="B461" s="27"/>
      <c r="C461" s="28"/>
      <c r="D461" s="28"/>
      <c r="E461" s="24"/>
      <c r="H461" s="24"/>
      <c r="I461" s="24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x14ac:dyDescent="0.25">
      <c r="A462" s="128"/>
      <c r="B462" s="27"/>
      <c r="C462" s="24"/>
      <c r="D462" s="24"/>
      <c r="E462" s="28"/>
      <c r="F462" s="355"/>
      <c r="G462" s="355"/>
      <c r="H462" s="28"/>
      <c r="I462" s="28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x14ac:dyDescent="0.25">
      <c r="A463" s="128"/>
      <c r="B463" s="27"/>
      <c r="C463" s="24"/>
      <c r="D463" s="24"/>
      <c r="E463" s="28"/>
      <c r="F463" s="355"/>
      <c r="G463" s="355"/>
      <c r="H463" s="28"/>
      <c r="I463" s="28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x14ac:dyDescent="0.25">
      <c r="A464" s="128"/>
      <c r="B464" s="27"/>
      <c r="C464" s="24"/>
      <c r="D464" s="24"/>
      <c r="E464" s="28"/>
      <c r="F464" s="355"/>
      <c r="G464" s="355"/>
      <c r="H464" s="28"/>
      <c r="I464" s="28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x14ac:dyDescent="0.25">
      <c r="A465" s="128"/>
      <c r="B465" s="27"/>
      <c r="C465" s="24"/>
      <c r="D465" s="24"/>
      <c r="E465" s="28"/>
      <c r="F465" s="355"/>
      <c r="G465" s="355"/>
      <c r="H465" s="28"/>
      <c r="I465" s="28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x14ac:dyDescent="0.25">
      <c r="A466" s="128"/>
      <c r="B466" s="27"/>
      <c r="C466" s="24"/>
      <c r="D466" s="24"/>
      <c r="E466" s="28"/>
      <c r="F466" s="355"/>
      <c r="G466" s="355"/>
      <c r="H466" s="28"/>
      <c r="I466" s="28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x14ac:dyDescent="0.25">
      <c r="A467" s="128"/>
      <c r="B467" s="27"/>
      <c r="C467" s="24"/>
      <c r="D467" s="24"/>
      <c r="E467" s="28"/>
      <c r="F467" s="355"/>
      <c r="G467" s="355"/>
      <c r="H467" s="28"/>
      <c r="I467" s="28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x14ac:dyDescent="0.25">
      <c r="A468" s="128"/>
      <c r="B468" s="27"/>
      <c r="C468" s="24"/>
      <c r="D468" s="24"/>
      <c r="E468" s="28"/>
      <c r="F468" s="355"/>
      <c r="G468" s="355"/>
      <c r="H468" s="28"/>
      <c r="I468" s="28"/>
      <c r="J468" s="60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x14ac:dyDescent="0.25">
      <c r="A469" s="128"/>
      <c r="B469" s="27"/>
      <c r="C469" s="24"/>
      <c r="D469" s="24"/>
      <c r="E469" s="28"/>
      <c r="F469" s="355"/>
      <c r="G469" s="355"/>
      <c r="H469" s="28"/>
      <c r="I469" s="28"/>
      <c r="J469" s="60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x14ac:dyDescent="0.25">
      <c r="A470" s="128"/>
      <c r="B470" s="27"/>
      <c r="C470" s="24"/>
      <c r="D470" s="24"/>
      <c r="E470" s="28"/>
      <c r="F470" s="355"/>
      <c r="G470" s="355"/>
      <c r="H470" s="28"/>
      <c r="I470" s="28"/>
      <c r="J470" s="60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x14ac:dyDescent="0.25">
      <c r="A471" s="128"/>
      <c r="B471" s="27"/>
      <c r="C471" s="24"/>
      <c r="D471" s="24"/>
      <c r="E471" s="28"/>
      <c r="F471" s="355"/>
      <c r="G471" s="355"/>
      <c r="H471" s="28"/>
      <c r="I471" s="28"/>
      <c r="J471" s="60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x14ac:dyDescent="0.25">
      <c r="A472" s="128"/>
      <c r="B472" s="27"/>
      <c r="C472" s="24"/>
      <c r="D472" s="24"/>
      <c r="E472" s="28"/>
      <c r="F472" s="355"/>
      <c r="G472" s="355"/>
      <c r="H472" s="28"/>
      <c r="I472" s="28"/>
      <c r="J472" s="60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x14ac:dyDescent="0.25">
      <c r="A473" s="128"/>
      <c r="B473" s="29"/>
      <c r="C473" s="23"/>
      <c r="D473" s="23"/>
      <c r="E473" s="24"/>
      <c r="H473" s="24"/>
      <c r="I473" s="24"/>
      <c r="J473" s="60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x14ac:dyDescent="0.25">
      <c r="A474" s="128"/>
      <c r="B474" s="32"/>
      <c r="C474" s="33"/>
      <c r="D474" s="33"/>
      <c r="E474" s="24"/>
      <c r="H474" s="24"/>
      <c r="I474" s="24"/>
      <c r="J474" s="60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x14ac:dyDescent="0.25">
      <c r="A475" s="128"/>
      <c r="B475" s="34"/>
      <c r="C475" s="35"/>
      <c r="D475" s="35"/>
      <c r="E475" s="36"/>
      <c r="F475" s="356"/>
      <c r="G475" s="356"/>
      <c r="H475" s="36"/>
      <c r="I475" s="36"/>
      <c r="J475" s="60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x14ac:dyDescent="0.25">
      <c r="A476" s="128"/>
      <c r="B476" s="19"/>
      <c r="C476" s="37"/>
      <c r="D476" s="37"/>
      <c r="E476" s="24"/>
      <c r="H476" s="24"/>
      <c r="I476" s="24"/>
      <c r="J476" s="60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x14ac:dyDescent="0.25">
      <c r="A477" s="128"/>
      <c r="B477" s="19"/>
      <c r="C477" s="37"/>
      <c r="D477" s="37"/>
      <c r="E477" s="24"/>
      <c r="H477" s="24"/>
      <c r="I477" s="24"/>
      <c r="J477" s="60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x14ac:dyDescent="0.25">
      <c r="A478" s="128"/>
      <c r="B478" s="19"/>
      <c r="C478" s="37"/>
      <c r="D478" s="37"/>
      <c r="E478" s="24"/>
      <c r="H478" s="24"/>
      <c r="I478" s="24"/>
      <c r="J478" s="60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x14ac:dyDescent="0.25">
      <c r="A479" s="128"/>
      <c r="B479" s="34"/>
      <c r="C479" s="35"/>
      <c r="D479" s="35"/>
      <c r="E479" s="36"/>
      <c r="F479" s="356"/>
      <c r="G479" s="356"/>
      <c r="H479" s="36"/>
      <c r="I479" s="36"/>
      <c r="J479" s="60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x14ac:dyDescent="0.25">
      <c r="A480" s="128"/>
      <c r="B480" s="19"/>
      <c r="C480" s="37"/>
      <c r="D480" s="37"/>
      <c r="E480" s="24"/>
      <c r="H480" s="24"/>
      <c r="I480" s="24"/>
      <c r="J480" s="60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x14ac:dyDescent="0.25">
      <c r="A481" s="128"/>
      <c r="B481" s="19"/>
      <c r="C481" s="24"/>
      <c r="D481" s="24"/>
      <c r="E481" s="37"/>
      <c r="F481" s="355"/>
      <c r="G481" s="355"/>
      <c r="H481" s="37"/>
      <c r="I481" s="37"/>
    </row>
    <row r="482" spans="1:25" x14ac:dyDescent="0.25">
      <c r="A482" s="128"/>
      <c r="B482" s="19"/>
      <c r="C482" s="24"/>
      <c r="D482" s="24"/>
      <c r="E482" s="37"/>
      <c r="F482" s="355"/>
      <c r="G482" s="355"/>
      <c r="H482" s="37"/>
      <c r="I482" s="37"/>
    </row>
    <row r="483" spans="1:25" x14ac:dyDescent="0.25">
      <c r="A483" s="128"/>
      <c r="B483" s="19"/>
      <c r="C483" s="24"/>
      <c r="D483" s="24"/>
      <c r="E483" s="37"/>
      <c r="F483" s="355"/>
      <c r="G483" s="355"/>
      <c r="H483" s="37"/>
      <c r="I483" s="37"/>
    </row>
    <row r="484" spans="1:25" x14ac:dyDescent="0.25">
      <c r="A484" s="128"/>
      <c r="B484" s="19"/>
      <c r="C484" s="24"/>
      <c r="D484" s="24"/>
      <c r="E484" s="37"/>
      <c r="F484" s="355"/>
      <c r="G484" s="355"/>
      <c r="H484" s="37"/>
      <c r="I484" s="37"/>
    </row>
    <row r="485" spans="1:25" x14ac:dyDescent="0.25">
      <c r="A485" s="128"/>
      <c r="B485" s="19"/>
      <c r="C485" s="24"/>
      <c r="D485" s="24"/>
      <c r="E485" s="37"/>
      <c r="F485" s="355"/>
      <c r="G485" s="355"/>
      <c r="H485" s="37"/>
      <c r="I485" s="37"/>
    </row>
    <row r="486" spans="1:25" x14ac:dyDescent="0.25">
      <c r="A486" s="128"/>
      <c r="B486" s="19"/>
      <c r="C486" s="24"/>
      <c r="D486" s="24"/>
      <c r="E486" s="37"/>
      <c r="F486" s="355"/>
      <c r="G486" s="355"/>
      <c r="H486" s="37"/>
      <c r="I486" s="37"/>
    </row>
    <row r="487" spans="1:25" x14ac:dyDescent="0.25">
      <c r="A487" s="128"/>
      <c r="B487" s="34"/>
      <c r="C487" s="35"/>
      <c r="D487" s="35"/>
      <c r="E487" s="36"/>
      <c r="F487" s="356"/>
      <c r="G487" s="356"/>
      <c r="H487" s="36"/>
      <c r="I487" s="36"/>
    </row>
    <row r="488" spans="1:25" x14ac:dyDescent="0.25">
      <c r="A488" s="128"/>
      <c r="B488" s="19"/>
      <c r="C488" s="37"/>
      <c r="D488" s="37"/>
      <c r="E488" s="24"/>
      <c r="H488" s="24"/>
      <c r="I488" s="24"/>
    </row>
    <row r="489" spans="1:25" x14ac:dyDescent="0.25">
      <c r="A489" s="128"/>
      <c r="B489" s="19"/>
      <c r="C489" s="37"/>
      <c r="D489" s="37"/>
      <c r="E489" s="24"/>
      <c r="H489" s="24"/>
      <c r="I489" s="24"/>
    </row>
    <row r="490" spans="1:25" x14ac:dyDescent="0.25">
      <c r="A490" s="128"/>
      <c r="B490" s="19"/>
      <c r="C490" s="37"/>
      <c r="D490" s="37"/>
      <c r="E490" s="24"/>
      <c r="H490" s="24"/>
      <c r="I490" s="24"/>
    </row>
    <row r="491" spans="1:25" x14ac:dyDescent="0.25">
      <c r="B491" s="19"/>
      <c r="C491" s="37"/>
      <c r="D491" s="37"/>
      <c r="E491" s="24"/>
      <c r="H491" s="24"/>
      <c r="I491" s="24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s="12" customFormat="1" x14ac:dyDescent="0.25">
      <c r="A492" s="129"/>
      <c r="B492" s="19"/>
      <c r="C492" s="37"/>
      <c r="D492" s="37"/>
      <c r="E492" s="24"/>
      <c r="F492" s="354"/>
      <c r="G492" s="354"/>
      <c r="H492" s="24"/>
      <c r="I492" s="24"/>
      <c r="J492" s="49"/>
    </row>
    <row r="493" spans="1:25" s="12" customFormat="1" x14ac:dyDescent="0.25">
      <c r="A493" s="129"/>
      <c r="B493" s="32"/>
      <c r="C493" s="33"/>
      <c r="D493" s="33"/>
      <c r="E493" s="24"/>
      <c r="F493" s="354"/>
      <c r="G493" s="354"/>
      <c r="H493" s="24"/>
      <c r="I493" s="24"/>
      <c r="J493" s="49"/>
    </row>
    <row r="494" spans="1:25" s="12" customFormat="1" x14ac:dyDescent="0.25">
      <c r="A494" s="129"/>
      <c r="B494" s="19"/>
      <c r="C494" s="37"/>
      <c r="D494" s="37"/>
      <c r="E494" s="24"/>
      <c r="F494" s="354"/>
      <c r="G494" s="354"/>
      <c r="H494" s="24"/>
      <c r="I494" s="24"/>
      <c r="J494" s="49"/>
    </row>
    <row r="495" spans="1:25" s="12" customFormat="1" x14ac:dyDescent="0.25">
      <c r="A495" s="129"/>
      <c r="B495" s="19"/>
      <c r="C495" s="37"/>
      <c r="D495" s="37"/>
      <c r="E495" s="24"/>
      <c r="F495" s="354"/>
      <c r="G495" s="354"/>
      <c r="H495" s="24"/>
      <c r="I495" s="24"/>
      <c r="J495" s="49"/>
    </row>
    <row r="496" spans="1:25" s="12" customFormat="1" x14ac:dyDescent="0.25">
      <c r="A496" s="129"/>
      <c r="B496" s="19"/>
      <c r="C496" s="37"/>
      <c r="D496" s="37"/>
      <c r="E496" s="24"/>
      <c r="F496" s="354"/>
      <c r="G496" s="354"/>
      <c r="H496" s="24"/>
      <c r="I496" s="24"/>
      <c r="J496" s="49"/>
    </row>
    <row r="497" spans="1:25" s="12" customFormat="1" x14ac:dyDescent="0.25">
      <c r="A497" s="129"/>
      <c r="B497" s="19"/>
      <c r="C497" s="37"/>
      <c r="D497" s="37"/>
      <c r="E497" s="24"/>
      <c r="F497" s="354"/>
      <c r="G497" s="354"/>
      <c r="H497" s="24"/>
      <c r="I497" s="24"/>
      <c r="J497" s="49"/>
    </row>
    <row r="498" spans="1:25" s="12" customFormat="1" x14ac:dyDescent="0.25">
      <c r="A498" s="129"/>
      <c r="B498" s="19"/>
      <c r="C498" s="37"/>
      <c r="D498" s="37"/>
      <c r="E498" s="24"/>
      <c r="F498" s="354"/>
      <c r="G498" s="354"/>
      <c r="H498" s="24"/>
      <c r="I498" s="24"/>
      <c r="J498" s="49"/>
    </row>
    <row r="499" spans="1:25" s="12" customFormat="1" x14ac:dyDescent="0.25">
      <c r="A499" s="129"/>
      <c r="B499" s="19"/>
      <c r="C499" s="37"/>
      <c r="D499" s="37"/>
      <c r="E499" s="24"/>
      <c r="F499" s="354"/>
      <c r="G499" s="354"/>
      <c r="H499" s="24"/>
      <c r="I499" s="24"/>
      <c r="J499" s="49"/>
    </row>
    <row r="500" spans="1:25" x14ac:dyDescent="0.25">
      <c r="A500" s="128"/>
      <c r="B500" s="17"/>
      <c r="C500" s="17"/>
      <c r="D500" s="17"/>
      <c r="E500" s="17"/>
      <c r="F500" s="387"/>
      <c r="G500" s="38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x14ac:dyDescent="0.25">
      <c r="A501" s="128"/>
      <c r="B501" s="17"/>
      <c r="C501" s="17"/>
      <c r="D501" s="17"/>
      <c r="E501" s="17"/>
      <c r="F501" s="387"/>
      <c r="G501" s="38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x14ac:dyDescent="0.25">
      <c r="A502" s="128"/>
      <c r="B502" s="17"/>
      <c r="C502" s="17"/>
      <c r="D502" s="17"/>
      <c r="E502" s="17"/>
      <c r="F502" s="387"/>
      <c r="G502" s="38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x14ac:dyDescent="0.25">
      <c r="A503" s="128"/>
      <c r="B503" s="17"/>
      <c r="C503" s="17"/>
      <c r="D503" s="17"/>
      <c r="E503" s="17"/>
      <c r="F503" s="387"/>
      <c r="G503" s="38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x14ac:dyDescent="0.25">
      <c r="A504" s="128"/>
      <c r="B504" s="17"/>
      <c r="C504" s="17"/>
      <c r="D504" s="17"/>
      <c r="E504" s="17"/>
      <c r="F504" s="387"/>
      <c r="G504" s="38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x14ac:dyDescent="0.25">
      <c r="A505" s="128"/>
      <c r="B505" s="17"/>
      <c r="C505" s="17"/>
      <c r="D505" s="17"/>
      <c r="E505" s="17"/>
      <c r="F505" s="387"/>
      <c r="G505" s="38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x14ac:dyDescent="0.25">
      <c r="A506" s="128"/>
      <c r="B506" s="17"/>
      <c r="C506" s="17"/>
      <c r="D506" s="17"/>
      <c r="E506" s="17"/>
      <c r="F506" s="387"/>
      <c r="G506" s="38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x14ac:dyDescent="0.25">
      <c r="A507" s="128"/>
      <c r="B507" s="17"/>
      <c r="C507" s="17"/>
      <c r="D507" s="17"/>
      <c r="E507" s="17"/>
      <c r="F507" s="387"/>
      <c r="G507" s="38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x14ac:dyDescent="0.25">
      <c r="A508" s="128"/>
      <c r="B508" s="17"/>
      <c r="C508" s="17"/>
      <c r="D508" s="17"/>
      <c r="E508" s="17"/>
      <c r="F508" s="387"/>
      <c r="G508" s="38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x14ac:dyDescent="0.25">
      <c r="A509" s="128"/>
      <c r="B509" s="17"/>
      <c r="C509" s="17"/>
      <c r="D509" s="17"/>
      <c r="E509" s="17"/>
      <c r="F509" s="387"/>
      <c r="G509" s="38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x14ac:dyDescent="0.25">
      <c r="A510" s="128"/>
      <c r="B510" s="17"/>
      <c r="C510" s="17"/>
      <c r="D510" s="17"/>
      <c r="E510" s="17"/>
      <c r="F510" s="387"/>
      <c r="G510" s="38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x14ac:dyDescent="0.25">
      <c r="A511" s="128"/>
      <c r="B511" s="17"/>
      <c r="C511" s="17"/>
      <c r="D511" s="17"/>
      <c r="E511" s="17"/>
      <c r="F511" s="387"/>
      <c r="G511" s="38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x14ac:dyDescent="0.25">
      <c r="A512" s="128"/>
      <c r="B512" s="17"/>
      <c r="C512" s="17"/>
      <c r="D512" s="17"/>
      <c r="E512" s="17"/>
      <c r="F512" s="387"/>
      <c r="G512" s="38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x14ac:dyDescent="0.25">
      <c r="A513" s="128"/>
      <c r="B513" s="17"/>
      <c r="C513" s="17"/>
      <c r="D513" s="17"/>
      <c r="E513" s="17"/>
      <c r="F513" s="387"/>
      <c r="G513" s="38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x14ac:dyDescent="0.25">
      <c r="A514" s="128"/>
      <c r="B514" s="17"/>
      <c r="C514" s="17"/>
      <c r="D514" s="17"/>
      <c r="E514" s="17"/>
      <c r="F514" s="387"/>
      <c r="G514" s="38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x14ac:dyDescent="0.25">
      <c r="A515" s="128"/>
      <c r="B515" s="17"/>
      <c r="C515" s="17"/>
      <c r="D515" s="17"/>
      <c r="E515" s="17"/>
      <c r="F515" s="387"/>
      <c r="G515" s="38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x14ac:dyDescent="0.25">
      <c r="A516" s="128"/>
      <c r="B516" s="17"/>
      <c r="C516" s="17"/>
      <c r="D516" s="17"/>
      <c r="E516" s="17"/>
      <c r="F516" s="387"/>
      <c r="G516" s="38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x14ac:dyDescent="0.25">
      <c r="A517" s="128"/>
      <c r="B517" s="17"/>
      <c r="C517" s="17"/>
      <c r="D517" s="17"/>
      <c r="E517" s="17"/>
      <c r="F517" s="387"/>
      <c r="G517" s="38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x14ac:dyDescent="0.25">
      <c r="A518" s="128"/>
      <c r="B518" s="17"/>
      <c r="C518" s="17"/>
      <c r="D518" s="17"/>
      <c r="E518" s="17"/>
      <c r="F518" s="387"/>
      <c r="G518" s="38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x14ac:dyDescent="0.25">
      <c r="A519" s="128"/>
      <c r="B519" s="17"/>
      <c r="C519" s="17"/>
      <c r="D519" s="17"/>
      <c r="E519" s="17"/>
      <c r="F519" s="387"/>
      <c r="G519" s="38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x14ac:dyDescent="0.25">
      <c r="A520" s="128"/>
      <c r="B520" s="17"/>
      <c r="C520" s="17"/>
      <c r="D520" s="17"/>
      <c r="E520" s="17"/>
      <c r="F520" s="387"/>
      <c r="G520" s="38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x14ac:dyDescent="0.25">
      <c r="A521" s="128"/>
      <c r="B521" s="17"/>
      <c r="C521" s="17"/>
      <c r="D521" s="17"/>
      <c r="E521" s="17"/>
      <c r="F521" s="387"/>
      <c r="G521" s="38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x14ac:dyDescent="0.25">
      <c r="A522" s="128"/>
      <c r="B522" s="17"/>
      <c r="C522" s="17"/>
      <c r="D522" s="17"/>
      <c r="E522" s="17"/>
      <c r="F522" s="387"/>
      <c r="G522" s="38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x14ac:dyDescent="0.25">
      <c r="A523" s="128"/>
      <c r="B523" s="17"/>
      <c r="C523" s="17"/>
      <c r="D523" s="17"/>
      <c r="E523" s="17"/>
      <c r="F523" s="387"/>
      <c r="G523" s="38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x14ac:dyDescent="0.25">
      <c r="A524" s="128"/>
      <c r="B524" s="17"/>
      <c r="C524" s="17"/>
      <c r="D524" s="17"/>
      <c r="E524" s="17"/>
      <c r="F524" s="387"/>
      <c r="G524" s="38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x14ac:dyDescent="0.25">
      <c r="A525" s="128"/>
      <c r="B525" s="17"/>
      <c r="C525" s="17"/>
      <c r="D525" s="17"/>
      <c r="E525" s="17"/>
      <c r="F525" s="387"/>
      <c r="G525" s="38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x14ac:dyDescent="0.25">
      <c r="A526" s="128"/>
      <c r="B526" s="17"/>
      <c r="C526" s="17"/>
      <c r="D526" s="17"/>
      <c r="E526" s="17"/>
      <c r="F526" s="387"/>
      <c r="G526" s="38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x14ac:dyDescent="0.25">
      <c r="A527" s="128"/>
      <c r="B527" s="17"/>
      <c r="C527" s="17"/>
      <c r="D527" s="17"/>
      <c r="E527" s="17"/>
      <c r="F527" s="387"/>
      <c r="G527" s="38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x14ac:dyDescent="0.25">
      <c r="A528" s="128"/>
      <c r="B528" s="17"/>
      <c r="C528" s="17"/>
      <c r="D528" s="17"/>
      <c r="E528" s="17"/>
      <c r="F528" s="387"/>
      <c r="G528" s="38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x14ac:dyDescent="0.25">
      <c r="A529" s="128"/>
      <c r="B529" s="17"/>
      <c r="C529" s="17"/>
      <c r="D529" s="17"/>
      <c r="E529" s="17"/>
      <c r="F529" s="387"/>
      <c r="G529" s="38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x14ac:dyDescent="0.25">
      <c r="A530" s="128"/>
      <c r="B530" s="17"/>
      <c r="C530" s="17"/>
      <c r="D530" s="17"/>
      <c r="E530" s="17"/>
      <c r="F530" s="387"/>
      <c r="G530" s="38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x14ac:dyDescent="0.25">
      <c r="A531" s="128"/>
      <c r="B531" s="17"/>
      <c r="C531" s="17"/>
      <c r="D531" s="17"/>
      <c r="E531" s="17"/>
      <c r="F531" s="387"/>
      <c r="G531" s="38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x14ac:dyDescent="0.25">
      <c r="A532" s="128"/>
      <c r="B532" s="17"/>
      <c r="C532" s="17"/>
      <c r="D532" s="17"/>
      <c r="E532" s="17"/>
      <c r="F532" s="387"/>
      <c r="G532" s="38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x14ac:dyDescent="0.25">
      <c r="A533" s="128"/>
      <c r="B533" s="17"/>
      <c r="C533" s="17"/>
      <c r="D533" s="17"/>
      <c r="E533" s="17"/>
      <c r="F533" s="387"/>
      <c r="G533" s="38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x14ac:dyDescent="0.25">
      <c r="A534" s="128"/>
      <c r="B534" s="17"/>
      <c r="C534" s="17"/>
      <c r="D534" s="17"/>
      <c r="E534" s="17"/>
      <c r="F534" s="387"/>
      <c r="G534" s="38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x14ac:dyDescent="0.25">
      <c r="A535" s="128"/>
      <c r="B535" s="17"/>
      <c r="C535" s="17"/>
      <c r="D535" s="17"/>
      <c r="E535" s="17"/>
      <c r="F535" s="387"/>
      <c r="G535" s="38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x14ac:dyDescent="0.25">
      <c r="A536" s="128"/>
      <c r="B536" s="17"/>
      <c r="C536" s="17"/>
      <c r="D536" s="17"/>
      <c r="E536" s="17"/>
      <c r="F536" s="387"/>
      <c r="G536" s="38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x14ac:dyDescent="0.25">
      <c r="A537" s="128"/>
      <c r="B537" s="17"/>
      <c r="C537" s="17"/>
      <c r="D537" s="17"/>
      <c r="E537" s="17"/>
      <c r="F537" s="387"/>
      <c r="G537" s="38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x14ac:dyDescent="0.25">
      <c r="A538" s="128"/>
      <c r="B538" s="17"/>
      <c r="C538" s="17"/>
      <c r="D538" s="17"/>
      <c r="E538" s="17"/>
      <c r="F538" s="387"/>
      <c r="G538" s="38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x14ac:dyDescent="0.25">
      <c r="A539" s="128"/>
      <c r="B539" s="17"/>
      <c r="C539" s="17"/>
      <c r="D539" s="17"/>
      <c r="E539" s="17"/>
      <c r="F539" s="387"/>
      <c r="G539" s="38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x14ac:dyDescent="0.25">
      <c r="A540" s="128"/>
      <c r="B540" s="17"/>
      <c r="C540" s="17"/>
      <c r="D540" s="17"/>
      <c r="E540" s="17"/>
      <c r="F540" s="387"/>
      <c r="G540" s="38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x14ac:dyDescent="0.25">
      <c r="A541" s="128"/>
      <c r="B541" s="17"/>
      <c r="C541" s="17"/>
      <c r="D541" s="17"/>
      <c r="E541" s="17"/>
      <c r="F541" s="387"/>
      <c r="G541" s="38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x14ac:dyDescent="0.25">
      <c r="A542" s="128"/>
      <c r="B542" s="17"/>
      <c r="C542" s="17"/>
      <c r="D542" s="17"/>
      <c r="E542" s="17"/>
      <c r="F542" s="387"/>
      <c r="G542" s="38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x14ac:dyDescent="0.25">
      <c r="A543" s="128"/>
      <c r="B543" s="17"/>
      <c r="C543" s="17"/>
      <c r="D543" s="17"/>
      <c r="E543" s="17"/>
      <c r="F543" s="387"/>
      <c r="G543" s="38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x14ac:dyDescent="0.25">
      <c r="A544" s="128"/>
      <c r="B544" s="17"/>
      <c r="C544" s="17"/>
      <c r="D544" s="17"/>
      <c r="E544" s="17"/>
      <c r="F544" s="387"/>
      <c r="G544" s="38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x14ac:dyDescent="0.25">
      <c r="A545" s="128"/>
      <c r="B545" s="17"/>
      <c r="C545" s="17"/>
      <c r="D545" s="17"/>
      <c r="E545" s="17"/>
      <c r="F545" s="387"/>
      <c r="G545" s="38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x14ac:dyDescent="0.25">
      <c r="A546" s="128"/>
      <c r="B546" s="17"/>
      <c r="C546" s="17"/>
      <c r="D546" s="17"/>
      <c r="E546" s="17"/>
      <c r="F546" s="387"/>
      <c r="G546" s="38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x14ac:dyDescent="0.25">
      <c r="A547" s="128"/>
      <c r="B547" s="17"/>
      <c r="C547" s="17"/>
      <c r="D547" s="17"/>
      <c r="E547" s="17"/>
      <c r="F547" s="387"/>
      <c r="G547" s="38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x14ac:dyDescent="0.25">
      <c r="A548" s="128"/>
      <c r="B548" s="17"/>
      <c r="C548" s="17"/>
      <c r="D548" s="17"/>
      <c r="E548" s="17"/>
      <c r="F548" s="387"/>
      <c r="G548" s="38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x14ac:dyDescent="0.25">
      <c r="A549" s="128"/>
      <c r="B549" s="17"/>
      <c r="C549" s="17"/>
      <c r="D549" s="17"/>
      <c r="E549" s="17"/>
      <c r="F549" s="387"/>
      <c r="G549" s="38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x14ac:dyDescent="0.25">
      <c r="A550" s="128"/>
      <c r="B550" s="17"/>
      <c r="C550" s="17"/>
      <c r="D550" s="17"/>
      <c r="E550" s="17"/>
      <c r="F550" s="387"/>
      <c r="G550" s="38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x14ac:dyDescent="0.25">
      <c r="A551" s="128"/>
      <c r="B551" s="17"/>
      <c r="C551" s="17"/>
      <c r="D551" s="17"/>
      <c r="E551" s="17"/>
      <c r="F551" s="387"/>
      <c r="G551" s="38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x14ac:dyDescent="0.25">
      <c r="A552" s="128"/>
      <c r="B552" s="17"/>
      <c r="C552" s="17"/>
      <c r="D552" s="17"/>
      <c r="E552" s="17"/>
      <c r="F552" s="387"/>
      <c r="G552" s="38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x14ac:dyDescent="0.25">
      <c r="A553" s="128"/>
      <c r="B553" s="17"/>
      <c r="C553" s="17"/>
      <c r="D553" s="17"/>
      <c r="E553" s="17"/>
      <c r="F553" s="387"/>
      <c r="G553" s="38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x14ac:dyDescent="0.25">
      <c r="A554" s="128"/>
      <c r="B554" s="17"/>
      <c r="C554" s="17"/>
      <c r="D554" s="17"/>
      <c r="E554" s="17"/>
      <c r="F554" s="387"/>
      <c r="G554" s="38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x14ac:dyDescent="0.25">
      <c r="A555" s="128"/>
      <c r="B555" s="17"/>
      <c r="C555" s="17"/>
      <c r="D555" s="17"/>
      <c r="E555" s="17"/>
      <c r="F555" s="387"/>
      <c r="G555" s="38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x14ac:dyDescent="0.25">
      <c r="A556" s="128"/>
      <c r="B556" s="17"/>
      <c r="C556" s="17"/>
      <c r="D556" s="17"/>
      <c r="E556" s="17"/>
      <c r="F556" s="387"/>
      <c r="G556" s="38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x14ac:dyDescent="0.25">
      <c r="A557" s="128"/>
      <c r="B557" s="17"/>
      <c r="C557" s="17"/>
      <c r="D557" s="17"/>
      <c r="E557" s="17"/>
      <c r="F557" s="387"/>
      <c r="G557" s="38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x14ac:dyDescent="0.25">
      <c r="A558" s="128"/>
      <c r="B558" s="17"/>
      <c r="C558" s="17"/>
      <c r="D558" s="17"/>
      <c r="E558" s="17"/>
      <c r="F558" s="387"/>
      <c r="G558" s="38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x14ac:dyDescent="0.25">
      <c r="A559" s="128"/>
      <c r="B559" s="17"/>
      <c r="C559" s="17"/>
      <c r="D559" s="17"/>
      <c r="E559" s="17"/>
      <c r="F559" s="387"/>
      <c r="G559" s="38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x14ac:dyDescent="0.25">
      <c r="A560" s="128"/>
      <c r="B560" s="17"/>
      <c r="C560" s="17"/>
      <c r="D560" s="17"/>
      <c r="E560" s="17"/>
      <c r="F560" s="387"/>
      <c r="G560" s="38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x14ac:dyDescent="0.25">
      <c r="A561" s="128"/>
      <c r="B561" s="17"/>
      <c r="C561" s="17"/>
      <c r="D561" s="17"/>
      <c r="E561" s="17"/>
      <c r="F561" s="387"/>
      <c r="G561" s="38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x14ac:dyDescent="0.25">
      <c r="A562" s="128"/>
      <c r="B562" s="17"/>
      <c r="C562" s="17"/>
      <c r="D562" s="17"/>
      <c r="E562" s="17"/>
      <c r="F562" s="387"/>
      <c r="G562" s="38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x14ac:dyDescent="0.25">
      <c r="A563" s="128"/>
      <c r="B563" s="17"/>
      <c r="C563" s="17"/>
      <c r="D563" s="17"/>
      <c r="E563" s="17"/>
      <c r="F563" s="387"/>
      <c r="G563" s="38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x14ac:dyDescent="0.25">
      <c r="A564" s="128"/>
      <c r="B564" s="17"/>
      <c r="C564" s="17"/>
      <c r="D564" s="17"/>
      <c r="E564" s="17"/>
      <c r="F564" s="387"/>
      <c r="G564" s="38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x14ac:dyDescent="0.25">
      <c r="A565" s="128"/>
      <c r="B565" s="17"/>
      <c r="C565" s="17"/>
      <c r="D565" s="17"/>
      <c r="E565" s="17"/>
      <c r="F565" s="387"/>
      <c r="G565" s="38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x14ac:dyDescent="0.25">
      <c r="A566" s="128"/>
      <c r="B566" s="17"/>
      <c r="C566" s="17"/>
      <c r="D566" s="17"/>
      <c r="E566" s="17"/>
      <c r="F566" s="387"/>
      <c r="G566" s="38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x14ac:dyDescent="0.25">
      <c r="A567" s="128"/>
      <c r="B567" s="17"/>
      <c r="C567" s="17"/>
      <c r="D567" s="17"/>
      <c r="E567" s="17"/>
      <c r="F567" s="387"/>
      <c r="G567" s="38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x14ac:dyDescent="0.25">
      <c r="A568" s="128"/>
      <c r="B568" s="17"/>
      <c r="C568" s="17"/>
      <c r="D568" s="17"/>
      <c r="E568" s="17"/>
      <c r="F568" s="387"/>
      <c r="G568" s="38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x14ac:dyDescent="0.25">
      <c r="A569" s="128"/>
      <c r="B569" s="17"/>
      <c r="C569" s="17"/>
      <c r="D569" s="17"/>
      <c r="E569" s="17"/>
      <c r="F569" s="387"/>
      <c r="G569" s="38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x14ac:dyDescent="0.25">
      <c r="A570" s="128"/>
      <c r="B570" s="17"/>
      <c r="C570" s="17"/>
      <c r="D570" s="17"/>
      <c r="E570" s="17"/>
      <c r="F570" s="387"/>
      <c r="G570" s="38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x14ac:dyDescent="0.25">
      <c r="A571" s="128"/>
      <c r="B571" s="17"/>
      <c r="C571" s="17"/>
      <c r="D571" s="17"/>
      <c r="E571" s="17"/>
      <c r="F571" s="387"/>
      <c r="G571" s="38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x14ac:dyDescent="0.25">
      <c r="A572" s="128"/>
      <c r="B572" s="17"/>
      <c r="C572" s="17"/>
      <c r="D572" s="17"/>
      <c r="E572" s="17"/>
      <c r="F572" s="387"/>
      <c r="G572" s="38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x14ac:dyDescent="0.25">
      <c r="A573" s="128"/>
      <c r="B573" s="17"/>
      <c r="C573" s="17"/>
      <c r="D573" s="17"/>
      <c r="E573" s="17"/>
      <c r="F573" s="387"/>
      <c r="G573" s="38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x14ac:dyDescent="0.25">
      <c r="A574" s="128"/>
      <c r="B574" s="17"/>
      <c r="C574" s="17"/>
      <c r="D574" s="17"/>
      <c r="E574" s="17"/>
      <c r="F574" s="387"/>
      <c r="G574" s="38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x14ac:dyDescent="0.25">
      <c r="A575" s="128"/>
      <c r="B575" s="17"/>
      <c r="C575" s="17"/>
      <c r="D575" s="17"/>
      <c r="E575" s="17"/>
      <c r="F575" s="387"/>
      <c r="G575" s="38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x14ac:dyDescent="0.25">
      <c r="A576" s="128"/>
      <c r="B576" s="17"/>
      <c r="C576" s="17"/>
      <c r="D576" s="17"/>
      <c r="E576" s="17"/>
      <c r="F576" s="387"/>
      <c r="G576" s="38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x14ac:dyDescent="0.25">
      <c r="A577" s="128"/>
      <c r="B577" s="17"/>
      <c r="C577" s="17"/>
      <c r="D577" s="17"/>
      <c r="E577" s="17"/>
      <c r="F577" s="387"/>
      <c r="G577" s="38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x14ac:dyDescent="0.25">
      <c r="A578" s="128"/>
      <c r="B578" s="17"/>
      <c r="C578" s="17"/>
      <c r="D578" s="17"/>
      <c r="E578" s="17"/>
      <c r="F578" s="387"/>
      <c r="G578" s="38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x14ac:dyDescent="0.25">
      <c r="A579" s="128"/>
      <c r="B579" s="17"/>
      <c r="C579" s="17"/>
      <c r="D579" s="17"/>
      <c r="E579" s="17"/>
      <c r="F579" s="387"/>
      <c r="G579" s="38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x14ac:dyDescent="0.25">
      <c r="A580" s="128"/>
      <c r="B580" s="17"/>
      <c r="C580" s="17"/>
      <c r="D580" s="17"/>
      <c r="E580" s="17"/>
      <c r="F580" s="387"/>
      <c r="G580" s="38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x14ac:dyDescent="0.25">
      <c r="A581" s="128"/>
      <c r="B581" s="17"/>
      <c r="C581" s="17"/>
      <c r="D581" s="17"/>
      <c r="E581" s="17"/>
      <c r="F581" s="387"/>
      <c r="G581" s="38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x14ac:dyDescent="0.25">
      <c r="A582" s="128"/>
      <c r="B582" s="17"/>
      <c r="C582" s="17"/>
      <c r="D582" s="17"/>
      <c r="E582" s="17"/>
      <c r="F582" s="387"/>
      <c r="G582" s="38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x14ac:dyDescent="0.25">
      <c r="A583" s="128"/>
      <c r="B583" s="17"/>
      <c r="C583" s="17"/>
      <c r="D583" s="17"/>
      <c r="E583" s="17"/>
      <c r="F583" s="387"/>
      <c r="G583" s="38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x14ac:dyDescent="0.25">
      <c r="A584" s="128"/>
      <c r="B584" s="17"/>
      <c r="C584" s="17"/>
      <c r="D584" s="17"/>
      <c r="E584" s="17"/>
      <c r="F584" s="387"/>
      <c r="G584" s="38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x14ac:dyDescent="0.25">
      <c r="A585" s="128"/>
      <c r="B585" s="17"/>
      <c r="C585" s="17"/>
      <c r="D585" s="17"/>
      <c r="E585" s="17"/>
      <c r="F585" s="387"/>
      <c r="G585" s="38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x14ac:dyDescent="0.25">
      <c r="A586" s="128"/>
      <c r="B586" s="17"/>
      <c r="C586" s="17"/>
      <c r="D586" s="17"/>
      <c r="E586" s="17"/>
      <c r="F586" s="387"/>
      <c r="G586" s="38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x14ac:dyDescent="0.25">
      <c r="A587" s="128"/>
      <c r="B587" s="17"/>
      <c r="C587" s="17"/>
      <c r="D587" s="17"/>
      <c r="E587" s="17"/>
      <c r="F587" s="387"/>
      <c r="G587" s="38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x14ac:dyDescent="0.25">
      <c r="A588" s="128"/>
      <c r="B588" s="17"/>
      <c r="C588" s="17"/>
      <c r="D588" s="17"/>
      <c r="E588" s="17"/>
      <c r="F588" s="387"/>
      <c r="G588" s="38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x14ac:dyDescent="0.25">
      <c r="A589" s="128"/>
      <c r="B589" s="17"/>
      <c r="C589" s="17"/>
      <c r="D589" s="17"/>
      <c r="E589" s="17"/>
      <c r="F589" s="387"/>
      <c r="G589" s="38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x14ac:dyDescent="0.25">
      <c r="A590" s="128"/>
      <c r="B590" s="17"/>
      <c r="C590" s="17"/>
      <c r="D590" s="17"/>
      <c r="E590" s="17"/>
      <c r="F590" s="387"/>
      <c r="G590" s="38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x14ac:dyDescent="0.25">
      <c r="A591" s="128"/>
      <c r="B591" s="17"/>
      <c r="C591" s="17"/>
      <c r="D591" s="17"/>
      <c r="E591" s="17"/>
      <c r="F591" s="387"/>
      <c r="G591" s="38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x14ac:dyDescent="0.25">
      <c r="A592" s="128"/>
      <c r="B592" s="17"/>
      <c r="C592" s="17"/>
      <c r="D592" s="17"/>
      <c r="E592" s="17"/>
      <c r="F592" s="387"/>
      <c r="G592" s="38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x14ac:dyDescent="0.25">
      <c r="A593" s="128"/>
      <c r="B593" s="17"/>
      <c r="C593" s="17"/>
      <c r="D593" s="17"/>
      <c r="E593" s="17"/>
      <c r="F593" s="387"/>
      <c r="G593" s="38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x14ac:dyDescent="0.25">
      <c r="A594" s="128"/>
      <c r="B594" s="17"/>
      <c r="C594" s="17"/>
      <c r="D594" s="17"/>
      <c r="E594" s="17"/>
      <c r="F594" s="387"/>
      <c r="G594" s="38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x14ac:dyDescent="0.25">
      <c r="A595" s="128"/>
      <c r="B595" s="17"/>
      <c r="C595" s="17"/>
      <c r="D595" s="17"/>
      <c r="E595" s="17"/>
      <c r="F595" s="387"/>
      <c r="G595" s="38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x14ac:dyDescent="0.25">
      <c r="A596" s="128"/>
      <c r="B596" s="17"/>
      <c r="C596" s="17"/>
      <c r="D596" s="17"/>
      <c r="E596" s="17"/>
      <c r="F596" s="387"/>
      <c r="G596" s="38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x14ac:dyDescent="0.25">
      <c r="A597" s="128"/>
      <c r="B597" s="17"/>
      <c r="C597" s="17"/>
      <c r="D597" s="17"/>
      <c r="E597" s="17"/>
      <c r="F597" s="387"/>
      <c r="G597" s="38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x14ac:dyDescent="0.25">
      <c r="A598" s="128"/>
      <c r="B598" s="17"/>
      <c r="C598" s="17"/>
      <c r="D598" s="17"/>
      <c r="E598" s="17"/>
      <c r="F598" s="387"/>
      <c r="G598" s="38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x14ac:dyDescent="0.25">
      <c r="A599" s="128"/>
      <c r="B599" s="17"/>
      <c r="C599" s="17"/>
      <c r="D599" s="17"/>
      <c r="E599" s="17"/>
      <c r="F599" s="387"/>
      <c r="G599" s="38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x14ac:dyDescent="0.25">
      <c r="A600" s="128"/>
      <c r="B600" s="17"/>
      <c r="C600" s="17"/>
      <c r="D600" s="17"/>
      <c r="E600" s="17"/>
      <c r="F600" s="387"/>
      <c r="G600" s="38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x14ac:dyDescent="0.25">
      <c r="A601" s="128"/>
      <c r="B601" s="17"/>
      <c r="C601" s="17"/>
      <c r="D601" s="17"/>
      <c r="E601" s="17"/>
      <c r="F601" s="387"/>
      <c r="G601" s="38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x14ac:dyDescent="0.25">
      <c r="A602" s="128"/>
      <c r="B602" s="17"/>
      <c r="C602" s="17"/>
      <c r="D602" s="17"/>
      <c r="E602" s="17"/>
      <c r="F602" s="387"/>
      <c r="G602" s="38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x14ac:dyDescent="0.25">
      <c r="A603" s="128"/>
      <c r="B603" s="17"/>
      <c r="C603" s="17"/>
      <c r="D603" s="17"/>
      <c r="E603" s="17"/>
      <c r="F603" s="387"/>
      <c r="G603" s="38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x14ac:dyDescent="0.25">
      <c r="A604" s="128"/>
      <c r="B604" s="17"/>
      <c r="C604" s="17"/>
      <c r="D604" s="17"/>
      <c r="E604" s="17"/>
      <c r="F604" s="387"/>
      <c r="G604" s="38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x14ac:dyDescent="0.25">
      <c r="A605" s="128"/>
      <c r="B605" s="17"/>
      <c r="C605" s="17"/>
      <c r="D605" s="17"/>
      <c r="E605" s="17"/>
      <c r="F605" s="387"/>
      <c r="G605" s="38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x14ac:dyDescent="0.25">
      <c r="A606" s="128"/>
      <c r="B606" s="17"/>
      <c r="C606" s="17"/>
      <c r="D606" s="17"/>
      <c r="E606" s="17"/>
      <c r="F606" s="387"/>
      <c r="G606" s="38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x14ac:dyDescent="0.25">
      <c r="A607" s="128"/>
      <c r="B607" s="17"/>
      <c r="C607" s="17"/>
      <c r="D607" s="17"/>
      <c r="E607" s="17"/>
      <c r="F607" s="387"/>
      <c r="G607" s="38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x14ac:dyDescent="0.25">
      <c r="A608" s="128"/>
      <c r="B608" s="17"/>
      <c r="C608" s="17"/>
      <c r="D608" s="17"/>
      <c r="E608" s="17"/>
      <c r="F608" s="387"/>
      <c r="G608" s="38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x14ac:dyDescent="0.25">
      <c r="A609" s="128"/>
      <c r="B609" s="17"/>
      <c r="C609" s="17"/>
      <c r="D609" s="17"/>
      <c r="E609" s="17"/>
      <c r="F609" s="387"/>
      <c r="G609" s="38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x14ac:dyDescent="0.25">
      <c r="A610" s="128"/>
      <c r="B610" s="17"/>
      <c r="C610" s="17"/>
      <c r="D610" s="17"/>
      <c r="E610" s="17"/>
      <c r="F610" s="387"/>
      <c r="G610" s="38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x14ac:dyDescent="0.25">
      <c r="A611" s="128"/>
      <c r="B611" s="17"/>
      <c r="C611" s="17"/>
      <c r="D611" s="17"/>
      <c r="E611" s="17"/>
      <c r="F611" s="387"/>
      <c r="G611" s="38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x14ac:dyDescent="0.25">
      <c r="A612" s="128"/>
      <c r="B612" s="17"/>
      <c r="C612" s="17"/>
      <c r="D612" s="17"/>
      <c r="E612" s="17"/>
      <c r="F612" s="387"/>
      <c r="G612" s="38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x14ac:dyDescent="0.25">
      <c r="A613" s="128"/>
      <c r="B613" s="17"/>
      <c r="C613" s="17"/>
      <c r="D613" s="17"/>
      <c r="E613" s="17"/>
      <c r="F613" s="387"/>
      <c r="G613" s="38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x14ac:dyDescent="0.25">
      <c r="A614" s="128"/>
      <c r="B614" s="17"/>
      <c r="C614" s="17"/>
      <c r="D614" s="17"/>
      <c r="E614" s="17"/>
      <c r="F614" s="387"/>
      <c r="G614" s="38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x14ac:dyDescent="0.25">
      <c r="A615" s="128"/>
      <c r="B615" s="17"/>
      <c r="C615" s="17"/>
      <c r="D615" s="17"/>
      <c r="E615" s="17"/>
      <c r="F615" s="387"/>
      <c r="G615" s="38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x14ac:dyDescent="0.25">
      <c r="A616" s="128"/>
      <c r="B616" s="17"/>
      <c r="C616" s="17"/>
      <c r="D616" s="17"/>
      <c r="E616" s="17"/>
      <c r="F616" s="387"/>
      <c r="G616" s="38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x14ac:dyDescent="0.25">
      <c r="A617" s="128"/>
      <c r="B617" s="17"/>
      <c r="C617" s="17"/>
      <c r="D617" s="17"/>
      <c r="E617" s="17"/>
      <c r="F617" s="387"/>
      <c r="G617" s="38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x14ac:dyDescent="0.25">
      <c r="A618" s="128"/>
      <c r="B618" s="17"/>
      <c r="C618" s="17"/>
      <c r="D618" s="17"/>
      <c r="E618" s="17"/>
      <c r="F618" s="387"/>
      <c r="G618" s="38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x14ac:dyDescent="0.25">
      <c r="A619" s="128"/>
      <c r="B619" s="17"/>
      <c r="C619" s="17"/>
      <c r="D619" s="17"/>
      <c r="E619" s="17"/>
      <c r="F619" s="387"/>
      <c r="G619" s="38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x14ac:dyDescent="0.25">
      <c r="A620" s="128"/>
      <c r="B620" s="17"/>
      <c r="C620" s="17"/>
      <c r="D620" s="17"/>
      <c r="E620" s="17"/>
      <c r="F620" s="387"/>
      <c r="G620" s="38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x14ac:dyDescent="0.25">
      <c r="A621" s="128"/>
      <c r="B621" s="17"/>
      <c r="C621" s="17"/>
      <c r="D621" s="17"/>
      <c r="E621" s="17"/>
      <c r="F621" s="387"/>
      <c r="G621" s="38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x14ac:dyDescent="0.25">
      <c r="A622" s="128"/>
      <c r="B622" s="17"/>
      <c r="C622" s="17"/>
      <c r="D622" s="17"/>
      <c r="E622" s="17"/>
      <c r="F622" s="387"/>
      <c r="G622" s="38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x14ac:dyDescent="0.25">
      <c r="A623" s="128"/>
      <c r="B623" s="17"/>
      <c r="C623" s="17"/>
      <c r="D623" s="17"/>
      <c r="E623" s="17"/>
      <c r="F623" s="387"/>
      <c r="G623" s="38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x14ac:dyDescent="0.25">
      <c r="A624" s="128"/>
      <c r="B624" s="17"/>
      <c r="C624" s="17"/>
      <c r="D624" s="17"/>
      <c r="E624" s="17"/>
      <c r="F624" s="387"/>
      <c r="G624" s="38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x14ac:dyDescent="0.25">
      <c r="A625" s="128"/>
      <c r="B625" s="17"/>
      <c r="C625" s="17"/>
      <c r="D625" s="17"/>
      <c r="E625" s="17"/>
      <c r="F625" s="387"/>
      <c r="G625" s="38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x14ac:dyDescent="0.25">
      <c r="A626" s="128"/>
      <c r="B626" s="17"/>
      <c r="C626" s="17"/>
      <c r="D626" s="17"/>
      <c r="E626" s="17"/>
      <c r="F626" s="387"/>
      <c r="G626" s="38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x14ac:dyDescent="0.25">
      <c r="A627" s="128"/>
      <c r="B627" s="17"/>
      <c r="C627" s="17"/>
      <c r="D627" s="17"/>
      <c r="E627" s="17"/>
      <c r="F627" s="387"/>
      <c r="G627" s="38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x14ac:dyDescent="0.25">
      <c r="A628" s="128"/>
      <c r="B628" s="17"/>
      <c r="C628" s="17"/>
      <c r="D628" s="17"/>
      <c r="E628" s="17"/>
      <c r="F628" s="387"/>
      <c r="G628" s="38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x14ac:dyDescent="0.25">
      <c r="A629" s="128"/>
      <c r="B629" s="17"/>
      <c r="C629" s="17"/>
      <c r="D629" s="17"/>
      <c r="E629" s="17"/>
      <c r="F629" s="387"/>
      <c r="G629" s="38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x14ac:dyDescent="0.25">
      <c r="A630" s="128"/>
      <c r="B630" s="17"/>
      <c r="C630" s="17"/>
      <c r="D630" s="17"/>
      <c r="E630" s="17"/>
      <c r="F630" s="387"/>
      <c r="G630" s="38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x14ac:dyDescent="0.25">
      <c r="A631" s="128"/>
      <c r="B631" s="17"/>
      <c r="C631" s="17"/>
      <c r="D631" s="17"/>
      <c r="E631" s="17"/>
      <c r="F631" s="387"/>
      <c r="G631" s="38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x14ac:dyDescent="0.25">
      <c r="A632" s="128"/>
      <c r="B632" s="17"/>
      <c r="C632" s="17"/>
      <c r="D632" s="17"/>
      <c r="E632" s="17"/>
      <c r="F632" s="387"/>
      <c r="G632" s="38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x14ac:dyDescent="0.25">
      <c r="A633" s="128"/>
      <c r="B633" s="17"/>
      <c r="C633" s="17"/>
      <c r="D633" s="17"/>
      <c r="E633" s="17"/>
      <c r="F633" s="387"/>
      <c r="G633" s="38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x14ac:dyDescent="0.25">
      <c r="A634" s="128"/>
      <c r="B634" s="17"/>
      <c r="C634" s="17"/>
      <c r="D634" s="17"/>
      <c r="E634" s="17"/>
      <c r="F634" s="387"/>
      <c r="G634" s="38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x14ac:dyDescent="0.25">
      <c r="A635" s="128"/>
      <c r="B635" s="17"/>
      <c r="C635" s="17"/>
      <c r="D635" s="17"/>
      <c r="E635" s="17"/>
      <c r="F635" s="387"/>
      <c r="G635" s="38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x14ac:dyDescent="0.25">
      <c r="A636" s="128"/>
      <c r="B636" s="17"/>
      <c r="C636" s="17"/>
      <c r="D636" s="17"/>
      <c r="E636" s="17"/>
      <c r="F636" s="387"/>
      <c r="G636" s="38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x14ac:dyDescent="0.25">
      <c r="A637" s="128"/>
      <c r="B637" s="17"/>
      <c r="C637" s="17"/>
      <c r="D637" s="17"/>
      <c r="E637" s="17"/>
      <c r="F637" s="387"/>
      <c r="G637" s="38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x14ac:dyDescent="0.25">
      <c r="A638" s="128"/>
      <c r="B638" s="17"/>
      <c r="C638" s="17"/>
      <c r="D638" s="17"/>
      <c r="E638" s="17"/>
      <c r="F638" s="387"/>
      <c r="G638" s="38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x14ac:dyDescent="0.25">
      <c r="A639" s="128"/>
      <c r="B639" s="17"/>
      <c r="C639" s="17"/>
      <c r="D639" s="17"/>
      <c r="E639" s="17"/>
      <c r="F639" s="387"/>
      <c r="G639" s="38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x14ac:dyDescent="0.25">
      <c r="A640" s="128"/>
      <c r="B640" s="17"/>
      <c r="C640" s="17"/>
      <c r="D640" s="17"/>
      <c r="E640" s="17"/>
      <c r="F640" s="387"/>
      <c r="G640" s="38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x14ac:dyDescent="0.25">
      <c r="A641" s="128"/>
      <c r="B641" s="17"/>
      <c r="C641" s="17"/>
      <c r="D641" s="17"/>
      <c r="E641" s="17"/>
      <c r="F641" s="387"/>
      <c r="G641" s="38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x14ac:dyDescent="0.25">
      <c r="A642" s="128"/>
      <c r="B642" s="17"/>
      <c r="C642" s="17"/>
      <c r="D642" s="17"/>
      <c r="E642" s="17"/>
      <c r="F642" s="387"/>
      <c r="G642" s="38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x14ac:dyDescent="0.25">
      <c r="A643" s="128"/>
      <c r="B643" s="17"/>
      <c r="C643" s="17"/>
      <c r="D643" s="17"/>
      <c r="E643" s="17"/>
      <c r="F643" s="387"/>
      <c r="G643" s="38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x14ac:dyDescent="0.25">
      <c r="A644" s="128"/>
      <c r="B644" s="17"/>
      <c r="C644" s="17"/>
      <c r="D644" s="17"/>
      <c r="E644" s="17"/>
      <c r="F644" s="387"/>
      <c r="G644" s="38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x14ac:dyDescent="0.25">
      <c r="A645" s="128"/>
      <c r="B645" s="17"/>
      <c r="C645" s="17"/>
      <c r="D645" s="17"/>
      <c r="E645" s="17"/>
      <c r="F645" s="387"/>
      <c r="G645" s="38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x14ac:dyDescent="0.25">
      <c r="A646" s="128"/>
      <c r="B646" s="17"/>
      <c r="C646" s="17"/>
      <c r="D646" s="17"/>
      <c r="E646" s="17"/>
      <c r="F646" s="387"/>
      <c r="G646" s="38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x14ac:dyDescent="0.25">
      <c r="A647" s="128"/>
      <c r="B647" s="17"/>
      <c r="C647" s="17"/>
      <c r="D647" s="17"/>
      <c r="E647" s="17"/>
      <c r="F647" s="387"/>
      <c r="G647" s="38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x14ac:dyDescent="0.25">
      <c r="A648" s="128"/>
      <c r="B648" s="17"/>
      <c r="C648" s="17"/>
      <c r="D648" s="17"/>
      <c r="E648" s="17"/>
      <c r="F648" s="387"/>
      <c r="G648" s="38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x14ac:dyDescent="0.25">
      <c r="A649" s="128"/>
      <c r="B649" s="17"/>
      <c r="C649" s="17"/>
      <c r="D649" s="17"/>
      <c r="E649" s="17"/>
      <c r="F649" s="387"/>
      <c r="G649" s="38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x14ac:dyDescent="0.25">
      <c r="A650" s="128"/>
      <c r="B650" s="17"/>
      <c r="C650" s="17"/>
      <c r="D650" s="17"/>
      <c r="E650" s="17"/>
      <c r="F650" s="387"/>
      <c r="G650" s="38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x14ac:dyDescent="0.25">
      <c r="A651" s="128"/>
      <c r="B651" s="17"/>
      <c r="C651" s="17"/>
      <c r="D651" s="17"/>
      <c r="E651" s="17"/>
      <c r="F651" s="387"/>
      <c r="G651" s="38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x14ac:dyDescent="0.25">
      <c r="A652" s="128"/>
      <c r="B652" s="17"/>
      <c r="C652" s="17"/>
      <c r="D652" s="17"/>
      <c r="E652" s="17"/>
      <c r="F652" s="387"/>
      <c r="G652" s="38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x14ac:dyDescent="0.25">
      <c r="A653" s="128"/>
      <c r="B653" s="17"/>
      <c r="C653" s="17"/>
      <c r="D653" s="17"/>
      <c r="E653" s="17"/>
      <c r="F653" s="387"/>
      <c r="G653" s="38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x14ac:dyDescent="0.25">
      <c r="A654" s="128"/>
      <c r="B654" s="17"/>
      <c r="C654" s="17"/>
      <c r="D654" s="17"/>
      <c r="E654" s="17"/>
      <c r="F654" s="387"/>
      <c r="G654" s="38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x14ac:dyDescent="0.25">
      <c r="A655" s="128"/>
      <c r="B655" s="17"/>
      <c r="C655" s="17"/>
      <c r="D655" s="17"/>
      <c r="E655" s="17"/>
      <c r="F655" s="387"/>
      <c r="G655" s="38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x14ac:dyDescent="0.25">
      <c r="A656" s="128"/>
      <c r="B656" s="17"/>
      <c r="C656" s="17"/>
      <c r="D656" s="17"/>
      <c r="E656" s="17"/>
      <c r="F656" s="387"/>
      <c r="G656" s="38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x14ac:dyDescent="0.25">
      <c r="A657" s="128"/>
      <c r="B657" s="17"/>
      <c r="C657" s="17"/>
      <c r="D657" s="17"/>
      <c r="E657" s="17"/>
      <c r="F657" s="387"/>
      <c r="G657" s="38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x14ac:dyDescent="0.25">
      <c r="A658" s="128"/>
      <c r="B658" s="17"/>
      <c r="C658" s="17"/>
      <c r="D658" s="17"/>
      <c r="E658" s="17"/>
      <c r="F658" s="387"/>
      <c r="G658" s="38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x14ac:dyDescent="0.25">
      <c r="A659" s="128"/>
      <c r="B659" s="17"/>
      <c r="C659" s="17"/>
      <c r="D659" s="17"/>
      <c r="E659" s="17"/>
      <c r="F659" s="387"/>
      <c r="G659" s="38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x14ac:dyDescent="0.25">
      <c r="A660" s="128"/>
      <c r="B660" s="17"/>
      <c r="C660" s="17"/>
      <c r="D660" s="17"/>
      <c r="E660" s="17"/>
      <c r="F660" s="387"/>
      <c r="G660" s="38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x14ac:dyDescent="0.25">
      <c r="A661" s="128"/>
      <c r="B661" s="17"/>
      <c r="C661" s="17"/>
      <c r="D661" s="17"/>
      <c r="E661" s="17"/>
      <c r="F661" s="387"/>
      <c r="G661" s="38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x14ac:dyDescent="0.25">
      <c r="A662" s="128"/>
      <c r="B662" s="17"/>
      <c r="C662" s="17"/>
      <c r="D662" s="17"/>
      <c r="E662" s="17"/>
      <c r="F662" s="387"/>
      <c r="G662" s="38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x14ac:dyDescent="0.25">
      <c r="A663" s="128"/>
      <c r="B663" s="17"/>
      <c r="C663" s="17"/>
      <c r="D663" s="17"/>
      <c r="E663" s="17"/>
      <c r="F663" s="387"/>
      <c r="G663" s="38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x14ac:dyDescent="0.25">
      <c r="A664" s="128"/>
      <c r="B664" s="17"/>
      <c r="C664" s="17"/>
      <c r="D664" s="17"/>
      <c r="E664" s="17"/>
      <c r="F664" s="387"/>
      <c r="G664" s="38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x14ac:dyDescent="0.25">
      <c r="A665" s="128"/>
      <c r="B665" s="17"/>
      <c r="C665" s="17"/>
      <c r="D665" s="17"/>
      <c r="E665" s="17"/>
      <c r="F665" s="387"/>
      <c r="G665" s="38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x14ac:dyDescent="0.25">
      <c r="A666" s="128"/>
      <c r="B666" s="17"/>
      <c r="C666" s="17"/>
      <c r="D666" s="17"/>
      <c r="E666" s="17"/>
      <c r="F666" s="387"/>
      <c r="G666" s="38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x14ac:dyDescent="0.25">
      <c r="A667" s="128"/>
      <c r="B667" s="17"/>
      <c r="C667" s="17"/>
      <c r="D667" s="17"/>
      <c r="E667" s="17"/>
      <c r="F667" s="387"/>
      <c r="G667" s="38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x14ac:dyDescent="0.25">
      <c r="A668" s="128"/>
      <c r="B668" s="17"/>
      <c r="C668" s="17"/>
      <c r="D668" s="17"/>
      <c r="E668" s="17"/>
      <c r="F668" s="387"/>
      <c r="G668" s="38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x14ac:dyDescent="0.25">
      <c r="A669" s="128"/>
      <c r="B669" s="17"/>
      <c r="C669" s="17"/>
      <c r="D669" s="17"/>
      <c r="E669" s="17"/>
      <c r="F669" s="387"/>
      <c r="G669" s="38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x14ac:dyDescent="0.25">
      <c r="A670" s="128"/>
      <c r="B670" s="17"/>
      <c r="C670" s="17"/>
      <c r="D670" s="17"/>
      <c r="E670" s="17"/>
      <c r="F670" s="387"/>
      <c r="G670" s="38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x14ac:dyDescent="0.25">
      <c r="A671" s="128"/>
      <c r="B671" s="17"/>
      <c r="C671" s="17"/>
      <c r="D671" s="17"/>
      <c r="E671" s="17"/>
      <c r="F671" s="387"/>
      <c r="G671" s="38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x14ac:dyDescent="0.25">
      <c r="A672" s="128"/>
      <c r="B672" s="17"/>
      <c r="C672" s="17"/>
      <c r="D672" s="17"/>
      <c r="E672" s="17"/>
      <c r="F672" s="387"/>
      <c r="G672" s="38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x14ac:dyDescent="0.25">
      <c r="A673" s="128"/>
      <c r="B673" s="17"/>
      <c r="C673" s="17"/>
      <c r="D673" s="17"/>
      <c r="E673" s="17"/>
      <c r="F673" s="387"/>
      <c r="G673" s="38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x14ac:dyDescent="0.25">
      <c r="A674" s="128"/>
      <c r="B674" s="17"/>
      <c r="C674" s="17"/>
      <c r="D674" s="17"/>
      <c r="E674" s="17"/>
      <c r="F674" s="387"/>
      <c r="G674" s="38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x14ac:dyDescent="0.25">
      <c r="A675" s="128"/>
      <c r="B675" s="17"/>
      <c r="C675" s="17"/>
      <c r="D675" s="17"/>
      <c r="E675" s="17"/>
      <c r="F675" s="387"/>
      <c r="G675" s="38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x14ac:dyDescent="0.25">
      <c r="A676" s="128"/>
      <c r="B676" s="17"/>
      <c r="C676" s="17"/>
      <c r="D676" s="17"/>
      <c r="E676" s="17"/>
      <c r="F676" s="387"/>
      <c r="G676" s="38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x14ac:dyDescent="0.25">
      <c r="A677" s="128"/>
      <c r="B677" s="17"/>
      <c r="C677" s="17"/>
      <c r="D677" s="17"/>
      <c r="E677" s="17"/>
      <c r="F677" s="387"/>
      <c r="G677" s="38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x14ac:dyDescent="0.25">
      <c r="A678" s="128"/>
      <c r="B678" s="17"/>
      <c r="C678" s="17"/>
      <c r="D678" s="17"/>
      <c r="E678" s="17"/>
      <c r="F678" s="387"/>
      <c r="G678" s="38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x14ac:dyDescent="0.25">
      <c r="A679" s="128"/>
      <c r="B679" s="17"/>
      <c r="C679" s="17"/>
      <c r="D679" s="17"/>
      <c r="E679" s="17"/>
      <c r="F679" s="387"/>
      <c r="G679" s="38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x14ac:dyDescent="0.25">
      <c r="A680" s="128"/>
      <c r="B680" s="17"/>
      <c r="C680" s="17"/>
      <c r="D680" s="17"/>
      <c r="E680" s="17"/>
      <c r="F680" s="387"/>
      <c r="G680" s="38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x14ac:dyDescent="0.25">
      <c r="A681" s="128"/>
      <c r="B681" s="17"/>
      <c r="C681" s="17"/>
      <c r="D681" s="17"/>
      <c r="E681" s="17"/>
      <c r="F681" s="387"/>
      <c r="G681" s="38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x14ac:dyDescent="0.25">
      <c r="A682" s="128"/>
      <c r="B682" s="17"/>
      <c r="C682" s="17"/>
      <c r="D682" s="17"/>
      <c r="E682" s="17"/>
      <c r="F682" s="387"/>
      <c r="G682" s="38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x14ac:dyDescent="0.25">
      <c r="A683" s="128"/>
      <c r="B683" s="17"/>
      <c r="C683" s="17"/>
      <c r="D683" s="17"/>
      <c r="E683" s="17"/>
      <c r="F683" s="387"/>
      <c r="G683" s="38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x14ac:dyDescent="0.25">
      <c r="A684" s="128"/>
      <c r="B684" s="17"/>
      <c r="C684" s="17"/>
      <c r="D684" s="17"/>
      <c r="E684" s="17"/>
      <c r="F684" s="387"/>
      <c r="G684" s="38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x14ac:dyDescent="0.25">
      <c r="A685" s="128"/>
      <c r="B685" s="17"/>
      <c r="C685" s="17"/>
      <c r="D685" s="17"/>
      <c r="E685" s="17"/>
      <c r="F685" s="387"/>
      <c r="G685" s="38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x14ac:dyDescent="0.25">
      <c r="A686" s="128"/>
      <c r="B686" s="17"/>
      <c r="C686" s="17"/>
      <c r="D686" s="17"/>
      <c r="E686" s="17"/>
      <c r="F686" s="387"/>
      <c r="G686" s="38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x14ac:dyDescent="0.25">
      <c r="A687" s="128"/>
      <c r="B687" s="17"/>
      <c r="C687" s="17"/>
      <c r="D687" s="17"/>
      <c r="E687" s="17"/>
      <c r="F687" s="387"/>
      <c r="G687" s="38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x14ac:dyDescent="0.25">
      <c r="A688" s="128"/>
      <c r="B688" s="17"/>
      <c r="C688" s="17"/>
      <c r="D688" s="17"/>
      <c r="E688" s="17"/>
      <c r="F688" s="387"/>
      <c r="G688" s="38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x14ac:dyDescent="0.25">
      <c r="A689" s="128"/>
      <c r="B689" s="17"/>
      <c r="C689" s="17"/>
      <c r="D689" s="17"/>
      <c r="E689" s="17"/>
      <c r="F689" s="387"/>
      <c r="G689" s="38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x14ac:dyDescent="0.25">
      <c r="A690" s="128"/>
      <c r="B690" s="17"/>
      <c r="C690" s="17"/>
      <c r="D690" s="17"/>
      <c r="E690" s="17"/>
      <c r="F690" s="387"/>
      <c r="G690" s="38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x14ac:dyDescent="0.25">
      <c r="A691" s="128"/>
      <c r="B691" s="17"/>
      <c r="C691" s="17"/>
      <c r="D691" s="17"/>
      <c r="E691" s="17"/>
      <c r="F691" s="387"/>
      <c r="G691" s="38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x14ac:dyDescent="0.25">
      <c r="A692" s="128"/>
      <c r="B692" s="17"/>
      <c r="C692" s="17"/>
      <c r="D692" s="17"/>
      <c r="E692" s="17"/>
      <c r="F692" s="387"/>
      <c r="G692" s="38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x14ac:dyDescent="0.25">
      <c r="A693" s="128"/>
      <c r="B693" s="17"/>
      <c r="C693" s="17"/>
      <c r="D693" s="17"/>
      <c r="E693" s="17"/>
      <c r="F693" s="387"/>
      <c r="G693" s="38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x14ac:dyDescent="0.25">
      <c r="A694" s="128"/>
      <c r="B694" s="17"/>
      <c r="C694" s="17"/>
      <c r="D694" s="17"/>
      <c r="E694" s="17"/>
      <c r="F694" s="387"/>
      <c r="G694" s="38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x14ac:dyDescent="0.25">
      <c r="A695" s="128"/>
      <c r="B695" s="17"/>
      <c r="C695" s="17"/>
      <c r="D695" s="17"/>
      <c r="E695" s="17"/>
      <c r="F695" s="387"/>
      <c r="G695" s="38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x14ac:dyDescent="0.25">
      <c r="A696" s="128"/>
      <c r="B696" s="17"/>
      <c r="C696" s="17"/>
      <c r="D696" s="17"/>
      <c r="E696" s="17"/>
      <c r="F696" s="387"/>
      <c r="G696" s="38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x14ac:dyDescent="0.25">
      <c r="A697" s="128"/>
      <c r="B697" s="17"/>
      <c r="C697" s="17"/>
      <c r="D697" s="17"/>
      <c r="E697" s="17"/>
      <c r="F697" s="387"/>
      <c r="G697" s="38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x14ac:dyDescent="0.25">
      <c r="A698" s="128"/>
      <c r="B698" s="17"/>
      <c r="C698" s="17"/>
      <c r="D698" s="17"/>
      <c r="E698" s="17"/>
      <c r="F698" s="387"/>
      <c r="G698" s="38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x14ac:dyDescent="0.25">
      <c r="A699" s="128"/>
      <c r="B699" s="17"/>
      <c r="C699" s="17"/>
      <c r="D699" s="17"/>
      <c r="E699" s="17"/>
      <c r="F699" s="387"/>
      <c r="G699" s="38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x14ac:dyDescent="0.25">
      <c r="A700" s="128"/>
      <c r="B700" s="17"/>
      <c r="C700" s="17"/>
      <c r="D700" s="17"/>
      <c r="E700" s="17"/>
      <c r="F700" s="387"/>
      <c r="G700" s="38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x14ac:dyDescent="0.25">
      <c r="A701" s="128"/>
      <c r="B701" s="17"/>
      <c r="C701" s="17"/>
      <c r="D701" s="17"/>
      <c r="E701" s="17"/>
      <c r="F701" s="387"/>
      <c r="G701" s="38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x14ac:dyDescent="0.25">
      <c r="A702" s="128"/>
      <c r="B702" s="17"/>
      <c r="C702" s="17"/>
      <c r="D702" s="17"/>
      <c r="E702" s="17"/>
      <c r="F702" s="387"/>
      <c r="G702" s="38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x14ac:dyDescent="0.25">
      <c r="A703" s="128"/>
      <c r="B703" s="17"/>
      <c r="C703" s="17"/>
      <c r="D703" s="17"/>
      <c r="E703" s="17"/>
      <c r="F703" s="387"/>
      <c r="G703" s="38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x14ac:dyDescent="0.25">
      <c r="A704" s="128"/>
      <c r="B704" s="17"/>
      <c r="C704" s="17"/>
      <c r="D704" s="17"/>
      <c r="E704" s="17"/>
      <c r="F704" s="387"/>
      <c r="G704" s="38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x14ac:dyDescent="0.25">
      <c r="A705" s="128"/>
      <c r="B705" s="17"/>
      <c r="C705" s="17"/>
      <c r="D705" s="17"/>
      <c r="E705" s="17"/>
      <c r="F705" s="387"/>
      <c r="G705" s="38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x14ac:dyDescent="0.25">
      <c r="A706" s="128"/>
      <c r="B706" s="17"/>
      <c r="C706" s="17"/>
      <c r="D706" s="17"/>
      <c r="E706" s="17"/>
      <c r="F706" s="387"/>
      <c r="G706" s="38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x14ac:dyDescent="0.25">
      <c r="A707" s="128"/>
      <c r="B707" s="17"/>
      <c r="C707" s="17"/>
      <c r="D707" s="17"/>
      <c r="E707" s="17"/>
      <c r="F707" s="387"/>
      <c r="G707" s="38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x14ac:dyDescent="0.25">
      <c r="A708" s="128"/>
      <c r="B708" s="17"/>
      <c r="C708" s="17"/>
      <c r="D708" s="17"/>
      <c r="E708" s="17"/>
      <c r="F708" s="387"/>
      <c r="G708" s="38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x14ac:dyDescent="0.25">
      <c r="A709" s="128"/>
      <c r="B709" s="17"/>
      <c r="C709" s="17"/>
      <c r="D709" s="17"/>
      <c r="E709" s="17"/>
      <c r="F709" s="387"/>
      <c r="G709" s="38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x14ac:dyDescent="0.25">
      <c r="A710" s="128"/>
      <c r="B710" s="17"/>
      <c r="C710" s="17"/>
      <c r="D710" s="17"/>
      <c r="E710" s="17"/>
      <c r="F710" s="387"/>
      <c r="G710" s="38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x14ac:dyDescent="0.25">
      <c r="A711" s="128"/>
      <c r="B711" s="17"/>
      <c r="C711" s="17"/>
      <c r="D711" s="17"/>
      <c r="E711" s="17"/>
      <c r="F711" s="387"/>
      <c r="G711" s="38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x14ac:dyDescent="0.25">
      <c r="A712" s="128"/>
      <c r="B712" s="17"/>
      <c r="C712" s="17"/>
      <c r="D712" s="17"/>
      <c r="E712" s="17"/>
      <c r="F712" s="387"/>
      <c r="G712" s="38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x14ac:dyDescent="0.25">
      <c r="A713" s="128"/>
      <c r="B713" s="17"/>
      <c r="C713" s="17"/>
      <c r="D713" s="17"/>
      <c r="E713" s="17"/>
      <c r="F713" s="387"/>
      <c r="G713" s="38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x14ac:dyDescent="0.25">
      <c r="A714" s="128"/>
      <c r="B714" s="17"/>
      <c r="C714" s="17"/>
      <c r="D714" s="17"/>
      <c r="E714" s="17"/>
      <c r="F714" s="387"/>
      <c r="G714" s="38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x14ac:dyDescent="0.25">
      <c r="A715" s="128"/>
      <c r="B715" s="17"/>
      <c r="C715" s="17"/>
      <c r="D715" s="17"/>
      <c r="E715" s="17"/>
      <c r="F715" s="387"/>
      <c r="G715" s="38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x14ac:dyDescent="0.25">
      <c r="A716" s="128"/>
      <c r="B716" s="17"/>
      <c r="C716" s="17"/>
      <c r="D716" s="17"/>
      <c r="E716" s="17"/>
      <c r="F716" s="387"/>
      <c r="G716" s="38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x14ac:dyDescent="0.25">
      <c r="A717" s="128"/>
      <c r="B717" s="17"/>
      <c r="C717" s="17"/>
      <c r="D717" s="17"/>
      <c r="E717" s="17"/>
      <c r="F717" s="387"/>
      <c r="G717" s="38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x14ac:dyDescent="0.25">
      <c r="A718" s="128"/>
      <c r="B718" s="17"/>
      <c r="C718" s="17"/>
      <c r="D718" s="17"/>
      <c r="E718" s="17"/>
      <c r="F718" s="387"/>
      <c r="G718" s="38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x14ac:dyDescent="0.25">
      <c r="A719" s="128"/>
      <c r="B719" s="17"/>
      <c r="C719" s="17"/>
      <c r="D719" s="17"/>
      <c r="E719" s="17"/>
      <c r="F719" s="387"/>
      <c r="G719" s="38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x14ac:dyDescent="0.25">
      <c r="A720" s="128"/>
      <c r="B720" s="17"/>
      <c r="C720" s="17"/>
      <c r="D720" s="17"/>
      <c r="E720" s="17"/>
      <c r="F720" s="387"/>
      <c r="G720" s="387"/>
      <c r="H720" s="17"/>
      <c r="I720" s="17"/>
      <c r="J720" s="18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x14ac:dyDescent="0.25">
      <c r="A721" s="128"/>
      <c r="B721" s="17"/>
      <c r="C721" s="17"/>
      <c r="D721" s="17"/>
      <c r="E721" s="17"/>
      <c r="F721" s="387"/>
      <c r="G721" s="387"/>
      <c r="H721" s="17"/>
      <c r="I721" s="17"/>
      <c r="J721" s="18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x14ac:dyDescent="0.25">
      <c r="A722" s="128"/>
      <c r="B722" s="17"/>
      <c r="C722" s="17"/>
      <c r="D722" s="17"/>
      <c r="E722" s="17"/>
      <c r="F722" s="387"/>
      <c r="G722" s="387"/>
      <c r="H722" s="17"/>
      <c r="I722" s="17"/>
      <c r="J722" s="18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x14ac:dyDescent="0.25">
      <c r="A723" s="128"/>
      <c r="B723" s="17"/>
      <c r="C723" s="17"/>
      <c r="D723" s="17"/>
      <c r="E723" s="17"/>
      <c r="F723" s="387"/>
      <c r="G723" s="387"/>
      <c r="H723" s="17"/>
      <c r="I723" s="17"/>
      <c r="J723" s="18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x14ac:dyDescent="0.25">
      <c r="A724" s="128"/>
      <c r="B724" s="17"/>
      <c r="C724" s="17"/>
      <c r="D724" s="17"/>
      <c r="E724" s="17"/>
      <c r="F724" s="387"/>
      <c r="G724" s="387"/>
      <c r="H724" s="17"/>
      <c r="I724" s="17"/>
      <c r="J724" s="18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x14ac:dyDescent="0.25">
      <c r="A725" s="128"/>
      <c r="B725" s="17"/>
      <c r="C725" s="17"/>
      <c r="D725" s="17"/>
      <c r="E725" s="17"/>
      <c r="F725" s="387"/>
      <c r="G725" s="387"/>
      <c r="H725" s="17"/>
      <c r="I725" s="17"/>
      <c r="J725" s="18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x14ac:dyDescent="0.25">
      <c r="A726" s="128"/>
      <c r="B726" s="17"/>
      <c r="C726" s="17"/>
      <c r="D726" s="17"/>
      <c r="E726" s="17"/>
      <c r="F726" s="387"/>
      <c r="G726" s="387"/>
      <c r="H726" s="17"/>
      <c r="I726" s="17"/>
      <c r="J726" s="18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x14ac:dyDescent="0.25">
      <c r="A727" s="128"/>
      <c r="B727" s="17"/>
      <c r="C727" s="17"/>
      <c r="D727" s="17"/>
      <c r="E727" s="17"/>
      <c r="F727" s="387"/>
      <c r="G727" s="387"/>
      <c r="H727" s="17"/>
      <c r="I727" s="17"/>
      <c r="J727" s="18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x14ac:dyDescent="0.25">
      <c r="A728" s="128"/>
      <c r="B728" s="17"/>
      <c r="C728" s="17"/>
      <c r="D728" s="17"/>
      <c r="E728" s="17"/>
      <c r="F728" s="387"/>
      <c r="G728" s="387"/>
      <c r="H728" s="17"/>
      <c r="I728" s="17"/>
      <c r="J728" s="18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x14ac:dyDescent="0.25">
      <c r="A729" s="128"/>
      <c r="B729" s="17"/>
      <c r="C729" s="17"/>
      <c r="D729" s="17"/>
      <c r="E729" s="17"/>
      <c r="F729" s="387"/>
      <c r="G729" s="387"/>
      <c r="H729" s="17"/>
      <c r="I729" s="17"/>
      <c r="J729" s="18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x14ac:dyDescent="0.25">
      <c r="A730" s="128"/>
      <c r="B730" s="17"/>
      <c r="C730" s="17"/>
      <c r="D730" s="17"/>
      <c r="E730" s="17"/>
      <c r="F730" s="387"/>
      <c r="G730" s="387"/>
      <c r="H730" s="17"/>
      <c r="I730" s="17"/>
      <c r="J730" s="18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x14ac:dyDescent="0.25">
      <c r="A731" s="128"/>
      <c r="B731" s="17"/>
      <c r="C731" s="17"/>
      <c r="D731" s="17"/>
      <c r="E731" s="17"/>
      <c r="F731" s="387"/>
      <c r="G731" s="387"/>
      <c r="H731" s="17"/>
      <c r="I731" s="17"/>
      <c r="J731" s="18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x14ac:dyDescent="0.25">
      <c r="A732" s="128"/>
      <c r="B732" s="17"/>
      <c r="C732" s="17"/>
      <c r="D732" s="17"/>
      <c r="E732" s="17"/>
      <c r="F732" s="387"/>
      <c r="G732" s="387"/>
      <c r="H732" s="17"/>
      <c r="I732" s="17"/>
      <c r="J732" s="18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</sheetData>
  <mergeCells count="249">
    <mergeCell ref="B2:E4"/>
    <mergeCell ref="H2:J2"/>
    <mergeCell ref="H3:H4"/>
    <mergeCell ref="I3:I4"/>
    <mergeCell ref="J3:J4"/>
    <mergeCell ref="C24:E24"/>
    <mergeCell ref="C25:E25"/>
    <mergeCell ref="C26:E26"/>
    <mergeCell ref="N2:Y2"/>
    <mergeCell ref="F2:F4"/>
    <mergeCell ref="W3:Y3"/>
    <mergeCell ref="N3:V3"/>
    <mergeCell ref="G2:G4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C38:E38"/>
    <mergeCell ref="C39:E39"/>
    <mergeCell ref="C40:E40"/>
    <mergeCell ref="C41:E41"/>
    <mergeCell ref="C42:E42"/>
    <mergeCell ref="C43:E43"/>
    <mergeCell ref="C30:E30"/>
    <mergeCell ref="C31:E31"/>
    <mergeCell ref="C32:E32"/>
    <mergeCell ref="C33:E33"/>
    <mergeCell ref="C34:E34"/>
    <mergeCell ref="C35:E35"/>
    <mergeCell ref="C56:E56"/>
    <mergeCell ref="C57:E57"/>
    <mergeCell ref="C60:E60"/>
    <mergeCell ref="C61:E61"/>
    <mergeCell ref="C62:E62"/>
    <mergeCell ref="C63:E63"/>
    <mergeCell ref="C48:E48"/>
    <mergeCell ref="C49:E49"/>
    <mergeCell ref="C50:E50"/>
    <mergeCell ref="C53:E53"/>
    <mergeCell ref="D54:E54"/>
    <mergeCell ref="D55:E55"/>
    <mergeCell ref="C73:E73"/>
    <mergeCell ref="C74:E74"/>
    <mergeCell ref="C75:E75"/>
    <mergeCell ref="C76:E76"/>
    <mergeCell ref="C77:E77"/>
    <mergeCell ref="C78:E78"/>
    <mergeCell ref="C64:E64"/>
    <mergeCell ref="C68:E68"/>
    <mergeCell ref="C69:E69"/>
    <mergeCell ref="C70:E70"/>
    <mergeCell ref="C71:E71"/>
    <mergeCell ref="C72:E72"/>
    <mergeCell ref="D85:E85"/>
    <mergeCell ref="D86:E86"/>
    <mergeCell ref="D87:E87"/>
    <mergeCell ref="C88:E88"/>
    <mergeCell ref="C89:E89"/>
    <mergeCell ref="D90:E90"/>
    <mergeCell ref="C79:E79"/>
    <mergeCell ref="D80:E80"/>
    <mergeCell ref="D81:E81"/>
    <mergeCell ref="D82:E82"/>
    <mergeCell ref="C83:E83"/>
    <mergeCell ref="D84:E84"/>
    <mergeCell ref="D100:E100"/>
    <mergeCell ref="D101:E101"/>
    <mergeCell ref="D102:E102"/>
    <mergeCell ref="D103:E103"/>
    <mergeCell ref="D104:E104"/>
    <mergeCell ref="D105:E105"/>
    <mergeCell ref="D91:E91"/>
    <mergeCell ref="C92:E92"/>
    <mergeCell ref="C96:E96"/>
    <mergeCell ref="C97:E97"/>
    <mergeCell ref="D98:E98"/>
    <mergeCell ref="D99:E99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C108:E108"/>
    <mergeCell ref="D109:E109"/>
    <mergeCell ref="D110:E110"/>
    <mergeCell ref="D111:E111"/>
    <mergeCell ref="D124:E124"/>
    <mergeCell ref="D125:E125"/>
    <mergeCell ref="D126:E126"/>
    <mergeCell ref="D127:E127"/>
    <mergeCell ref="D128:E128"/>
    <mergeCell ref="D129:E129"/>
    <mergeCell ref="D118:E118"/>
    <mergeCell ref="C119:E119"/>
    <mergeCell ref="D120:E120"/>
    <mergeCell ref="D121:E121"/>
    <mergeCell ref="D122:E122"/>
    <mergeCell ref="D123:E123"/>
    <mergeCell ref="D136:E136"/>
    <mergeCell ref="D137:E137"/>
    <mergeCell ref="D138:E138"/>
    <mergeCell ref="D139:E139"/>
    <mergeCell ref="D140:E140"/>
    <mergeCell ref="D141:E141"/>
    <mergeCell ref="C130:E130"/>
    <mergeCell ref="D131:E131"/>
    <mergeCell ref="D132:E132"/>
    <mergeCell ref="C133:E133"/>
    <mergeCell ref="D134:E134"/>
    <mergeCell ref="D135:E135"/>
    <mergeCell ref="C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C145:E145"/>
    <mergeCell ref="C146:E146"/>
    <mergeCell ref="C147:E147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B268:E268"/>
    <mergeCell ref="K2:M2"/>
    <mergeCell ref="K3:K4"/>
    <mergeCell ref="L3:L4"/>
    <mergeCell ref="M3:M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</mergeCells>
  <pageMargins left="0.25" right="0.25" top="0.75" bottom="0.75" header="0.3" footer="0.3"/>
  <pageSetup paperSize="9" scale="51" orientation="landscape" horizontalDpi="4294967293" r:id="rId1"/>
  <headerFooter>
    <oddHeader>&amp;C&amp;"Times New Roman,Félkövér"&amp;12KözséggazdálkodásKiadások - 2017.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19"/>
  <sheetViews>
    <sheetView view="pageBreakPreview" zoomScale="6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K273" sqref="K273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0.7109375" style="12" customWidth="1"/>
    <col min="8" max="8" width="11.85546875" style="12" customWidth="1"/>
    <col min="9" max="9" width="11.140625" style="12" customWidth="1"/>
    <col min="10" max="10" width="11.7109375" style="49" customWidth="1"/>
    <col min="11" max="11" width="8.7109375" style="12" customWidth="1"/>
    <col min="12" max="12" width="7.28515625" style="12" customWidth="1"/>
    <col min="13" max="15" width="5.7109375" style="12" bestFit="1" customWidth="1"/>
    <col min="16" max="16" width="9.140625" style="12" bestFit="1" customWidth="1"/>
    <col min="17" max="17" width="5.7109375" style="12" bestFit="1" customWidth="1"/>
    <col min="18" max="19" width="9.140625" style="12" bestFit="1" customWidth="1"/>
    <col min="20" max="20" width="9.7109375" style="12" bestFit="1" customWidth="1"/>
    <col min="21" max="21" width="12" style="12" bestFit="1" customWidth="1"/>
    <col min="22" max="22" width="9.7109375" style="12" bestFit="1" customWidth="1"/>
    <col min="23" max="16384" width="9.140625" style="17"/>
  </cols>
  <sheetData>
    <row r="1" spans="1:22" ht="15.75" thickBot="1" x14ac:dyDescent="0.3">
      <c r="V1" s="11" t="s">
        <v>828</v>
      </c>
    </row>
    <row r="2" spans="1:22" ht="15" customHeight="1" x14ac:dyDescent="0.25">
      <c r="B2" s="765" t="s">
        <v>0</v>
      </c>
      <c r="C2" s="766"/>
      <c r="D2" s="766"/>
      <c r="E2" s="766"/>
      <c r="F2" s="850" t="s">
        <v>1037</v>
      </c>
      <c r="G2" s="850" t="s">
        <v>1053</v>
      </c>
      <c r="H2" s="839" t="s">
        <v>1031</v>
      </c>
      <c r="I2" s="751"/>
      <c r="J2" s="752"/>
      <c r="K2" s="747" t="s">
        <v>1032</v>
      </c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809"/>
    </row>
    <row r="3" spans="1:22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08" t="s">
        <v>1033</v>
      </c>
      <c r="L3" s="806"/>
      <c r="M3" s="806"/>
      <c r="N3" s="806"/>
      <c r="O3" s="806"/>
      <c r="P3" s="806"/>
      <c r="Q3" s="806"/>
      <c r="R3" s="806"/>
      <c r="S3" s="807"/>
      <c r="T3" s="806" t="s">
        <v>1034</v>
      </c>
      <c r="U3" s="806"/>
      <c r="V3" s="807"/>
    </row>
    <row r="4" spans="1:22" ht="21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130" t="s">
        <v>593</v>
      </c>
      <c r="L4" s="65" t="s">
        <v>594</v>
      </c>
      <c r="M4" s="65" t="s">
        <v>595</v>
      </c>
      <c r="N4" s="65" t="s">
        <v>596</v>
      </c>
      <c r="O4" s="65" t="s">
        <v>597</v>
      </c>
      <c r="P4" s="645" t="s">
        <v>598</v>
      </c>
      <c r="Q4" s="83" t="s">
        <v>599</v>
      </c>
      <c r="R4" s="270" t="s">
        <v>600</v>
      </c>
      <c r="S4" s="665" t="s">
        <v>601</v>
      </c>
      <c r="T4" s="352" t="s">
        <v>602</v>
      </c>
      <c r="U4" s="270" t="s">
        <v>603</v>
      </c>
      <c r="V4" s="66" t="s">
        <v>604</v>
      </c>
    </row>
    <row r="5" spans="1:22" ht="15.75" thickBot="1" x14ac:dyDescent="0.3">
      <c r="B5" s="84" t="s">
        <v>118</v>
      </c>
      <c r="C5" s="846" t="s">
        <v>119</v>
      </c>
      <c r="D5" s="847"/>
      <c r="E5" s="847"/>
      <c r="F5" s="406"/>
      <c r="G5" s="537"/>
      <c r="H5" s="249">
        <f>H6+H20</f>
        <v>0</v>
      </c>
      <c r="I5" s="147">
        <f t="shared" ref="I5:V5" si="0">I6+I20</f>
        <v>0</v>
      </c>
      <c r="J5" s="164">
        <f>SUM(H5:I5)</f>
        <v>0</v>
      </c>
      <c r="K5" s="86">
        <f t="shared" si="0"/>
        <v>0</v>
      </c>
      <c r="L5" s="87">
        <f t="shared" si="0"/>
        <v>0</v>
      </c>
      <c r="M5" s="87">
        <f t="shared" si="0"/>
        <v>0</v>
      </c>
      <c r="N5" s="87">
        <f t="shared" si="0"/>
        <v>0</v>
      </c>
      <c r="O5" s="87">
        <f t="shared" si="0"/>
        <v>0</v>
      </c>
      <c r="P5" s="90">
        <f t="shared" si="0"/>
        <v>0</v>
      </c>
      <c r="Q5" s="87">
        <f t="shared" si="0"/>
        <v>0</v>
      </c>
      <c r="R5" s="89">
        <f t="shared" si="0"/>
        <v>0</v>
      </c>
      <c r="S5" s="666">
        <f t="shared" si="0"/>
        <v>0</v>
      </c>
      <c r="T5" s="89">
        <f t="shared" si="0"/>
        <v>0</v>
      </c>
      <c r="U5" s="89">
        <f t="shared" si="0"/>
        <v>0</v>
      </c>
      <c r="V5" s="91">
        <f t="shared" si="0"/>
        <v>0</v>
      </c>
    </row>
    <row r="6" spans="1:22" hidden="1" x14ac:dyDescent="0.25">
      <c r="B6" s="123" t="s">
        <v>609</v>
      </c>
      <c r="C6" s="779" t="s">
        <v>120</v>
      </c>
      <c r="D6" s="780"/>
      <c r="E6" s="780"/>
      <c r="F6" s="364"/>
      <c r="G6" s="538"/>
      <c r="H6" s="250">
        <f>H7+H8+H9+H10+H11+H12+H13+H14+H15+H16+H17+H18+H19</f>
        <v>0</v>
      </c>
      <c r="I6" s="148">
        <f t="shared" ref="I6:V6" si="1">I7+I8+I9+I10+I11+I12+I13+I14+I15+I16+I17+I18+I19</f>
        <v>0</v>
      </c>
      <c r="J6" s="165">
        <f t="shared" ref="J6:J69" si="2">SUM(H6:I6)</f>
        <v>0</v>
      </c>
      <c r="K6" s="117">
        <f t="shared" si="1"/>
        <v>0</v>
      </c>
      <c r="L6" s="118">
        <f t="shared" si="1"/>
        <v>0</v>
      </c>
      <c r="M6" s="118">
        <f t="shared" si="1"/>
        <v>0</v>
      </c>
      <c r="N6" s="118">
        <f t="shared" si="1"/>
        <v>0</v>
      </c>
      <c r="O6" s="118">
        <f t="shared" si="1"/>
        <v>0</v>
      </c>
      <c r="P6" s="121">
        <f t="shared" si="1"/>
        <v>0</v>
      </c>
      <c r="Q6" s="118">
        <f t="shared" si="1"/>
        <v>0</v>
      </c>
      <c r="R6" s="120">
        <f t="shared" si="1"/>
        <v>0</v>
      </c>
      <c r="S6" s="667">
        <f t="shared" si="1"/>
        <v>0</v>
      </c>
      <c r="T6" s="120">
        <f t="shared" si="1"/>
        <v>0</v>
      </c>
      <c r="U6" s="120">
        <f t="shared" si="1"/>
        <v>0</v>
      </c>
      <c r="V6" s="122">
        <f t="shared" si="1"/>
        <v>0</v>
      </c>
    </row>
    <row r="7" spans="1:22" s="209" customFormat="1" hidden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358"/>
      <c r="G7" s="539"/>
      <c r="H7" s="271">
        <f>SUM(K7:V7)</f>
        <v>0</v>
      </c>
      <c r="I7" s="190"/>
      <c r="J7" s="191">
        <f t="shared" si="2"/>
        <v>0</v>
      </c>
      <c r="K7" s="199"/>
      <c r="L7" s="193"/>
      <c r="M7" s="193"/>
      <c r="N7" s="193"/>
      <c r="O7" s="193"/>
      <c r="P7" s="194"/>
      <c r="Q7" s="193"/>
      <c r="R7" s="192"/>
      <c r="S7" s="664"/>
      <c r="T7" s="192"/>
      <c r="U7" s="192"/>
      <c r="V7" s="195"/>
    </row>
    <row r="8" spans="1:22" s="209" customFormat="1" hidden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358"/>
      <c r="G8" s="539"/>
      <c r="H8" s="271">
        <f t="shared" ref="H8:H19" si="3">SUM(K8:V8)</f>
        <v>0</v>
      </c>
      <c r="I8" s="190"/>
      <c r="J8" s="191">
        <f t="shared" si="2"/>
        <v>0</v>
      </c>
      <c r="K8" s="199"/>
      <c r="L8" s="193"/>
      <c r="M8" s="193"/>
      <c r="N8" s="193"/>
      <c r="O8" s="193"/>
      <c r="P8" s="194"/>
      <c r="Q8" s="193"/>
      <c r="R8" s="192"/>
      <c r="S8" s="664"/>
      <c r="T8" s="192"/>
      <c r="U8" s="192"/>
      <c r="V8" s="195"/>
    </row>
    <row r="9" spans="1:22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358"/>
      <c r="G9" s="539"/>
      <c r="H9" s="271">
        <f t="shared" si="3"/>
        <v>0</v>
      </c>
      <c r="I9" s="190"/>
      <c r="J9" s="191">
        <f t="shared" si="2"/>
        <v>0</v>
      </c>
      <c r="K9" s="199"/>
      <c r="L9" s="193"/>
      <c r="M9" s="193"/>
      <c r="N9" s="193"/>
      <c r="O9" s="193"/>
      <c r="P9" s="194"/>
      <c r="Q9" s="193"/>
      <c r="R9" s="192"/>
      <c r="S9" s="664"/>
      <c r="T9" s="192"/>
      <c r="U9" s="192"/>
      <c r="V9" s="195"/>
    </row>
    <row r="10" spans="1:22" s="209" customFormat="1" hidden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358"/>
      <c r="G10" s="539"/>
      <c r="H10" s="271">
        <f t="shared" si="3"/>
        <v>0</v>
      </c>
      <c r="I10" s="190"/>
      <c r="J10" s="191">
        <f t="shared" si="2"/>
        <v>0</v>
      </c>
      <c r="K10" s="199"/>
      <c r="L10" s="193"/>
      <c r="M10" s="193"/>
      <c r="N10" s="193"/>
      <c r="O10" s="193"/>
      <c r="P10" s="194"/>
      <c r="Q10" s="193"/>
      <c r="R10" s="192"/>
      <c r="S10" s="664"/>
      <c r="T10" s="192"/>
      <c r="U10" s="192"/>
      <c r="V10" s="195"/>
    </row>
    <row r="11" spans="1:22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358"/>
      <c r="G11" s="539"/>
      <c r="H11" s="271">
        <f t="shared" si="3"/>
        <v>0</v>
      </c>
      <c r="I11" s="190"/>
      <c r="J11" s="191">
        <f t="shared" si="2"/>
        <v>0</v>
      </c>
      <c r="K11" s="199"/>
      <c r="L11" s="193"/>
      <c r="M11" s="193"/>
      <c r="N11" s="193"/>
      <c r="O11" s="193"/>
      <c r="P11" s="194"/>
      <c r="Q11" s="193"/>
      <c r="R11" s="192"/>
      <c r="S11" s="664"/>
      <c r="T11" s="192"/>
      <c r="U11" s="192"/>
      <c r="V11" s="195"/>
    </row>
    <row r="12" spans="1:22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358"/>
      <c r="G12" s="539"/>
      <c r="H12" s="271">
        <f t="shared" si="3"/>
        <v>0</v>
      </c>
      <c r="I12" s="190"/>
      <c r="J12" s="191">
        <f t="shared" si="2"/>
        <v>0</v>
      </c>
      <c r="K12" s="199"/>
      <c r="L12" s="193"/>
      <c r="M12" s="193"/>
      <c r="N12" s="193"/>
      <c r="O12" s="193"/>
      <c r="P12" s="194"/>
      <c r="Q12" s="193"/>
      <c r="R12" s="192"/>
      <c r="S12" s="664"/>
      <c r="T12" s="192"/>
      <c r="U12" s="192"/>
      <c r="V12" s="195"/>
    </row>
    <row r="13" spans="1:22" s="209" customFormat="1" hidden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358"/>
      <c r="G13" s="539"/>
      <c r="H13" s="271">
        <f t="shared" si="3"/>
        <v>0</v>
      </c>
      <c r="I13" s="190"/>
      <c r="J13" s="191">
        <f t="shared" si="2"/>
        <v>0</v>
      </c>
      <c r="K13" s="199"/>
      <c r="L13" s="193"/>
      <c r="M13" s="193"/>
      <c r="N13" s="193"/>
      <c r="O13" s="193"/>
      <c r="P13" s="194"/>
      <c r="Q13" s="193"/>
      <c r="R13" s="192"/>
      <c r="S13" s="664"/>
      <c r="T13" s="192"/>
      <c r="U13" s="192"/>
      <c r="V13" s="195"/>
    </row>
    <row r="14" spans="1:22" s="209" customFormat="1" hidden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358"/>
      <c r="G14" s="539"/>
      <c r="H14" s="271">
        <f t="shared" si="3"/>
        <v>0</v>
      </c>
      <c r="I14" s="190"/>
      <c r="J14" s="191">
        <f t="shared" si="2"/>
        <v>0</v>
      </c>
      <c r="K14" s="199"/>
      <c r="L14" s="193"/>
      <c r="M14" s="193"/>
      <c r="N14" s="193"/>
      <c r="O14" s="193"/>
      <c r="P14" s="194"/>
      <c r="Q14" s="193"/>
      <c r="R14" s="192"/>
      <c r="S14" s="664"/>
      <c r="T14" s="192"/>
      <c r="U14" s="192"/>
      <c r="V14" s="195"/>
    </row>
    <row r="15" spans="1:22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358"/>
      <c r="G15" s="539"/>
      <c r="H15" s="271">
        <f t="shared" si="3"/>
        <v>0</v>
      </c>
      <c r="I15" s="190"/>
      <c r="J15" s="191">
        <f t="shared" si="2"/>
        <v>0</v>
      </c>
      <c r="K15" s="199"/>
      <c r="L15" s="193"/>
      <c r="M15" s="193"/>
      <c r="N15" s="193"/>
      <c r="O15" s="193"/>
      <c r="P15" s="194"/>
      <c r="Q15" s="193"/>
      <c r="R15" s="192"/>
      <c r="S15" s="664"/>
      <c r="T15" s="192"/>
      <c r="U15" s="192"/>
      <c r="V15" s="195"/>
    </row>
    <row r="16" spans="1:22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358"/>
      <c r="G16" s="539"/>
      <c r="H16" s="271">
        <f t="shared" si="3"/>
        <v>0</v>
      </c>
      <c r="I16" s="190"/>
      <c r="J16" s="191">
        <f t="shared" si="2"/>
        <v>0</v>
      </c>
      <c r="K16" s="199"/>
      <c r="L16" s="193"/>
      <c r="M16" s="193"/>
      <c r="N16" s="193"/>
      <c r="O16" s="193"/>
      <c r="P16" s="194"/>
      <c r="Q16" s="193"/>
      <c r="R16" s="192"/>
      <c r="S16" s="664"/>
      <c r="T16" s="192"/>
      <c r="U16" s="192"/>
      <c r="V16" s="195"/>
    </row>
    <row r="17" spans="1:22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358"/>
      <c r="G17" s="539"/>
      <c r="H17" s="271">
        <f t="shared" si="3"/>
        <v>0</v>
      </c>
      <c r="I17" s="190"/>
      <c r="J17" s="191">
        <f t="shared" si="2"/>
        <v>0</v>
      </c>
      <c r="K17" s="199"/>
      <c r="L17" s="193"/>
      <c r="M17" s="193"/>
      <c r="N17" s="193"/>
      <c r="O17" s="193"/>
      <c r="P17" s="194"/>
      <c r="Q17" s="193"/>
      <c r="R17" s="192"/>
      <c r="S17" s="664"/>
      <c r="T17" s="192"/>
      <c r="U17" s="192"/>
      <c r="V17" s="195"/>
    </row>
    <row r="18" spans="1:22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358"/>
      <c r="G18" s="539"/>
      <c r="H18" s="271">
        <f t="shared" si="3"/>
        <v>0</v>
      </c>
      <c r="I18" s="190"/>
      <c r="J18" s="191">
        <f t="shared" si="2"/>
        <v>0</v>
      </c>
      <c r="K18" s="199"/>
      <c r="L18" s="193"/>
      <c r="M18" s="193"/>
      <c r="N18" s="193"/>
      <c r="O18" s="193"/>
      <c r="P18" s="194"/>
      <c r="Q18" s="193"/>
      <c r="R18" s="192"/>
      <c r="S18" s="664"/>
      <c r="T18" s="192"/>
      <c r="U18" s="192"/>
      <c r="V18" s="195"/>
    </row>
    <row r="19" spans="1:22" s="209" customFormat="1" hidden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358"/>
      <c r="G19" s="539"/>
      <c r="H19" s="271">
        <f t="shared" si="3"/>
        <v>0</v>
      </c>
      <c r="I19" s="190"/>
      <c r="J19" s="191">
        <f t="shared" si="2"/>
        <v>0</v>
      </c>
      <c r="K19" s="199"/>
      <c r="L19" s="193"/>
      <c r="M19" s="193"/>
      <c r="N19" s="193"/>
      <c r="O19" s="193"/>
      <c r="P19" s="194"/>
      <c r="Q19" s="193"/>
      <c r="R19" s="192"/>
      <c r="S19" s="664"/>
      <c r="T19" s="192"/>
      <c r="U19" s="192"/>
      <c r="V19" s="195"/>
    </row>
    <row r="20" spans="1:22" hidden="1" x14ac:dyDescent="0.25">
      <c r="B20" s="92" t="s">
        <v>623</v>
      </c>
      <c r="C20" s="781" t="s">
        <v>146</v>
      </c>
      <c r="D20" s="782"/>
      <c r="E20" s="782"/>
      <c r="F20" s="359"/>
      <c r="G20" s="540"/>
      <c r="H20" s="252">
        <f>H21+H22+H23</f>
        <v>0</v>
      </c>
      <c r="I20" s="150">
        <f t="shared" ref="I20:V20" si="4">I21+I22+I23</f>
        <v>0</v>
      </c>
      <c r="J20" s="166">
        <f t="shared" si="2"/>
        <v>0</v>
      </c>
      <c r="K20" s="94">
        <f t="shared" si="4"/>
        <v>0</v>
      </c>
      <c r="L20" s="95">
        <f t="shared" si="4"/>
        <v>0</v>
      </c>
      <c r="M20" s="95">
        <f t="shared" si="4"/>
        <v>0</v>
      </c>
      <c r="N20" s="95">
        <f t="shared" si="4"/>
        <v>0</v>
      </c>
      <c r="O20" s="95">
        <f t="shared" si="4"/>
        <v>0</v>
      </c>
      <c r="P20" s="98">
        <f t="shared" si="4"/>
        <v>0</v>
      </c>
      <c r="Q20" s="95">
        <f t="shared" si="4"/>
        <v>0</v>
      </c>
      <c r="R20" s="97">
        <f t="shared" si="4"/>
        <v>0</v>
      </c>
      <c r="S20" s="668">
        <f t="shared" si="4"/>
        <v>0</v>
      </c>
      <c r="T20" s="97">
        <f t="shared" si="4"/>
        <v>0</v>
      </c>
      <c r="U20" s="97">
        <f t="shared" si="4"/>
        <v>0</v>
      </c>
      <c r="V20" s="99">
        <f t="shared" si="4"/>
        <v>0</v>
      </c>
    </row>
    <row r="21" spans="1:22" s="41" customFormat="1" hidden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365"/>
      <c r="G21" s="541"/>
      <c r="H21" s="258">
        <f>SUM(K21:V21)</f>
        <v>0</v>
      </c>
      <c r="I21" s="156"/>
      <c r="J21" s="168">
        <f t="shared" si="2"/>
        <v>0</v>
      </c>
      <c r="K21" s="77"/>
      <c r="L21" s="13"/>
      <c r="M21" s="13"/>
      <c r="N21" s="13"/>
      <c r="O21" s="13"/>
      <c r="P21" s="82"/>
      <c r="Q21" s="13"/>
      <c r="R21" s="43"/>
      <c r="S21" s="669"/>
      <c r="T21" s="43"/>
      <c r="U21" s="43"/>
      <c r="V21" s="45"/>
    </row>
    <row r="22" spans="1:22" s="41" customFormat="1" ht="25.5" hidden="1" customHeight="1" x14ac:dyDescent="0.25">
      <c r="A22" s="126" t="s">
        <v>149</v>
      </c>
      <c r="B22" s="53" t="s">
        <v>625</v>
      </c>
      <c r="C22" s="804" t="s">
        <v>877</v>
      </c>
      <c r="D22" s="805"/>
      <c r="E22" s="805"/>
      <c r="F22" s="407"/>
      <c r="G22" s="542"/>
      <c r="H22" s="258">
        <f>SUM(K22:V22)</f>
        <v>0</v>
      </c>
      <c r="I22" s="156"/>
      <c r="J22" s="168">
        <f t="shared" si="2"/>
        <v>0</v>
      </c>
      <c r="K22" s="77"/>
      <c r="L22" s="13"/>
      <c r="M22" s="13"/>
      <c r="N22" s="13"/>
      <c r="O22" s="13"/>
      <c r="P22" s="82"/>
      <c r="Q22" s="13"/>
      <c r="R22" s="43"/>
      <c r="S22" s="669"/>
      <c r="T22" s="43"/>
      <c r="U22" s="43"/>
      <c r="V22" s="45"/>
    </row>
    <row r="23" spans="1:22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408"/>
      <c r="G23" s="543"/>
      <c r="H23" s="272">
        <f>SUM(K23:V23)</f>
        <v>0</v>
      </c>
      <c r="I23" s="197"/>
      <c r="J23" s="168">
        <f t="shared" si="2"/>
        <v>0</v>
      </c>
      <c r="K23" s="77"/>
      <c r="L23" s="13"/>
      <c r="M23" s="13"/>
      <c r="N23" s="13"/>
      <c r="O23" s="13"/>
      <c r="P23" s="82"/>
      <c r="Q23" s="13"/>
      <c r="R23" s="43"/>
      <c r="S23" s="669"/>
      <c r="T23" s="43"/>
      <c r="U23" s="43"/>
      <c r="V23" s="45"/>
    </row>
    <row r="24" spans="1:22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360"/>
      <c r="G24" s="544"/>
      <c r="H24" s="254">
        <f>H25+H26+H27+H28+H29+H30+H31</f>
        <v>0</v>
      </c>
      <c r="I24" s="152">
        <f t="shared" ref="I24:V24" si="5">I25+I26+I27+I28+I29+I30+I31</f>
        <v>0</v>
      </c>
      <c r="J24" s="164">
        <f t="shared" si="2"/>
        <v>0</v>
      </c>
      <c r="K24" s="86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90">
        <f t="shared" si="5"/>
        <v>0</v>
      </c>
      <c r="Q24" s="87">
        <f t="shared" si="5"/>
        <v>0</v>
      </c>
      <c r="R24" s="89">
        <f t="shared" si="5"/>
        <v>0</v>
      </c>
      <c r="S24" s="666">
        <f t="shared" si="5"/>
        <v>0</v>
      </c>
      <c r="T24" s="89">
        <f t="shared" si="5"/>
        <v>0</v>
      </c>
      <c r="U24" s="89">
        <f t="shared" si="5"/>
        <v>0</v>
      </c>
      <c r="V24" s="91">
        <f t="shared" si="5"/>
        <v>0</v>
      </c>
    </row>
    <row r="25" spans="1:22" hidden="1" x14ac:dyDescent="0.25">
      <c r="B25" s="61"/>
      <c r="C25" s="833" t="s">
        <v>154</v>
      </c>
      <c r="D25" s="834"/>
      <c r="E25" s="834"/>
      <c r="F25" s="361"/>
      <c r="G25" s="545"/>
      <c r="H25" s="255">
        <f t="shared" ref="H25:H31" si="6">SUM(K25:V25)</f>
        <v>0</v>
      </c>
      <c r="I25" s="153"/>
      <c r="J25" s="167">
        <f t="shared" si="2"/>
        <v>0</v>
      </c>
      <c r="K25" s="75"/>
      <c r="L25" s="1"/>
      <c r="M25" s="1"/>
      <c r="N25" s="1"/>
      <c r="O25" s="1"/>
      <c r="P25" s="81"/>
      <c r="Q25" s="1"/>
      <c r="R25" s="42"/>
      <c r="S25" s="670"/>
      <c r="T25" s="42"/>
      <c r="U25" s="42"/>
      <c r="V25" s="44"/>
    </row>
    <row r="26" spans="1:22" hidden="1" x14ac:dyDescent="0.25">
      <c r="B26" s="62"/>
      <c r="C26" s="835" t="s">
        <v>155</v>
      </c>
      <c r="D26" s="836"/>
      <c r="E26" s="836"/>
      <c r="F26" s="362"/>
      <c r="G26" s="546"/>
      <c r="H26" s="256">
        <f t="shared" si="6"/>
        <v>0</v>
      </c>
      <c r="I26" s="154"/>
      <c r="J26" s="167">
        <f t="shared" si="2"/>
        <v>0</v>
      </c>
      <c r="K26" s="75"/>
      <c r="L26" s="1"/>
      <c r="M26" s="1"/>
      <c r="N26" s="1"/>
      <c r="O26" s="1"/>
      <c r="P26" s="81"/>
      <c r="Q26" s="1"/>
      <c r="R26" s="42"/>
      <c r="S26" s="670"/>
      <c r="T26" s="42"/>
      <c r="U26" s="42"/>
      <c r="V26" s="44"/>
    </row>
    <row r="27" spans="1:22" hidden="1" x14ac:dyDescent="0.25">
      <c r="B27" s="62"/>
      <c r="C27" s="835" t="s">
        <v>156</v>
      </c>
      <c r="D27" s="836"/>
      <c r="E27" s="836"/>
      <c r="F27" s="362"/>
      <c r="G27" s="546"/>
      <c r="H27" s="256">
        <f t="shared" si="6"/>
        <v>0</v>
      </c>
      <c r="I27" s="154"/>
      <c r="J27" s="167">
        <f t="shared" si="2"/>
        <v>0</v>
      </c>
      <c r="K27" s="75"/>
      <c r="L27" s="1"/>
      <c r="M27" s="1"/>
      <c r="N27" s="1"/>
      <c r="O27" s="1"/>
      <c r="P27" s="81"/>
      <c r="Q27" s="1"/>
      <c r="R27" s="42"/>
      <c r="S27" s="670"/>
      <c r="T27" s="42"/>
      <c r="U27" s="42"/>
      <c r="V27" s="44"/>
    </row>
    <row r="28" spans="1:22" hidden="1" x14ac:dyDescent="0.25">
      <c r="B28" s="62"/>
      <c r="C28" s="835" t="s">
        <v>157</v>
      </c>
      <c r="D28" s="836"/>
      <c r="E28" s="836"/>
      <c r="F28" s="362"/>
      <c r="G28" s="546"/>
      <c r="H28" s="256">
        <f t="shared" si="6"/>
        <v>0</v>
      </c>
      <c r="I28" s="154"/>
      <c r="J28" s="167">
        <f t="shared" si="2"/>
        <v>0</v>
      </c>
      <c r="K28" s="75"/>
      <c r="L28" s="1"/>
      <c r="M28" s="1"/>
      <c r="N28" s="1"/>
      <c r="O28" s="1"/>
      <c r="P28" s="81"/>
      <c r="Q28" s="1"/>
      <c r="R28" s="42"/>
      <c r="S28" s="670"/>
      <c r="T28" s="42"/>
      <c r="U28" s="42"/>
      <c r="V28" s="44"/>
    </row>
    <row r="29" spans="1:22" hidden="1" x14ac:dyDescent="0.25">
      <c r="B29" s="62"/>
      <c r="C29" s="835" t="s">
        <v>158</v>
      </c>
      <c r="D29" s="836"/>
      <c r="E29" s="836"/>
      <c r="F29" s="362"/>
      <c r="G29" s="546"/>
      <c r="H29" s="256">
        <f t="shared" si="6"/>
        <v>0</v>
      </c>
      <c r="I29" s="154"/>
      <c r="J29" s="167">
        <f t="shared" si="2"/>
        <v>0</v>
      </c>
      <c r="K29" s="75"/>
      <c r="L29" s="1"/>
      <c r="M29" s="1"/>
      <c r="N29" s="1"/>
      <c r="O29" s="1"/>
      <c r="P29" s="81"/>
      <c r="Q29" s="1"/>
      <c r="R29" s="42"/>
      <c r="S29" s="670"/>
      <c r="T29" s="42"/>
      <c r="U29" s="42"/>
      <c r="V29" s="44"/>
    </row>
    <row r="30" spans="1:22" hidden="1" x14ac:dyDescent="0.25">
      <c r="B30" s="62"/>
      <c r="C30" s="835" t="s">
        <v>159</v>
      </c>
      <c r="D30" s="836"/>
      <c r="E30" s="836"/>
      <c r="F30" s="362"/>
      <c r="G30" s="546"/>
      <c r="H30" s="256">
        <f t="shared" si="6"/>
        <v>0</v>
      </c>
      <c r="I30" s="154"/>
      <c r="J30" s="167">
        <f t="shared" si="2"/>
        <v>0</v>
      </c>
      <c r="K30" s="75"/>
      <c r="L30" s="1"/>
      <c r="M30" s="1"/>
      <c r="N30" s="1"/>
      <c r="O30" s="1"/>
      <c r="P30" s="81"/>
      <c r="Q30" s="1"/>
      <c r="R30" s="42"/>
      <c r="S30" s="670"/>
      <c r="T30" s="42"/>
      <c r="U30" s="42"/>
      <c r="V30" s="44"/>
    </row>
    <row r="31" spans="1:22" ht="15.75" hidden="1" thickBot="1" x14ac:dyDescent="0.3">
      <c r="B31" s="63"/>
      <c r="C31" s="837" t="s">
        <v>160</v>
      </c>
      <c r="D31" s="838"/>
      <c r="E31" s="838"/>
      <c r="F31" s="363"/>
      <c r="G31" s="547"/>
      <c r="H31" s="257">
        <f t="shared" si="6"/>
        <v>0</v>
      </c>
      <c r="I31" s="155"/>
      <c r="J31" s="167">
        <f t="shared" si="2"/>
        <v>0</v>
      </c>
      <c r="K31" s="75"/>
      <c r="L31" s="1"/>
      <c r="M31" s="1"/>
      <c r="N31" s="1"/>
      <c r="O31" s="1"/>
      <c r="P31" s="81"/>
      <c r="Q31" s="1"/>
      <c r="R31" s="42"/>
      <c r="S31" s="670"/>
      <c r="T31" s="42"/>
      <c r="U31" s="42"/>
      <c r="V31" s="44"/>
    </row>
    <row r="32" spans="1:22" ht="15.75" thickBot="1" x14ac:dyDescent="0.3">
      <c r="B32" s="84" t="s">
        <v>161</v>
      </c>
      <c r="C32" s="778" t="s">
        <v>162</v>
      </c>
      <c r="D32" s="786"/>
      <c r="E32" s="786"/>
      <c r="F32" s="360"/>
      <c r="G32" s="544"/>
      <c r="H32" s="254">
        <f>H33+H37+H40+H50+H53</f>
        <v>0</v>
      </c>
      <c r="I32" s="152">
        <f t="shared" ref="I32:V32" si="7">I33+I37+I40+I50+I53</f>
        <v>0</v>
      </c>
      <c r="J32" s="164">
        <f t="shared" si="2"/>
        <v>0</v>
      </c>
      <c r="K32" s="86">
        <f t="shared" si="7"/>
        <v>0</v>
      </c>
      <c r="L32" s="87">
        <f t="shared" si="7"/>
        <v>0</v>
      </c>
      <c r="M32" s="87">
        <f t="shared" si="7"/>
        <v>0</v>
      </c>
      <c r="N32" s="87">
        <f t="shared" si="7"/>
        <v>0</v>
      </c>
      <c r="O32" s="87">
        <f t="shared" si="7"/>
        <v>0</v>
      </c>
      <c r="P32" s="90">
        <f t="shared" si="7"/>
        <v>0</v>
      </c>
      <c r="Q32" s="87">
        <f t="shared" si="7"/>
        <v>0</v>
      </c>
      <c r="R32" s="89">
        <f t="shared" si="7"/>
        <v>0</v>
      </c>
      <c r="S32" s="666">
        <f t="shared" si="7"/>
        <v>0</v>
      </c>
      <c r="T32" s="89">
        <f t="shared" si="7"/>
        <v>0</v>
      </c>
      <c r="U32" s="89">
        <f t="shared" si="7"/>
        <v>0</v>
      </c>
      <c r="V32" s="91">
        <f t="shared" si="7"/>
        <v>0</v>
      </c>
    </row>
    <row r="33" spans="1:22" hidden="1" x14ac:dyDescent="0.25">
      <c r="B33" s="123" t="s">
        <v>627</v>
      </c>
      <c r="C33" s="779" t="s">
        <v>163</v>
      </c>
      <c r="D33" s="780"/>
      <c r="E33" s="780"/>
      <c r="F33" s="364"/>
      <c r="G33" s="538"/>
      <c r="H33" s="250">
        <f>H34+H35+H36</f>
        <v>0</v>
      </c>
      <c r="I33" s="148">
        <f t="shared" ref="I33:V33" si="8">I34+I35+I36</f>
        <v>0</v>
      </c>
      <c r="J33" s="165">
        <f t="shared" si="2"/>
        <v>0</v>
      </c>
      <c r="K33" s="117">
        <f t="shared" si="8"/>
        <v>0</v>
      </c>
      <c r="L33" s="118">
        <f t="shared" si="8"/>
        <v>0</v>
      </c>
      <c r="M33" s="118">
        <f t="shared" si="8"/>
        <v>0</v>
      </c>
      <c r="N33" s="118">
        <f t="shared" si="8"/>
        <v>0</v>
      </c>
      <c r="O33" s="118">
        <f t="shared" si="8"/>
        <v>0</v>
      </c>
      <c r="P33" s="121">
        <f t="shared" si="8"/>
        <v>0</v>
      </c>
      <c r="Q33" s="118">
        <f t="shared" si="8"/>
        <v>0</v>
      </c>
      <c r="R33" s="120">
        <f t="shared" si="8"/>
        <v>0</v>
      </c>
      <c r="S33" s="667">
        <f t="shared" si="8"/>
        <v>0</v>
      </c>
      <c r="T33" s="120">
        <f t="shared" si="8"/>
        <v>0</v>
      </c>
      <c r="U33" s="120">
        <f t="shared" si="8"/>
        <v>0</v>
      </c>
      <c r="V33" s="122">
        <f t="shared" si="8"/>
        <v>0</v>
      </c>
    </row>
    <row r="34" spans="1:22" s="41" customFormat="1" hidden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365"/>
      <c r="G34" s="541"/>
      <c r="H34" s="258">
        <f>SUM(K34:V34)</f>
        <v>0</v>
      </c>
      <c r="I34" s="156"/>
      <c r="J34" s="168">
        <f t="shared" si="2"/>
        <v>0</v>
      </c>
      <c r="K34" s="77"/>
      <c r="L34" s="13"/>
      <c r="M34" s="13"/>
      <c r="N34" s="13"/>
      <c r="O34" s="13"/>
      <c r="P34" s="82"/>
      <c r="Q34" s="13"/>
      <c r="R34" s="43"/>
      <c r="S34" s="669"/>
      <c r="T34" s="43"/>
      <c r="U34" s="43"/>
      <c r="V34" s="45"/>
    </row>
    <row r="35" spans="1:22" s="41" customFormat="1" hidden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365"/>
      <c r="G35" s="541"/>
      <c r="H35" s="258">
        <f>SUM(K35:V35)</f>
        <v>0</v>
      </c>
      <c r="I35" s="156"/>
      <c r="J35" s="168">
        <f t="shared" si="2"/>
        <v>0</v>
      </c>
      <c r="K35" s="77"/>
      <c r="L35" s="13"/>
      <c r="M35" s="13"/>
      <c r="N35" s="13"/>
      <c r="O35" s="13"/>
      <c r="P35" s="82"/>
      <c r="Q35" s="13"/>
      <c r="R35" s="43"/>
      <c r="S35" s="669"/>
      <c r="T35" s="43"/>
      <c r="U35" s="43"/>
      <c r="V35" s="45"/>
    </row>
    <row r="36" spans="1:22" s="41" customFormat="1" hidden="1" x14ac:dyDescent="0.25">
      <c r="A36" s="126" t="s">
        <v>168</v>
      </c>
      <c r="B36" s="53" t="s">
        <v>630</v>
      </c>
      <c r="C36" s="802" t="s">
        <v>169</v>
      </c>
      <c r="D36" s="803"/>
      <c r="E36" s="803"/>
      <c r="F36" s="365"/>
      <c r="G36" s="541"/>
      <c r="H36" s="258">
        <f>SUM(K36:V36)</f>
        <v>0</v>
      </c>
      <c r="I36" s="156"/>
      <c r="J36" s="168">
        <f t="shared" si="2"/>
        <v>0</v>
      </c>
      <c r="K36" s="77"/>
      <c r="L36" s="13"/>
      <c r="M36" s="13"/>
      <c r="N36" s="13"/>
      <c r="O36" s="13"/>
      <c r="P36" s="82"/>
      <c r="Q36" s="13"/>
      <c r="R36" s="43"/>
      <c r="S36" s="669"/>
      <c r="T36" s="43"/>
      <c r="U36" s="43"/>
      <c r="V36" s="45"/>
    </row>
    <row r="37" spans="1:22" hidden="1" x14ac:dyDescent="0.25">
      <c r="B37" s="92" t="s">
        <v>631</v>
      </c>
      <c r="C37" s="781" t="s">
        <v>170</v>
      </c>
      <c r="D37" s="782"/>
      <c r="E37" s="782"/>
      <c r="F37" s="359"/>
      <c r="G37" s="540"/>
      <c r="H37" s="252">
        <f>H38+H39</f>
        <v>0</v>
      </c>
      <c r="I37" s="150">
        <f t="shared" ref="I37:V37" si="9">I38+I39</f>
        <v>0</v>
      </c>
      <c r="J37" s="166">
        <f t="shared" si="2"/>
        <v>0</v>
      </c>
      <c r="K37" s="94">
        <f t="shared" si="9"/>
        <v>0</v>
      </c>
      <c r="L37" s="95">
        <f t="shared" si="9"/>
        <v>0</v>
      </c>
      <c r="M37" s="95">
        <f t="shared" si="9"/>
        <v>0</v>
      </c>
      <c r="N37" s="95">
        <f t="shared" si="9"/>
        <v>0</v>
      </c>
      <c r="O37" s="95">
        <f t="shared" si="9"/>
        <v>0</v>
      </c>
      <c r="P37" s="98">
        <f t="shared" si="9"/>
        <v>0</v>
      </c>
      <c r="Q37" s="95">
        <f t="shared" si="9"/>
        <v>0</v>
      </c>
      <c r="R37" s="97">
        <f t="shared" si="9"/>
        <v>0</v>
      </c>
      <c r="S37" s="668">
        <f t="shared" si="9"/>
        <v>0</v>
      </c>
      <c r="T37" s="97">
        <f t="shared" si="9"/>
        <v>0</v>
      </c>
      <c r="U37" s="97">
        <f t="shared" si="9"/>
        <v>0</v>
      </c>
      <c r="V37" s="99">
        <f t="shared" si="9"/>
        <v>0</v>
      </c>
    </row>
    <row r="38" spans="1:22" s="41" customFormat="1" hidden="1" x14ac:dyDescent="0.25">
      <c r="A38" s="126" t="s">
        <v>171</v>
      </c>
      <c r="B38" s="53" t="s">
        <v>632</v>
      </c>
      <c r="C38" s="802" t="s">
        <v>172</v>
      </c>
      <c r="D38" s="803"/>
      <c r="E38" s="803"/>
      <c r="F38" s="365"/>
      <c r="G38" s="541"/>
      <c r="H38" s="258">
        <f>SUM(K38:V38)</f>
        <v>0</v>
      </c>
      <c r="I38" s="156"/>
      <c r="J38" s="168">
        <f t="shared" si="2"/>
        <v>0</v>
      </c>
      <c r="K38" s="77"/>
      <c r="L38" s="13"/>
      <c r="M38" s="13"/>
      <c r="N38" s="13"/>
      <c r="O38" s="13"/>
      <c r="P38" s="82"/>
      <c r="Q38" s="13"/>
      <c r="R38" s="43"/>
      <c r="S38" s="669"/>
      <c r="T38" s="43"/>
      <c r="U38" s="43"/>
      <c r="V38" s="45"/>
    </row>
    <row r="39" spans="1:22" s="41" customFormat="1" hidden="1" x14ac:dyDescent="0.25">
      <c r="A39" s="126" t="s">
        <v>173</v>
      </c>
      <c r="B39" s="53" t="s">
        <v>633</v>
      </c>
      <c r="C39" s="802" t="s">
        <v>174</v>
      </c>
      <c r="D39" s="803"/>
      <c r="E39" s="803"/>
      <c r="F39" s="365"/>
      <c r="G39" s="541"/>
      <c r="H39" s="258">
        <f>SUM(K39:V39)</f>
        <v>0</v>
      </c>
      <c r="I39" s="156"/>
      <c r="J39" s="168">
        <f t="shared" si="2"/>
        <v>0</v>
      </c>
      <c r="K39" s="77"/>
      <c r="L39" s="13"/>
      <c r="M39" s="13"/>
      <c r="N39" s="13"/>
      <c r="O39" s="13"/>
      <c r="P39" s="82"/>
      <c r="Q39" s="13"/>
      <c r="R39" s="43"/>
      <c r="S39" s="669"/>
      <c r="T39" s="43"/>
      <c r="U39" s="43"/>
      <c r="V39" s="45"/>
    </row>
    <row r="40" spans="1:22" hidden="1" x14ac:dyDescent="0.25">
      <c r="B40" s="92" t="s">
        <v>634</v>
      </c>
      <c r="C40" s="781" t="s">
        <v>175</v>
      </c>
      <c r="D40" s="782"/>
      <c r="E40" s="782"/>
      <c r="F40" s="359"/>
      <c r="G40" s="540"/>
      <c r="H40" s="252">
        <f>H41+H42+H43+H44+H45+H48+H49</f>
        <v>0</v>
      </c>
      <c r="I40" s="150">
        <f t="shared" ref="I40:V40" si="10">I41+I42+I43+I44+I45+I48+I49</f>
        <v>0</v>
      </c>
      <c r="J40" s="166">
        <f t="shared" si="2"/>
        <v>0</v>
      </c>
      <c r="K40" s="94">
        <f t="shared" si="10"/>
        <v>0</v>
      </c>
      <c r="L40" s="95">
        <f t="shared" si="10"/>
        <v>0</v>
      </c>
      <c r="M40" s="95">
        <f t="shared" si="10"/>
        <v>0</v>
      </c>
      <c r="N40" s="95">
        <f t="shared" si="10"/>
        <v>0</v>
      </c>
      <c r="O40" s="95">
        <f t="shared" si="10"/>
        <v>0</v>
      </c>
      <c r="P40" s="98">
        <f t="shared" si="10"/>
        <v>0</v>
      </c>
      <c r="Q40" s="95">
        <f t="shared" si="10"/>
        <v>0</v>
      </c>
      <c r="R40" s="97">
        <f t="shared" si="10"/>
        <v>0</v>
      </c>
      <c r="S40" s="668">
        <f t="shared" si="10"/>
        <v>0</v>
      </c>
      <c r="T40" s="97">
        <f t="shared" si="10"/>
        <v>0</v>
      </c>
      <c r="U40" s="97">
        <f t="shared" si="10"/>
        <v>0</v>
      </c>
      <c r="V40" s="99">
        <f t="shared" si="10"/>
        <v>0</v>
      </c>
    </row>
    <row r="41" spans="1:22" s="41" customFormat="1" hidden="1" x14ac:dyDescent="0.25">
      <c r="A41" s="126" t="s">
        <v>176</v>
      </c>
      <c r="B41" s="53" t="s">
        <v>635</v>
      </c>
      <c r="C41" s="802" t="s">
        <v>177</v>
      </c>
      <c r="D41" s="803"/>
      <c r="E41" s="803"/>
      <c r="F41" s="365"/>
      <c r="G41" s="541"/>
      <c r="H41" s="258">
        <f>SUM(K41:V41)</f>
        <v>0</v>
      </c>
      <c r="I41" s="156"/>
      <c r="J41" s="168">
        <f t="shared" si="2"/>
        <v>0</v>
      </c>
      <c r="K41" s="77"/>
      <c r="L41" s="13"/>
      <c r="M41" s="13"/>
      <c r="N41" s="13"/>
      <c r="O41" s="13"/>
      <c r="P41" s="82"/>
      <c r="Q41" s="13"/>
      <c r="R41" s="43"/>
      <c r="S41" s="669"/>
      <c r="T41" s="43"/>
      <c r="U41" s="43"/>
      <c r="V41" s="45"/>
    </row>
    <row r="42" spans="1:22" s="41" customFormat="1" hidden="1" x14ac:dyDescent="0.25">
      <c r="A42" s="126" t="s">
        <v>178</v>
      </c>
      <c r="B42" s="53" t="s">
        <v>636</v>
      </c>
      <c r="C42" s="802" t="s">
        <v>179</v>
      </c>
      <c r="D42" s="803"/>
      <c r="E42" s="803"/>
      <c r="F42" s="365"/>
      <c r="G42" s="541"/>
      <c r="H42" s="258">
        <f>SUM(K42:V42)</f>
        <v>0</v>
      </c>
      <c r="I42" s="156"/>
      <c r="J42" s="168">
        <f t="shared" si="2"/>
        <v>0</v>
      </c>
      <c r="K42" s="77"/>
      <c r="L42" s="13"/>
      <c r="M42" s="13"/>
      <c r="N42" s="13"/>
      <c r="O42" s="13"/>
      <c r="P42" s="82"/>
      <c r="Q42" s="13"/>
      <c r="R42" s="43"/>
      <c r="S42" s="669"/>
      <c r="T42" s="43"/>
      <c r="U42" s="43"/>
      <c r="V42" s="45"/>
    </row>
    <row r="43" spans="1:22" s="41" customFormat="1" hidden="1" x14ac:dyDescent="0.25">
      <c r="A43" s="126" t="s">
        <v>180</v>
      </c>
      <c r="B43" s="53" t="s">
        <v>637</v>
      </c>
      <c r="C43" s="802" t="s">
        <v>181</v>
      </c>
      <c r="D43" s="803"/>
      <c r="E43" s="803"/>
      <c r="F43" s="365"/>
      <c r="G43" s="541"/>
      <c r="H43" s="258">
        <f>SUM(K43:V43)</f>
        <v>0</v>
      </c>
      <c r="I43" s="156"/>
      <c r="J43" s="168">
        <f t="shared" si="2"/>
        <v>0</v>
      </c>
      <c r="K43" s="77"/>
      <c r="L43" s="13"/>
      <c r="M43" s="13"/>
      <c r="N43" s="13"/>
      <c r="O43" s="13"/>
      <c r="P43" s="82"/>
      <c r="Q43" s="13"/>
      <c r="R43" s="43"/>
      <c r="S43" s="669"/>
      <c r="T43" s="43"/>
      <c r="U43" s="43"/>
      <c r="V43" s="45"/>
    </row>
    <row r="44" spans="1:22" s="41" customFormat="1" hidden="1" x14ac:dyDescent="0.25">
      <c r="A44" s="126" t="s">
        <v>182</v>
      </c>
      <c r="B44" s="53" t="s">
        <v>638</v>
      </c>
      <c r="C44" s="802" t="s">
        <v>183</v>
      </c>
      <c r="D44" s="803"/>
      <c r="E44" s="803"/>
      <c r="F44" s="365"/>
      <c r="G44" s="541"/>
      <c r="H44" s="258">
        <f>SUM(K44:V44)</f>
        <v>0</v>
      </c>
      <c r="I44" s="156"/>
      <c r="J44" s="168">
        <f t="shared" si="2"/>
        <v>0</v>
      </c>
      <c r="K44" s="77"/>
      <c r="L44" s="13"/>
      <c r="M44" s="13"/>
      <c r="N44" s="13"/>
      <c r="O44" s="13"/>
      <c r="P44" s="82"/>
      <c r="Q44" s="13"/>
      <c r="R44" s="43"/>
      <c r="S44" s="669"/>
      <c r="T44" s="43"/>
      <c r="U44" s="43"/>
      <c r="V44" s="45"/>
    </row>
    <row r="45" spans="1:22" s="18" customFormat="1" hidden="1" x14ac:dyDescent="0.25">
      <c r="A45" s="126" t="s">
        <v>184</v>
      </c>
      <c r="B45" s="53" t="s">
        <v>639</v>
      </c>
      <c r="C45" s="802" t="s">
        <v>185</v>
      </c>
      <c r="D45" s="803"/>
      <c r="E45" s="803"/>
      <c r="F45" s="365"/>
      <c r="G45" s="541"/>
      <c r="H45" s="258">
        <f>H46+H47</f>
        <v>0</v>
      </c>
      <c r="I45" s="156">
        <f t="shared" ref="I45:V45" si="11">I46+I47</f>
        <v>0</v>
      </c>
      <c r="J45" s="168">
        <f t="shared" si="2"/>
        <v>0</v>
      </c>
      <c r="K45" s="77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13">
        <f t="shared" si="11"/>
        <v>0</v>
      </c>
      <c r="P45" s="82">
        <f t="shared" si="11"/>
        <v>0</v>
      </c>
      <c r="Q45" s="13">
        <f t="shared" si="11"/>
        <v>0</v>
      </c>
      <c r="R45" s="43">
        <f t="shared" si="11"/>
        <v>0</v>
      </c>
      <c r="S45" s="669">
        <f t="shared" si="11"/>
        <v>0</v>
      </c>
      <c r="T45" s="43">
        <f t="shared" si="11"/>
        <v>0</v>
      </c>
      <c r="U45" s="43">
        <f t="shared" si="11"/>
        <v>0</v>
      </c>
      <c r="V45" s="45">
        <f t="shared" si="11"/>
        <v>0</v>
      </c>
    </row>
    <row r="46" spans="1:22" hidden="1" x14ac:dyDescent="0.25">
      <c r="B46" s="55"/>
      <c r="C46" s="269"/>
      <c r="D46" s="761" t="s">
        <v>186</v>
      </c>
      <c r="E46" s="761"/>
      <c r="F46" s="366"/>
      <c r="G46" s="548"/>
      <c r="H46" s="251">
        <f>SUM(K46:V46)</f>
        <v>0</v>
      </c>
      <c r="I46" s="149"/>
      <c r="J46" s="167">
        <f t="shared" si="2"/>
        <v>0</v>
      </c>
      <c r="K46" s="75"/>
      <c r="L46" s="1"/>
      <c r="M46" s="1"/>
      <c r="N46" s="1"/>
      <c r="O46" s="1"/>
      <c r="P46" s="81"/>
      <c r="Q46" s="1"/>
      <c r="R46" s="42"/>
      <c r="S46" s="670"/>
      <c r="T46" s="42"/>
      <c r="U46" s="42"/>
      <c r="V46" s="44"/>
    </row>
    <row r="47" spans="1:22" hidden="1" x14ac:dyDescent="0.25">
      <c r="B47" s="55"/>
      <c r="C47" s="269"/>
      <c r="D47" s="761" t="s">
        <v>187</v>
      </c>
      <c r="E47" s="761"/>
      <c r="F47" s="366"/>
      <c r="G47" s="548"/>
      <c r="H47" s="251">
        <f>SUM(K47:V47)</f>
        <v>0</v>
      </c>
      <c r="I47" s="149"/>
      <c r="J47" s="167">
        <f t="shared" si="2"/>
        <v>0</v>
      </c>
      <c r="K47" s="75"/>
      <c r="L47" s="1"/>
      <c r="M47" s="1"/>
      <c r="N47" s="1"/>
      <c r="O47" s="1"/>
      <c r="P47" s="81"/>
      <c r="Q47" s="1"/>
      <c r="R47" s="42"/>
      <c r="S47" s="670"/>
      <c r="T47" s="42"/>
      <c r="U47" s="42"/>
      <c r="V47" s="44"/>
    </row>
    <row r="48" spans="1:22" s="41" customFormat="1" hidden="1" x14ac:dyDescent="0.25">
      <c r="A48" s="126" t="s">
        <v>188</v>
      </c>
      <c r="B48" s="53" t="s">
        <v>640</v>
      </c>
      <c r="C48" s="810" t="s">
        <v>189</v>
      </c>
      <c r="D48" s="811"/>
      <c r="E48" s="811"/>
      <c r="F48" s="367"/>
      <c r="G48" s="549"/>
      <c r="H48" s="258">
        <f>SUM(K48:V48)</f>
        <v>0</v>
      </c>
      <c r="I48" s="156"/>
      <c r="J48" s="168">
        <f t="shared" si="2"/>
        <v>0</v>
      </c>
      <c r="K48" s="77"/>
      <c r="L48" s="13"/>
      <c r="M48" s="13"/>
      <c r="N48" s="13"/>
      <c r="O48" s="13"/>
      <c r="P48" s="82"/>
      <c r="Q48" s="13"/>
      <c r="R48" s="43"/>
      <c r="S48" s="669"/>
      <c r="T48" s="43"/>
      <c r="U48" s="43"/>
      <c r="V48" s="45"/>
    </row>
    <row r="49" spans="1:22" s="41" customFormat="1" hidden="1" x14ac:dyDescent="0.25">
      <c r="A49" s="126" t="s">
        <v>190</v>
      </c>
      <c r="B49" s="53" t="s">
        <v>641</v>
      </c>
      <c r="C49" s="810" t="s">
        <v>191</v>
      </c>
      <c r="D49" s="811"/>
      <c r="E49" s="811"/>
      <c r="F49" s="367"/>
      <c r="G49" s="549"/>
      <c r="H49" s="258">
        <f>SUM(K49:V49)</f>
        <v>0</v>
      </c>
      <c r="I49" s="156"/>
      <c r="J49" s="168">
        <f t="shared" si="2"/>
        <v>0</v>
      </c>
      <c r="K49" s="77"/>
      <c r="L49" s="13"/>
      <c r="M49" s="13"/>
      <c r="N49" s="13"/>
      <c r="O49" s="13"/>
      <c r="P49" s="82"/>
      <c r="Q49" s="13"/>
      <c r="R49" s="43"/>
      <c r="S49" s="669"/>
      <c r="T49" s="43"/>
      <c r="U49" s="43"/>
      <c r="V49" s="45"/>
    </row>
    <row r="50" spans="1:22" hidden="1" x14ac:dyDescent="0.25">
      <c r="B50" s="92" t="s">
        <v>642</v>
      </c>
      <c r="C50" s="784" t="s">
        <v>192</v>
      </c>
      <c r="D50" s="785"/>
      <c r="E50" s="785"/>
      <c r="F50" s="368"/>
      <c r="G50" s="550"/>
      <c r="H50" s="252">
        <f>H51+H52</f>
        <v>0</v>
      </c>
      <c r="I50" s="150">
        <f t="shared" ref="I50:V50" si="12">I51+I52</f>
        <v>0</v>
      </c>
      <c r="J50" s="166">
        <f t="shared" si="2"/>
        <v>0</v>
      </c>
      <c r="K50" s="94">
        <f t="shared" si="12"/>
        <v>0</v>
      </c>
      <c r="L50" s="95">
        <f t="shared" si="12"/>
        <v>0</v>
      </c>
      <c r="M50" s="95">
        <f t="shared" si="12"/>
        <v>0</v>
      </c>
      <c r="N50" s="95">
        <f t="shared" si="12"/>
        <v>0</v>
      </c>
      <c r="O50" s="95">
        <f t="shared" si="12"/>
        <v>0</v>
      </c>
      <c r="P50" s="98">
        <f t="shared" si="12"/>
        <v>0</v>
      </c>
      <c r="Q50" s="95">
        <f t="shared" si="12"/>
        <v>0</v>
      </c>
      <c r="R50" s="97">
        <f t="shared" si="12"/>
        <v>0</v>
      </c>
      <c r="S50" s="668">
        <f t="shared" si="12"/>
        <v>0</v>
      </c>
      <c r="T50" s="97">
        <f t="shared" si="12"/>
        <v>0</v>
      </c>
      <c r="U50" s="97">
        <f t="shared" si="12"/>
        <v>0</v>
      </c>
      <c r="V50" s="99">
        <f t="shared" si="12"/>
        <v>0</v>
      </c>
    </row>
    <row r="51" spans="1:22" s="41" customFormat="1" hidden="1" x14ac:dyDescent="0.25">
      <c r="A51" s="126" t="s">
        <v>193</v>
      </c>
      <c r="B51" s="53" t="s">
        <v>643</v>
      </c>
      <c r="C51" s="810" t="s">
        <v>194</v>
      </c>
      <c r="D51" s="811"/>
      <c r="E51" s="811"/>
      <c r="F51" s="367"/>
      <c r="G51" s="549"/>
      <c r="H51" s="258">
        <f>SUM(K51:V51)</f>
        <v>0</v>
      </c>
      <c r="I51" s="156"/>
      <c r="J51" s="168">
        <f t="shared" si="2"/>
        <v>0</v>
      </c>
      <c r="K51" s="77"/>
      <c r="L51" s="13"/>
      <c r="M51" s="13"/>
      <c r="N51" s="13"/>
      <c r="O51" s="13"/>
      <c r="P51" s="82"/>
      <c r="Q51" s="13"/>
      <c r="R51" s="43"/>
      <c r="S51" s="669"/>
      <c r="T51" s="43"/>
      <c r="U51" s="43"/>
      <c r="V51" s="45"/>
    </row>
    <row r="52" spans="1:22" s="41" customFormat="1" hidden="1" x14ac:dyDescent="0.25">
      <c r="A52" s="126" t="s">
        <v>195</v>
      </c>
      <c r="B52" s="53" t="s">
        <v>644</v>
      </c>
      <c r="C52" s="810" t="s">
        <v>196</v>
      </c>
      <c r="D52" s="811"/>
      <c r="E52" s="811"/>
      <c r="F52" s="367"/>
      <c r="G52" s="549"/>
      <c r="H52" s="258">
        <f>SUM(K52:V52)</f>
        <v>0</v>
      </c>
      <c r="I52" s="156"/>
      <c r="J52" s="168">
        <f t="shared" si="2"/>
        <v>0</v>
      </c>
      <c r="K52" s="77"/>
      <c r="L52" s="13"/>
      <c r="M52" s="13"/>
      <c r="N52" s="13"/>
      <c r="O52" s="13"/>
      <c r="P52" s="82"/>
      <c r="Q52" s="13"/>
      <c r="R52" s="43"/>
      <c r="S52" s="669"/>
      <c r="T52" s="43"/>
      <c r="U52" s="43"/>
      <c r="V52" s="45"/>
    </row>
    <row r="53" spans="1:22" hidden="1" x14ac:dyDescent="0.25">
      <c r="B53" s="92" t="s">
        <v>645</v>
      </c>
      <c r="C53" s="784" t="s">
        <v>197</v>
      </c>
      <c r="D53" s="785"/>
      <c r="E53" s="785"/>
      <c r="F53" s="368"/>
      <c r="G53" s="550"/>
      <c r="H53" s="252">
        <f>H54+H55+H56+H57+H58</f>
        <v>0</v>
      </c>
      <c r="I53" s="150">
        <f t="shared" ref="I53:V53" si="13">I54+I55+I56+I57+I58</f>
        <v>0</v>
      </c>
      <c r="J53" s="166">
        <f t="shared" si="2"/>
        <v>0</v>
      </c>
      <c r="K53" s="94">
        <f t="shared" si="13"/>
        <v>0</v>
      </c>
      <c r="L53" s="95">
        <f t="shared" si="13"/>
        <v>0</v>
      </c>
      <c r="M53" s="95">
        <f t="shared" si="13"/>
        <v>0</v>
      </c>
      <c r="N53" s="95">
        <f t="shared" si="13"/>
        <v>0</v>
      </c>
      <c r="O53" s="95">
        <f t="shared" si="13"/>
        <v>0</v>
      </c>
      <c r="P53" s="98">
        <f t="shared" si="13"/>
        <v>0</v>
      </c>
      <c r="Q53" s="95">
        <f t="shared" si="13"/>
        <v>0</v>
      </c>
      <c r="R53" s="97">
        <f t="shared" si="13"/>
        <v>0</v>
      </c>
      <c r="S53" s="668">
        <f t="shared" si="13"/>
        <v>0</v>
      </c>
      <c r="T53" s="97">
        <f t="shared" si="13"/>
        <v>0</v>
      </c>
      <c r="U53" s="97">
        <f t="shared" si="13"/>
        <v>0</v>
      </c>
      <c r="V53" s="99">
        <f t="shared" si="13"/>
        <v>0</v>
      </c>
    </row>
    <row r="54" spans="1:22" s="41" customFormat="1" hidden="1" x14ac:dyDescent="0.25">
      <c r="A54" s="126" t="s">
        <v>198</v>
      </c>
      <c r="B54" s="53" t="s">
        <v>646</v>
      </c>
      <c r="C54" s="810" t="s">
        <v>878</v>
      </c>
      <c r="D54" s="811"/>
      <c r="E54" s="811"/>
      <c r="F54" s="367"/>
      <c r="G54" s="549"/>
      <c r="H54" s="258">
        <f>SUM(K54:V54)</f>
        <v>0</v>
      </c>
      <c r="I54" s="156"/>
      <c r="J54" s="168">
        <f t="shared" si="2"/>
        <v>0</v>
      </c>
      <c r="K54" s="77"/>
      <c r="L54" s="13"/>
      <c r="M54" s="13"/>
      <c r="N54" s="13"/>
      <c r="O54" s="13"/>
      <c r="P54" s="82"/>
      <c r="Q54" s="13"/>
      <c r="R54" s="43"/>
      <c r="S54" s="669"/>
      <c r="T54" s="43"/>
      <c r="U54" s="43"/>
      <c r="V54" s="45"/>
    </row>
    <row r="55" spans="1:22" s="41" customFormat="1" hidden="1" x14ac:dyDescent="0.25">
      <c r="A55" s="126" t="s">
        <v>199</v>
      </c>
      <c r="B55" s="53" t="s">
        <v>647</v>
      </c>
      <c r="C55" s="810" t="s">
        <v>200</v>
      </c>
      <c r="D55" s="811"/>
      <c r="E55" s="811"/>
      <c r="F55" s="367"/>
      <c r="G55" s="549"/>
      <c r="H55" s="258">
        <f>SUM(K55:V55)</f>
        <v>0</v>
      </c>
      <c r="I55" s="156"/>
      <c r="J55" s="168">
        <f t="shared" si="2"/>
        <v>0</v>
      </c>
      <c r="K55" s="77"/>
      <c r="L55" s="13"/>
      <c r="M55" s="13"/>
      <c r="N55" s="13"/>
      <c r="O55" s="13"/>
      <c r="P55" s="82"/>
      <c r="Q55" s="13"/>
      <c r="R55" s="43"/>
      <c r="S55" s="669"/>
      <c r="T55" s="43"/>
      <c r="U55" s="43"/>
      <c r="V55" s="45"/>
    </row>
    <row r="56" spans="1:22" s="41" customFormat="1" hidden="1" x14ac:dyDescent="0.25">
      <c r="A56" s="126" t="s">
        <v>201</v>
      </c>
      <c r="B56" s="53" t="s">
        <v>648</v>
      </c>
      <c r="C56" s="810" t="s">
        <v>202</v>
      </c>
      <c r="D56" s="811"/>
      <c r="E56" s="811"/>
      <c r="F56" s="367"/>
      <c r="G56" s="549"/>
      <c r="H56" s="258">
        <f>SUM(K56:V56)</f>
        <v>0</v>
      </c>
      <c r="I56" s="156"/>
      <c r="J56" s="168">
        <f t="shared" si="2"/>
        <v>0</v>
      </c>
      <c r="K56" s="77"/>
      <c r="L56" s="13"/>
      <c r="M56" s="13"/>
      <c r="N56" s="13"/>
      <c r="O56" s="13"/>
      <c r="P56" s="82"/>
      <c r="Q56" s="13"/>
      <c r="R56" s="43"/>
      <c r="S56" s="669"/>
      <c r="T56" s="43"/>
      <c r="U56" s="43"/>
      <c r="V56" s="45"/>
    </row>
    <row r="57" spans="1:22" s="41" customFormat="1" hidden="1" x14ac:dyDescent="0.25">
      <c r="A57" s="126" t="s">
        <v>203</v>
      </c>
      <c r="B57" s="53" t="s">
        <v>649</v>
      </c>
      <c r="C57" s="810" t="s">
        <v>204</v>
      </c>
      <c r="D57" s="811"/>
      <c r="E57" s="811"/>
      <c r="F57" s="367"/>
      <c r="G57" s="549"/>
      <c r="H57" s="258">
        <f>SUM(K57:V57)</f>
        <v>0</v>
      </c>
      <c r="I57" s="156"/>
      <c r="J57" s="168">
        <f t="shared" si="2"/>
        <v>0</v>
      </c>
      <c r="K57" s="77"/>
      <c r="L57" s="13"/>
      <c r="M57" s="13"/>
      <c r="N57" s="13"/>
      <c r="O57" s="13"/>
      <c r="P57" s="82"/>
      <c r="Q57" s="13"/>
      <c r="R57" s="43"/>
      <c r="S57" s="669"/>
      <c r="T57" s="43"/>
      <c r="U57" s="43"/>
      <c r="V57" s="45"/>
    </row>
    <row r="58" spans="1:22" s="41" customFormat="1" ht="15.75" hidden="1" thickBot="1" x14ac:dyDescent="0.3">
      <c r="A58" s="126" t="s">
        <v>205</v>
      </c>
      <c r="B58" s="196" t="s">
        <v>650</v>
      </c>
      <c r="C58" s="815" t="s">
        <v>206</v>
      </c>
      <c r="D58" s="816"/>
      <c r="E58" s="816"/>
      <c r="F58" s="369"/>
      <c r="G58" s="551"/>
      <c r="H58" s="272">
        <f>SUM(K58:V58)</f>
        <v>0</v>
      </c>
      <c r="I58" s="197"/>
      <c r="J58" s="168">
        <f t="shared" si="2"/>
        <v>0</v>
      </c>
      <c r="K58" s="77"/>
      <c r="L58" s="13"/>
      <c r="M58" s="13"/>
      <c r="N58" s="13"/>
      <c r="O58" s="13"/>
      <c r="P58" s="82"/>
      <c r="Q58" s="13"/>
      <c r="R58" s="43"/>
      <c r="S58" s="669"/>
      <c r="T58" s="43"/>
      <c r="U58" s="43"/>
      <c r="V58" s="45"/>
    </row>
    <row r="59" spans="1:22" ht="15.75" thickBot="1" x14ac:dyDescent="0.3">
      <c r="B59" s="84" t="s">
        <v>207</v>
      </c>
      <c r="C59" s="788" t="s">
        <v>208</v>
      </c>
      <c r="D59" s="789"/>
      <c r="E59" s="789"/>
      <c r="F59" s="430"/>
      <c r="G59" s="552"/>
      <c r="H59" s="254">
        <f>H60+H61+H62+H63+H64+H65+H66+H70</f>
        <v>0</v>
      </c>
      <c r="I59" s="152">
        <f t="shared" ref="I59:V59" si="14">I60+I61+I62+I63+I64+I65+I66+I70</f>
        <v>0</v>
      </c>
      <c r="J59" s="164">
        <f t="shared" si="2"/>
        <v>0</v>
      </c>
      <c r="K59" s="86">
        <f t="shared" si="14"/>
        <v>0</v>
      </c>
      <c r="L59" s="87">
        <f t="shared" si="14"/>
        <v>0</v>
      </c>
      <c r="M59" s="87">
        <f t="shared" si="14"/>
        <v>0</v>
      </c>
      <c r="N59" s="87">
        <f t="shared" si="14"/>
        <v>0</v>
      </c>
      <c r="O59" s="87">
        <f t="shared" si="14"/>
        <v>0</v>
      </c>
      <c r="P59" s="90">
        <f t="shared" si="14"/>
        <v>0</v>
      </c>
      <c r="Q59" s="87">
        <f t="shared" si="14"/>
        <v>0</v>
      </c>
      <c r="R59" s="89">
        <f t="shared" si="14"/>
        <v>0</v>
      </c>
      <c r="S59" s="666">
        <f t="shared" si="14"/>
        <v>0</v>
      </c>
      <c r="T59" s="89">
        <f t="shared" si="14"/>
        <v>0</v>
      </c>
      <c r="U59" s="89">
        <f t="shared" si="14"/>
        <v>0</v>
      </c>
      <c r="V59" s="91">
        <f t="shared" si="14"/>
        <v>0</v>
      </c>
    </row>
    <row r="60" spans="1:22" s="18" customFormat="1" hidden="1" x14ac:dyDescent="0.25">
      <c r="A60" s="126" t="s">
        <v>879</v>
      </c>
      <c r="B60" s="115" t="s">
        <v>880</v>
      </c>
      <c r="C60" s="812" t="s">
        <v>881</v>
      </c>
      <c r="D60" s="813"/>
      <c r="E60" s="813"/>
      <c r="F60" s="431"/>
      <c r="G60" s="553"/>
      <c r="H60" s="250">
        <f t="shared" ref="H60:H65" si="15">SUM(K60:V60)</f>
        <v>0</v>
      </c>
      <c r="I60" s="148"/>
      <c r="J60" s="166">
        <f t="shared" si="2"/>
        <v>0</v>
      </c>
      <c r="K60" s="94"/>
      <c r="L60" s="95"/>
      <c r="M60" s="95"/>
      <c r="N60" s="95"/>
      <c r="O60" s="95"/>
      <c r="P60" s="98"/>
      <c r="Q60" s="95"/>
      <c r="R60" s="97"/>
      <c r="S60" s="668"/>
      <c r="T60" s="97"/>
      <c r="U60" s="97"/>
      <c r="V60" s="99"/>
    </row>
    <row r="61" spans="1:22" s="18" customFormat="1" hidden="1" x14ac:dyDescent="0.25">
      <c r="A61" s="126" t="s">
        <v>209</v>
      </c>
      <c r="B61" s="115" t="s">
        <v>651</v>
      </c>
      <c r="C61" s="812" t="s">
        <v>210</v>
      </c>
      <c r="D61" s="813"/>
      <c r="E61" s="813"/>
      <c r="F61" s="431"/>
      <c r="G61" s="553"/>
      <c r="H61" s="250">
        <f t="shared" si="15"/>
        <v>0</v>
      </c>
      <c r="I61" s="148"/>
      <c r="J61" s="166">
        <f t="shared" si="2"/>
        <v>0</v>
      </c>
      <c r="K61" s="94"/>
      <c r="L61" s="95"/>
      <c r="M61" s="95"/>
      <c r="N61" s="95"/>
      <c r="O61" s="95"/>
      <c r="P61" s="98"/>
      <c r="Q61" s="95"/>
      <c r="R61" s="97"/>
      <c r="S61" s="668"/>
      <c r="T61" s="97"/>
      <c r="U61" s="97"/>
      <c r="V61" s="99"/>
    </row>
    <row r="62" spans="1:22" s="18" customFormat="1" hidden="1" x14ac:dyDescent="0.25">
      <c r="A62" s="126" t="s">
        <v>211</v>
      </c>
      <c r="B62" s="92" t="s">
        <v>652</v>
      </c>
      <c r="C62" s="784" t="s">
        <v>352</v>
      </c>
      <c r="D62" s="785"/>
      <c r="E62" s="785"/>
      <c r="F62" s="432"/>
      <c r="G62" s="554"/>
      <c r="H62" s="252">
        <f t="shared" si="15"/>
        <v>0</v>
      </c>
      <c r="I62" s="150"/>
      <c r="J62" s="166">
        <f t="shared" si="2"/>
        <v>0</v>
      </c>
      <c r="K62" s="94"/>
      <c r="L62" s="95"/>
      <c r="M62" s="95"/>
      <c r="N62" s="95"/>
      <c r="O62" s="95"/>
      <c r="P62" s="98"/>
      <c r="Q62" s="95"/>
      <c r="R62" s="97"/>
      <c r="S62" s="668"/>
      <c r="T62" s="97"/>
      <c r="U62" s="97"/>
      <c r="V62" s="99"/>
    </row>
    <row r="63" spans="1:22" s="18" customFormat="1" hidden="1" x14ac:dyDescent="0.25">
      <c r="A63" s="126" t="s">
        <v>212</v>
      </c>
      <c r="B63" s="115" t="s">
        <v>653</v>
      </c>
      <c r="C63" s="784" t="s">
        <v>882</v>
      </c>
      <c r="D63" s="785"/>
      <c r="E63" s="785"/>
      <c r="F63" s="432"/>
      <c r="G63" s="554"/>
      <c r="H63" s="252">
        <f t="shared" si="15"/>
        <v>0</v>
      </c>
      <c r="I63" s="150"/>
      <c r="J63" s="166">
        <f t="shared" si="2"/>
        <v>0</v>
      </c>
      <c r="K63" s="94"/>
      <c r="L63" s="95"/>
      <c r="M63" s="95"/>
      <c r="N63" s="95"/>
      <c r="O63" s="95"/>
      <c r="P63" s="98"/>
      <c r="Q63" s="95"/>
      <c r="R63" s="97"/>
      <c r="S63" s="668"/>
      <c r="T63" s="97"/>
      <c r="U63" s="97"/>
      <c r="V63" s="99"/>
    </row>
    <row r="64" spans="1:22" s="18" customFormat="1" hidden="1" x14ac:dyDescent="0.25">
      <c r="A64" s="126" t="s">
        <v>213</v>
      </c>
      <c r="B64" s="92" t="s">
        <v>654</v>
      </c>
      <c r="C64" s="784" t="s">
        <v>883</v>
      </c>
      <c r="D64" s="785"/>
      <c r="E64" s="785"/>
      <c r="F64" s="432"/>
      <c r="G64" s="554"/>
      <c r="H64" s="252">
        <f t="shared" si="15"/>
        <v>0</v>
      </c>
      <c r="I64" s="150"/>
      <c r="J64" s="166">
        <f t="shared" si="2"/>
        <v>0</v>
      </c>
      <c r="K64" s="94"/>
      <c r="L64" s="95"/>
      <c r="M64" s="95"/>
      <c r="N64" s="95"/>
      <c r="O64" s="95"/>
      <c r="P64" s="98"/>
      <c r="Q64" s="95"/>
      <c r="R64" s="97"/>
      <c r="S64" s="668"/>
      <c r="T64" s="97"/>
      <c r="U64" s="97"/>
      <c r="V64" s="99"/>
    </row>
    <row r="65" spans="1:23" s="18" customFormat="1" hidden="1" x14ac:dyDescent="0.25">
      <c r="A65" s="126" t="s">
        <v>214</v>
      </c>
      <c r="B65" s="115" t="s">
        <v>655</v>
      </c>
      <c r="C65" s="784" t="s">
        <v>215</v>
      </c>
      <c r="D65" s="785"/>
      <c r="E65" s="785"/>
      <c r="F65" s="432"/>
      <c r="G65" s="554"/>
      <c r="H65" s="252">
        <f t="shared" si="15"/>
        <v>0</v>
      </c>
      <c r="I65" s="150"/>
      <c r="J65" s="166">
        <f t="shared" si="2"/>
        <v>0</v>
      </c>
      <c r="K65" s="94"/>
      <c r="L65" s="95"/>
      <c r="M65" s="95"/>
      <c r="N65" s="95"/>
      <c r="O65" s="95"/>
      <c r="P65" s="98"/>
      <c r="Q65" s="95"/>
      <c r="R65" s="97"/>
      <c r="S65" s="668"/>
      <c r="T65" s="97"/>
      <c r="U65" s="97"/>
      <c r="V65" s="99"/>
    </row>
    <row r="66" spans="1:23" s="18" customFormat="1" hidden="1" x14ac:dyDescent="0.25">
      <c r="A66" s="126" t="s">
        <v>216</v>
      </c>
      <c r="B66" s="92" t="s">
        <v>656</v>
      </c>
      <c r="C66" s="784" t="s">
        <v>217</v>
      </c>
      <c r="D66" s="785"/>
      <c r="E66" s="785"/>
      <c r="F66" s="432"/>
      <c r="G66" s="554"/>
      <c r="H66" s="252">
        <f>H67+H68+H69</f>
        <v>0</v>
      </c>
      <c r="I66" s="150">
        <f t="shared" ref="I66:V66" si="16">I67+I68+I69</f>
        <v>0</v>
      </c>
      <c r="J66" s="166">
        <f t="shared" si="2"/>
        <v>0</v>
      </c>
      <c r="K66" s="94">
        <f t="shared" si="16"/>
        <v>0</v>
      </c>
      <c r="L66" s="95">
        <f t="shared" si="16"/>
        <v>0</v>
      </c>
      <c r="M66" s="95">
        <f t="shared" si="16"/>
        <v>0</v>
      </c>
      <c r="N66" s="95">
        <f t="shared" si="16"/>
        <v>0</v>
      </c>
      <c r="O66" s="95">
        <f t="shared" si="16"/>
        <v>0</v>
      </c>
      <c r="P66" s="98">
        <f t="shared" si="16"/>
        <v>0</v>
      </c>
      <c r="Q66" s="95">
        <f t="shared" si="16"/>
        <v>0</v>
      </c>
      <c r="R66" s="97">
        <f t="shared" si="16"/>
        <v>0</v>
      </c>
      <c r="S66" s="668">
        <f t="shared" si="16"/>
        <v>0</v>
      </c>
      <c r="T66" s="97">
        <f t="shared" si="16"/>
        <v>0</v>
      </c>
      <c r="U66" s="97">
        <f t="shared" si="16"/>
        <v>0</v>
      </c>
      <c r="V66" s="99">
        <f t="shared" si="16"/>
        <v>0</v>
      </c>
    </row>
    <row r="67" spans="1:23" hidden="1" x14ac:dyDescent="0.25">
      <c r="B67" s="55"/>
      <c r="C67" s="2"/>
      <c r="D67" s="761" t="s">
        <v>343</v>
      </c>
      <c r="E67" s="761"/>
      <c r="F67" s="429"/>
      <c r="G67" s="555"/>
      <c r="H67" s="251">
        <f>SUM(K67:V67)</f>
        <v>0</v>
      </c>
      <c r="I67" s="149"/>
      <c r="J67" s="167">
        <f t="shared" si="2"/>
        <v>0</v>
      </c>
      <c r="K67" s="75"/>
      <c r="L67" s="1"/>
      <c r="M67" s="1"/>
      <c r="N67" s="1"/>
      <c r="O67" s="1"/>
      <c r="P67" s="81"/>
      <c r="Q67" s="1"/>
      <c r="R67" s="42"/>
      <c r="S67" s="670"/>
      <c r="T67" s="42"/>
      <c r="U67" s="42"/>
      <c r="V67" s="44"/>
      <c r="W67" s="21"/>
    </row>
    <row r="68" spans="1:23" hidden="1" x14ac:dyDescent="0.25">
      <c r="B68" s="55"/>
      <c r="C68" s="2"/>
      <c r="D68" s="761" t="s">
        <v>344</v>
      </c>
      <c r="E68" s="761"/>
      <c r="F68" s="429"/>
      <c r="G68" s="555"/>
      <c r="H68" s="251">
        <f>SUM(K68:V68)</f>
        <v>0</v>
      </c>
      <c r="I68" s="149"/>
      <c r="J68" s="167">
        <f t="shared" si="2"/>
        <v>0</v>
      </c>
      <c r="K68" s="75"/>
      <c r="L68" s="1"/>
      <c r="M68" s="1"/>
      <c r="N68" s="1"/>
      <c r="O68" s="1"/>
      <c r="P68" s="81"/>
      <c r="Q68" s="1"/>
      <c r="R68" s="42"/>
      <c r="S68" s="670"/>
      <c r="T68" s="42"/>
      <c r="U68" s="42"/>
      <c r="V68" s="44"/>
    </row>
    <row r="69" spans="1:23" hidden="1" x14ac:dyDescent="0.25">
      <c r="B69" s="55"/>
      <c r="C69" s="2"/>
      <c r="D69" s="761" t="s">
        <v>345</v>
      </c>
      <c r="E69" s="761"/>
      <c r="F69" s="429"/>
      <c r="G69" s="555"/>
      <c r="H69" s="251">
        <f>SUM(K69:V69)</f>
        <v>0</v>
      </c>
      <c r="I69" s="149"/>
      <c r="J69" s="167">
        <f t="shared" si="2"/>
        <v>0</v>
      </c>
      <c r="K69" s="75"/>
      <c r="L69" s="1"/>
      <c r="M69" s="1"/>
      <c r="N69" s="1"/>
      <c r="O69" s="1"/>
      <c r="P69" s="81"/>
      <c r="Q69" s="1"/>
      <c r="R69" s="42"/>
      <c r="S69" s="670"/>
      <c r="T69" s="42"/>
      <c r="U69" s="42"/>
      <c r="V69" s="44"/>
    </row>
    <row r="70" spans="1:23" s="18" customFormat="1" hidden="1" x14ac:dyDescent="0.25">
      <c r="A70" s="126" t="s">
        <v>218</v>
      </c>
      <c r="B70" s="92" t="s">
        <v>657</v>
      </c>
      <c r="C70" s="784" t="s">
        <v>219</v>
      </c>
      <c r="D70" s="785"/>
      <c r="E70" s="785"/>
      <c r="F70" s="432"/>
      <c r="G70" s="554"/>
      <c r="H70" s="252">
        <f>H71+H72+H73+H74</f>
        <v>0</v>
      </c>
      <c r="I70" s="150">
        <f t="shared" ref="I70:V70" si="17">I71+I72+I73+I74</f>
        <v>0</v>
      </c>
      <c r="J70" s="166">
        <f t="shared" ref="J70:J133" si="18">SUM(H70:I70)</f>
        <v>0</v>
      </c>
      <c r="K70" s="94">
        <f t="shared" si="17"/>
        <v>0</v>
      </c>
      <c r="L70" s="95">
        <f t="shared" si="17"/>
        <v>0</v>
      </c>
      <c r="M70" s="95">
        <f t="shared" si="17"/>
        <v>0</v>
      </c>
      <c r="N70" s="95">
        <f t="shared" si="17"/>
        <v>0</v>
      </c>
      <c r="O70" s="95">
        <f t="shared" si="17"/>
        <v>0</v>
      </c>
      <c r="P70" s="98">
        <f t="shared" si="17"/>
        <v>0</v>
      </c>
      <c r="Q70" s="95">
        <f t="shared" si="17"/>
        <v>0</v>
      </c>
      <c r="R70" s="97">
        <f t="shared" si="17"/>
        <v>0</v>
      </c>
      <c r="S70" s="668">
        <f t="shared" si="17"/>
        <v>0</v>
      </c>
      <c r="T70" s="97">
        <f t="shared" si="17"/>
        <v>0</v>
      </c>
      <c r="U70" s="97">
        <f t="shared" si="17"/>
        <v>0</v>
      </c>
      <c r="V70" s="99">
        <f t="shared" si="17"/>
        <v>0</v>
      </c>
    </row>
    <row r="71" spans="1:23" hidden="1" x14ac:dyDescent="0.25">
      <c r="B71" s="55"/>
      <c r="C71" s="2"/>
      <c r="D71" s="761" t="s">
        <v>836</v>
      </c>
      <c r="E71" s="761"/>
      <c r="F71" s="429"/>
      <c r="G71" s="555"/>
      <c r="H71" s="251">
        <f>SUM(K71:V71)</f>
        <v>0</v>
      </c>
      <c r="I71" s="149"/>
      <c r="J71" s="167">
        <f t="shared" si="18"/>
        <v>0</v>
      </c>
      <c r="K71" s="75"/>
      <c r="L71" s="1"/>
      <c r="M71" s="1"/>
      <c r="N71" s="1"/>
      <c r="O71" s="1"/>
      <c r="P71" s="81"/>
      <c r="Q71" s="1"/>
      <c r="R71" s="42"/>
      <c r="S71" s="670"/>
      <c r="T71" s="42"/>
      <c r="U71" s="42"/>
      <c r="V71" s="44"/>
    </row>
    <row r="72" spans="1:23" hidden="1" x14ac:dyDescent="0.25">
      <c r="B72" s="55"/>
      <c r="C72" s="2"/>
      <c r="D72" s="761" t="s">
        <v>346</v>
      </c>
      <c r="E72" s="761"/>
      <c r="F72" s="429"/>
      <c r="G72" s="555"/>
      <c r="H72" s="251">
        <f>SUM(K72:V72)</f>
        <v>0</v>
      </c>
      <c r="I72" s="149"/>
      <c r="J72" s="167">
        <f t="shared" si="18"/>
        <v>0</v>
      </c>
      <c r="K72" s="75"/>
      <c r="L72" s="1"/>
      <c r="M72" s="1"/>
      <c r="N72" s="1"/>
      <c r="O72" s="1"/>
      <c r="P72" s="81"/>
      <c r="Q72" s="1"/>
      <c r="R72" s="42"/>
      <c r="S72" s="670"/>
      <c r="T72" s="42"/>
      <c r="U72" s="42"/>
      <c r="V72" s="44"/>
    </row>
    <row r="73" spans="1:23" hidden="1" x14ac:dyDescent="0.25">
      <c r="B73" s="55"/>
      <c r="C73" s="2"/>
      <c r="D73" s="761" t="s">
        <v>837</v>
      </c>
      <c r="E73" s="761"/>
      <c r="F73" s="429"/>
      <c r="G73" s="555"/>
      <c r="H73" s="251">
        <f>SUM(K73:V73)</f>
        <v>0</v>
      </c>
      <c r="I73" s="149"/>
      <c r="J73" s="167">
        <f t="shared" si="18"/>
        <v>0</v>
      </c>
      <c r="K73" s="75"/>
      <c r="L73" s="1"/>
      <c r="M73" s="1"/>
      <c r="N73" s="1"/>
      <c r="O73" s="1"/>
      <c r="P73" s="81"/>
      <c r="Q73" s="1"/>
      <c r="R73" s="42"/>
      <c r="S73" s="670"/>
      <c r="T73" s="42"/>
      <c r="U73" s="42"/>
      <c r="V73" s="44"/>
    </row>
    <row r="74" spans="1:23" ht="15.75" hidden="1" thickBot="1" x14ac:dyDescent="0.3">
      <c r="B74" s="55"/>
      <c r="C74" s="2"/>
      <c r="D74" s="761" t="s">
        <v>835</v>
      </c>
      <c r="E74" s="761"/>
      <c r="F74" s="429"/>
      <c r="G74" s="555"/>
      <c r="H74" s="251">
        <f>SUM(K74:V74)</f>
        <v>0</v>
      </c>
      <c r="I74" s="149"/>
      <c r="J74" s="167">
        <f t="shared" si="18"/>
        <v>0</v>
      </c>
      <c r="K74" s="75"/>
      <c r="L74" s="1"/>
      <c r="M74" s="1"/>
      <c r="N74" s="1"/>
      <c r="O74" s="1"/>
      <c r="P74" s="81"/>
      <c r="Q74" s="1"/>
      <c r="R74" s="42"/>
      <c r="S74" s="670"/>
      <c r="T74" s="42"/>
      <c r="U74" s="42"/>
      <c r="V74" s="44"/>
    </row>
    <row r="75" spans="1:23" ht="15.75" thickBot="1" x14ac:dyDescent="0.3">
      <c r="B75" s="100" t="s">
        <v>220</v>
      </c>
      <c r="C75" s="788" t="s">
        <v>221</v>
      </c>
      <c r="D75" s="789"/>
      <c r="E75" s="789"/>
      <c r="F75" s="433">
        <f>F146</f>
        <v>2287142</v>
      </c>
      <c r="G75" s="433">
        <f>G146</f>
        <v>2287142</v>
      </c>
      <c r="H75" s="254">
        <f>H76+H79+H83+H84+H95+H106+H117+H120+H132+H133+H134+H135+H146</f>
        <v>1985517</v>
      </c>
      <c r="I75" s="152">
        <f t="shared" ref="I75:V75" si="19">I76+I79+I83+I84+I95+I106+I117+I120+I132+I133+I134+I135+I146</f>
        <v>0</v>
      </c>
      <c r="J75" s="164">
        <f t="shared" si="18"/>
        <v>1985517</v>
      </c>
      <c r="K75" s="86">
        <f t="shared" si="19"/>
        <v>0</v>
      </c>
      <c r="L75" s="87">
        <f t="shared" si="19"/>
        <v>0</v>
      </c>
      <c r="M75" s="87">
        <f t="shared" si="19"/>
        <v>0</v>
      </c>
      <c r="N75" s="87">
        <f t="shared" si="19"/>
        <v>0</v>
      </c>
      <c r="O75" s="87">
        <f t="shared" si="19"/>
        <v>0</v>
      </c>
      <c r="P75" s="90">
        <f t="shared" si="19"/>
        <v>0</v>
      </c>
      <c r="Q75" s="87">
        <f t="shared" si="19"/>
        <v>0</v>
      </c>
      <c r="R75" s="89">
        <f t="shared" si="19"/>
        <v>0</v>
      </c>
      <c r="S75" s="666">
        <f t="shared" si="19"/>
        <v>0</v>
      </c>
      <c r="T75" s="89">
        <f t="shared" si="19"/>
        <v>368125</v>
      </c>
      <c r="U75" s="89">
        <f t="shared" si="19"/>
        <v>1394142</v>
      </c>
      <c r="V75" s="91">
        <f t="shared" si="19"/>
        <v>223250</v>
      </c>
    </row>
    <row r="76" spans="1:23" s="41" customFormat="1" hidden="1" x14ac:dyDescent="0.25">
      <c r="A76" s="126" t="s">
        <v>222</v>
      </c>
      <c r="B76" s="124" t="s">
        <v>658</v>
      </c>
      <c r="C76" s="790" t="s">
        <v>223</v>
      </c>
      <c r="D76" s="791"/>
      <c r="E76" s="791"/>
      <c r="F76" s="434"/>
      <c r="G76" s="434"/>
      <c r="H76" s="259">
        <f>H77+H78</f>
        <v>0</v>
      </c>
      <c r="I76" s="157">
        <f t="shared" ref="I76:V76" si="20">I77+I78</f>
        <v>0</v>
      </c>
      <c r="J76" s="169">
        <f t="shared" si="18"/>
        <v>0</v>
      </c>
      <c r="K76" s="171">
        <f t="shared" si="20"/>
        <v>0</v>
      </c>
      <c r="L76" s="132">
        <f t="shared" si="20"/>
        <v>0</v>
      </c>
      <c r="M76" s="132">
        <f t="shared" si="20"/>
        <v>0</v>
      </c>
      <c r="N76" s="132">
        <f t="shared" si="20"/>
        <v>0</v>
      </c>
      <c r="O76" s="132">
        <f t="shared" si="20"/>
        <v>0</v>
      </c>
      <c r="P76" s="133">
        <f t="shared" si="20"/>
        <v>0</v>
      </c>
      <c r="Q76" s="132">
        <f t="shared" si="20"/>
        <v>0</v>
      </c>
      <c r="R76" s="131">
        <f t="shared" si="20"/>
        <v>0</v>
      </c>
      <c r="S76" s="671">
        <f t="shared" si="20"/>
        <v>0</v>
      </c>
      <c r="T76" s="131">
        <f t="shared" si="20"/>
        <v>0</v>
      </c>
      <c r="U76" s="131">
        <f t="shared" si="20"/>
        <v>0</v>
      </c>
      <c r="V76" s="134">
        <f t="shared" si="20"/>
        <v>0</v>
      </c>
    </row>
    <row r="77" spans="1:23" hidden="1" x14ac:dyDescent="0.25">
      <c r="B77" s="55"/>
      <c r="C77" s="2"/>
      <c r="D77" s="761" t="s">
        <v>347</v>
      </c>
      <c r="E77" s="761"/>
      <c r="F77" s="435"/>
      <c r="G77" s="435"/>
      <c r="H77" s="251">
        <f>SUM(K77:V77)</f>
        <v>0</v>
      </c>
      <c r="I77" s="149"/>
      <c r="J77" s="167">
        <f t="shared" si="18"/>
        <v>0</v>
      </c>
      <c r="K77" s="75"/>
      <c r="L77" s="1"/>
      <c r="M77" s="1"/>
      <c r="N77" s="1"/>
      <c r="O77" s="1"/>
      <c r="P77" s="81"/>
      <c r="Q77" s="1"/>
      <c r="R77" s="42"/>
      <c r="S77" s="670"/>
      <c r="T77" s="42"/>
      <c r="U77" s="42"/>
      <c r="V77" s="44"/>
    </row>
    <row r="78" spans="1:23" hidden="1" x14ac:dyDescent="0.25">
      <c r="B78" s="55"/>
      <c r="C78" s="2"/>
      <c r="D78" s="761" t="s">
        <v>348</v>
      </c>
      <c r="E78" s="761"/>
      <c r="F78" s="435"/>
      <c r="G78" s="435"/>
      <c r="H78" s="251">
        <f>SUM(K78:V78)</f>
        <v>0</v>
      </c>
      <c r="I78" s="149"/>
      <c r="J78" s="167">
        <f t="shared" si="18"/>
        <v>0</v>
      </c>
      <c r="K78" s="75"/>
      <c r="L78" s="1"/>
      <c r="M78" s="1"/>
      <c r="N78" s="1"/>
      <c r="O78" s="1"/>
      <c r="P78" s="81"/>
      <c r="Q78" s="1"/>
      <c r="R78" s="42"/>
      <c r="S78" s="670"/>
      <c r="T78" s="42"/>
      <c r="U78" s="42"/>
      <c r="V78" s="44"/>
    </row>
    <row r="79" spans="1:23" hidden="1" x14ac:dyDescent="0.25">
      <c r="B79" s="124" t="s">
        <v>838</v>
      </c>
      <c r="C79" s="790" t="s">
        <v>839</v>
      </c>
      <c r="D79" s="791"/>
      <c r="E79" s="791"/>
      <c r="F79" s="434"/>
      <c r="G79" s="434"/>
      <c r="H79" s="259">
        <f>H80+H81+H82</f>
        <v>0</v>
      </c>
      <c r="I79" s="157">
        <f t="shared" ref="I79:V79" si="21">I80+I81+I82</f>
        <v>0</v>
      </c>
      <c r="J79" s="169">
        <f t="shared" si="18"/>
        <v>0</v>
      </c>
      <c r="K79" s="171">
        <f t="shared" si="21"/>
        <v>0</v>
      </c>
      <c r="L79" s="132">
        <f t="shared" si="21"/>
        <v>0</v>
      </c>
      <c r="M79" s="132">
        <f t="shared" si="21"/>
        <v>0</v>
      </c>
      <c r="N79" s="132">
        <f t="shared" si="21"/>
        <v>0</v>
      </c>
      <c r="O79" s="132">
        <f t="shared" si="21"/>
        <v>0</v>
      </c>
      <c r="P79" s="133">
        <f t="shared" si="21"/>
        <v>0</v>
      </c>
      <c r="Q79" s="132">
        <f t="shared" si="21"/>
        <v>0</v>
      </c>
      <c r="R79" s="131">
        <f t="shared" si="21"/>
        <v>0</v>
      </c>
      <c r="S79" s="671">
        <f t="shared" si="21"/>
        <v>0</v>
      </c>
      <c r="T79" s="131">
        <f t="shared" si="21"/>
        <v>0</v>
      </c>
      <c r="U79" s="131">
        <f t="shared" si="21"/>
        <v>0</v>
      </c>
      <c r="V79" s="134">
        <f t="shared" si="21"/>
        <v>0</v>
      </c>
    </row>
    <row r="80" spans="1:23" s="209" customFormat="1" hidden="1" x14ac:dyDescent="0.25">
      <c r="A80" s="126" t="s">
        <v>884</v>
      </c>
      <c r="B80" s="189" t="s">
        <v>885</v>
      </c>
      <c r="C80" s="202"/>
      <c r="D80" s="266" t="s">
        <v>971</v>
      </c>
      <c r="E80" s="266"/>
      <c r="F80" s="436"/>
      <c r="G80" s="436"/>
      <c r="H80" s="271">
        <f>SUM(K80:V80)</f>
        <v>0</v>
      </c>
      <c r="I80" s="190"/>
      <c r="J80" s="191">
        <f t="shared" si="18"/>
        <v>0</v>
      </c>
      <c r="K80" s="199"/>
      <c r="L80" s="193"/>
      <c r="M80" s="193"/>
      <c r="N80" s="193"/>
      <c r="O80" s="193"/>
      <c r="P80" s="194"/>
      <c r="Q80" s="193"/>
      <c r="R80" s="192"/>
      <c r="S80" s="664"/>
      <c r="T80" s="192"/>
      <c r="U80" s="192"/>
      <c r="V80" s="195"/>
    </row>
    <row r="81" spans="1:22" s="209" customFormat="1" hidden="1" x14ac:dyDescent="0.25">
      <c r="A81" s="126" t="s">
        <v>224</v>
      </c>
      <c r="B81" s="189" t="s">
        <v>659</v>
      </c>
      <c r="C81" s="202"/>
      <c r="D81" s="266" t="s">
        <v>225</v>
      </c>
      <c r="E81" s="266"/>
      <c r="F81" s="436"/>
      <c r="G81" s="436"/>
      <c r="H81" s="271">
        <f>SUM(K81:V81)</f>
        <v>0</v>
      </c>
      <c r="I81" s="190"/>
      <c r="J81" s="191">
        <f t="shared" si="18"/>
        <v>0</v>
      </c>
      <c r="K81" s="199"/>
      <c r="L81" s="193"/>
      <c r="M81" s="193"/>
      <c r="N81" s="193"/>
      <c r="O81" s="193"/>
      <c r="P81" s="194"/>
      <c r="Q81" s="193"/>
      <c r="R81" s="192"/>
      <c r="S81" s="664"/>
      <c r="T81" s="192"/>
      <c r="U81" s="192"/>
      <c r="V81" s="195"/>
    </row>
    <row r="82" spans="1:22" s="209" customFormat="1" hidden="1" x14ac:dyDescent="0.25">
      <c r="A82" s="126" t="s">
        <v>226</v>
      </c>
      <c r="B82" s="189" t="s">
        <v>660</v>
      </c>
      <c r="C82" s="202"/>
      <c r="D82" s="266" t="s">
        <v>227</v>
      </c>
      <c r="E82" s="266"/>
      <c r="F82" s="436"/>
      <c r="G82" s="436"/>
      <c r="H82" s="271">
        <f>SUM(K82:V82)</f>
        <v>0</v>
      </c>
      <c r="I82" s="190"/>
      <c r="J82" s="191">
        <f t="shared" si="18"/>
        <v>0</v>
      </c>
      <c r="K82" s="199"/>
      <c r="L82" s="193"/>
      <c r="M82" s="193"/>
      <c r="N82" s="193"/>
      <c r="O82" s="193"/>
      <c r="P82" s="194"/>
      <c r="Q82" s="193"/>
      <c r="R82" s="192"/>
      <c r="S82" s="664"/>
      <c r="T82" s="192"/>
      <c r="U82" s="192"/>
      <c r="V82" s="195"/>
    </row>
    <row r="83" spans="1:22" s="41" customFormat="1" ht="27.75" hidden="1" customHeight="1" x14ac:dyDescent="0.25">
      <c r="A83" s="126" t="s">
        <v>228</v>
      </c>
      <c r="B83" s="107" t="s">
        <v>661</v>
      </c>
      <c r="C83" s="831" t="s">
        <v>353</v>
      </c>
      <c r="D83" s="832"/>
      <c r="E83" s="832"/>
      <c r="F83" s="437"/>
      <c r="G83" s="437"/>
      <c r="H83" s="260">
        <f>SUM(K83:V83)</f>
        <v>0</v>
      </c>
      <c r="I83" s="158"/>
      <c r="J83" s="170">
        <f t="shared" si="18"/>
        <v>0</v>
      </c>
      <c r="K83" s="109"/>
      <c r="L83" s="110"/>
      <c r="M83" s="110"/>
      <c r="N83" s="110"/>
      <c r="O83" s="110"/>
      <c r="P83" s="113"/>
      <c r="Q83" s="110"/>
      <c r="R83" s="112"/>
      <c r="S83" s="672"/>
      <c r="T83" s="112"/>
      <c r="U83" s="112"/>
      <c r="V83" s="114"/>
    </row>
    <row r="84" spans="1:22" s="41" customFormat="1" hidden="1" x14ac:dyDescent="0.25">
      <c r="A84" s="126" t="s">
        <v>229</v>
      </c>
      <c r="B84" s="107" t="s">
        <v>662</v>
      </c>
      <c r="C84" s="831" t="s">
        <v>804</v>
      </c>
      <c r="D84" s="832"/>
      <c r="E84" s="832"/>
      <c r="F84" s="437"/>
      <c r="G84" s="437"/>
      <c r="H84" s="260">
        <f>H85+H86+H87+H88+H89+H90+H91+H92+H93+H94</f>
        <v>0</v>
      </c>
      <c r="I84" s="158">
        <f t="shared" ref="I84:V84" si="22">I85+I86+I87+I88+I89+I90+I91+I92+I93+I94</f>
        <v>0</v>
      </c>
      <c r="J84" s="170">
        <f t="shared" si="18"/>
        <v>0</v>
      </c>
      <c r="K84" s="109">
        <f t="shared" si="22"/>
        <v>0</v>
      </c>
      <c r="L84" s="110">
        <f t="shared" si="22"/>
        <v>0</v>
      </c>
      <c r="M84" s="110">
        <f t="shared" si="22"/>
        <v>0</v>
      </c>
      <c r="N84" s="110">
        <f t="shared" si="22"/>
        <v>0</v>
      </c>
      <c r="O84" s="110">
        <f t="shared" si="22"/>
        <v>0</v>
      </c>
      <c r="P84" s="113">
        <f t="shared" si="22"/>
        <v>0</v>
      </c>
      <c r="Q84" s="110">
        <f t="shared" si="22"/>
        <v>0</v>
      </c>
      <c r="R84" s="112">
        <f t="shared" si="22"/>
        <v>0</v>
      </c>
      <c r="S84" s="672">
        <f t="shared" si="22"/>
        <v>0</v>
      </c>
      <c r="T84" s="112">
        <f t="shared" si="22"/>
        <v>0</v>
      </c>
      <c r="U84" s="112">
        <f t="shared" si="22"/>
        <v>0</v>
      </c>
      <c r="V84" s="114">
        <f t="shared" si="22"/>
        <v>0</v>
      </c>
    </row>
    <row r="85" spans="1:22" hidden="1" x14ac:dyDescent="0.25">
      <c r="B85" s="55"/>
      <c r="C85" s="2"/>
      <c r="D85" s="761" t="s">
        <v>370</v>
      </c>
      <c r="E85" s="761"/>
      <c r="F85" s="435"/>
      <c r="G85" s="435"/>
      <c r="H85" s="251">
        <f t="shared" ref="H85:H94" si="23">SUM(K85:V85)</f>
        <v>0</v>
      </c>
      <c r="I85" s="149"/>
      <c r="J85" s="167">
        <f t="shared" si="18"/>
        <v>0</v>
      </c>
      <c r="K85" s="75"/>
      <c r="L85" s="1"/>
      <c r="M85" s="1"/>
      <c r="N85" s="1"/>
      <c r="O85" s="1"/>
      <c r="P85" s="81"/>
      <c r="Q85" s="1"/>
      <c r="R85" s="42"/>
      <c r="S85" s="670"/>
      <c r="T85" s="42"/>
      <c r="U85" s="42"/>
      <c r="V85" s="44"/>
    </row>
    <row r="86" spans="1:22" hidden="1" x14ac:dyDescent="0.25">
      <c r="B86" s="55"/>
      <c r="C86" s="2"/>
      <c r="D86" s="761" t="s">
        <v>506</v>
      </c>
      <c r="E86" s="761"/>
      <c r="F86" s="435"/>
      <c r="G86" s="435"/>
      <c r="H86" s="251">
        <f t="shared" si="23"/>
        <v>0</v>
      </c>
      <c r="I86" s="149"/>
      <c r="J86" s="167">
        <f t="shared" si="18"/>
        <v>0</v>
      </c>
      <c r="K86" s="75"/>
      <c r="L86" s="1"/>
      <c r="M86" s="1"/>
      <c r="N86" s="1"/>
      <c r="O86" s="1"/>
      <c r="P86" s="81"/>
      <c r="Q86" s="1"/>
      <c r="R86" s="42"/>
      <c r="S86" s="670"/>
      <c r="T86" s="42"/>
      <c r="U86" s="42"/>
      <c r="V86" s="44"/>
    </row>
    <row r="87" spans="1:22" hidden="1" x14ac:dyDescent="0.25">
      <c r="B87" s="55"/>
      <c r="C87" s="2"/>
      <c r="D87" s="761" t="s">
        <v>507</v>
      </c>
      <c r="E87" s="761"/>
      <c r="F87" s="435"/>
      <c r="G87" s="435"/>
      <c r="H87" s="251">
        <f t="shared" si="23"/>
        <v>0</v>
      </c>
      <c r="I87" s="149"/>
      <c r="J87" s="167">
        <f t="shared" si="18"/>
        <v>0</v>
      </c>
      <c r="K87" s="75"/>
      <c r="L87" s="1"/>
      <c r="M87" s="1"/>
      <c r="N87" s="1"/>
      <c r="O87" s="1"/>
      <c r="P87" s="81"/>
      <c r="Q87" s="1"/>
      <c r="R87" s="42"/>
      <c r="S87" s="670"/>
      <c r="T87" s="42"/>
      <c r="U87" s="42"/>
      <c r="V87" s="44"/>
    </row>
    <row r="88" spans="1:22" hidden="1" x14ac:dyDescent="0.25">
      <c r="B88" s="55"/>
      <c r="C88" s="2"/>
      <c r="D88" s="761" t="s">
        <v>508</v>
      </c>
      <c r="E88" s="761"/>
      <c r="F88" s="435"/>
      <c r="G88" s="435"/>
      <c r="H88" s="251">
        <f t="shared" si="23"/>
        <v>0</v>
      </c>
      <c r="I88" s="149"/>
      <c r="J88" s="167">
        <f t="shared" si="18"/>
        <v>0</v>
      </c>
      <c r="K88" s="75"/>
      <c r="L88" s="1"/>
      <c r="M88" s="1"/>
      <c r="N88" s="1"/>
      <c r="O88" s="1"/>
      <c r="P88" s="81"/>
      <c r="Q88" s="1"/>
      <c r="R88" s="42"/>
      <c r="S88" s="670"/>
      <c r="T88" s="42"/>
      <c r="U88" s="42"/>
      <c r="V88" s="44"/>
    </row>
    <row r="89" spans="1:22" hidden="1" x14ac:dyDescent="0.25">
      <c r="B89" s="55"/>
      <c r="C89" s="2"/>
      <c r="D89" s="761" t="s">
        <v>509</v>
      </c>
      <c r="E89" s="761"/>
      <c r="F89" s="435"/>
      <c r="G89" s="435"/>
      <c r="H89" s="251">
        <f t="shared" si="23"/>
        <v>0</v>
      </c>
      <c r="I89" s="149"/>
      <c r="J89" s="167">
        <f t="shared" si="18"/>
        <v>0</v>
      </c>
      <c r="K89" s="75"/>
      <c r="L89" s="1"/>
      <c r="M89" s="1"/>
      <c r="N89" s="1"/>
      <c r="O89" s="1"/>
      <c r="P89" s="81"/>
      <c r="Q89" s="1"/>
      <c r="R89" s="42"/>
      <c r="S89" s="670"/>
      <c r="T89" s="42"/>
      <c r="U89" s="42"/>
      <c r="V89" s="44"/>
    </row>
    <row r="90" spans="1:22" hidden="1" x14ac:dyDescent="0.25">
      <c r="B90" s="55"/>
      <c r="C90" s="2"/>
      <c r="D90" s="761" t="s">
        <v>510</v>
      </c>
      <c r="E90" s="761"/>
      <c r="F90" s="435"/>
      <c r="G90" s="435"/>
      <c r="H90" s="251">
        <f t="shared" si="23"/>
        <v>0</v>
      </c>
      <c r="I90" s="149"/>
      <c r="J90" s="167">
        <f t="shared" si="18"/>
        <v>0</v>
      </c>
      <c r="K90" s="75"/>
      <c r="L90" s="1"/>
      <c r="M90" s="1"/>
      <c r="N90" s="1"/>
      <c r="O90" s="1"/>
      <c r="P90" s="81"/>
      <c r="Q90" s="1"/>
      <c r="R90" s="42"/>
      <c r="S90" s="670"/>
      <c r="T90" s="42"/>
      <c r="U90" s="42"/>
      <c r="V90" s="44"/>
    </row>
    <row r="91" spans="1:22" ht="25.5" hidden="1" customHeight="1" x14ac:dyDescent="0.25">
      <c r="B91" s="55"/>
      <c r="C91" s="2"/>
      <c r="D91" s="762" t="s">
        <v>511</v>
      </c>
      <c r="E91" s="762"/>
      <c r="F91" s="438"/>
      <c r="G91" s="438"/>
      <c r="H91" s="261">
        <f t="shared" si="23"/>
        <v>0</v>
      </c>
      <c r="I91" s="159"/>
      <c r="J91" s="167">
        <f t="shared" si="18"/>
        <v>0</v>
      </c>
      <c r="K91" s="75"/>
      <c r="L91" s="1"/>
      <c r="M91" s="1"/>
      <c r="N91" s="1"/>
      <c r="O91" s="1"/>
      <c r="P91" s="81"/>
      <c r="Q91" s="1"/>
      <c r="R91" s="42"/>
      <c r="S91" s="670"/>
      <c r="T91" s="42"/>
      <c r="U91" s="42"/>
      <c r="V91" s="44"/>
    </row>
    <row r="92" spans="1:22" hidden="1" x14ac:dyDescent="0.25">
      <c r="B92" s="55"/>
      <c r="C92" s="2"/>
      <c r="D92" s="761" t="s">
        <v>805</v>
      </c>
      <c r="E92" s="761"/>
      <c r="F92" s="435"/>
      <c r="G92" s="435"/>
      <c r="H92" s="251">
        <f t="shared" si="23"/>
        <v>0</v>
      </c>
      <c r="I92" s="149"/>
      <c r="J92" s="167">
        <f t="shared" si="18"/>
        <v>0</v>
      </c>
      <c r="K92" s="75"/>
      <c r="L92" s="1"/>
      <c r="M92" s="1"/>
      <c r="N92" s="1"/>
      <c r="O92" s="1"/>
      <c r="P92" s="81"/>
      <c r="Q92" s="1"/>
      <c r="R92" s="42"/>
      <c r="S92" s="670"/>
      <c r="T92" s="42"/>
      <c r="U92" s="42"/>
      <c r="V92" s="44"/>
    </row>
    <row r="93" spans="1:22" ht="25.5" hidden="1" customHeight="1" x14ac:dyDescent="0.25">
      <c r="B93" s="55"/>
      <c r="C93" s="2"/>
      <c r="D93" s="762" t="s">
        <v>512</v>
      </c>
      <c r="E93" s="762"/>
      <c r="F93" s="438"/>
      <c r="G93" s="438"/>
      <c r="H93" s="261">
        <f t="shared" si="23"/>
        <v>0</v>
      </c>
      <c r="I93" s="159"/>
      <c r="J93" s="167">
        <f t="shared" si="18"/>
        <v>0</v>
      </c>
      <c r="K93" s="75"/>
      <c r="L93" s="1"/>
      <c r="M93" s="1"/>
      <c r="N93" s="1"/>
      <c r="O93" s="1"/>
      <c r="P93" s="81"/>
      <c r="Q93" s="1"/>
      <c r="R93" s="42"/>
      <c r="S93" s="670"/>
      <c r="T93" s="42"/>
      <c r="U93" s="42"/>
      <c r="V93" s="44"/>
    </row>
    <row r="94" spans="1:22" ht="25.5" hidden="1" customHeight="1" x14ac:dyDescent="0.25">
      <c r="B94" s="55"/>
      <c r="C94" s="2"/>
      <c r="D94" s="762" t="s">
        <v>513</v>
      </c>
      <c r="E94" s="762"/>
      <c r="F94" s="438"/>
      <c r="G94" s="438"/>
      <c r="H94" s="261">
        <f t="shared" si="23"/>
        <v>0</v>
      </c>
      <c r="I94" s="159"/>
      <c r="J94" s="167">
        <f t="shared" si="18"/>
        <v>0</v>
      </c>
      <c r="K94" s="75"/>
      <c r="L94" s="1"/>
      <c r="M94" s="1"/>
      <c r="N94" s="1"/>
      <c r="O94" s="1"/>
      <c r="P94" s="81"/>
      <c r="Q94" s="1"/>
      <c r="R94" s="42"/>
      <c r="S94" s="670"/>
      <c r="T94" s="42"/>
      <c r="U94" s="42"/>
      <c r="V94" s="44"/>
    </row>
    <row r="95" spans="1:22" s="41" customFormat="1" ht="15" hidden="1" customHeight="1" x14ac:dyDescent="0.25">
      <c r="A95" s="126" t="s">
        <v>230</v>
      </c>
      <c r="B95" s="107" t="s">
        <v>663</v>
      </c>
      <c r="C95" s="831" t="s">
        <v>806</v>
      </c>
      <c r="D95" s="832"/>
      <c r="E95" s="832"/>
      <c r="F95" s="437"/>
      <c r="G95" s="437"/>
      <c r="H95" s="260">
        <f>H96+H97+H98+H99+H100+H101+H102+H103+H104+H105</f>
        <v>0</v>
      </c>
      <c r="I95" s="158">
        <f t="shared" ref="I95:V95" si="24">I96+I97+I98+I99+I100+I101+I102+I103+I104+I105</f>
        <v>0</v>
      </c>
      <c r="J95" s="170">
        <f t="shared" si="18"/>
        <v>0</v>
      </c>
      <c r="K95" s="109">
        <f t="shared" si="24"/>
        <v>0</v>
      </c>
      <c r="L95" s="110">
        <f t="shared" si="24"/>
        <v>0</v>
      </c>
      <c r="M95" s="110">
        <f t="shared" si="24"/>
        <v>0</v>
      </c>
      <c r="N95" s="110">
        <f t="shared" si="24"/>
        <v>0</v>
      </c>
      <c r="O95" s="110">
        <f t="shared" si="24"/>
        <v>0</v>
      </c>
      <c r="P95" s="113">
        <f t="shared" si="24"/>
        <v>0</v>
      </c>
      <c r="Q95" s="110">
        <f t="shared" si="24"/>
        <v>0</v>
      </c>
      <c r="R95" s="112">
        <f t="shared" si="24"/>
        <v>0</v>
      </c>
      <c r="S95" s="672">
        <f t="shared" si="24"/>
        <v>0</v>
      </c>
      <c r="T95" s="112">
        <f t="shared" si="24"/>
        <v>0</v>
      </c>
      <c r="U95" s="112">
        <f t="shared" si="24"/>
        <v>0</v>
      </c>
      <c r="V95" s="114">
        <f t="shared" si="24"/>
        <v>0</v>
      </c>
    </row>
    <row r="96" spans="1:22" hidden="1" x14ac:dyDescent="0.25">
      <c r="B96" s="55"/>
      <c r="C96" s="2"/>
      <c r="D96" s="761" t="s">
        <v>369</v>
      </c>
      <c r="E96" s="761"/>
      <c r="F96" s="435"/>
      <c r="G96" s="435"/>
      <c r="H96" s="251">
        <f t="shared" ref="H96:H105" si="25">SUM(K96:V96)</f>
        <v>0</v>
      </c>
      <c r="I96" s="149"/>
      <c r="J96" s="167">
        <f t="shared" si="18"/>
        <v>0</v>
      </c>
      <c r="K96" s="75"/>
      <c r="L96" s="1"/>
      <c r="M96" s="1"/>
      <c r="N96" s="1"/>
      <c r="O96" s="1"/>
      <c r="P96" s="81"/>
      <c r="Q96" s="1"/>
      <c r="R96" s="42"/>
      <c r="S96" s="670"/>
      <c r="T96" s="42"/>
      <c r="U96" s="42"/>
      <c r="V96" s="44"/>
    </row>
    <row r="97" spans="1:22" hidden="1" x14ac:dyDescent="0.25">
      <c r="B97" s="55"/>
      <c r="C97" s="2"/>
      <c r="D97" s="761" t="s">
        <v>514</v>
      </c>
      <c r="E97" s="761"/>
      <c r="F97" s="435"/>
      <c r="G97" s="435"/>
      <c r="H97" s="251">
        <f t="shared" si="25"/>
        <v>0</v>
      </c>
      <c r="I97" s="149"/>
      <c r="J97" s="167">
        <f t="shared" si="18"/>
        <v>0</v>
      </c>
      <c r="K97" s="75"/>
      <c r="L97" s="1"/>
      <c r="M97" s="1"/>
      <c r="N97" s="1"/>
      <c r="O97" s="1"/>
      <c r="P97" s="81"/>
      <c r="Q97" s="1"/>
      <c r="R97" s="42"/>
      <c r="S97" s="670"/>
      <c r="T97" s="42"/>
      <c r="U97" s="42"/>
      <c r="V97" s="44"/>
    </row>
    <row r="98" spans="1:22" hidden="1" x14ac:dyDescent="0.25">
      <c r="B98" s="55"/>
      <c r="C98" s="2"/>
      <c r="D98" s="761" t="s">
        <v>516</v>
      </c>
      <c r="E98" s="761"/>
      <c r="F98" s="435"/>
      <c r="G98" s="435"/>
      <c r="H98" s="251">
        <f t="shared" si="25"/>
        <v>0</v>
      </c>
      <c r="I98" s="149"/>
      <c r="J98" s="167">
        <f t="shared" si="18"/>
        <v>0</v>
      </c>
      <c r="K98" s="75"/>
      <c r="L98" s="1"/>
      <c r="M98" s="1"/>
      <c r="N98" s="1"/>
      <c r="O98" s="1"/>
      <c r="P98" s="81"/>
      <c r="Q98" s="1"/>
      <c r="R98" s="42"/>
      <c r="S98" s="670"/>
      <c r="T98" s="42"/>
      <c r="U98" s="42"/>
      <c r="V98" s="44"/>
    </row>
    <row r="99" spans="1:22" hidden="1" x14ac:dyDescent="0.25">
      <c r="B99" s="55"/>
      <c r="C99" s="2"/>
      <c r="D99" s="761" t="s">
        <v>808</v>
      </c>
      <c r="E99" s="761"/>
      <c r="F99" s="435"/>
      <c r="G99" s="435"/>
      <c r="H99" s="251">
        <f t="shared" si="25"/>
        <v>0</v>
      </c>
      <c r="I99" s="149"/>
      <c r="J99" s="167">
        <f t="shared" si="18"/>
        <v>0</v>
      </c>
      <c r="K99" s="75"/>
      <c r="L99" s="1"/>
      <c r="M99" s="1"/>
      <c r="N99" s="1"/>
      <c r="O99" s="1"/>
      <c r="P99" s="81"/>
      <c r="Q99" s="1"/>
      <c r="R99" s="42"/>
      <c r="S99" s="670"/>
      <c r="T99" s="42"/>
      <c r="U99" s="42"/>
      <c r="V99" s="44"/>
    </row>
    <row r="100" spans="1:22" hidden="1" x14ac:dyDescent="0.25">
      <c r="B100" s="55"/>
      <c r="C100" s="2"/>
      <c r="D100" s="761" t="s">
        <v>521</v>
      </c>
      <c r="E100" s="761"/>
      <c r="F100" s="435"/>
      <c r="G100" s="435"/>
      <c r="H100" s="251">
        <f t="shared" si="25"/>
        <v>0</v>
      </c>
      <c r="I100" s="149"/>
      <c r="J100" s="167">
        <f t="shared" si="18"/>
        <v>0</v>
      </c>
      <c r="K100" s="75"/>
      <c r="L100" s="1"/>
      <c r="M100" s="1"/>
      <c r="N100" s="1"/>
      <c r="O100" s="1"/>
      <c r="P100" s="81"/>
      <c r="Q100" s="1"/>
      <c r="R100" s="42"/>
      <c r="S100" s="670"/>
      <c r="T100" s="42"/>
      <c r="U100" s="42"/>
      <c r="V100" s="44"/>
    </row>
    <row r="101" spans="1:22" hidden="1" x14ac:dyDescent="0.25">
      <c r="B101" s="55"/>
      <c r="C101" s="2"/>
      <c r="D101" s="761" t="s">
        <v>519</v>
      </c>
      <c r="E101" s="761"/>
      <c r="F101" s="435"/>
      <c r="G101" s="435"/>
      <c r="H101" s="251">
        <f t="shared" si="25"/>
        <v>0</v>
      </c>
      <c r="I101" s="149"/>
      <c r="J101" s="167">
        <f t="shared" si="18"/>
        <v>0</v>
      </c>
      <c r="K101" s="75"/>
      <c r="L101" s="1"/>
      <c r="M101" s="1"/>
      <c r="N101" s="1"/>
      <c r="O101" s="1"/>
      <c r="P101" s="81"/>
      <c r="Q101" s="1"/>
      <c r="R101" s="42"/>
      <c r="S101" s="670"/>
      <c r="T101" s="42"/>
      <c r="U101" s="42"/>
      <c r="V101" s="44"/>
    </row>
    <row r="102" spans="1:22" ht="25.5" hidden="1" customHeight="1" x14ac:dyDescent="0.25">
      <c r="B102" s="55"/>
      <c r="C102" s="2"/>
      <c r="D102" s="762" t="s">
        <v>523</v>
      </c>
      <c r="E102" s="762"/>
      <c r="F102" s="438"/>
      <c r="G102" s="438"/>
      <c r="H102" s="261">
        <f t="shared" si="25"/>
        <v>0</v>
      </c>
      <c r="I102" s="159"/>
      <c r="J102" s="167">
        <f t="shared" si="18"/>
        <v>0</v>
      </c>
      <c r="K102" s="75"/>
      <c r="L102" s="1"/>
      <c r="M102" s="1"/>
      <c r="N102" s="1"/>
      <c r="O102" s="1"/>
      <c r="P102" s="81"/>
      <c r="Q102" s="1"/>
      <c r="R102" s="42"/>
      <c r="S102" s="670"/>
      <c r="T102" s="42"/>
      <c r="U102" s="42"/>
      <c r="V102" s="44"/>
    </row>
    <row r="103" spans="1:22" hidden="1" x14ac:dyDescent="0.25">
      <c r="B103" s="55"/>
      <c r="C103" s="2"/>
      <c r="D103" s="761" t="s">
        <v>807</v>
      </c>
      <c r="E103" s="761"/>
      <c r="F103" s="435"/>
      <c r="G103" s="435"/>
      <c r="H103" s="251">
        <f t="shared" si="25"/>
        <v>0</v>
      </c>
      <c r="I103" s="149"/>
      <c r="J103" s="167">
        <f t="shared" si="18"/>
        <v>0</v>
      </c>
      <c r="K103" s="75"/>
      <c r="L103" s="1"/>
      <c r="M103" s="1"/>
      <c r="N103" s="1"/>
      <c r="O103" s="1"/>
      <c r="P103" s="81"/>
      <c r="Q103" s="1"/>
      <c r="R103" s="42"/>
      <c r="S103" s="670"/>
      <c r="T103" s="42"/>
      <c r="U103" s="42"/>
      <c r="V103" s="44"/>
    </row>
    <row r="104" spans="1:22" ht="25.5" hidden="1" customHeight="1" x14ac:dyDescent="0.25">
      <c r="B104" s="55"/>
      <c r="C104" s="2"/>
      <c r="D104" s="762" t="s">
        <v>526</v>
      </c>
      <c r="E104" s="762"/>
      <c r="F104" s="438"/>
      <c r="G104" s="438"/>
      <c r="H104" s="261">
        <f t="shared" si="25"/>
        <v>0</v>
      </c>
      <c r="I104" s="159"/>
      <c r="J104" s="167">
        <f t="shared" si="18"/>
        <v>0</v>
      </c>
      <c r="K104" s="75"/>
      <c r="L104" s="1"/>
      <c r="M104" s="1"/>
      <c r="N104" s="1"/>
      <c r="O104" s="1"/>
      <c r="P104" s="81"/>
      <c r="Q104" s="1"/>
      <c r="R104" s="42"/>
      <c r="S104" s="670"/>
      <c r="T104" s="42"/>
      <c r="U104" s="42"/>
      <c r="V104" s="44"/>
    </row>
    <row r="105" spans="1:22" ht="25.5" hidden="1" customHeight="1" x14ac:dyDescent="0.25">
      <c r="B105" s="55"/>
      <c r="C105" s="2"/>
      <c r="D105" s="762" t="s">
        <v>528</v>
      </c>
      <c r="E105" s="762"/>
      <c r="F105" s="438"/>
      <c r="G105" s="438"/>
      <c r="H105" s="261">
        <f t="shared" si="25"/>
        <v>0</v>
      </c>
      <c r="I105" s="159"/>
      <c r="J105" s="167">
        <f t="shared" si="18"/>
        <v>0</v>
      </c>
      <c r="K105" s="75"/>
      <c r="L105" s="1"/>
      <c r="M105" s="1"/>
      <c r="N105" s="1"/>
      <c r="O105" s="1"/>
      <c r="P105" s="81"/>
      <c r="Q105" s="1"/>
      <c r="R105" s="42"/>
      <c r="S105" s="670"/>
      <c r="T105" s="42"/>
      <c r="U105" s="42"/>
      <c r="V105" s="44"/>
    </row>
    <row r="106" spans="1:22" s="41" customFormat="1" hidden="1" x14ac:dyDescent="0.25">
      <c r="A106" s="126" t="s">
        <v>231</v>
      </c>
      <c r="B106" s="107" t="s">
        <v>664</v>
      </c>
      <c r="C106" s="792" t="s">
        <v>232</v>
      </c>
      <c r="D106" s="793"/>
      <c r="E106" s="793"/>
      <c r="F106" s="439"/>
      <c r="G106" s="439"/>
      <c r="H106" s="262">
        <f>H107+H108+H109+H110+H111+H112+H113+H114+H115+H116</f>
        <v>0</v>
      </c>
      <c r="I106" s="160">
        <f t="shared" ref="I106:V106" si="26">I107+I108+I109+I110+I111+I112+I113+I114+I115+I116</f>
        <v>0</v>
      </c>
      <c r="J106" s="170">
        <f t="shared" si="18"/>
        <v>0</v>
      </c>
      <c r="K106" s="109">
        <f t="shared" si="26"/>
        <v>0</v>
      </c>
      <c r="L106" s="110">
        <f t="shared" si="26"/>
        <v>0</v>
      </c>
      <c r="M106" s="110">
        <f t="shared" si="26"/>
        <v>0</v>
      </c>
      <c r="N106" s="110">
        <f t="shared" si="26"/>
        <v>0</v>
      </c>
      <c r="O106" s="110">
        <f t="shared" si="26"/>
        <v>0</v>
      </c>
      <c r="P106" s="113">
        <f t="shared" si="26"/>
        <v>0</v>
      </c>
      <c r="Q106" s="110">
        <f t="shared" si="26"/>
        <v>0</v>
      </c>
      <c r="R106" s="112">
        <f t="shared" si="26"/>
        <v>0</v>
      </c>
      <c r="S106" s="672">
        <f t="shared" si="26"/>
        <v>0</v>
      </c>
      <c r="T106" s="112">
        <f t="shared" si="26"/>
        <v>0</v>
      </c>
      <c r="U106" s="112">
        <f t="shared" si="26"/>
        <v>0</v>
      </c>
      <c r="V106" s="114">
        <f t="shared" si="26"/>
        <v>0</v>
      </c>
    </row>
    <row r="107" spans="1:22" hidden="1" x14ac:dyDescent="0.25">
      <c r="B107" s="55"/>
      <c r="C107" s="2"/>
      <c r="D107" s="761" t="s">
        <v>368</v>
      </c>
      <c r="E107" s="761"/>
      <c r="F107" s="435"/>
      <c r="G107" s="435"/>
      <c r="H107" s="251">
        <f t="shared" ref="H107:H116" si="27">SUM(K107:V107)</f>
        <v>0</v>
      </c>
      <c r="I107" s="149"/>
      <c r="J107" s="167">
        <f t="shared" si="18"/>
        <v>0</v>
      </c>
      <c r="K107" s="75"/>
      <c r="L107" s="1"/>
      <c r="M107" s="1"/>
      <c r="N107" s="1"/>
      <c r="O107" s="1"/>
      <c r="P107" s="81"/>
      <c r="Q107" s="1"/>
      <c r="R107" s="42"/>
      <c r="S107" s="670"/>
      <c r="T107" s="42"/>
      <c r="U107" s="42"/>
      <c r="V107" s="44"/>
    </row>
    <row r="108" spans="1:22" hidden="1" x14ac:dyDescent="0.25">
      <c r="B108" s="55"/>
      <c r="C108" s="2"/>
      <c r="D108" s="761" t="s">
        <v>515</v>
      </c>
      <c r="E108" s="761"/>
      <c r="F108" s="435"/>
      <c r="G108" s="435"/>
      <c r="H108" s="251">
        <f t="shared" si="27"/>
        <v>0</v>
      </c>
      <c r="I108" s="149"/>
      <c r="J108" s="167">
        <f t="shared" si="18"/>
        <v>0</v>
      </c>
      <c r="K108" s="75"/>
      <c r="L108" s="1"/>
      <c r="M108" s="1"/>
      <c r="N108" s="1"/>
      <c r="O108" s="1"/>
      <c r="P108" s="81"/>
      <c r="Q108" s="1"/>
      <c r="R108" s="42"/>
      <c r="S108" s="670"/>
      <c r="T108" s="42"/>
      <c r="U108" s="42"/>
      <c r="V108" s="44"/>
    </row>
    <row r="109" spans="1:22" hidden="1" x14ac:dyDescent="0.25">
      <c r="B109" s="55"/>
      <c r="C109" s="2"/>
      <c r="D109" s="761" t="s">
        <v>517</v>
      </c>
      <c r="E109" s="761"/>
      <c r="F109" s="435"/>
      <c r="G109" s="435"/>
      <c r="H109" s="251">
        <f t="shared" si="27"/>
        <v>0</v>
      </c>
      <c r="I109" s="149"/>
      <c r="J109" s="167">
        <f t="shared" si="18"/>
        <v>0</v>
      </c>
      <c r="K109" s="75"/>
      <c r="L109" s="1"/>
      <c r="M109" s="1"/>
      <c r="N109" s="1"/>
      <c r="O109" s="1"/>
      <c r="P109" s="81"/>
      <c r="Q109" s="1"/>
      <c r="R109" s="42"/>
      <c r="S109" s="670"/>
      <c r="T109" s="42"/>
      <c r="U109" s="42"/>
      <c r="V109" s="44"/>
    </row>
    <row r="110" spans="1:22" hidden="1" x14ac:dyDescent="0.25">
      <c r="B110" s="55"/>
      <c r="C110" s="2"/>
      <c r="D110" s="761" t="s">
        <v>518</v>
      </c>
      <c r="E110" s="761"/>
      <c r="F110" s="435"/>
      <c r="G110" s="435"/>
      <c r="H110" s="251">
        <f t="shared" si="27"/>
        <v>0</v>
      </c>
      <c r="I110" s="149"/>
      <c r="J110" s="167">
        <f t="shared" si="18"/>
        <v>0</v>
      </c>
      <c r="K110" s="75"/>
      <c r="L110" s="1"/>
      <c r="M110" s="1"/>
      <c r="N110" s="1"/>
      <c r="O110" s="1"/>
      <c r="P110" s="81"/>
      <c r="Q110" s="1"/>
      <c r="R110" s="42"/>
      <c r="S110" s="670"/>
      <c r="T110" s="42"/>
      <c r="U110" s="42"/>
      <c r="V110" s="44"/>
    </row>
    <row r="111" spans="1:22" hidden="1" x14ac:dyDescent="0.25">
      <c r="B111" s="55"/>
      <c r="C111" s="2"/>
      <c r="D111" s="761" t="s">
        <v>522</v>
      </c>
      <c r="E111" s="761"/>
      <c r="F111" s="435"/>
      <c r="G111" s="435"/>
      <c r="H111" s="251">
        <f t="shared" si="27"/>
        <v>0</v>
      </c>
      <c r="I111" s="149"/>
      <c r="J111" s="167">
        <f t="shared" si="18"/>
        <v>0</v>
      </c>
      <c r="K111" s="75"/>
      <c r="L111" s="1"/>
      <c r="M111" s="1"/>
      <c r="N111" s="1"/>
      <c r="O111" s="1"/>
      <c r="P111" s="81"/>
      <c r="Q111" s="1"/>
      <c r="R111" s="42"/>
      <c r="S111" s="670"/>
      <c r="T111" s="42"/>
      <c r="U111" s="42"/>
      <c r="V111" s="44"/>
    </row>
    <row r="112" spans="1:22" hidden="1" x14ac:dyDescent="0.25">
      <c r="B112" s="55"/>
      <c r="C112" s="2"/>
      <c r="D112" s="761" t="s">
        <v>520</v>
      </c>
      <c r="E112" s="761"/>
      <c r="F112" s="435"/>
      <c r="G112" s="435"/>
      <c r="H112" s="251">
        <f t="shared" si="27"/>
        <v>0</v>
      </c>
      <c r="I112" s="149"/>
      <c r="J112" s="167">
        <f t="shared" si="18"/>
        <v>0</v>
      </c>
      <c r="K112" s="75"/>
      <c r="L112" s="1"/>
      <c r="M112" s="1"/>
      <c r="N112" s="1"/>
      <c r="O112" s="1"/>
      <c r="P112" s="81"/>
      <c r="Q112" s="1"/>
      <c r="R112" s="42"/>
      <c r="S112" s="670"/>
      <c r="T112" s="42"/>
      <c r="U112" s="42"/>
      <c r="V112" s="44"/>
    </row>
    <row r="113" spans="1:22" ht="25.5" hidden="1" customHeight="1" x14ac:dyDescent="0.25">
      <c r="B113" s="55"/>
      <c r="C113" s="2"/>
      <c r="D113" s="762" t="s">
        <v>524</v>
      </c>
      <c r="E113" s="762"/>
      <c r="F113" s="438"/>
      <c r="G113" s="438"/>
      <c r="H113" s="261">
        <f t="shared" si="27"/>
        <v>0</v>
      </c>
      <c r="I113" s="159"/>
      <c r="J113" s="167">
        <f t="shared" si="18"/>
        <v>0</v>
      </c>
      <c r="K113" s="75"/>
      <c r="L113" s="1"/>
      <c r="M113" s="1"/>
      <c r="N113" s="1"/>
      <c r="O113" s="1"/>
      <c r="P113" s="81"/>
      <c r="Q113" s="1"/>
      <c r="R113" s="42"/>
      <c r="S113" s="670"/>
      <c r="T113" s="42"/>
      <c r="U113" s="42"/>
      <c r="V113" s="44"/>
    </row>
    <row r="114" spans="1:22" hidden="1" x14ac:dyDescent="0.25">
      <c r="B114" s="55"/>
      <c r="C114" s="2"/>
      <c r="D114" s="761" t="s">
        <v>525</v>
      </c>
      <c r="E114" s="761"/>
      <c r="F114" s="435"/>
      <c r="G114" s="435"/>
      <c r="H114" s="251">
        <f t="shared" si="27"/>
        <v>0</v>
      </c>
      <c r="I114" s="149"/>
      <c r="J114" s="167">
        <f t="shared" si="18"/>
        <v>0</v>
      </c>
      <c r="K114" s="75"/>
      <c r="L114" s="1"/>
      <c r="M114" s="1"/>
      <c r="N114" s="1"/>
      <c r="O114" s="1"/>
      <c r="P114" s="81"/>
      <c r="Q114" s="1"/>
      <c r="R114" s="42"/>
      <c r="S114" s="670"/>
      <c r="T114" s="42"/>
      <c r="U114" s="42"/>
      <c r="V114" s="44"/>
    </row>
    <row r="115" spans="1:22" ht="25.5" hidden="1" customHeight="1" x14ac:dyDescent="0.25">
      <c r="B115" s="55"/>
      <c r="C115" s="2"/>
      <c r="D115" s="762" t="s">
        <v>527</v>
      </c>
      <c r="E115" s="762"/>
      <c r="F115" s="438"/>
      <c r="G115" s="438"/>
      <c r="H115" s="261">
        <f t="shared" si="27"/>
        <v>0</v>
      </c>
      <c r="I115" s="159"/>
      <c r="J115" s="167">
        <f t="shared" si="18"/>
        <v>0</v>
      </c>
      <c r="K115" s="75"/>
      <c r="L115" s="1"/>
      <c r="M115" s="1"/>
      <c r="N115" s="1"/>
      <c r="O115" s="1"/>
      <c r="P115" s="81"/>
      <c r="Q115" s="1"/>
      <c r="R115" s="42"/>
      <c r="S115" s="670"/>
      <c r="T115" s="42"/>
      <c r="U115" s="42"/>
      <c r="V115" s="44"/>
    </row>
    <row r="116" spans="1:22" ht="25.5" hidden="1" customHeight="1" x14ac:dyDescent="0.25">
      <c r="B116" s="55"/>
      <c r="C116" s="2"/>
      <c r="D116" s="762" t="s">
        <v>529</v>
      </c>
      <c r="E116" s="762"/>
      <c r="F116" s="438"/>
      <c r="G116" s="438"/>
      <c r="H116" s="261">
        <f t="shared" si="27"/>
        <v>0</v>
      </c>
      <c r="I116" s="159"/>
      <c r="J116" s="167">
        <f t="shared" si="18"/>
        <v>0</v>
      </c>
      <c r="K116" s="75"/>
      <c r="L116" s="1"/>
      <c r="M116" s="1"/>
      <c r="N116" s="1"/>
      <c r="O116" s="1"/>
      <c r="P116" s="81"/>
      <c r="Q116" s="1"/>
      <c r="R116" s="42"/>
      <c r="S116" s="670"/>
      <c r="T116" s="42"/>
      <c r="U116" s="42"/>
      <c r="V116" s="44"/>
    </row>
    <row r="117" spans="1:22" s="41" customFormat="1" ht="27.75" hidden="1" customHeight="1" x14ac:dyDescent="0.25">
      <c r="A117" s="126" t="s">
        <v>233</v>
      </c>
      <c r="B117" s="107" t="s">
        <v>665</v>
      </c>
      <c r="C117" s="831" t="s">
        <v>809</v>
      </c>
      <c r="D117" s="832"/>
      <c r="E117" s="832"/>
      <c r="F117" s="437"/>
      <c r="G117" s="437"/>
      <c r="H117" s="260">
        <f>H118+H119</f>
        <v>0</v>
      </c>
      <c r="I117" s="158">
        <f t="shared" ref="I117:V117" si="28">I118+I119</f>
        <v>0</v>
      </c>
      <c r="J117" s="170">
        <f t="shared" si="18"/>
        <v>0</v>
      </c>
      <c r="K117" s="109">
        <f t="shared" si="28"/>
        <v>0</v>
      </c>
      <c r="L117" s="110">
        <f t="shared" si="28"/>
        <v>0</v>
      </c>
      <c r="M117" s="110">
        <f t="shared" si="28"/>
        <v>0</v>
      </c>
      <c r="N117" s="110">
        <f t="shared" si="28"/>
        <v>0</v>
      </c>
      <c r="O117" s="110">
        <f t="shared" si="28"/>
        <v>0</v>
      </c>
      <c r="P117" s="113">
        <f t="shared" si="28"/>
        <v>0</v>
      </c>
      <c r="Q117" s="110">
        <f t="shared" si="28"/>
        <v>0</v>
      </c>
      <c r="R117" s="112">
        <f t="shared" si="28"/>
        <v>0</v>
      </c>
      <c r="S117" s="672">
        <f t="shared" si="28"/>
        <v>0</v>
      </c>
      <c r="T117" s="112">
        <f t="shared" si="28"/>
        <v>0</v>
      </c>
      <c r="U117" s="112">
        <f t="shared" si="28"/>
        <v>0</v>
      </c>
      <c r="V117" s="114">
        <f t="shared" si="28"/>
        <v>0</v>
      </c>
    </row>
    <row r="118" spans="1:22" hidden="1" x14ac:dyDescent="0.25">
      <c r="B118" s="55"/>
      <c r="C118" s="2"/>
      <c r="D118" s="761" t="s">
        <v>531</v>
      </c>
      <c r="E118" s="761"/>
      <c r="F118" s="435"/>
      <c r="G118" s="435"/>
      <c r="H118" s="251">
        <f>SUM(K118:V118)</f>
        <v>0</v>
      </c>
      <c r="I118" s="149"/>
      <c r="J118" s="167">
        <f t="shared" si="18"/>
        <v>0</v>
      </c>
      <c r="K118" s="75"/>
      <c r="L118" s="1"/>
      <c r="M118" s="1"/>
      <c r="N118" s="1"/>
      <c r="O118" s="1"/>
      <c r="P118" s="81"/>
      <c r="Q118" s="1"/>
      <c r="R118" s="42"/>
      <c r="S118" s="670"/>
      <c r="T118" s="42"/>
      <c r="U118" s="42"/>
      <c r="V118" s="44"/>
    </row>
    <row r="119" spans="1:22" ht="25.5" hidden="1" customHeight="1" x14ac:dyDescent="0.25">
      <c r="B119" s="55"/>
      <c r="C119" s="2"/>
      <c r="D119" s="762" t="s">
        <v>530</v>
      </c>
      <c r="E119" s="762"/>
      <c r="F119" s="438"/>
      <c r="G119" s="438"/>
      <c r="H119" s="261">
        <f>SUM(K119:V119)</f>
        <v>0</v>
      </c>
      <c r="I119" s="159"/>
      <c r="J119" s="167">
        <f t="shared" si="18"/>
        <v>0</v>
      </c>
      <c r="K119" s="75"/>
      <c r="L119" s="1"/>
      <c r="M119" s="1"/>
      <c r="N119" s="1"/>
      <c r="O119" s="1"/>
      <c r="P119" s="81"/>
      <c r="Q119" s="1"/>
      <c r="R119" s="42"/>
      <c r="S119" s="670"/>
      <c r="T119" s="42"/>
      <c r="U119" s="42"/>
      <c r="V119" s="44"/>
    </row>
    <row r="120" spans="1:22" s="41" customFormat="1" hidden="1" x14ac:dyDescent="0.25">
      <c r="A120" s="126" t="s">
        <v>234</v>
      </c>
      <c r="B120" s="107" t="s">
        <v>667</v>
      </c>
      <c r="C120" s="831" t="s">
        <v>810</v>
      </c>
      <c r="D120" s="832"/>
      <c r="E120" s="832"/>
      <c r="F120" s="437"/>
      <c r="G120" s="437"/>
      <c r="H120" s="260">
        <f>H121+H122+H123+H124+H125+H126+H127+H128+H129+H130+H131</f>
        <v>0</v>
      </c>
      <c r="I120" s="158">
        <f t="shared" ref="I120:V120" si="29">I121+I122+I123+I124+I125+I126+I127+I128+I129+I130+I131</f>
        <v>0</v>
      </c>
      <c r="J120" s="170">
        <f t="shared" si="18"/>
        <v>0</v>
      </c>
      <c r="K120" s="109">
        <f t="shared" si="29"/>
        <v>0</v>
      </c>
      <c r="L120" s="110">
        <f t="shared" si="29"/>
        <v>0</v>
      </c>
      <c r="M120" s="110">
        <f t="shared" si="29"/>
        <v>0</v>
      </c>
      <c r="N120" s="110">
        <f t="shared" si="29"/>
        <v>0</v>
      </c>
      <c r="O120" s="110">
        <f t="shared" si="29"/>
        <v>0</v>
      </c>
      <c r="P120" s="113">
        <f t="shared" si="29"/>
        <v>0</v>
      </c>
      <c r="Q120" s="110">
        <f t="shared" si="29"/>
        <v>0</v>
      </c>
      <c r="R120" s="112">
        <f t="shared" si="29"/>
        <v>0</v>
      </c>
      <c r="S120" s="672">
        <f t="shared" si="29"/>
        <v>0</v>
      </c>
      <c r="T120" s="112">
        <f t="shared" si="29"/>
        <v>0</v>
      </c>
      <c r="U120" s="112">
        <f t="shared" si="29"/>
        <v>0</v>
      </c>
      <c r="V120" s="114">
        <f t="shared" si="29"/>
        <v>0</v>
      </c>
    </row>
    <row r="121" spans="1:22" hidden="1" x14ac:dyDescent="0.25">
      <c r="B121" s="55"/>
      <c r="C121" s="2"/>
      <c r="D121" s="761" t="s">
        <v>354</v>
      </c>
      <c r="E121" s="761"/>
      <c r="F121" s="435"/>
      <c r="G121" s="435"/>
      <c r="H121" s="251">
        <f t="shared" ref="H121:H134" si="30">SUM(K121:V121)</f>
        <v>0</v>
      </c>
      <c r="I121" s="149"/>
      <c r="J121" s="167">
        <f t="shared" si="18"/>
        <v>0</v>
      </c>
      <c r="K121" s="75"/>
      <c r="L121" s="1"/>
      <c r="M121" s="1"/>
      <c r="N121" s="1"/>
      <c r="O121" s="1"/>
      <c r="P121" s="81"/>
      <c r="Q121" s="1"/>
      <c r="R121" s="42"/>
      <c r="S121" s="670"/>
      <c r="T121" s="42"/>
      <c r="U121" s="42"/>
      <c r="V121" s="44"/>
    </row>
    <row r="122" spans="1:22" hidden="1" x14ac:dyDescent="0.25">
      <c r="B122" s="55"/>
      <c r="C122" s="2"/>
      <c r="D122" s="761" t="s">
        <v>357</v>
      </c>
      <c r="E122" s="761"/>
      <c r="F122" s="435"/>
      <c r="G122" s="435"/>
      <c r="H122" s="251">
        <f t="shared" si="30"/>
        <v>0</v>
      </c>
      <c r="I122" s="149"/>
      <c r="J122" s="167">
        <f t="shared" si="18"/>
        <v>0</v>
      </c>
      <c r="K122" s="75"/>
      <c r="L122" s="1"/>
      <c r="M122" s="1"/>
      <c r="N122" s="1"/>
      <c r="O122" s="1"/>
      <c r="P122" s="81"/>
      <c r="Q122" s="1"/>
      <c r="R122" s="42"/>
      <c r="S122" s="670"/>
      <c r="T122" s="42"/>
      <c r="U122" s="42"/>
      <c r="V122" s="44"/>
    </row>
    <row r="123" spans="1:22" hidden="1" x14ac:dyDescent="0.25">
      <c r="B123" s="55"/>
      <c r="C123" s="2"/>
      <c r="D123" s="761" t="s">
        <v>358</v>
      </c>
      <c r="E123" s="761"/>
      <c r="F123" s="435"/>
      <c r="G123" s="435"/>
      <c r="H123" s="251">
        <f t="shared" si="30"/>
        <v>0</v>
      </c>
      <c r="I123" s="149"/>
      <c r="J123" s="167">
        <f t="shared" si="18"/>
        <v>0</v>
      </c>
      <c r="K123" s="75"/>
      <c r="L123" s="1"/>
      <c r="M123" s="1"/>
      <c r="N123" s="1"/>
      <c r="O123" s="1"/>
      <c r="P123" s="81"/>
      <c r="Q123" s="1"/>
      <c r="R123" s="42"/>
      <c r="S123" s="670"/>
      <c r="T123" s="42"/>
      <c r="U123" s="42"/>
      <c r="V123" s="44"/>
    </row>
    <row r="124" spans="1:22" hidden="1" x14ac:dyDescent="0.25">
      <c r="B124" s="55"/>
      <c r="C124" s="2"/>
      <c r="D124" s="761" t="s">
        <v>355</v>
      </c>
      <c r="E124" s="761"/>
      <c r="F124" s="435"/>
      <c r="G124" s="435"/>
      <c r="H124" s="251">
        <f t="shared" si="30"/>
        <v>0</v>
      </c>
      <c r="I124" s="149"/>
      <c r="J124" s="167">
        <f t="shared" si="18"/>
        <v>0</v>
      </c>
      <c r="K124" s="75"/>
      <c r="L124" s="1"/>
      <c r="M124" s="1"/>
      <c r="N124" s="1"/>
      <c r="O124" s="1"/>
      <c r="P124" s="81"/>
      <c r="Q124" s="1"/>
      <c r="R124" s="42"/>
      <c r="S124" s="670"/>
      <c r="T124" s="42"/>
      <c r="U124" s="42"/>
      <c r="V124" s="44"/>
    </row>
    <row r="125" spans="1:22" hidden="1" x14ac:dyDescent="0.25">
      <c r="B125" s="55"/>
      <c r="C125" s="2"/>
      <c r="D125" s="761" t="s">
        <v>811</v>
      </c>
      <c r="E125" s="761"/>
      <c r="F125" s="435"/>
      <c r="G125" s="435"/>
      <c r="H125" s="251">
        <f t="shared" si="30"/>
        <v>0</v>
      </c>
      <c r="I125" s="149"/>
      <c r="J125" s="167">
        <f t="shared" si="18"/>
        <v>0</v>
      </c>
      <c r="K125" s="75"/>
      <c r="L125" s="1"/>
      <c r="M125" s="1"/>
      <c r="N125" s="1"/>
      <c r="O125" s="1"/>
      <c r="P125" s="81"/>
      <c r="Q125" s="1"/>
      <c r="R125" s="42"/>
      <c r="S125" s="670"/>
      <c r="T125" s="42"/>
      <c r="U125" s="42"/>
      <c r="V125" s="44"/>
    </row>
    <row r="126" spans="1:22" ht="25.5" hidden="1" customHeight="1" x14ac:dyDescent="0.25">
      <c r="B126" s="55"/>
      <c r="C126" s="2"/>
      <c r="D126" s="762" t="s">
        <v>532</v>
      </c>
      <c r="E126" s="762"/>
      <c r="F126" s="438"/>
      <c r="G126" s="438"/>
      <c r="H126" s="261">
        <f t="shared" si="30"/>
        <v>0</v>
      </c>
      <c r="I126" s="159"/>
      <c r="J126" s="167">
        <f t="shared" si="18"/>
        <v>0</v>
      </c>
      <c r="K126" s="75"/>
      <c r="L126" s="1"/>
      <c r="M126" s="1"/>
      <c r="N126" s="1"/>
      <c r="O126" s="1"/>
      <c r="P126" s="81"/>
      <c r="Q126" s="1"/>
      <c r="R126" s="42"/>
      <c r="S126" s="670"/>
      <c r="T126" s="42"/>
      <c r="U126" s="42"/>
      <c r="V126" s="44"/>
    </row>
    <row r="127" spans="1:22" ht="25.5" hidden="1" customHeight="1" x14ac:dyDescent="0.25">
      <c r="B127" s="55"/>
      <c r="C127" s="2"/>
      <c r="D127" s="762" t="s">
        <v>533</v>
      </c>
      <c r="E127" s="762"/>
      <c r="F127" s="438"/>
      <c r="G127" s="438"/>
      <c r="H127" s="261">
        <f t="shared" si="30"/>
        <v>0</v>
      </c>
      <c r="I127" s="159"/>
      <c r="J127" s="167">
        <f t="shared" si="18"/>
        <v>0</v>
      </c>
      <c r="K127" s="75"/>
      <c r="L127" s="1"/>
      <c r="M127" s="1"/>
      <c r="N127" s="1"/>
      <c r="O127" s="1"/>
      <c r="P127" s="81"/>
      <c r="Q127" s="1"/>
      <c r="R127" s="42"/>
      <c r="S127" s="670"/>
      <c r="T127" s="42"/>
      <c r="U127" s="42"/>
      <c r="V127" s="44"/>
    </row>
    <row r="128" spans="1:22" hidden="1" x14ac:dyDescent="0.25">
      <c r="B128" s="55"/>
      <c r="C128" s="2"/>
      <c r="D128" s="761" t="s">
        <v>364</v>
      </c>
      <c r="E128" s="761"/>
      <c r="F128" s="435"/>
      <c r="G128" s="435"/>
      <c r="H128" s="251">
        <f t="shared" si="30"/>
        <v>0</v>
      </c>
      <c r="I128" s="149"/>
      <c r="J128" s="167">
        <f t="shared" si="18"/>
        <v>0</v>
      </c>
      <c r="K128" s="75"/>
      <c r="L128" s="1"/>
      <c r="M128" s="1"/>
      <c r="N128" s="1"/>
      <c r="O128" s="1"/>
      <c r="P128" s="81"/>
      <c r="Q128" s="1"/>
      <c r="R128" s="42"/>
      <c r="S128" s="670"/>
      <c r="T128" s="42"/>
      <c r="U128" s="42"/>
      <c r="V128" s="44"/>
    </row>
    <row r="129" spans="1:22" hidden="1" x14ac:dyDescent="0.25">
      <c r="B129" s="55"/>
      <c r="C129" s="2"/>
      <c r="D129" s="761" t="s">
        <v>356</v>
      </c>
      <c r="E129" s="761"/>
      <c r="F129" s="435"/>
      <c r="G129" s="435"/>
      <c r="H129" s="251">
        <f t="shared" si="30"/>
        <v>0</v>
      </c>
      <c r="I129" s="149"/>
      <c r="J129" s="167">
        <f t="shared" si="18"/>
        <v>0</v>
      </c>
      <c r="K129" s="75"/>
      <c r="L129" s="1"/>
      <c r="M129" s="1"/>
      <c r="N129" s="1"/>
      <c r="O129" s="1"/>
      <c r="P129" s="81"/>
      <c r="Q129" s="1"/>
      <c r="R129" s="42"/>
      <c r="S129" s="670"/>
      <c r="T129" s="42"/>
      <c r="U129" s="42"/>
      <c r="V129" s="44"/>
    </row>
    <row r="130" spans="1:22" ht="25.5" hidden="1" customHeight="1" x14ac:dyDescent="0.25">
      <c r="B130" s="55"/>
      <c r="C130" s="2"/>
      <c r="D130" s="762" t="s">
        <v>534</v>
      </c>
      <c r="E130" s="762"/>
      <c r="F130" s="438"/>
      <c r="G130" s="438"/>
      <c r="H130" s="261">
        <f t="shared" si="30"/>
        <v>0</v>
      </c>
      <c r="I130" s="159"/>
      <c r="J130" s="167">
        <f t="shared" si="18"/>
        <v>0</v>
      </c>
      <c r="K130" s="75"/>
      <c r="L130" s="1"/>
      <c r="M130" s="1"/>
      <c r="N130" s="1"/>
      <c r="O130" s="1"/>
      <c r="P130" s="81"/>
      <c r="Q130" s="1"/>
      <c r="R130" s="42"/>
      <c r="S130" s="670"/>
      <c r="T130" s="42"/>
      <c r="U130" s="42"/>
      <c r="V130" s="44"/>
    </row>
    <row r="131" spans="1:22" hidden="1" x14ac:dyDescent="0.25">
      <c r="B131" s="55"/>
      <c r="C131" s="2"/>
      <c r="D131" s="761" t="s">
        <v>535</v>
      </c>
      <c r="E131" s="761"/>
      <c r="F131" s="435"/>
      <c r="G131" s="435"/>
      <c r="H131" s="251">
        <f t="shared" si="30"/>
        <v>0</v>
      </c>
      <c r="I131" s="149"/>
      <c r="J131" s="167">
        <f t="shared" si="18"/>
        <v>0</v>
      </c>
      <c r="K131" s="75"/>
      <c r="L131" s="1"/>
      <c r="M131" s="1"/>
      <c r="N131" s="1"/>
      <c r="O131" s="1"/>
      <c r="P131" s="81"/>
      <c r="Q131" s="1"/>
      <c r="R131" s="42"/>
      <c r="S131" s="670"/>
      <c r="T131" s="42"/>
      <c r="U131" s="42"/>
      <c r="V131" s="44"/>
    </row>
    <row r="132" spans="1:22" s="41" customFormat="1" hidden="1" x14ac:dyDescent="0.25">
      <c r="A132" s="126" t="s">
        <v>235</v>
      </c>
      <c r="B132" s="107" t="s">
        <v>666</v>
      </c>
      <c r="C132" s="792" t="s">
        <v>236</v>
      </c>
      <c r="D132" s="793"/>
      <c r="E132" s="793"/>
      <c r="F132" s="439"/>
      <c r="G132" s="439"/>
      <c r="H132" s="262">
        <f t="shared" si="30"/>
        <v>0</v>
      </c>
      <c r="I132" s="160"/>
      <c r="J132" s="170">
        <f t="shared" si="18"/>
        <v>0</v>
      </c>
      <c r="K132" s="109"/>
      <c r="L132" s="110"/>
      <c r="M132" s="110"/>
      <c r="N132" s="110"/>
      <c r="O132" s="110"/>
      <c r="P132" s="113"/>
      <c r="Q132" s="110"/>
      <c r="R132" s="112"/>
      <c r="S132" s="672"/>
      <c r="T132" s="112"/>
      <c r="U132" s="112"/>
      <c r="V132" s="114"/>
    </row>
    <row r="133" spans="1:22" s="41" customFormat="1" hidden="1" x14ac:dyDescent="0.25">
      <c r="A133" s="126" t="s">
        <v>237</v>
      </c>
      <c r="B133" s="107" t="s">
        <v>668</v>
      </c>
      <c r="C133" s="792" t="s">
        <v>238</v>
      </c>
      <c r="D133" s="793"/>
      <c r="E133" s="793"/>
      <c r="F133" s="439"/>
      <c r="G133" s="439"/>
      <c r="H133" s="262">
        <f t="shared" si="30"/>
        <v>0</v>
      </c>
      <c r="I133" s="160"/>
      <c r="J133" s="170">
        <f t="shared" si="18"/>
        <v>0</v>
      </c>
      <c r="K133" s="109"/>
      <c r="L133" s="110"/>
      <c r="M133" s="110"/>
      <c r="N133" s="110"/>
      <c r="O133" s="110"/>
      <c r="P133" s="113"/>
      <c r="Q133" s="110"/>
      <c r="R133" s="112"/>
      <c r="S133" s="672"/>
      <c r="T133" s="112"/>
      <c r="U133" s="112"/>
      <c r="V133" s="114"/>
    </row>
    <row r="134" spans="1:22" s="41" customFormat="1" hidden="1" x14ac:dyDescent="0.25">
      <c r="A134" s="126" t="s">
        <v>239</v>
      </c>
      <c r="B134" s="107" t="s">
        <v>669</v>
      </c>
      <c r="C134" s="792" t="s">
        <v>240</v>
      </c>
      <c r="D134" s="793"/>
      <c r="E134" s="793"/>
      <c r="F134" s="439"/>
      <c r="G134" s="439"/>
      <c r="H134" s="262">
        <f t="shared" si="30"/>
        <v>0</v>
      </c>
      <c r="I134" s="160"/>
      <c r="J134" s="170">
        <f t="shared" ref="J134:J197" si="31">SUM(H134:I134)</f>
        <v>0</v>
      </c>
      <c r="K134" s="109"/>
      <c r="L134" s="110"/>
      <c r="M134" s="110"/>
      <c r="N134" s="110"/>
      <c r="O134" s="110"/>
      <c r="P134" s="113"/>
      <c r="Q134" s="110"/>
      <c r="R134" s="112"/>
      <c r="S134" s="672"/>
      <c r="T134" s="112"/>
      <c r="U134" s="112"/>
      <c r="V134" s="114"/>
    </row>
    <row r="135" spans="1:22" s="41" customFormat="1" hidden="1" x14ac:dyDescent="0.25">
      <c r="A135" s="126" t="s">
        <v>241</v>
      </c>
      <c r="B135" s="107" t="s">
        <v>670</v>
      </c>
      <c r="C135" s="792" t="s">
        <v>242</v>
      </c>
      <c r="D135" s="793"/>
      <c r="E135" s="793"/>
      <c r="F135" s="439"/>
      <c r="G135" s="439"/>
      <c r="H135" s="262">
        <f>H136+H137+H138+H139+H140+H141+H142+H143+H144+H145</f>
        <v>0</v>
      </c>
      <c r="I135" s="160">
        <f t="shared" ref="I135:V135" si="32">I136+I137+I138+I139+I140+I141+I142+I143+I144+I145</f>
        <v>0</v>
      </c>
      <c r="J135" s="170">
        <f t="shared" si="31"/>
        <v>0</v>
      </c>
      <c r="K135" s="109">
        <f t="shared" si="32"/>
        <v>0</v>
      </c>
      <c r="L135" s="110">
        <f t="shared" si="32"/>
        <v>0</v>
      </c>
      <c r="M135" s="110">
        <f t="shared" si="32"/>
        <v>0</v>
      </c>
      <c r="N135" s="110">
        <f t="shared" si="32"/>
        <v>0</v>
      </c>
      <c r="O135" s="110">
        <f t="shared" si="32"/>
        <v>0</v>
      </c>
      <c r="P135" s="113">
        <f t="shared" si="32"/>
        <v>0</v>
      </c>
      <c r="Q135" s="110">
        <f t="shared" si="32"/>
        <v>0</v>
      </c>
      <c r="R135" s="112">
        <f t="shared" si="32"/>
        <v>0</v>
      </c>
      <c r="S135" s="672">
        <f t="shared" si="32"/>
        <v>0</v>
      </c>
      <c r="T135" s="112">
        <f t="shared" si="32"/>
        <v>0</v>
      </c>
      <c r="U135" s="112">
        <f t="shared" si="32"/>
        <v>0</v>
      </c>
      <c r="V135" s="114">
        <f t="shared" si="32"/>
        <v>0</v>
      </c>
    </row>
    <row r="136" spans="1:22" hidden="1" x14ac:dyDescent="0.25">
      <c r="B136" s="55"/>
      <c r="C136" s="2"/>
      <c r="D136" s="761" t="s">
        <v>359</v>
      </c>
      <c r="E136" s="761"/>
      <c r="F136" s="435"/>
      <c r="G136" s="435"/>
      <c r="H136" s="251">
        <f t="shared" ref="H136:H145" si="33">SUM(K136:V136)</f>
        <v>0</v>
      </c>
      <c r="I136" s="149"/>
      <c r="J136" s="167">
        <f t="shared" si="31"/>
        <v>0</v>
      </c>
      <c r="K136" s="75"/>
      <c r="L136" s="1"/>
      <c r="M136" s="1"/>
      <c r="N136" s="1"/>
      <c r="O136" s="1"/>
      <c r="P136" s="81"/>
      <c r="Q136" s="1"/>
      <c r="R136" s="42"/>
      <c r="S136" s="670"/>
      <c r="T136" s="42"/>
      <c r="U136" s="42"/>
      <c r="V136" s="44"/>
    </row>
    <row r="137" spans="1:22" hidden="1" x14ac:dyDescent="0.25">
      <c r="B137" s="55"/>
      <c r="C137" s="2"/>
      <c r="D137" s="761" t="s">
        <v>360</v>
      </c>
      <c r="E137" s="761"/>
      <c r="F137" s="435"/>
      <c r="G137" s="435"/>
      <c r="H137" s="251">
        <f t="shared" si="33"/>
        <v>0</v>
      </c>
      <c r="I137" s="149"/>
      <c r="J137" s="167">
        <f t="shared" si="31"/>
        <v>0</v>
      </c>
      <c r="K137" s="75"/>
      <c r="L137" s="1"/>
      <c r="M137" s="1"/>
      <c r="N137" s="1"/>
      <c r="O137" s="1"/>
      <c r="P137" s="81"/>
      <c r="Q137" s="1"/>
      <c r="R137" s="42"/>
      <c r="S137" s="670"/>
      <c r="T137" s="42"/>
      <c r="U137" s="42"/>
      <c r="V137" s="44"/>
    </row>
    <row r="138" spans="1:22" hidden="1" x14ac:dyDescent="0.25">
      <c r="B138" s="55"/>
      <c r="C138" s="2"/>
      <c r="D138" s="761" t="s">
        <v>361</v>
      </c>
      <c r="E138" s="761"/>
      <c r="F138" s="435"/>
      <c r="G138" s="435"/>
      <c r="H138" s="251">
        <f t="shared" si="33"/>
        <v>0</v>
      </c>
      <c r="I138" s="149"/>
      <c r="J138" s="167">
        <f t="shared" si="31"/>
        <v>0</v>
      </c>
      <c r="K138" s="75"/>
      <c r="L138" s="1"/>
      <c r="M138" s="1"/>
      <c r="N138" s="1"/>
      <c r="O138" s="1"/>
      <c r="P138" s="81"/>
      <c r="Q138" s="1"/>
      <c r="R138" s="42"/>
      <c r="S138" s="670"/>
      <c r="T138" s="42"/>
      <c r="U138" s="42"/>
      <c r="V138" s="44"/>
    </row>
    <row r="139" spans="1:22" hidden="1" x14ac:dyDescent="0.25">
      <c r="B139" s="55"/>
      <c r="C139" s="2"/>
      <c r="D139" s="761" t="s">
        <v>362</v>
      </c>
      <c r="E139" s="761"/>
      <c r="F139" s="435"/>
      <c r="G139" s="435"/>
      <c r="H139" s="251">
        <f t="shared" si="33"/>
        <v>0</v>
      </c>
      <c r="I139" s="149"/>
      <c r="J139" s="167">
        <f t="shared" si="31"/>
        <v>0</v>
      </c>
      <c r="K139" s="75"/>
      <c r="L139" s="1"/>
      <c r="M139" s="1"/>
      <c r="N139" s="1"/>
      <c r="O139" s="1"/>
      <c r="P139" s="81"/>
      <c r="Q139" s="1"/>
      <c r="R139" s="42"/>
      <c r="S139" s="670"/>
      <c r="T139" s="42"/>
      <c r="U139" s="42"/>
      <c r="V139" s="44"/>
    </row>
    <row r="140" spans="1:22" hidden="1" x14ac:dyDescent="0.25">
      <c r="B140" s="55"/>
      <c r="C140" s="2"/>
      <c r="D140" s="761" t="s">
        <v>363</v>
      </c>
      <c r="E140" s="761"/>
      <c r="F140" s="435"/>
      <c r="G140" s="435"/>
      <c r="H140" s="251">
        <f t="shared" si="33"/>
        <v>0</v>
      </c>
      <c r="I140" s="149"/>
      <c r="J140" s="167">
        <f t="shared" si="31"/>
        <v>0</v>
      </c>
      <c r="K140" s="75"/>
      <c r="L140" s="1"/>
      <c r="M140" s="1"/>
      <c r="N140" s="1"/>
      <c r="O140" s="1"/>
      <c r="P140" s="81"/>
      <c r="Q140" s="1"/>
      <c r="R140" s="42"/>
      <c r="S140" s="670"/>
      <c r="T140" s="42"/>
      <c r="U140" s="42"/>
      <c r="V140" s="44"/>
    </row>
    <row r="141" spans="1:22" ht="25.5" hidden="1" customHeight="1" x14ac:dyDescent="0.25">
      <c r="B141" s="55"/>
      <c r="C141" s="2"/>
      <c r="D141" s="762" t="s">
        <v>536</v>
      </c>
      <c r="E141" s="762"/>
      <c r="F141" s="438"/>
      <c r="G141" s="438"/>
      <c r="H141" s="261">
        <f t="shared" si="33"/>
        <v>0</v>
      </c>
      <c r="I141" s="159"/>
      <c r="J141" s="167">
        <f t="shared" si="31"/>
        <v>0</v>
      </c>
      <c r="K141" s="75"/>
      <c r="L141" s="1"/>
      <c r="M141" s="1"/>
      <c r="N141" s="1"/>
      <c r="O141" s="1"/>
      <c r="P141" s="81"/>
      <c r="Q141" s="1"/>
      <c r="R141" s="42"/>
      <c r="S141" s="670"/>
      <c r="T141" s="42"/>
      <c r="U141" s="42"/>
      <c r="V141" s="44"/>
    </row>
    <row r="142" spans="1:22" ht="25.5" hidden="1" customHeight="1" x14ac:dyDescent="0.25">
      <c r="B142" s="55"/>
      <c r="C142" s="2"/>
      <c r="D142" s="762" t="s">
        <v>539</v>
      </c>
      <c r="E142" s="762"/>
      <c r="F142" s="438"/>
      <c r="G142" s="438"/>
      <c r="H142" s="261">
        <f t="shared" si="33"/>
        <v>0</v>
      </c>
      <c r="I142" s="159"/>
      <c r="J142" s="167">
        <f t="shared" si="31"/>
        <v>0</v>
      </c>
      <c r="K142" s="75"/>
      <c r="L142" s="1"/>
      <c r="M142" s="1"/>
      <c r="N142" s="1"/>
      <c r="O142" s="1"/>
      <c r="P142" s="81"/>
      <c r="Q142" s="1"/>
      <c r="R142" s="42"/>
      <c r="S142" s="670"/>
      <c r="T142" s="42"/>
      <c r="U142" s="42"/>
      <c r="V142" s="44"/>
    </row>
    <row r="143" spans="1:22" hidden="1" x14ac:dyDescent="0.25">
      <c r="B143" s="55"/>
      <c r="C143" s="2"/>
      <c r="D143" s="761" t="s">
        <v>365</v>
      </c>
      <c r="E143" s="761"/>
      <c r="F143" s="435"/>
      <c r="G143" s="435"/>
      <c r="H143" s="251">
        <f t="shared" si="33"/>
        <v>0</v>
      </c>
      <c r="I143" s="149"/>
      <c r="J143" s="167">
        <f t="shared" si="31"/>
        <v>0</v>
      </c>
      <c r="K143" s="75"/>
      <c r="L143" s="1"/>
      <c r="M143" s="1"/>
      <c r="N143" s="1"/>
      <c r="O143" s="1"/>
      <c r="P143" s="81"/>
      <c r="Q143" s="1"/>
      <c r="R143" s="42"/>
      <c r="S143" s="670"/>
      <c r="T143" s="42"/>
      <c r="U143" s="42"/>
      <c r="V143" s="44"/>
    </row>
    <row r="144" spans="1:22" ht="25.5" hidden="1" customHeight="1" x14ac:dyDescent="0.25">
      <c r="B144" s="55"/>
      <c r="C144" s="2"/>
      <c r="D144" s="762" t="s">
        <v>542</v>
      </c>
      <c r="E144" s="762"/>
      <c r="F144" s="438"/>
      <c r="G144" s="438"/>
      <c r="H144" s="261">
        <f t="shared" si="33"/>
        <v>0</v>
      </c>
      <c r="I144" s="159"/>
      <c r="J144" s="167">
        <f t="shared" si="31"/>
        <v>0</v>
      </c>
      <c r="K144" s="75"/>
      <c r="L144" s="1"/>
      <c r="M144" s="1"/>
      <c r="N144" s="1"/>
      <c r="O144" s="1"/>
      <c r="P144" s="81"/>
      <c r="Q144" s="1"/>
      <c r="R144" s="42"/>
      <c r="S144" s="670"/>
      <c r="T144" s="42"/>
      <c r="U144" s="42"/>
      <c r="V144" s="44"/>
    </row>
    <row r="145" spans="1:22" hidden="1" x14ac:dyDescent="0.25">
      <c r="B145" s="55"/>
      <c r="C145" s="2"/>
      <c r="D145" s="761" t="s">
        <v>543</v>
      </c>
      <c r="E145" s="761"/>
      <c r="F145" s="435"/>
      <c r="G145" s="435"/>
      <c r="H145" s="251">
        <f t="shared" si="33"/>
        <v>0</v>
      </c>
      <c r="I145" s="149"/>
      <c r="J145" s="167">
        <f t="shared" si="31"/>
        <v>0</v>
      </c>
      <c r="K145" s="75"/>
      <c r="L145" s="1"/>
      <c r="M145" s="1"/>
      <c r="N145" s="1"/>
      <c r="O145" s="1"/>
      <c r="P145" s="81"/>
      <c r="Q145" s="1"/>
      <c r="R145" s="42"/>
      <c r="S145" s="670"/>
      <c r="T145" s="42"/>
      <c r="U145" s="42"/>
      <c r="V145" s="44"/>
    </row>
    <row r="146" spans="1:22" s="41" customFormat="1" ht="15.75" thickBot="1" x14ac:dyDescent="0.3">
      <c r="A146" s="126" t="s">
        <v>243</v>
      </c>
      <c r="B146" s="135" t="s">
        <v>671</v>
      </c>
      <c r="C146" s="829" t="s">
        <v>244</v>
      </c>
      <c r="D146" s="830"/>
      <c r="E146" s="830"/>
      <c r="F146" s="440">
        <v>2287142</v>
      </c>
      <c r="G146" s="440">
        <v>2287142</v>
      </c>
      <c r="H146" s="263">
        <f>SUM(K146:V146)</f>
        <v>1985517</v>
      </c>
      <c r="I146" s="161"/>
      <c r="J146" s="170">
        <f>SUM(H146:I146)</f>
        <v>1985517</v>
      </c>
      <c r="K146" s="109"/>
      <c r="L146" s="110"/>
      <c r="M146" s="110"/>
      <c r="N146" s="110"/>
      <c r="O146" s="110"/>
      <c r="P146" s="113"/>
      <c r="Q146" s="110"/>
      <c r="R146" s="112"/>
      <c r="S146" s="672"/>
      <c r="T146" s="112">
        <f>(223250+446500)-(R158+R161)</f>
        <v>368125</v>
      </c>
      <c r="U146" s="112">
        <v>1394142</v>
      </c>
      <c r="V146" s="114">
        <v>223250</v>
      </c>
    </row>
    <row r="147" spans="1:22" ht="15.75" thickBot="1" x14ac:dyDescent="0.3">
      <c r="B147" s="100" t="s">
        <v>245</v>
      </c>
      <c r="C147" s="788" t="s">
        <v>246</v>
      </c>
      <c r="D147" s="789"/>
      <c r="E147" s="789"/>
      <c r="F147" s="370"/>
      <c r="G147" s="556"/>
      <c r="H147" s="254">
        <f>H148+H149+H152+H153+H154+H155+H156</f>
        <v>0</v>
      </c>
      <c r="I147" s="152">
        <f t="shared" ref="I147:V147" si="34">I148+I149+I152+I153+I154+I155+I156</f>
        <v>0</v>
      </c>
      <c r="J147" s="164">
        <f t="shared" si="31"/>
        <v>0</v>
      </c>
      <c r="K147" s="86">
        <f t="shared" si="34"/>
        <v>0</v>
      </c>
      <c r="L147" s="87">
        <f t="shared" si="34"/>
        <v>0</v>
      </c>
      <c r="M147" s="87">
        <f t="shared" si="34"/>
        <v>0</v>
      </c>
      <c r="N147" s="87">
        <f t="shared" si="34"/>
        <v>0</v>
      </c>
      <c r="O147" s="87">
        <f t="shared" si="34"/>
        <v>0</v>
      </c>
      <c r="P147" s="90">
        <f t="shared" si="34"/>
        <v>0</v>
      </c>
      <c r="Q147" s="87">
        <f t="shared" si="34"/>
        <v>0</v>
      </c>
      <c r="R147" s="89">
        <f t="shared" si="34"/>
        <v>0</v>
      </c>
      <c r="S147" s="666">
        <f t="shared" si="34"/>
        <v>0</v>
      </c>
      <c r="T147" s="89">
        <f t="shared" si="34"/>
        <v>0</v>
      </c>
      <c r="U147" s="89">
        <f t="shared" si="34"/>
        <v>0</v>
      </c>
      <c r="V147" s="91">
        <f t="shared" si="34"/>
        <v>0</v>
      </c>
    </row>
    <row r="148" spans="1:22" s="18" customFormat="1" hidden="1" x14ac:dyDescent="0.25">
      <c r="A148" s="126" t="s">
        <v>247</v>
      </c>
      <c r="B148" s="115" t="s">
        <v>672</v>
      </c>
      <c r="C148" s="812" t="s">
        <v>248</v>
      </c>
      <c r="D148" s="813"/>
      <c r="E148" s="813"/>
      <c r="F148" s="371"/>
      <c r="G148" s="557"/>
      <c r="H148" s="250">
        <f>SUM(K148:V148)</f>
        <v>0</v>
      </c>
      <c r="I148" s="148"/>
      <c r="J148" s="166">
        <f t="shared" si="31"/>
        <v>0</v>
      </c>
      <c r="K148" s="94"/>
      <c r="L148" s="95"/>
      <c r="M148" s="95"/>
      <c r="N148" s="95"/>
      <c r="O148" s="95"/>
      <c r="P148" s="98"/>
      <c r="Q148" s="95"/>
      <c r="R148" s="97"/>
      <c r="S148" s="668"/>
      <c r="T148" s="97"/>
      <c r="U148" s="97"/>
      <c r="V148" s="99"/>
    </row>
    <row r="149" spans="1:22" s="18" customFormat="1" hidden="1" x14ac:dyDescent="0.25">
      <c r="A149" s="126" t="s">
        <v>249</v>
      </c>
      <c r="B149" s="92" t="s">
        <v>673</v>
      </c>
      <c r="C149" s="784" t="s">
        <v>250</v>
      </c>
      <c r="D149" s="785"/>
      <c r="E149" s="785"/>
      <c r="F149" s="368"/>
      <c r="G149" s="550"/>
      <c r="H149" s="252">
        <f>H150+H151</f>
        <v>0</v>
      </c>
      <c r="I149" s="150">
        <f t="shared" ref="I149:V149" si="35">I150+I151</f>
        <v>0</v>
      </c>
      <c r="J149" s="166">
        <f t="shared" si="31"/>
        <v>0</v>
      </c>
      <c r="K149" s="94">
        <f t="shared" si="35"/>
        <v>0</v>
      </c>
      <c r="L149" s="95">
        <f t="shared" si="35"/>
        <v>0</v>
      </c>
      <c r="M149" s="95">
        <f t="shared" si="35"/>
        <v>0</v>
      </c>
      <c r="N149" s="95">
        <f t="shared" si="35"/>
        <v>0</v>
      </c>
      <c r="O149" s="95">
        <f t="shared" si="35"/>
        <v>0</v>
      </c>
      <c r="P149" s="98">
        <f t="shared" si="35"/>
        <v>0</v>
      </c>
      <c r="Q149" s="95">
        <f t="shared" si="35"/>
        <v>0</v>
      </c>
      <c r="R149" s="97">
        <f t="shared" si="35"/>
        <v>0</v>
      </c>
      <c r="S149" s="668">
        <f t="shared" si="35"/>
        <v>0</v>
      </c>
      <c r="T149" s="97">
        <f t="shared" si="35"/>
        <v>0</v>
      </c>
      <c r="U149" s="97">
        <f t="shared" si="35"/>
        <v>0</v>
      </c>
      <c r="V149" s="99">
        <f t="shared" si="35"/>
        <v>0</v>
      </c>
    </row>
    <row r="150" spans="1:22" hidden="1" x14ac:dyDescent="0.25">
      <c r="B150" s="55"/>
      <c r="C150" s="2"/>
      <c r="D150" s="761" t="s">
        <v>250</v>
      </c>
      <c r="E150" s="761"/>
      <c r="F150" s="366"/>
      <c r="G150" s="548"/>
      <c r="H150" s="251">
        <f t="shared" ref="H150:H156" si="36">SUM(K150:V150)</f>
        <v>0</v>
      </c>
      <c r="I150" s="149"/>
      <c r="J150" s="167">
        <f t="shared" si="31"/>
        <v>0</v>
      </c>
      <c r="K150" s="75"/>
      <c r="L150" s="1"/>
      <c r="M150" s="1"/>
      <c r="N150" s="1"/>
      <c r="O150" s="1"/>
      <c r="P150" s="81"/>
      <c r="Q150" s="1"/>
      <c r="R150" s="42"/>
      <c r="S150" s="670"/>
      <c r="T150" s="42"/>
      <c r="U150" s="42"/>
      <c r="V150" s="44"/>
    </row>
    <row r="151" spans="1:22" hidden="1" x14ac:dyDescent="0.25">
      <c r="B151" s="55"/>
      <c r="C151" s="2"/>
      <c r="D151" s="761" t="s">
        <v>349</v>
      </c>
      <c r="E151" s="761"/>
      <c r="F151" s="366"/>
      <c r="G151" s="548"/>
      <c r="H151" s="251">
        <f t="shared" si="36"/>
        <v>0</v>
      </c>
      <c r="I151" s="149"/>
      <c r="J151" s="167">
        <f t="shared" si="31"/>
        <v>0</v>
      </c>
      <c r="K151" s="75"/>
      <c r="L151" s="1"/>
      <c r="M151" s="1"/>
      <c r="N151" s="1"/>
      <c r="O151" s="1"/>
      <c r="P151" s="81"/>
      <c r="Q151" s="1"/>
      <c r="R151" s="42"/>
      <c r="S151" s="670"/>
      <c r="T151" s="42"/>
      <c r="U151" s="42"/>
      <c r="V151" s="44"/>
    </row>
    <row r="152" spans="1:22" s="18" customFormat="1" hidden="1" x14ac:dyDescent="0.25">
      <c r="A152" s="126" t="s">
        <v>251</v>
      </c>
      <c r="B152" s="92" t="s">
        <v>674</v>
      </c>
      <c r="C152" s="784" t="s">
        <v>252</v>
      </c>
      <c r="D152" s="785"/>
      <c r="E152" s="785"/>
      <c r="F152" s="368"/>
      <c r="G152" s="550"/>
      <c r="H152" s="252">
        <f t="shared" si="36"/>
        <v>0</v>
      </c>
      <c r="I152" s="150"/>
      <c r="J152" s="166">
        <f t="shared" si="31"/>
        <v>0</v>
      </c>
      <c r="K152" s="94"/>
      <c r="L152" s="95"/>
      <c r="M152" s="95"/>
      <c r="N152" s="95"/>
      <c r="O152" s="95"/>
      <c r="P152" s="98"/>
      <c r="Q152" s="95"/>
      <c r="R152" s="97"/>
      <c r="S152" s="668"/>
      <c r="T152" s="97"/>
      <c r="U152" s="97"/>
      <c r="V152" s="99"/>
    </row>
    <row r="153" spans="1:22" s="18" customFormat="1" hidden="1" x14ac:dyDescent="0.25">
      <c r="A153" s="126" t="s">
        <v>253</v>
      </c>
      <c r="B153" s="92" t="s">
        <v>675</v>
      </c>
      <c r="C153" s="784" t="s">
        <v>254</v>
      </c>
      <c r="D153" s="785"/>
      <c r="E153" s="785"/>
      <c r="F153" s="368"/>
      <c r="G153" s="550"/>
      <c r="H153" s="252">
        <f t="shared" si="36"/>
        <v>0</v>
      </c>
      <c r="I153" s="150"/>
      <c r="J153" s="166">
        <f t="shared" si="31"/>
        <v>0</v>
      </c>
      <c r="K153" s="94"/>
      <c r="L153" s="95"/>
      <c r="M153" s="95"/>
      <c r="N153" s="95"/>
      <c r="O153" s="95"/>
      <c r="P153" s="98"/>
      <c r="Q153" s="95"/>
      <c r="R153" s="97"/>
      <c r="S153" s="668"/>
      <c r="T153" s="97"/>
      <c r="U153" s="97"/>
      <c r="V153" s="99"/>
    </row>
    <row r="154" spans="1:22" s="18" customFormat="1" hidden="1" x14ac:dyDescent="0.25">
      <c r="A154" s="126" t="s">
        <v>255</v>
      </c>
      <c r="B154" s="92" t="s">
        <v>676</v>
      </c>
      <c r="C154" s="784" t="s">
        <v>256</v>
      </c>
      <c r="D154" s="785"/>
      <c r="E154" s="785"/>
      <c r="F154" s="368"/>
      <c r="G154" s="550"/>
      <c r="H154" s="252">
        <f t="shared" si="36"/>
        <v>0</v>
      </c>
      <c r="I154" s="150"/>
      <c r="J154" s="166">
        <f t="shared" si="31"/>
        <v>0</v>
      </c>
      <c r="K154" s="94"/>
      <c r="L154" s="95"/>
      <c r="M154" s="95"/>
      <c r="N154" s="95"/>
      <c r="O154" s="95"/>
      <c r="P154" s="98"/>
      <c r="Q154" s="95"/>
      <c r="R154" s="97"/>
      <c r="S154" s="668"/>
      <c r="T154" s="97"/>
      <c r="U154" s="97"/>
      <c r="V154" s="99"/>
    </row>
    <row r="155" spans="1:22" s="18" customFormat="1" hidden="1" x14ac:dyDescent="0.25">
      <c r="A155" s="126" t="s">
        <v>257</v>
      </c>
      <c r="B155" s="92" t="s">
        <v>677</v>
      </c>
      <c r="C155" s="784" t="s">
        <v>258</v>
      </c>
      <c r="D155" s="785"/>
      <c r="E155" s="785"/>
      <c r="F155" s="368"/>
      <c r="G155" s="550"/>
      <c r="H155" s="252">
        <f t="shared" si="36"/>
        <v>0</v>
      </c>
      <c r="I155" s="150"/>
      <c r="J155" s="166">
        <f t="shared" si="31"/>
        <v>0</v>
      </c>
      <c r="K155" s="94"/>
      <c r="L155" s="95"/>
      <c r="M155" s="95"/>
      <c r="N155" s="95"/>
      <c r="O155" s="95"/>
      <c r="P155" s="98"/>
      <c r="Q155" s="95"/>
      <c r="R155" s="97"/>
      <c r="S155" s="668"/>
      <c r="T155" s="97"/>
      <c r="U155" s="97"/>
      <c r="V155" s="99"/>
    </row>
    <row r="156" spans="1:22" s="18" customFormat="1" ht="15.75" hidden="1" thickBot="1" x14ac:dyDescent="0.3">
      <c r="A156" s="126" t="s">
        <v>259</v>
      </c>
      <c r="B156" s="125" t="s">
        <v>678</v>
      </c>
      <c r="C156" s="825" t="s">
        <v>260</v>
      </c>
      <c r="D156" s="826"/>
      <c r="E156" s="826"/>
      <c r="F156" s="373"/>
      <c r="G156" s="558"/>
      <c r="H156" s="264">
        <f t="shared" si="36"/>
        <v>0</v>
      </c>
      <c r="I156" s="162"/>
      <c r="J156" s="166">
        <f t="shared" si="31"/>
        <v>0</v>
      </c>
      <c r="K156" s="94"/>
      <c r="L156" s="95"/>
      <c r="M156" s="95"/>
      <c r="N156" s="95"/>
      <c r="O156" s="95"/>
      <c r="P156" s="98"/>
      <c r="Q156" s="95"/>
      <c r="R156" s="97"/>
      <c r="S156" s="668"/>
      <c r="T156" s="97"/>
      <c r="U156" s="97"/>
      <c r="V156" s="99"/>
    </row>
    <row r="157" spans="1:22" ht="15.75" thickBot="1" x14ac:dyDescent="0.3">
      <c r="B157" s="100" t="s">
        <v>261</v>
      </c>
      <c r="C157" s="788" t="s">
        <v>262</v>
      </c>
      <c r="D157" s="789"/>
      <c r="E157" s="789"/>
      <c r="F157" s="370"/>
      <c r="G157" s="556"/>
      <c r="H157" s="254">
        <f>H158+H159+H160+H161</f>
        <v>301625</v>
      </c>
      <c r="I157" s="152">
        <f t="shared" ref="I157:V157" si="37">I158+I159+I160+I161</f>
        <v>0</v>
      </c>
      <c r="J157" s="164">
        <f t="shared" si="31"/>
        <v>301625</v>
      </c>
      <c r="K157" s="86">
        <f t="shared" si="37"/>
        <v>0</v>
      </c>
      <c r="L157" s="87">
        <f t="shared" si="37"/>
        <v>0</v>
      </c>
      <c r="M157" s="87">
        <f t="shared" si="37"/>
        <v>0</v>
      </c>
      <c r="N157" s="87">
        <f t="shared" si="37"/>
        <v>0</v>
      </c>
      <c r="O157" s="87">
        <f t="shared" si="37"/>
        <v>0</v>
      </c>
      <c r="P157" s="90">
        <f t="shared" si="37"/>
        <v>0</v>
      </c>
      <c r="Q157" s="87">
        <f t="shared" si="37"/>
        <v>0</v>
      </c>
      <c r="R157" s="89">
        <f t="shared" si="37"/>
        <v>301625</v>
      </c>
      <c r="S157" s="666">
        <f t="shared" si="37"/>
        <v>0</v>
      </c>
      <c r="T157" s="89">
        <f t="shared" si="37"/>
        <v>0</v>
      </c>
      <c r="U157" s="89">
        <f t="shared" si="37"/>
        <v>0</v>
      </c>
      <c r="V157" s="91">
        <f t="shared" si="37"/>
        <v>0</v>
      </c>
    </row>
    <row r="158" spans="1:22" s="18" customFormat="1" x14ac:dyDescent="0.25">
      <c r="A158" s="126" t="s">
        <v>263</v>
      </c>
      <c r="B158" s="273" t="s">
        <v>679</v>
      </c>
      <c r="C158" s="827" t="s">
        <v>264</v>
      </c>
      <c r="D158" s="828"/>
      <c r="E158" s="828"/>
      <c r="F158" s="374"/>
      <c r="G158" s="559"/>
      <c r="H158" s="274">
        <f>SUM(K158:V158)</f>
        <v>237500</v>
      </c>
      <c r="I158" s="275"/>
      <c r="J158" s="276">
        <f t="shared" si="31"/>
        <v>237500</v>
      </c>
      <c r="K158" s="277"/>
      <c r="L158" s="278"/>
      <c r="M158" s="278"/>
      <c r="N158" s="278"/>
      <c r="O158" s="278"/>
      <c r="P158" s="279"/>
      <c r="Q158" s="278"/>
      <c r="R158" s="280">
        <v>237500</v>
      </c>
      <c r="S158" s="673"/>
      <c r="T158" s="280"/>
      <c r="U158" s="280"/>
      <c r="V158" s="281"/>
    </row>
    <row r="159" spans="1:22" s="18" customFormat="1" hidden="1" x14ac:dyDescent="0.25">
      <c r="A159" s="126" t="s">
        <v>265</v>
      </c>
      <c r="B159" s="282" t="s">
        <v>680</v>
      </c>
      <c r="C159" s="821" t="s">
        <v>886</v>
      </c>
      <c r="D159" s="822"/>
      <c r="E159" s="822"/>
      <c r="F159" s="375"/>
      <c r="G159" s="560"/>
      <c r="H159" s="283">
        <f>SUM(K159:V159)</f>
        <v>0</v>
      </c>
      <c r="I159" s="284"/>
      <c r="J159" s="276">
        <f t="shared" si="31"/>
        <v>0</v>
      </c>
      <c r="K159" s="277"/>
      <c r="L159" s="278"/>
      <c r="M159" s="278"/>
      <c r="N159" s="278"/>
      <c r="O159" s="278"/>
      <c r="P159" s="279"/>
      <c r="Q159" s="278"/>
      <c r="R159" s="280"/>
      <c r="S159" s="673"/>
      <c r="T159" s="280"/>
      <c r="U159" s="280"/>
      <c r="V159" s="281"/>
    </row>
    <row r="160" spans="1:22" s="18" customFormat="1" hidden="1" x14ac:dyDescent="0.25">
      <c r="A160" s="126" t="s">
        <v>266</v>
      </c>
      <c r="B160" s="282" t="s">
        <v>681</v>
      </c>
      <c r="C160" s="821" t="s">
        <v>267</v>
      </c>
      <c r="D160" s="822"/>
      <c r="E160" s="822"/>
      <c r="F160" s="375"/>
      <c r="G160" s="560"/>
      <c r="H160" s="283">
        <f>SUM(K160:V160)</f>
        <v>0</v>
      </c>
      <c r="I160" s="284"/>
      <c r="J160" s="276">
        <f t="shared" si="31"/>
        <v>0</v>
      </c>
      <c r="K160" s="277"/>
      <c r="L160" s="278"/>
      <c r="M160" s="278"/>
      <c r="N160" s="278"/>
      <c r="O160" s="278"/>
      <c r="P160" s="279"/>
      <c r="Q160" s="278"/>
      <c r="R160" s="280"/>
      <c r="S160" s="673"/>
      <c r="T160" s="280"/>
      <c r="U160" s="280"/>
      <c r="V160" s="281"/>
    </row>
    <row r="161" spans="1:22" s="18" customFormat="1" ht="15.75" thickBot="1" x14ac:dyDescent="0.3">
      <c r="A161" s="126" t="s">
        <v>268</v>
      </c>
      <c r="B161" s="285" t="s">
        <v>682</v>
      </c>
      <c r="C161" s="823" t="s">
        <v>366</v>
      </c>
      <c r="D161" s="824"/>
      <c r="E161" s="824"/>
      <c r="F161" s="376"/>
      <c r="G161" s="561"/>
      <c r="H161" s="286">
        <f>SUM(K161:V161)</f>
        <v>64125</v>
      </c>
      <c r="I161" s="287"/>
      <c r="J161" s="276">
        <f t="shared" si="31"/>
        <v>64125</v>
      </c>
      <c r="K161" s="277"/>
      <c r="L161" s="278"/>
      <c r="M161" s="278"/>
      <c r="N161" s="278"/>
      <c r="O161" s="278"/>
      <c r="P161" s="279"/>
      <c r="Q161" s="278"/>
      <c r="R161" s="280">
        <v>64125</v>
      </c>
      <c r="S161" s="673"/>
      <c r="T161" s="280"/>
      <c r="U161" s="280"/>
      <c r="V161" s="281"/>
    </row>
    <row r="162" spans="1:22" ht="15.75" thickBot="1" x14ac:dyDescent="0.3">
      <c r="B162" s="100" t="s">
        <v>269</v>
      </c>
      <c r="C162" s="788" t="s">
        <v>270</v>
      </c>
      <c r="D162" s="789"/>
      <c r="E162" s="789"/>
      <c r="F162" s="370"/>
      <c r="G162" s="556"/>
      <c r="H162" s="254">
        <f>H163+H164+H175+H186+H197+H200+H212+H213+H214</f>
        <v>0</v>
      </c>
      <c r="I162" s="152">
        <f t="shared" ref="I162:V162" si="38">I163+I164+I175+I186+I197+I200+I212+I213+I214</f>
        <v>0</v>
      </c>
      <c r="J162" s="164">
        <f t="shared" si="31"/>
        <v>0</v>
      </c>
      <c r="K162" s="86">
        <f t="shared" si="38"/>
        <v>0</v>
      </c>
      <c r="L162" s="87">
        <f t="shared" si="38"/>
        <v>0</v>
      </c>
      <c r="M162" s="87">
        <f t="shared" si="38"/>
        <v>0</v>
      </c>
      <c r="N162" s="87">
        <f t="shared" si="38"/>
        <v>0</v>
      </c>
      <c r="O162" s="87">
        <f t="shared" si="38"/>
        <v>0</v>
      </c>
      <c r="P162" s="90">
        <f t="shared" si="38"/>
        <v>0</v>
      </c>
      <c r="Q162" s="87">
        <f t="shared" si="38"/>
        <v>0</v>
      </c>
      <c r="R162" s="89">
        <f t="shared" si="38"/>
        <v>0</v>
      </c>
      <c r="S162" s="666">
        <f t="shared" si="38"/>
        <v>0</v>
      </c>
      <c r="T162" s="89">
        <f t="shared" si="38"/>
        <v>0</v>
      </c>
      <c r="U162" s="89">
        <f t="shared" si="38"/>
        <v>0</v>
      </c>
      <c r="V162" s="91">
        <f t="shared" si="38"/>
        <v>0</v>
      </c>
    </row>
    <row r="163" spans="1:22" s="18" customFormat="1" ht="25.5" hidden="1" customHeight="1" x14ac:dyDescent="0.25">
      <c r="A163" s="126" t="s">
        <v>271</v>
      </c>
      <c r="B163" s="92" t="s">
        <v>683</v>
      </c>
      <c r="C163" s="759" t="s">
        <v>367</v>
      </c>
      <c r="D163" s="760"/>
      <c r="E163" s="760"/>
      <c r="F163" s="377"/>
      <c r="G163" s="562"/>
      <c r="H163" s="265">
        <f>SUM(K163:V163)</f>
        <v>0</v>
      </c>
      <c r="I163" s="163"/>
      <c r="J163" s="166">
        <f t="shared" si="31"/>
        <v>0</v>
      </c>
      <c r="K163" s="94"/>
      <c r="L163" s="95"/>
      <c r="M163" s="95"/>
      <c r="N163" s="95"/>
      <c r="O163" s="95"/>
      <c r="P163" s="98"/>
      <c r="Q163" s="95"/>
      <c r="R163" s="97"/>
      <c r="S163" s="668"/>
      <c r="T163" s="97"/>
      <c r="U163" s="97"/>
      <c r="V163" s="99"/>
    </row>
    <row r="164" spans="1:22" s="18" customFormat="1" ht="16.350000000000001" hidden="1" customHeight="1" x14ac:dyDescent="0.25">
      <c r="A164" s="126" t="s">
        <v>272</v>
      </c>
      <c r="B164" s="92" t="s">
        <v>684</v>
      </c>
      <c r="C164" s="819" t="s">
        <v>812</v>
      </c>
      <c r="D164" s="820"/>
      <c r="E164" s="820"/>
      <c r="F164" s="378"/>
      <c r="G164" s="563"/>
      <c r="H164" s="265">
        <f>H165+H166+H167+H168+H169+H170+H171+H172+H173+H174</f>
        <v>0</v>
      </c>
      <c r="I164" s="163">
        <f t="shared" ref="I164:V164" si="39">I165+I166+I167+I168+I169+I170+I171+I172+I173+I174</f>
        <v>0</v>
      </c>
      <c r="J164" s="166">
        <f t="shared" si="31"/>
        <v>0</v>
      </c>
      <c r="K164" s="94">
        <f t="shared" si="39"/>
        <v>0</v>
      </c>
      <c r="L164" s="95">
        <f t="shared" si="39"/>
        <v>0</v>
      </c>
      <c r="M164" s="95">
        <f t="shared" si="39"/>
        <v>0</v>
      </c>
      <c r="N164" s="95">
        <f t="shared" si="39"/>
        <v>0</v>
      </c>
      <c r="O164" s="95">
        <f t="shared" si="39"/>
        <v>0</v>
      </c>
      <c r="P164" s="98">
        <f t="shared" si="39"/>
        <v>0</v>
      </c>
      <c r="Q164" s="95">
        <f t="shared" si="39"/>
        <v>0</v>
      </c>
      <c r="R164" s="97">
        <f t="shared" si="39"/>
        <v>0</v>
      </c>
      <c r="S164" s="668">
        <f t="shared" si="39"/>
        <v>0</v>
      </c>
      <c r="T164" s="97">
        <f t="shared" si="39"/>
        <v>0</v>
      </c>
      <c r="U164" s="97">
        <f t="shared" si="39"/>
        <v>0</v>
      </c>
      <c r="V164" s="99">
        <f t="shared" si="39"/>
        <v>0</v>
      </c>
    </row>
    <row r="165" spans="1:22" hidden="1" x14ac:dyDescent="0.25">
      <c r="B165" s="55"/>
      <c r="C165" s="2"/>
      <c r="D165" s="761" t="s">
        <v>813</v>
      </c>
      <c r="E165" s="761"/>
      <c r="F165" s="366"/>
      <c r="G165" s="548"/>
      <c r="H165" s="251">
        <f t="shared" ref="H165:H174" si="40">SUM(K165:V165)</f>
        <v>0</v>
      </c>
      <c r="I165" s="149"/>
      <c r="J165" s="167">
        <f t="shared" si="31"/>
        <v>0</v>
      </c>
      <c r="K165" s="75"/>
      <c r="L165" s="1"/>
      <c r="M165" s="1"/>
      <c r="N165" s="1"/>
      <c r="O165" s="1"/>
      <c r="P165" s="81"/>
      <c r="Q165" s="1"/>
      <c r="R165" s="42"/>
      <c r="S165" s="670"/>
      <c r="T165" s="42"/>
      <c r="U165" s="42"/>
      <c r="V165" s="44"/>
    </row>
    <row r="166" spans="1:22" hidden="1" x14ac:dyDescent="0.25">
      <c r="B166" s="55"/>
      <c r="C166" s="2"/>
      <c r="D166" s="761" t="s">
        <v>814</v>
      </c>
      <c r="E166" s="761"/>
      <c r="F166" s="366"/>
      <c r="G166" s="548"/>
      <c r="H166" s="251">
        <f t="shared" si="40"/>
        <v>0</v>
      </c>
      <c r="I166" s="149"/>
      <c r="J166" s="167">
        <f t="shared" si="31"/>
        <v>0</v>
      </c>
      <c r="K166" s="75"/>
      <c r="L166" s="1"/>
      <c r="M166" s="1"/>
      <c r="N166" s="1"/>
      <c r="O166" s="1"/>
      <c r="P166" s="81"/>
      <c r="Q166" s="1"/>
      <c r="R166" s="42"/>
      <c r="S166" s="670"/>
      <c r="T166" s="42"/>
      <c r="U166" s="42"/>
      <c r="V166" s="44"/>
    </row>
    <row r="167" spans="1:22" hidden="1" x14ac:dyDescent="0.25">
      <c r="B167" s="55"/>
      <c r="C167" s="2"/>
      <c r="D167" s="761" t="s">
        <v>545</v>
      </c>
      <c r="E167" s="761"/>
      <c r="F167" s="366"/>
      <c r="G167" s="548"/>
      <c r="H167" s="251">
        <f t="shared" si="40"/>
        <v>0</v>
      </c>
      <c r="I167" s="149"/>
      <c r="J167" s="167">
        <f t="shared" si="31"/>
        <v>0</v>
      </c>
      <c r="K167" s="75"/>
      <c r="L167" s="1"/>
      <c r="M167" s="1"/>
      <c r="N167" s="1"/>
      <c r="O167" s="1"/>
      <c r="P167" s="81"/>
      <c r="Q167" s="1"/>
      <c r="R167" s="42"/>
      <c r="S167" s="670"/>
      <c r="T167" s="42"/>
      <c r="U167" s="42"/>
      <c r="V167" s="44"/>
    </row>
    <row r="168" spans="1:22" ht="25.5" hidden="1" customHeight="1" x14ac:dyDescent="0.25">
      <c r="B168" s="55"/>
      <c r="C168" s="2"/>
      <c r="D168" s="762" t="s">
        <v>548</v>
      </c>
      <c r="E168" s="762"/>
      <c r="F168" s="372"/>
      <c r="G168" s="564"/>
      <c r="H168" s="261">
        <f t="shared" si="40"/>
        <v>0</v>
      </c>
      <c r="I168" s="159"/>
      <c r="J168" s="167">
        <f t="shared" si="31"/>
        <v>0</v>
      </c>
      <c r="K168" s="75"/>
      <c r="L168" s="1"/>
      <c r="M168" s="1"/>
      <c r="N168" s="1"/>
      <c r="O168" s="1"/>
      <c r="P168" s="81"/>
      <c r="Q168" s="1"/>
      <c r="R168" s="42"/>
      <c r="S168" s="670"/>
      <c r="T168" s="42"/>
      <c r="U168" s="42"/>
      <c r="V168" s="44"/>
    </row>
    <row r="169" spans="1:22" hidden="1" x14ac:dyDescent="0.25">
      <c r="B169" s="55"/>
      <c r="C169" s="2"/>
      <c r="D169" s="761" t="s">
        <v>550</v>
      </c>
      <c r="E169" s="761"/>
      <c r="F169" s="366"/>
      <c r="G169" s="548"/>
      <c r="H169" s="251">
        <f t="shared" si="40"/>
        <v>0</v>
      </c>
      <c r="I169" s="149"/>
      <c r="J169" s="167">
        <f t="shared" si="31"/>
        <v>0</v>
      </c>
      <c r="K169" s="75"/>
      <c r="L169" s="1"/>
      <c r="M169" s="1"/>
      <c r="N169" s="1"/>
      <c r="O169" s="1"/>
      <c r="P169" s="81"/>
      <c r="Q169" s="1"/>
      <c r="R169" s="42"/>
      <c r="S169" s="670"/>
      <c r="T169" s="42"/>
      <c r="U169" s="42"/>
      <c r="V169" s="44"/>
    </row>
    <row r="170" spans="1:22" hidden="1" x14ac:dyDescent="0.25">
      <c r="B170" s="55"/>
      <c r="C170" s="2"/>
      <c r="D170" s="761" t="s">
        <v>551</v>
      </c>
      <c r="E170" s="761"/>
      <c r="F170" s="366"/>
      <c r="G170" s="548"/>
      <c r="H170" s="251">
        <f t="shared" si="40"/>
        <v>0</v>
      </c>
      <c r="I170" s="149"/>
      <c r="J170" s="167">
        <f t="shared" si="31"/>
        <v>0</v>
      </c>
      <c r="K170" s="75"/>
      <c r="L170" s="1"/>
      <c r="M170" s="1"/>
      <c r="N170" s="1"/>
      <c r="O170" s="1"/>
      <c r="P170" s="81"/>
      <c r="Q170" s="1"/>
      <c r="R170" s="42"/>
      <c r="S170" s="670"/>
      <c r="T170" s="42"/>
      <c r="U170" s="42"/>
      <c r="V170" s="44"/>
    </row>
    <row r="171" spans="1:22" ht="25.5" hidden="1" customHeight="1" x14ac:dyDescent="0.25">
      <c r="B171" s="55"/>
      <c r="C171" s="2"/>
      <c r="D171" s="762" t="s">
        <v>555</v>
      </c>
      <c r="E171" s="762"/>
      <c r="F171" s="372"/>
      <c r="G171" s="564"/>
      <c r="H171" s="261">
        <f t="shared" si="40"/>
        <v>0</v>
      </c>
      <c r="I171" s="159"/>
      <c r="J171" s="167">
        <f t="shared" si="31"/>
        <v>0</v>
      </c>
      <c r="K171" s="75"/>
      <c r="L171" s="1"/>
      <c r="M171" s="1"/>
      <c r="N171" s="1"/>
      <c r="O171" s="1"/>
      <c r="P171" s="81"/>
      <c r="Q171" s="1"/>
      <c r="R171" s="42"/>
      <c r="S171" s="670"/>
      <c r="T171" s="42"/>
      <c r="U171" s="42"/>
      <c r="V171" s="44"/>
    </row>
    <row r="172" spans="1:22" ht="25.5" hidden="1" customHeight="1" x14ac:dyDescent="0.25">
      <c r="B172" s="55"/>
      <c r="C172" s="2"/>
      <c r="D172" s="762" t="s">
        <v>558</v>
      </c>
      <c r="E172" s="762"/>
      <c r="F172" s="372"/>
      <c r="G172" s="564"/>
      <c r="H172" s="261">
        <f t="shared" si="40"/>
        <v>0</v>
      </c>
      <c r="I172" s="159"/>
      <c r="J172" s="167">
        <f t="shared" si="31"/>
        <v>0</v>
      </c>
      <c r="K172" s="75"/>
      <c r="L172" s="1"/>
      <c r="M172" s="1"/>
      <c r="N172" s="1"/>
      <c r="O172" s="1"/>
      <c r="P172" s="81"/>
      <c r="Q172" s="1"/>
      <c r="R172" s="42"/>
      <c r="S172" s="670"/>
      <c r="T172" s="42"/>
      <c r="U172" s="42"/>
      <c r="V172" s="44"/>
    </row>
    <row r="173" spans="1:22" ht="25.5" hidden="1" customHeight="1" x14ac:dyDescent="0.25">
      <c r="B173" s="55"/>
      <c r="C173" s="2"/>
      <c r="D173" s="762" t="s">
        <v>560</v>
      </c>
      <c r="E173" s="762"/>
      <c r="F173" s="372"/>
      <c r="G173" s="564"/>
      <c r="H173" s="261">
        <f t="shared" si="40"/>
        <v>0</v>
      </c>
      <c r="I173" s="159"/>
      <c r="J173" s="167">
        <f t="shared" si="31"/>
        <v>0</v>
      </c>
      <c r="K173" s="75"/>
      <c r="L173" s="1"/>
      <c r="M173" s="1"/>
      <c r="N173" s="1"/>
      <c r="O173" s="1"/>
      <c r="P173" s="81"/>
      <c r="Q173" s="1"/>
      <c r="R173" s="42"/>
      <c r="S173" s="670"/>
      <c r="T173" s="42"/>
      <c r="U173" s="42"/>
      <c r="V173" s="44"/>
    </row>
    <row r="174" spans="1:22" ht="25.5" hidden="1" customHeight="1" x14ac:dyDescent="0.25">
      <c r="B174" s="55"/>
      <c r="C174" s="2"/>
      <c r="D174" s="762" t="s">
        <v>563</v>
      </c>
      <c r="E174" s="762"/>
      <c r="F174" s="372"/>
      <c r="G174" s="564"/>
      <c r="H174" s="261">
        <f t="shared" si="40"/>
        <v>0</v>
      </c>
      <c r="I174" s="159"/>
      <c r="J174" s="167">
        <f t="shared" si="31"/>
        <v>0</v>
      </c>
      <c r="K174" s="75"/>
      <c r="L174" s="1"/>
      <c r="M174" s="1"/>
      <c r="N174" s="1"/>
      <c r="O174" s="1"/>
      <c r="P174" s="81"/>
      <c r="Q174" s="1"/>
      <c r="R174" s="42"/>
      <c r="S174" s="670"/>
      <c r="T174" s="42"/>
      <c r="U174" s="42"/>
      <c r="V174" s="44"/>
    </row>
    <row r="175" spans="1:22" s="18" customFormat="1" ht="25.5" hidden="1" customHeight="1" x14ac:dyDescent="0.25">
      <c r="A175" s="129" t="s">
        <v>273</v>
      </c>
      <c r="B175" s="92" t="s">
        <v>685</v>
      </c>
      <c r="C175" s="819" t="s">
        <v>606</v>
      </c>
      <c r="D175" s="820"/>
      <c r="E175" s="820"/>
      <c r="F175" s="378"/>
      <c r="G175" s="563"/>
      <c r="H175" s="265">
        <f>H176+H177+H178+H179+H180+H181+H182+H183+H184+H185</f>
        <v>0</v>
      </c>
      <c r="I175" s="163">
        <f t="shared" ref="I175:V175" si="41">I176+I177+I178+I179+I180+I181+I182+I183+I184+I185</f>
        <v>0</v>
      </c>
      <c r="J175" s="166">
        <f t="shared" si="31"/>
        <v>0</v>
      </c>
      <c r="K175" s="94">
        <f t="shared" si="41"/>
        <v>0</v>
      </c>
      <c r="L175" s="95">
        <f t="shared" si="41"/>
        <v>0</v>
      </c>
      <c r="M175" s="95">
        <f t="shared" si="41"/>
        <v>0</v>
      </c>
      <c r="N175" s="95">
        <f t="shared" si="41"/>
        <v>0</v>
      </c>
      <c r="O175" s="95">
        <f t="shared" si="41"/>
        <v>0</v>
      </c>
      <c r="P175" s="98">
        <f t="shared" si="41"/>
        <v>0</v>
      </c>
      <c r="Q175" s="95">
        <f t="shared" si="41"/>
        <v>0</v>
      </c>
      <c r="R175" s="97">
        <f t="shared" si="41"/>
        <v>0</v>
      </c>
      <c r="S175" s="668">
        <f t="shared" si="41"/>
        <v>0</v>
      </c>
      <c r="T175" s="97">
        <f t="shared" si="41"/>
        <v>0</v>
      </c>
      <c r="U175" s="97">
        <f t="shared" si="41"/>
        <v>0</v>
      </c>
      <c r="V175" s="99">
        <f t="shared" si="41"/>
        <v>0</v>
      </c>
    </row>
    <row r="176" spans="1:22" hidden="1" x14ac:dyDescent="0.25">
      <c r="B176" s="55"/>
      <c r="C176" s="2"/>
      <c r="D176" s="761" t="s">
        <v>815</v>
      </c>
      <c r="E176" s="761"/>
      <c r="F176" s="366"/>
      <c r="G176" s="548"/>
      <c r="H176" s="251">
        <f t="shared" ref="H176:H185" si="42">SUM(K176:V176)</f>
        <v>0</v>
      </c>
      <c r="I176" s="149"/>
      <c r="J176" s="167">
        <f t="shared" si="31"/>
        <v>0</v>
      </c>
      <c r="K176" s="75"/>
      <c r="L176" s="1"/>
      <c r="M176" s="1"/>
      <c r="N176" s="1"/>
      <c r="O176" s="1"/>
      <c r="P176" s="81"/>
      <c r="Q176" s="1"/>
      <c r="R176" s="42"/>
      <c r="S176" s="670"/>
      <c r="T176" s="42"/>
      <c r="U176" s="42"/>
      <c r="V176" s="44"/>
    </row>
    <row r="177" spans="1:22" hidden="1" x14ac:dyDescent="0.25">
      <c r="B177" s="55"/>
      <c r="C177" s="2"/>
      <c r="D177" s="761" t="s">
        <v>816</v>
      </c>
      <c r="E177" s="761"/>
      <c r="F177" s="366"/>
      <c r="G177" s="548"/>
      <c r="H177" s="251">
        <f t="shared" si="42"/>
        <v>0</v>
      </c>
      <c r="I177" s="149"/>
      <c r="J177" s="167">
        <f t="shared" si="31"/>
        <v>0</v>
      </c>
      <c r="K177" s="75"/>
      <c r="L177" s="1"/>
      <c r="M177" s="1"/>
      <c r="N177" s="1"/>
      <c r="O177" s="1"/>
      <c r="P177" s="81"/>
      <c r="Q177" s="1"/>
      <c r="R177" s="42"/>
      <c r="S177" s="670"/>
      <c r="T177" s="42"/>
      <c r="U177" s="42"/>
      <c r="V177" s="44"/>
    </row>
    <row r="178" spans="1:22" hidden="1" x14ac:dyDescent="0.25">
      <c r="B178" s="55"/>
      <c r="C178" s="2"/>
      <c r="D178" s="761" t="s">
        <v>546</v>
      </c>
      <c r="E178" s="761"/>
      <c r="F178" s="366"/>
      <c r="G178" s="548"/>
      <c r="H178" s="251">
        <f t="shared" si="42"/>
        <v>0</v>
      </c>
      <c r="I178" s="149"/>
      <c r="J178" s="167">
        <f t="shared" si="31"/>
        <v>0</v>
      </c>
      <c r="K178" s="75"/>
      <c r="L178" s="1"/>
      <c r="M178" s="1"/>
      <c r="N178" s="1"/>
      <c r="O178" s="1"/>
      <c r="P178" s="81"/>
      <c r="Q178" s="1"/>
      <c r="R178" s="42"/>
      <c r="S178" s="670"/>
      <c r="T178" s="42"/>
      <c r="U178" s="42"/>
      <c r="V178" s="44"/>
    </row>
    <row r="179" spans="1:22" ht="25.5" hidden="1" customHeight="1" x14ac:dyDescent="0.25">
      <c r="B179" s="55"/>
      <c r="C179" s="2"/>
      <c r="D179" s="762" t="s">
        <v>549</v>
      </c>
      <c r="E179" s="762"/>
      <c r="F179" s="372"/>
      <c r="G179" s="564"/>
      <c r="H179" s="261">
        <f t="shared" si="42"/>
        <v>0</v>
      </c>
      <c r="I179" s="159"/>
      <c r="J179" s="167">
        <f t="shared" si="31"/>
        <v>0</v>
      </c>
      <c r="K179" s="75"/>
      <c r="L179" s="1"/>
      <c r="M179" s="1"/>
      <c r="N179" s="1"/>
      <c r="O179" s="1"/>
      <c r="P179" s="81"/>
      <c r="Q179" s="1"/>
      <c r="R179" s="42"/>
      <c r="S179" s="670"/>
      <c r="T179" s="42"/>
      <c r="U179" s="42"/>
      <c r="V179" s="44"/>
    </row>
    <row r="180" spans="1:22" hidden="1" x14ac:dyDescent="0.25">
      <c r="B180" s="55"/>
      <c r="C180" s="2"/>
      <c r="D180" s="761" t="s">
        <v>552</v>
      </c>
      <c r="E180" s="761"/>
      <c r="F180" s="366"/>
      <c r="G180" s="548"/>
      <c r="H180" s="251">
        <f t="shared" si="42"/>
        <v>0</v>
      </c>
      <c r="I180" s="149"/>
      <c r="J180" s="167">
        <f t="shared" si="31"/>
        <v>0</v>
      </c>
      <c r="K180" s="75"/>
      <c r="L180" s="1"/>
      <c r="M180" s="1"/>
      <c r="N180" s="1"/>
      <c r="O180" s="1"/>
      <c r="P180" s="81"/>
      <c r="Q180" s="1"/>
      <c r="R180" s="42"/>
      <c r="S180" s="670"/>
      <c r="T180" s="42"/>
      <c r="U180" s="42"/>
      <c r="V180" s="44"/>
    </row>
    <row r="181" spans="1:22" hidden="1" x14ac:dyDescent="0.25">
      <c r="B181" s="55"/>
      <c r="C181" s="2"/>
      <c r="D181" s="761" t="s">
        <v>817</v>
      </c>
      <c r="E181" s="761"/>
      <c r="F181" s="366"/>
      <c r="G181" s="548"/>
      <c r="H181" s="251">
        <f t="shared" si="42"/>
        <v>0</v>
      </c>
      <c r="I181" s="149"/>
      <c r="J181" s="167">
        <f t="shared" si="31"/>
        <v>0</v>
      </c>
      <c r="K181" s="75"/>
      <c r="L181" s="1"/>
      <c r="M181" s="1"/>
      <c r="N181" s="1"/>
      <c r="O181" s="1"/>
      <c r="P181" s="81"/>
      <c r="Q181" s="1"/>
      <c r="R181" s="42"/>
      <c r="S181" s="670"/>
      <c r="T181" s="42"/>
      <c r="U181" s="42"/>
      <c r="V181" s="44"/>
    </row>
    <row r="182" spans="1:22" ht="25.5" hidden="1" customHeight="1" x14ac:dyDescent="0.25">
      <c r="B182" s="55"/>
      <c r="C182" s="2"/>
      <c r="D182" s="762" t="s">
        <v>556</v>
      </c>
      <c r="E182" s="762"/>
      <c r="F182" s="372"/>
      <c r="G182" s="564"/>
      <c r="H182" s="261">
        <f t="shared" si="42"/>
        <v>0</v>
      </c>
      <c r="I182" s="159"/>
      <c r="J182" s="167">
        <f t="shared" si="31"/>
        <v>0</v>
      </c>
      <c r="K182" s="75"/>
      <c r="L182" s="1"/>
      <c r="M182" s="1"/>
      <c r="N182" s="1"/>
      <c r="O182" s="1"/>
      <c r="P182" s="81"/>
      <c r="Q182" s="1"/>
      <c r="R182" s="42"/>
      <c r="S182" s="670"/>
      <c r="T182" s="42"/>
      <c r="U182" s="42"/>
      <c r="V182" s="44"/>
    </row>
    <row r="183" spans="1:22" ht="25.5" hidden="1" customHeight="1" x14ac:dyDescent="0.25">
      <c r="B183" s="55"/>
      <c r="C183" s="2"/>
      <c r="D183" s="762" t="s">
        <v>559</v>
      </c>
      <c r="E183" s="762"/>
      <c r="F183" s="372"/>
      <c r="G183" s="564"/>
      <c r="H183" s="261">
        <f t="shared" si="42"/>
        <v>0</v>
      </c>
      <c r="I183" s="159"/>
      <c r="J183" s="167">
        <f t="shared" si="31"/>
        <v>0</v>
      </c>
      <c r="K183" s="75"/>
      <c r="L183" s="1"/>
      <c r="M183" s="1"/>
      <c r="N183" s="1"/>
      <c r="O183" s="1"/>
      <c r="P183" s="81"/>
      <c r="Q183" s="1"/>
      <c r="R183" s="42"/>
      <c r="S183" s="670"/>
      <c r="T183" s="42"/>
      <c r="U183" s="42"/>
      <c r="V183" s="44"/>
    </row>
    <row r="184" spans="1:22" ht="25.5" hidden="1" customHeight="1" x14ac:dyDescent="0.25">
      <c r="B184" s="55"/>
      <c r="C184" s="2"/>
      <c r="D184" s="762" t="s">
        <v>561</v>
      </c>
      <c r="E184" s="762"/>
      <c r="F184" s="372"/>
      <c r="G184" s="564"/>
      <c r="H184" s="261">
        <f t="shared" si="42"/>
        <v>0</v>
      </c>
      <c r="I184" s="159"/>
      <c r="J184" s="167">
        <f t="shared" si="31"/>
        <v>0</v>
      </c>
      <c r="K184" s="75"/>
      <c r="L184" s="1"/>
      <c r="M184" s="1"/>
      <c r="N184" s="1"/>
      <c r="O184" s="1"/>
      <c r="P184" s="81"/>
      <c r="Q184" s="1"/>
      <c r="R184" s="42"/>
      <c r="S184" s="670"/>
      <c r="T184" s="42"/>
      <c r="U184" s="42"/>
      <c r="V184" s="44"/>
    </row>
    <row r="185" spans="1:22" ht="25.5" hidden="1" customHeight="1" x14ac:dyDescent="0.25">
      <c r="B185" s="55"/>
      <c r="C185" s="2"/>
      <c r="D185" s="762" t="s">
        <v>564</v>
      </c>
      <c r="E185" s="762"/>
      <c r="F185" s="372"/>
      <c r="G185" s="564"/>
      <c r="H185" s="261">
        <f t="shared" si="42"/>
        <v>0</v>
      </c>
      <c r="I185" s="159"/>
      <c r="J185" s="167">
        <f t="shared" si="31"/>
        <v>0</v>
      </c>
      <c r="K185" s="75"/>
      <c r="L185" s="1"/>
      <c r="M185" s="1"/>
      <c r="N185" s="1"/>
      <c r="O185" s="1"/>
      <c r="P185" s="81"/>
      <c r="Q185" s="1"/>
      <c r="R185" s="42"/>
      <c r="S185" s="670"/>
      <c r="T185" s="42"/>
      <c r="U185" s="42"/>
      <c r="V185" s="44"/>
    </row>
    <row r="186" spans="1:22" s="18" customFormat="1" hidden="1" x14ac:dyDescent="0.25">
      <c r="A186" s="126" t="s">
        <v>274</v>
      </c>
      <c r="B186" s="92" t="s">
        <v>686</v>
      </c>
      <c r="C186" s="784" t="s">
        <v>275</v>
      </c>
      <c r="D186" s="785"/>
      <c r="E186" s="785"/>
      <c r="F186" s="368"/>
      <c r="G186" s="550"/>
      <c r="H186" s="252">
        <f>H187+H188+H189+H190+H191+H192+H193+H194+H195+H196</f>
        <v>0</v>
      </c>
      <c r="I186" s="150">
        <f t="shared" ref="I186:V186" si="43">I187+I188+I189+I190+I191+I192+I193+I194+I195+I196</f>
        <v>0</v>
      </c>
      <c r="J186" s="166">
        <f t="shared" si="31"/>
        <v>0</v>
      </c>
      <c r="K186" s="94">
        <f t="shared" si="43"/>
        <v>0</v>
      </c>
      <c r="L186" s="95">
        <f t="shared" si="43"/>
        <v>0</v>
      </c>
      <c r="M186" s="95">
        <f t="shared" si="43"/>
        <v>0</v>
      </c>
      <c r="N186" s="95">
        <f t="shared" si="43"/>
        <v>0</v>
      </c>
      <c r="O186" s="95">
        <f t="shared" si="43"/>
        <v>0</v>
      </c>
      <c r="P186" s="98">
        <f t="shared" si="43"/>
        <v>0</v>
      </c>
      <c r="Q186" s="95">
        <f t="shared" si="43"/>
        <v>0</v>
      </c>
      <c r="R186" s="97">
        <f t="shared" si="43"/>
        <v>0</v>
      </c>
      <c r="S186" s="668">
        <f t="shared" si="43"/>
        <v>0</v>
      </c>
      <c r="T186" s="97">
        <f t="shared" si="43"/>
        <v>0</v>
      </c>
      <c r="U186" s="97">
        <f t="shared" si="43"/>
        <v>0</v>
      </c>
      <c r="V186" s="99">
        <f t="shared" si="43"/>
        <v>0</v>
      </c>
    </row>
    <row r="187" spans="1:22" hidden="1" x14ac:dyDescent="0.25">
      <c r="B187" s="55"/>
      <c r="C187" s="2"/>
      <c r="D187" s="761" t="s">
        <v>371</v>
      </c>
      <c r="E187" s="761"/>
      <c r="F187" s="366"/>
      <c r="G187" s="548"/>
      <c r="H187" s="251">
        <f t="shared" ref="H187:H196" si="44">SUM(K187:V187)</f>
        <v>0</v>
      </c>
      <c r="I187" s="149"/>
      <c r="J187" s="167">
        <f t="shared" si="31"/>
        <v>0</v>
      </c>
      <c r="K187" s="75"/>
      <c r="L187" s="1"/>
      <c r="M187" s="1"/>
      <c r="N187" s="1"/>
      <c r="O187" s="1"/>
      <c r="P187" s="81"/>
      <c r="Q187" s="1"/>
      <c r="R187" s="42"/>
      <c r="S187" s="670"/>
      <c r="T187" s="42"/>
      <c r="U187" s="42"/>
      <c r="V187" s="44"/>
    </row>
    <row r="188" spans="1:22" hidden="1" x14ac:dyDescent="0.25">
      <c r="B188" s="55"/>
      <c r="C188" s="2"/>
      <c r="D188" s="761" t="s">
        <v>544</v>
      </c>
      <c r="E188" s="761"/>
      <c r="F188" s="366"/>
      <c r="G188" s="548"/>
      <c r="H188" s="251">
        <f t="shared" si="44"/>
        <v>0</v>
      </c>
      <c r="I188" s="149"/>
      <c r="J188" s="167">
        <f t="shared" si="31"/>
        <v>0</v>
      </c>
      <c r="K188" s="75"/>
      <c r="L188" s="1"/>
      <c r="M188" s="1"/>
      <c r="N188" s="1"/>
      <c r="O188" s="1"/>
      <c r="P188" s="81"/>
      <c r="Q188" s="1"/>
      <c r="R188" s="42"/>
      <c r="S188" s="670"/>
      <c r="T188" s="42"/>
      <c r="U188" s="42"/>
      <c r="V188" s="44"/>
    </row>
    <row r="189" spans="1:22" hidden="1" x14ac:dyDescent="0.25">
      <c r="B189" s="55"/>
      <c r="C189" s="2"/>
      <c r="D189" s="761" t="s">
        <v>547</v>
      </c>
      <c r="E189" s="761"/>
      <c r="F189" s="366"/>
      <c r="G189" s="548"/>
      <c r="H189" s="251">
        <f t="shared" si="44"/>
        <v>0</v>
      </c>
      <c r="I189" s="149"/>
      <c r="J189" s="167">
        <f t="shared" si="31"/>
        <v>0</v>
      </c>
      <c r="K189" s="75"/>
      <c r="L189" s="1"/>
      <c r="M189" s="1"/>
      <c r="N189" s="1"/>
      <c r="O189" s="1"/>
      <c r="P189" s="81"/>
      <c r="Q189" s="1"/>
      <c r="R189" s="42"/>
      <c r="S189" s="670"/>
      <c r="T189" s="42"/>
      <c r="U189" s="42"/>
      <c r="V189" s="44"/>
    </row>
    <row r="190" spans="1:22" hidden="1" x14ac:dyDescent="0.25">
      <c r="B190" s="55"/>
      <c r="C190" s="2"/>
      <c r="D190" s="762" t="s">
        <v>818</v>
      </c>
      <c r="E190" s="762"/>
      <c r="F190" s="372"/>
      <c r="G190" s="564"/>
      <c r="H190" s="261">
        <f t="shared" si="44"/>
        <v>0</v>
      </c>
      <c r="I190" s="159"/>
      <c r="J190" s="167">
        <f t="shared" si="31"/>
        <v>0</v>
      </c>
      <c r="K190" s="75"/>
      <c r="L190" s="1"/>
      <c r="M190" s="1"/>
      <c r="N190" s="1"/>
      <c r="O190" s="1"/>
      <c r="P190" s="81"/>
      <c r="Q190" s="1"/>
      <c r="R190" s="42"/>
      <c r="S190" s="670"/>
      <c r="T190" s="42"/>
      <c r="U190" s="42"/>
      <c r="V190" s="44"/>
    </row>
    <row r="191" spans="1:22" hidden="1" x14ac:dyDescent="0.25">
      <c r="B191" s="55"/>
      <c r="C191" s="2"/>
      <c r="D191" s="761" t="s">
        <v>554</v>
      </c>
      <c r="E191" s="761"/>
      <c r="F191" s="366"/>
      <c r="G191" s="548"/>
      <c r="H191" s="251">
        <f t="shared" si="44"/>
        <v>0</v>
      </c>
      <c r="I191" s="149"/>
      <c r="J191" s="167">
        <f t="shared" si="31"/>
        <v>0</v>
      </c>
      <c r="K191" s="75"/>
      <c r="L191" s="1"/>
      <c r="M191" s="1"/>
      <c r="N191" s="1"/>
      <c r="O191" s="1"/>
      <c r="P191" s="81"/>
      <c r="Q191" s="1"/>
      <c r="R191" s="42"/>
      <c r="S191" s="670"/>
      <c r="T191" s="42"/>
      <c r="U191" s="42"/>
      <c r="V191" s="44"/>
    </row>
    <row r="192" spans="1:22" hidden="1" x14ac:dyDescent="0.25">
      <c r="B192" s="55"/>
      <c r="C192" s="2"/>
      <c r="D192" s="761" t="s">
        <v>553</v>
      </c>
      <c r="E192" s="761"/>
      <c r="F192" s="366"/>
      <c r="G192" s="548"/>
      <c r="H192" s="251">
        <f t="shared" si="44"/>
        <v>0</v>
      </c>
      <c r="I192" s="149"/>
      <c r="J192" s="167">
        <f t="shared" si="31"/>
        <v>0</v>
      </c>
      <c r="K192" s="75"/>
      <c r="L192" s="1"/>
      <c r="M192" s="1"/>
      <c r="N192" s="1"/>
      <c r="O192" s="1"/>
      <c r="P192" s="81"/>
      <c r="Q192" s="1"/>
      <c r="R192" s="42"/>
      <c r="S192" s="670"/>
      <c r="T192" s="42"/>
      <c r="U192" s="42"/>
      <c r="V192" s="44"/>
    </row>
    <row r="193" spans="1:22" ht="25.5" hidden="1" customHeight="1" x14ac:dyDescent="0.25">
      <c r="B193" s="55"/>
      <c r="C193" s="2"/>
      <c r="D193" s="762" t="s">
        <v>557</v>
      </c>
      <c r="E193" s="762"/>
      <c r="F193" s="372"/>
      <c r="G193" s="564"/>
      <c r="H193" s="261">
        <f t="shared" si="44"/>
        <v>0</v>
      </c>
      <c r="I193" s="159"/>
      <c r="J193" s="167">
        <f t="shared" si="31"/>
        <v>0</v>
      </c>
      <c r="K193" s="75"/>
      <c r="L193" s="1"/>
      <c r="M193" s="1"/>
      <c r="N193" s="1"/>
      <c r="O193" s="1"/>
      <c r="P193" s="81"/>
      <c r="Q193" s="1"/>
      <c r="R193" s="42"/>
      <c r="S193" s="670"/>
      <c r="T193" s="42"/>
      <c r="U193" s="42"/>
      <c r="V193" s="44"/>
    </row>
    <row r="194" spans="1:22" hidden="1" x14ac:dyDescent="0.25">
      <c r="B194" s="55"/>
      <c r="C194" s="2"/>
      <c r="D194" s="761" t="s">
        <v>819</v>
      </c>
      <c r="E194" s="761"/>
      <c r="F194" s="366"/>
      <c r="G194" s="548"/>
      <c r="H194" s="251">
        <f t="shared" si="44"/>
        <v>0</v>
      </c>
      <c r="I194" s="149"/>
      <c r="J194" s="167">
        <f t="shared" si="31"/>
        <v>0</v>
      </c>
      <c r="K194" s="75"/>
      <c r="L194" s="1"/>
      <c r="M194" s="1"/>
      <c r="N194" s="1"/>
      <c r="O194" s="1"/>
      <c r="P194" s="81"/>
      <c r="Q194" s="1"/>
      <c r="R194" s="42"/>
      <c r="S194" s="670"/>
      <c r="T194" s="42"/>
      <c r="U194" s="42"/>
      <c r="V194" s="44"/>
    </row>
    <row r="195" spans="1:22" ht="25.5" hidden="1" customHeight="1" x14ac:dyDescent="0.25">
      <c r="B195" s="55"/>
      <c r="C195" s="2"/>
      <c r="D195" s="762" t="s">
        <v>562</v>
      </c>
      <c r="E195" s="762"/>
      <c r="F195" s="372"/>
      <c r="G195" s="564"/>
      <c r="H195" s="261">
        <f t="shared" si="44"/>
        <v>0</v>
      </c>
      <c r="I195" s="159"/>
      <c r="J195" s="167">
        <f t="shared" si="31"/>
        <v>0</v>
      </c>
      <c r="K195" s="75"/>
      <c r="L195" s="1"/>
      <c r="M195" s="1"/>
      <c r="N195" s="1"/>
      <c r="O195" s="1"/>
      <c r="P195" s="81"/>
      <c r="Q195" s="1"/>
      <c r="R195" s="42"/>
      <c r="S195" s="670"/>
      <c r="T195" s="42"/>
      <c r="U195" s="42"/>
      <c r="V195" s="44"/>
    </row>
    <row r="196" spans="1:22" ht="25.5" hidden="1" customHeight="1" x14ac:dyDescent="0.25">
      <c r="B196" s="55"/>
      <c r="C196" s="2"/>
      <c r="D196" s="762" t="s">
        <v>565</v>
      </c>
      <c r="E196" s="762"/>
      <c r="F196" s="372"/>
      <c r="G196" s="564"/>
      <c r="H196" s="261">
        <f t="shared" si="44"/>
        <v>0</v>
      </c>
      <c r="I196" s="159"/>
      <c r="J196" s="167">
        <f t="shared" si="31"/>
        <v>0</v>
      </c>
      <c r="K196" s="75"/>
      <c r="L196" s="1"/>
      <c r="M196" s="1"/>
      <c r="N196" s="1"/>
      <c r="O196" s="1"/>
      <c r="P196" s="81"/>
      <c r="Q196" s="1"/>
      <c r="R196" s="42"/>
      <c r="S196" s="670"/>
      <c r="T196" s="42"/>
      <c r="U196" s="42"/>
      <c r="V196" s="44"/>
    </row>
    <row r="197" spans="1:22" s="18" customFormat="1" ht="25.5" hidden="1" customHeight="1" x14ac:dyDescent="0.25">
      <c r="A197" s="126" t="s">
        <v>276</v>
      </c>
      <c r="B197" s="92" t="s">
        <v>687</v>
      </c>
      <c r="C197" s="819" t="s">
        <v>607</v>
      </c>
      <c r="D197" s="820"/>
      <c r="E197" s="820"/>
      <c r="F197" s="378"/>
      <c r="G197" s="563"/>
      <c r="H197" s="265">
        <f>H198+H199</f>
        <v>0</v>
      </c>
      <c r="I197" s="163">
        <f t="shared" ref="I197:V197" si="45">I198+I199</f>
        <v>0</v>
      </c>
      <c r="J197" s="166">
        <f t="shared" si="31"/>
        <v>0</v>
      </c>
      <c r="K197" s="94">
        <f t="shared" si="45"/>
        <v>0</v>
      </c>
      <c r="L197" s="95">
        <f t="shared" si="45"/>
        <v>0</v>
      </c>
      <c r="M197" s="95">
        <f t="shared" si="45"/>
        <v>0</v>
      </c>
      <c r="N197" s="95">
        <f t="shared" si="45"/>
        <v>0</v>
      </c>
      <c r="O197" s="95">
        <f t="shared" si="45"/>
        <v>0</v>
      </c>
      <c r="P197" s="98">
        <f t="shared" si="45"/>
        <v>0</v>
      </c>
      <c r="Q197" s="95">
        <f t="shared" si="45"/>
        <v>0</v>
      </c>
      <c r="R197" s="97">
        <f t="shared" si="45"/>
        <v>0</v>
      </c>
      <c r="S197" s="668">
        <f t="shared" si="45"/>
        <v>0</v>
      </c>
      <c r="T197" s="97">
        <f t="shared" si="45"/>
        <v>0</v>
      </c>
      <c r="U197" s="97">
        <f t="shared" si="45"/>
        <v>0</v>
      </c>
      <c r="V197" s="99">
        <f t="shared" si="45"/>
        <v>0</v>
      </c>
    </row>
    <row r="198" spans="1:22" ht="25.5" hidden="1" customHeight="1" x14ac:dyDescent="0.25">
      <c r="B198" s="55"/>
      <c r="C198" s="2"/>
      <c r="D198" s="762" t="s">
        <v>568</v>
      </c>
      <c r="E198" s="762"/>
      <c r="F198" s="372"/>
      <c r="G198" s="564"/>
      <c r="H198" s="261">
        <f>SUM(K198:V198)</f>
        <v>0</v>
      </c>
      <c r="I198" s="159"/>
      <c r="J198" s="167">
        <f t="shared" ref="J198:J255" si="46">SUM(H198:I198)</f>
        <v>0</v>
      </c>
      <c r="K198" s="75"/>
      <c r="L198" s="1"/>
      <c r="M198" s="1"/>
      <c r="N198" s="1"/>
      <c r="O198" s="1"/>
      <c r="P198" s="81"/>
      <c r="Q198" s="1"/>
      <c r="R198" s="42"/>
      <c r="S198" s="670"/>
      <c r="T198" s="42"/>
      <c r="U198" s="42"/>
      <c r="V198" s="44"/>
    </row>
    <row r="199" spans="1:22" ht="25.5" hidden="1" customHeight="1" x14ac:dyDescent="0.25">
      <c r="B199" s="55"/>
      <c r="C199" s="2"/>
      <c r="D199" s="762" t="s">
        <v>569</v>
      </c>
      <c r="E199" s="762"/>
      <c r="F199" s="372"/>
      <c r="G199" s="564"/>
      <c r="H199" s="261">
        <f>SUM(K199:V199)</f>
        <v>0</v>
      </c>
      <c r="I199" s="159"/>
      <c r="J199" s="167">
        <f t="shared" si="46"/>
        <v>0</v>
      </c>
      <c r="K199" s="75"/>
      <c r="L199" s="1"/>
      <c r="M199" s="1"/>
      <c r="N199" s="1"/>
      <c r="O199" s="1"/>
      <c r="P199" s="81"/>
      <c r="Q199" s="1"/>
      <c r="R199" s="42"/>
      <c r="S199" s="670"/>
      <c r="T199" s="42"/>
      <c r="U199" s="42"/>
      <c r="V199" s="44"/>
    </row>
    <row r="200" spans="1:22" s="18" customFormat="1" ht="15" hidden="1" customHeight="1" x14ac:dyDescent="0.25">
      <c r="A200" s="126" t="s">
        <v>277</v>
      </c>
      <c r="B200" s="92" t="s">
        <v>688</v>
      </c>
      <c r="C200" s="819" t="s">
        <v>820</v>
      </c>
      <c r="D200" s="820"/>
      <c r="E200" s="820"/>
      <c r="F200" s="378"/>
      <c r="G200" s="563"/>
      <c r="H200" s="265">
        <f>H201+H202+H203+H204+H205+H206+H207+H208+H209+H210+H211</f>
        <v>0</v>
      </c>
      <c r="I200" s="163">
        <f t="shared" ref="I200:V200" si="47">I201+I202+I203+I204+I205+I206+I207+I208+I209+I210+I211</f>
        <v>0</v>
      </c>
      <c r="J200" s="166">
        <f t="shared" si="46"/>
        <v>0</v>
      </c>
      <c r="K200" s="94">
        <f t="shared" si="47"/>
        <v>0</v>
      </c>
      <c r="L200" s="95">
        <f t="shared" si="47"/>
        <v>0</v>
      </c>
      <c r="M200" s="95">
        <f t="shared" si="47"/>
        <v>0</v>
      </c>
      <c r="N200" s="95">
        <f t="shared" si="47"/>
        <v>0</v>
      </c>
      <c r="O200" s="95">
        <f t="shared" si="47"/>
        <v>0</v>
      </c>
      <c r="P200" s="98">
        <f t="shared" si="47"/>
        <v>0</v>
      </c>
      <c r="Q200" s="95">
        <f t="shared" si="47"/>
        <v>0</v>
      </c>
      <c r="R200" s="97">
        <f t="shared" si="47"/>
        <v>0</v>
      </c>
      <c r="S200" s="668">
        <f t="shared" si="47"/>
        <v>0</v>
      </c>
      <c r="T200" s="97">
        <f t="shared" si="47"/>
        <v>0</v>
      </c>
      <c r="U200" s="97">
        <f t="shared" si="47"/>
        <v>0</v>
      </c>
      <c r="V200" s="99">
        <f t="shared" si="47"/>
        <v>0</v>
      </c>
    </row>
    <row r="201" spans="1:22" hidden="1" x14ac:dyDescent="0.25">
      <c r="B201" s="55"/>
      <c r="C201" s="2"/>
      <c r="D201" s="761" t="s">
        <v>372</v>
      </c>
      <c r="E201" s="761"/>
      <c r="F201" s="366"/>
      <c r="G201" s="548"/>
      <c r="H201" s="251">
        <f t="shared" ref="H201:H213" si="48">SUM(K201:V201)</f>
        <v>0</v>
      </c>
      <c r="I201" s="149"/>
      <c r="J201" s="167">
        <f t="shared" si="46"/>
        <v>0</v>
      </c>
      <c r="K201" s="75"/>
      <c r="L201" s="1"/>
      <c r="M201" s="1"/>
      <c r="N201" s="1"/>
      <c r="O201" s="1"/>
      <c r="P201" s="81"/>
      <c r="Q201" s="1"/>
      <c r="R201" s="42"/>
      <c r="S201" s="670"/>
      <c r="T201" s="42"/>
      <c r="U201" s="42"/>
      <c r="V201" s="44"/>
    </row>
    <row r="202" spans="1:22" hidden="1" x14ac:dyDescent="0.25">
      <c r="B202" s="55"/>
      <c r="C202" s="2"/>
      <c r="D202" s="761" t="s">
        <v>821</v>
      </c>
      <c r="E202" s="761"/>
      <c r="F202" s="366"/>
      <c r="G202" s="548"/>
      <c r="H202" s="251">
        <f t="shared" si="48"/>
        <v>0</v>
      </c>
      <c r="I202" s="149"/>
      <c r="J202" s="167">
        <f t="shared" si="46"/>
        <v>0</v>
      </c>
      <c r="K202" s="75"/>
      <c r="L202" s="1"/>
      <c r="M202" s="1"/>
      <c r="N202" s="1"/>
      <c r="O202" s="1"/>
      <c r="P202" s="81"/>
      <c r="Q202" s="1"/>
      <c r="R202" s="42"/>
      <c r="S202" s="670"/>
      <c r="T202" s="42"/>
      <c r="U202" s="42"/>
      <c r="V202" s="44"/>
    </row>
    <row r="203" spans="1:22" hidden="1" x14ac:dyDescent="0.25">
      <c r="B203" s="55"/>
      <c r="C203" s="2"/>
      <c r="D203" s="761" t="s">
        <v>375</v>
      </c>
      <c r="E203" s="761"/>
      <c r="F203" s="366"/>
      <c r="G203" s="548"/>
      <c r="H203" s="251">
        <f t="shared" si="48"/>
        <v>0</v>
      </c>
      <c r="I203" s="149"/>
      <c r="J203" s="167">
        <f t="shared" si="46"/>
        <v>0</v>
      </c>
      <c r="K203" s="75"/>
      <c r="L203" s="1"/>
      <c r="M203" s="1"/>
      <c r="N203" s="1"/>
      <c r="O203" s="1"/>
      <c r="P203" s="81"/>
      <c r="Q203" s="1"/>
      <c r="R203" s="42"/>
      <c r="S203" s="670"/>
      <c r="T203" s="42"/>
      <c r="U203" s="42"/>
      <c r="V203" s="44"/>
    </row>
    <row r="204" spans="1:22" hidden="1" x14ac:dyDescent="0.25">
      <c r="B204" s="55"/>
      <c r="C204" s="2"/>
      <c r="D204" s="761" t="s">
        <v>373</v>
      </c>
      <c r="E204" s="761"/>
      <c r="F204" s="366"/>
      <c r="G204" s="548"/>
      <c r="H204" s="251">
        <f t="shared" si="48"/>
        <v>0</v>
      </c>
      <c r="I204" s="149"/>
      <c r="J204" s="167">
        <f t="shared" si="46"/>
        <v>0</v>
      </c>
      <c r="K204" s="75"/>
      <c r="L204" s="1"/>
      <c r="M204" s="1"/>
      <c r="N204" s="1"/>
      <c r="O204" s="1"/>
      <c r="P204" s="81"/>
      <c r="Q204" s="1"/>
      <c r="R204" s="42"/>
      <c r="S204" s="670"/>
      <c r="T204" s="42"/>
      <c r="U204" s="42"/>
      <c r="V204" s="44"/>
    </row>
    <row r="205" spans="1:22" hidden="1" x14ac:dyDescent="0.25">
      <c r="B205" s="55"/>
      <c r="C205" s="2"/>
      <c r="D205" s="761" t="s">
        <v>822</v>
      </c>
      <c r="E205" s="761"/>
      <c r="F205" s="366"/>
      <c r="G205" s="548"/>
      <c r="H205" s="251">
        <f t="shared" si="48"/>
        <v>0</v>
      </c>
      <c r="I205" s="149"/>
      <c r="J205" s="167">
        <f t="shared" si="46"/>
        <v>0</v>
      </c>
      <c r="K205" s="75"/>
      <c r="L205" s="1"/>
      <c r="M205" s="1"/>
      <c r="N205" s="1"/>
      <c r="O205" s="1"/>
      <c r="P205" s="81"/>
      <c r="Q205" s="1"/>
      <c r="R205" s="42"/>
      <c r="S205" s="670"/>
      <c r="T205" s="42"/>
      <c r="U205" s="42"/>
      <c r="V205" s="44"/>
    </row>
    <row r="206" spans="1:22" ht="25.5" hidden="1" customHeight="1" x14ac:dyDescent="0.25">
      <c r="B206" s="55"/>
      <c r="C206" s="2"/>
      <c r="D206" s="762" t="s">
        <v>537</v>
      </c>
      <c r="E206" s="762"/>
      <c r="F206" s="372"/>
      <c r="G206" s="564"/>
      <c r="H206" s="261">
        <f t="shared" si="48"/>
        <v>0</v>
      </c>
      <c r="I206" s="159"/>
      <c r="J206" s="167">
        <f t="shared" si="46"/>
        <v>0</v>
      </c>
      <c r="K206" s="75"/>
      <c r="L206" s="1"/>
      <c r="M206" s="1"/>
      <c r="N206" s="1"/>
      <c r="O206" s="1"/>
      <c r="P206" s="81"/>
      <c r="Q206" s="1"/>
      <c r="R206" s="42"/>
      <c r="S206" s="670"/>
      <c r="T206" s="42"/>
      <c r="U206" s="42"/>
      <c r="V206" s="44"/>
    </row>
    <row r="207" spans="1:22" ht="25.5" hidden="1" customHeight="1" x14ac:dyDescent="0.25">
      <c r="B207" s="55"/>
      <c r="C207" s="2"/>
      <c r="D207" s="762" t="s">
        <v>540</v>
      </c>
      <c r="E207" s="762"/>
      <c r="F207" s="372"/>
      <c r="G207" s="564"/>
      <c r="H207" s="261">
        <f t="shared" si="48"/>
        <v>0</v>
      </c>
      <c r="I207" s="159"/>
      <c r="J207" s="167">
        <f t="shared" si="46"/>
        <v>0</v>
      </c>
      <c r="K207" s="75"/>
      <c r="L207" s="1"/>
      <c r="M207" s="1"/>
      <c r="N207" s="1"/>
      <c r="O207" s="1"/>
      <c r="P207" s="81"/>
      <c r="Q207" s="1"/>
      <c r="R207" s="42"/>
      <c r="S207" s="670"/>
      <c r="T207" s="42"/>
      <c r="U207" s="42"/>
      <c r="V207" s="44"/>
    </row>
    <row r="208" spans="1:22" hidden="1" x14ac:dyDescent="0.25">
      <c r="B208" s="55"/>
      <c r="C208" s="2"/>
      <c r="D208" s="761" t="s">
        <v>823</v>
      </c>
      <c r="E208" s="761"/>
      <c r="F208" s="366"/>
      <c r="G208" s="548"/>
      <c r="H208" s="251">
        <f t="shared" si="48"/>
        <v>0</v>
      </c>
      <c r="I208" s="149"/>
      <c r="J208" s="167">
        <f t="shared" si="46"/>
        <v>0</v>
      </c>
      <c r="K208" s="75"/>
      <c r="L208" s="1"/>
      <c r="M208" s="1"/>
      <c r="N208" s="1"/>
      <c r="O208" s="1"/>
      <c r="P208" s="81"/>
      <c r="Q208" s="1"/>
      <c r="R208" s="42"/>
      <c r="S208" s="670"/>
      <c r="T208" s="42"/>
      <c r="U208" s="42"/>
      <c r="V208" s="44"/>
    </row>
    <row r="209" spans="1:22" hidden="1" x14ac:dyDescent="0.25">
      <c r="B209" s="55"/>
      <c r="C209" s="2"/>
      <c r="D209" s="761" t="s">
        <v>374</v>
      </c>
      <c r="E209" s="761"/>
      <c r="F209" s="366"/>
      <c r="G209" s="548"/>
      <c r="H209" s="251">
        <f t="shared" si="48"/>
        <v>0</v>
      </c>
      <c r="I209" s="149"/>
      <c r="J209" s="167">
        <f t="shared" si="46"/>
        <v>0</v>
      </c>
      <c r="K209" s="75"/>
      <c r="L209" s="1"/>
      <c r="M209" s="1"/>
      <c r="N209" s="1"/>
      <c r="O209" s="1"/>
      <c r="P209" s="81"/>
      <c r="Q209" s="1"/>
      <c r="R209" s="42"/>
      <c r="S209" s="670"/>
      <c r="T209" s="42"/>
      <c r="U209" s="42"/>
      <c r="V209" s="44"/>
    </row>
    <row r="210" spans="1:22" hidden="1" x14ac:dyDescent="0.25">
      <c r="B210" s="55"/>
      <c r="C210" s="2"/>
      <c r="D210" s="761" t="s">
        <v>824</v>
      </c>
      <c r="E210" s="761"/>
      <c r="F210" s="366"/>
      <c r="G210" s="548"/>
      <c r="H210" s="251">
        <f t="shared" si="48"/>
        <v>0</v>
      </c>
      <c r="I210" s="149"/>
      <c r="J210" s="167">
        <f t="shared" si="46"/>
        <v>0</v>
      </c>
      <c r="K210" s="75"/>
      <c r="L210" s="1"/>
      <c r="M210" s="1"/>
      <c r="N210" s="1"/>
      <c r="O210" s="1"/>
      <c r="P210" s="81"/>
      <c r="Q210" s="1"/>
      <c r="R210" s="42"/>
      <c r="S210" s="670"/>
      <c r="T210" s="42"/>
      <c r="U210" s="42"/>
      <c r="V210" s="44"/>
    </row>
    <row r="211" spans="1:22" hidden="1" x14ac:dyDescent="0.25">
      <c r="B211" s="55"/>
      <c r="C211" s="2"/>
      <c r="D211" s="761" t="s">
        <v>566</v>
      </c>
      <c r="E211" s="761"/>
      <c r="F211" s="366"/>
      <c r="G211" s="548"/>
      <c r="H211" s="251">
        <f t="shared" si="48"/>
        <v>0</v>
      </c>
      <c r="I211" s="149"/>
      <c r="J211" s="167">
        <f t="shared" si="46"/>
        <v>0</v>
      </c>
      <c r="K211" s="75"/>
      <c r="L211" s="1"/>
      <c r="M211" s="1"/>
      <c r="N211" s="1"/>
      <c r="O211" s="1"/>
      <c r="P211" s="81"/>
      <c r="Q211" s="1"/>
      <c r="R211" s="42"/>
      <c r="S211" s="670"/>
      <c r="T211" s="42"/>
      <c r="U211" s="42"/>
      <c r="V211" s="44"/>
    </row>
    <row r="212" spans="1:22" s="18" customFormat="1" hidden="1" x14ac:dyDescent="0.25">
      <c r="A212" s="126" t="s">
        <v>278</v>
      </c>
      <c r="B212" s="92" t="s">
        <v>689</v>
      </c>
      <c r="C212" s="784" t="s">
        <v>279</v>
      </c>
      <c r="D212" s="785"/>
      <c r="E212" s="785"/>
      <c r="F212" s="368"/>
      <c r="G212" s="550"/>
      <c r="H212" s="252">
        <f t="shared" si="48"/>
        <v>0</v>
      </c>
      <c r="I212" s="150"/>
      <c r="J212" s="166">
        <f t="shared" si="46"/>
        <v>0</v>
      </c>
      <c r="K212" s="94"/>
      <c r="L212" s="95"/>
      <c r="M212" s="95"/>
      <c r="N212" s="95"/>
      <c r="O212" s="95"/>
      <c r="P212" s="98"/>
      <c r="Q212" s="95"/>
      <c r="R212" s="97"/>
      <c r="S212" s="668"/>
      <c r="T212" s="97"/>
      <c r="U212" s="97"/>
      <c r="V212" s="99"/>
    </row>
    <row r="213" spans="1:22" s="18" customFormat="1" hidden="1" x14ac:dyDescent="0.25">
      <c r="A213" s="126" t="s">
        <v>280</v>
      </c>
      <c r="B213" s="92" t="s">
        <v>690</v>
      </c>
      <c r="C213" s="784" t="s">
        <v>281</v>
      </c>
      <c r="D213" s="785"/>
      <c r="E213" s="785"/>
      <c r="F213" s="368"/>
      <c r="G213" s="550"/>
      <c r="H213" s="252">
        <f t="shared" si="48"/>
        <v>0</v>
      </c>
      <c r="I213" s="150"/>
      <c r="J213" s="166">
        <f t="shared" si="46"/>
        <v>0</v>
      </c>
      <c r="K213" s="94"/>
      <c r="L213" s="95"/>
      <c r="M213" s="95"/>
      <c r="N213" s="95"/>
      <c r="O213" s="95"/>
      <c r="P213" s="98"/>
      <c r="Q213" s="95"/>
      <c r="R213" s="97"/>
      <c r="S213" s="668"/>
      <c r="T213" s="97"/>
      <c r="U213" s="97"/>
      <c r="V213" s="99"/>
    </row>
    <row r="214" spans="1:22" s="18" customFormat="1" hidden="1" x14ac:dyDescent="0.25">
      <c r="A214" s="126" t="s">
        <v>282</v>
      </c>
      <c r="B214" s="92" t="s">
        <v>691</v>
      </c>
      <c r="C214" s="784" t="s">
        <v>283</v>
      </c>
      <c r="D214" s="785"/>
      <c r="E214" s="785"/>
      <c r="F214" s="368"/>
      <c r="G214" s="550"/>
      <c r="H214" s="252">
        <f>H215+H216+H217+H218+H219+H220+H221+H222+H223+H224</f>
        <v>0</v>
      </c>
      <c r="I214" s="150">
        <f t="shared" ref="I214:V214" si="49">I215+I216+I217+I218+I219+I220+I221+I222+I223+I224</f>
        <v>0</v>
      </c>
      <c r="J214" s="166">
        <f t="shared" si="46"/>
        <v>0</v>
      </c>
      <c r="K214" s="94">
        <f t="shared" si="49"/>
        <v>0</v>
      </c>
      <c r="L214" s="95">
        <f t="shared" si="49"/>
        <v>0</v>
      </c>
      <c r="M214" s="95">
        <f t="shared" si="49"/>
        <v>0</v>
      </c>
      <c r="N214" s="95">
        <f t="shared" si="49"/>
        <v>0</v>
      </c>
      <c r="O214" s="95">
        <f t="shared" si="49"/>
        <v>0</v>
      </c>
      <c r="P214" s="98">
        <f t="shared" si="49"/>
        <v>0</v>
      </c>
      <c r="Q214" s="95">
        <f t="shared" si="49"/>
        <v>0</v>
      </c>
      <c r="R214" s="97">
        <f t="shared" si="49"/>
        <v>0</v>
      </c>
      <c r="S214" s="668">
        <f t="shared" si="49"/>
        <v>0</v>
      </c>
      <c r="T214" s="97">
        <f t="shared" si="49"/>
        <v>0</v>
      </c>
      <c r="U214" s="97">
        <f t="shared" si="49"/>
        <v>0</v>
      </c>
      <c r="V214" s="99">
        <f t="shared" si="49"/>
        <v>0</v>
      </c>
    </row>
    <row r="215" spans="1:22" hidden="1" x14ac:dyDescent="0.25">
      <c r="B215" s="55"/>
      <c r="C215" s="2"/>
      <c r="D215" s="761" t="s">
        <v>376</v>
      </c>
      <c r="E215" s="761"/>
      <c r="F215" s="366"/>
      <c r="G215" s="548"/>
      <c r="H215" s="251">
        <f t="shared" ref="H215:H224" si="50">SUM(K215:V215)</f>
        <v>0</v>
      </c>
      <c r="I215" s="149"/>
      <c r="J215" s="167">
        <f t="shared" si="46"/>
        <v>0</v>
      </c>
      <c r="K215" s="75"/>
      <c r="L215" s="1"/>
      <c r="M215" s="1"/>
      <c r="N215" s="1"/>
      <c r="O215" s="1"/>
      <c r="P215" s="81"/>
      <c r="Q215" s="1"/>
      <c r="R215" s="42"/>
      <c r="S215" s="670"/>
      <c r="T215" s="42"/>
      <c r="U215" s="42"/>
      <c r="V215" s="44"/>
    </row>
    <row r="216" spans="1:22" hidden="1" x14ac:dyDescent="0.25">
      <c r="B216" s="55"/>
      <c r="C216" s="2"/>
      <c r="D216" s="761" t="s">
        <v>377</v>
      </c>
      <c r="E216" s="761"/>
      <c r="F216" s="366"/>
      <c r="G216" s="548"/>
      <c r="H216" s="251">
        <f t="shared" si="50"/>
        <v>0</v>
      </c>
      <c r="I216" s="149"/>
      <c r="J216" s="167">
        <f t="shared" si="46"/>
        <v>0</v>
      </c>
      <c r="K216" s="75"/>
      <c r="L216" s="1"/>
      <c r="M216" s="1"/>
      <c r="N216" s="1"/>
      <c r="O216" s="1"/>
      <c r="P216" s="81"/>
      <c r="Q216" s="1"/>
      <c r="R216" s="42"/>
      <c r="S216" s="670"/>
      <c r="T216" s="42"/>
      <c r="U216" s="42"/>
      <c r="V216" s="44"/>
    </row>
    <row r="217" spans="1:22" hidden="1" x14ac:dyDescent="0.25">
      <c r="B217" s="55"/>
      <c r="C217" s="2"/>
      <c r="D217" s="761" t="s">
        <v>378</v>
      </c>
      <c r="E217" s="761"/>
      <c r="F217" s="366"/>
      <c r="G217" s="548"/>
      <c r="H217" s="251">
        <f t="shared" si="50"/>
        <v>0</v>
      </c>
      <c r="I217" s="149"/>
      <c r="J217" s="167">
        <f t="shared" si="46"/>
        <v>0</v>
      </c>
      <c r="K217" s="75"/>
      <c r="L217" s="1"/>
      <c r="M217" s="1"/>
      <c r="N217" s="1"/>
      <c r="O217" s="1"/>
      <c r="P217" s="81"/>
      <c r="Q217" s="1"/>
      <c r="R217" s="42"/>
      <c r="S217" s="670"/>
      <c r="T217" s="42"/>
      <c r="U217" s="42"/>
      <c r="V217" s="44"/>
    </row>
    <row r="218" spans="1:22" hidden="1" x14ac:dyDescent="0.25">
      <c r="B218" s="55"/>
      <c r="C218" s="2"/>
      <c r="D218" s="761" t="s">
        <v>379</v>
      </c>
      <c r="E218" s="761"/>
      <c r="F218" s="366"/>
      <c r="G218" s="548"/>
      <c r="H218" s="251">
        <f t="shared" si="50"/>
        <v>0</v>
      </c>
      <c r="I218" s="149"/>
      <c r="J218" s="167">
        <f t="shared" si="46"/>
        <v>0</v>
      </c>
      <c r="K218" s="75"/>
      <c r="L218" s="1"/>
      <c r="M218" s="1"/>
      <c r="N218" s="1"/>
      <c r="O218" s="1"/>
      <c r="P218" s="81"/>
      <c r="Q218" s="1"/>
      <c r="R218" s="42"/>
      <c r="S218" s="670"/>
      <c r="T218" s="42"/>
      <c r="U218" s="42"/>
      <c r="V218" s="44"/>
    </row>
    <row r="219" spans="1:22" hidden="1" x14ac:dyDescent="0.25">
      <c r="B219" s="55"/>
      <c r="C219" s="2"/>
      <c r="D219" s="761" t="s">
        <v>380</v>
      </c>
      <c r="E219" s="761"/>
      <c r="F219" s="366"/>
      <c r="G219" s="548"/>
      <c r="H219" s="251">
        <f t="shared" si="50"/>
        <v>0</v>
      </c>
      <c r="I219" s="149"/>
      <c r="J219" s="167">
        <f t="shared" si="46"/>
        <v>0</v>
      </c>
      <c r="K219" s="75"/>
      <c r="L219" s="1"/>
      <c r="M219" s="1"/>
      <c r="N219" s="1"/>
      <c r="O219" s="1"/>
      <c r="P219" s="81"/>
      <c r="Q219" s="1"/>
      <c r="R219" s="42"/>
      <c r="S219" s="670"/>
      <c r="T219" s="42"/>
      <c r="U219" s="42"/>
      <c r="V219" s="44"/>
    </row>
    <row r="220" spans="1:22" ht="25.5" hidden="1" customHeight="1" x14ac:dyDescent="0.25">
      <c r="B220" s="55"/>
      <c r="C220" s="2"/>
      <c r="D220" s="762" t="s">
        <v>538</v>
      </c>
      <c r="E220" s="762"/>
      <c r="F220" s="372"/>
      <c r="G220" s="564"/>
      <c r="H220" s="261">
        <f t="shared" si="50"/>
        <v>0</v>
      </c>
      <c r="I220" s="159"/>
      <c r="J220" s="167">
        <f t="shared" si="46"/>
        <v>0</v>
      </c>
      <c r="K220" s="75"/>
      <c r="L220" s="1"/>
      <c r="M220" s="1"/>
      <c r="N220" s="1"/>
      <c r="O220" s="1"/>
      <c r="P220" s="81"/>
      <c r="Q220" s="1"/>
      <c r="R220" s="42"/>
      <c r="S220" s="670"/>
      <c r="T220" s="42"/>
      <c r="U220" s="42"/>
      <c r="V220" s="44"/>
    </row>
    <row r="221" spans="1:22" ht="25.5" hidden="1" customHeight="1" x14ac:dyDescent="0.25">
      <c r="B221" s="55"/>
      <c r="C221" s="2"/>
      <c r="D221" s="762" t="s">
        <v>541</v>
      </c>
      <c r="E221" s="762"/>
      <c r="F221" s="372"/>
      <c r="G221" s="564"/>
      <c r="H221" s="261">
        <f t="shared" si="50"/>
        <v>0</v>
      </c>
      <c r="I221" s="159"/>
      <c r="J221" s="167">
        <f t="shared" si="46"/>
        <v>0</v>
      </c>
      <c r="K221" s="75"/>
      <c r="L221" s="1"/>
      <c r="M221" s="1"/>
      <c r="N221" s="1"/>
      <c r="O221" s="1"/>
      <c r="P221" s="81"/>
      <c r="Q221" s="1"/>
      <c r="R221" s="42"/>
      <c r="S221" s="670"/>
      <c r="T221" s="42"/>
      <c r="U221" s="42"/>
      <c r="V221" s="44"/>
    </row>
    <row r="222" spans="1:22" hidden="1" x14ac:dyDescent="0.25">
      <c r="B222" s="55"/>
      <c r="C222" s="2"/>
      <c r="D222" s="761" t="s">
        <v>381</v>
      </c>
      <c r="E222" s="761"/>
      <c r="F222" s="366"/>
      <c r="G222" s="548"/>
      <c r="H222" s="251">
        <f t="shared" si="50"/>
        <v>0</v>
      </c>
      <c r="I222" s="149"/>
      <c r="J222" s="167">
        <f t="shared" si="46"/>
        <v>0</v>
      </c>
      <c r="K222" s="75"/>
      <c r="L222" s="1"/>
      <c r="M222" s="1"/>
      <c r="N222" s="1"/>
      <c r="O222" s="1"/>
      <c r="P222" s="81"/>
      <c r="Q222" s="1"/>
      <c r="R222" s="42"/>
      <c r="S222" s="670"/>
      <c r="T222" s="42"/>
      <c r="U222" s="42"/>
      <c r="V222" s="44"/>
    </row>
    <row r="223" spans="1:22" hidden="1" x14ac:dyDescent="0.25">
      <c r="B223" s="55"/>
      <c r="C223" s="2"/>
      <c r="D223" s="761" t="s">
        <v>382</v>
      </c>
      <c r="E223" s="761"/>
      <c r="F223" s="366"/>
      <c r="G223" s="548"/>
      <c r="H223" s="251">
        <f t="shared" si="50"/>
        <v>0</v>
      </c>
      <c r="I223" s="149"/>
      <c r="J223" s="167">
        <f t="shared" si="46"/>
        <v>0</v>
      </c>
      <c r="K223" s="75"/>
      <c r="L223" s="1"/>
      <c r="M223" s="1"/>
      <c r="N223" s="1"/>
      <c r="O223" s="1"/>
      <c r="P223" s="81"/>
      <c r="Q223" s="1"/>
      <c r="R223" s="42"/>
      <c r="S223" s="670"/>
      <c r="T223" s="42"/>
      <c r="U223" s="42"/>
      <c r="V223" s="44"/>
    </row>
    <row r="224" spans="1:22" ht="15.75" hidden="1" thickBot="1" x14ac:dyDescent="0.3">
      <c r="B224" s="57"/>
      <c r="C224" s="20"/>
      <c r="D224" s="787" t="s">
        <v>567</v>
      </c>
      <c r="E224" s="787"/>
      <c r="F224" s="379"/>
      <c r="G224" s="565"/>
      <c r="H224" s="253">
        <f t="shared" si="50"/>
        <v>0</v>
      </c>
      <c r="I224" s="151"/>
      <c r="J224" s="167">
        <f t="shared" si="46"/>
        <v>0</v>
      </c>
      <c r="K224" s="75"/>
      <c r="L224" s="1"/>
      <c r="M224" s="1"/>
      <c r="N224" s="1"/>
      <c r="O224" s="1"/>
      <c r="P224" s="81"/>
      <c r="Q224" s="1"/>
      <c r="R224" s="42"/>
      <c r="S224" s="670"/>
      <c r="T224" s="42"/>
      <c r="U224" s="42"/>
      <c r="V224" s="44"/>
    </row>
    <row r="225" spans="1:22" ht="15.75" thickBot="1" x14ac:dyDescent="0.3">
      <c r="B225" s="100" t="s">
        <v>284</v>
      </c>
      <c r="C225" s="788" t="s">
        <v>285</v>
      </c>
      <c r="D225" s="789"/>
      <c r="E225" s="789"/>
      <c r="F225" s="370"/>
      <c r="G225" s="556"/>
      <c r="H225" s="254">
        <f>H226+H247+H253+H254</f>
        <v>0</v>
      </c>
      <c r="I225" s="152">
        <f t="shared" ref="I225:V225" si="51">I226+I247+I253+I254</f>
        <v>0</v>
      </c>
      <c r="J225" s="164">
        <f t="shared" si="46"/>
        <v>0</v>
      </c>
      <c r="K225" s="86">
        <f t="shared" si="51"/>
        <v>0</v>
      </c>
      <c r="L225" s="87">
        <f t="shared" si="51"/>
        <v>0</v>
      </c>
      <c r="M225" s="87">
        <f t="shared" si="51"/>
        <v>0</v>
      </c>
      <c r="N225" s="87">
        <f t="shared" si="51"/>
        <v>0</v>
      </c>
      <c r="O225" s="87">
        <f t="shared" si="51"/>
        <v>0</v>
      </c>
      <c r="P225" s="90">
        <f t="shared" si="51"/>
        <v>0</v>
      </c>
      <c r="Q225" s="87">
        <f t="shared" si="51"/>
        <v>0</v>
      </c>
      <c r="R225" s="89">
        <f t="shared" si="51"/>
        <v>0</v>
      </c>
      <c r="S225" s="666">
        <f t="shared" si="51"/>
        <v>0</v>
      </c>
      <c r="T225" s="89">
        <f t="shared" si="51"/>
        <v>0</v>
      </c>
      <c r="U225" s="89">
        <f t="shared" si="51"/>
        <v>0</v>
      </c>
      <c r="V225" s="91">
        <f t="shared" si="51"/>
        <v>0</v>
      </c>
    </row>
    <row r="226" spans="1:22" hidden="1" x14ac:dyDescent="0.25">
      <c r="B226" s="115" t="s">
        <v>692</v>
      </c>
      <c r="C226" s="812" t="s">
        <v>286</v>
      </c>
      <c r="D226" s="813"/>
      <c r="E226" s="813"/>
      <c r="F226" s="371"/>
      <c r="G226" s="557"/>
      <c r="H226" s="250">
        <f>H227+H231+H238+H239+H240+H241+H242+H243+H244</f>
        <v>0</v>
      </c>
      <c r="I226" s="148">
        <f t="shared" ref="I226:V226" si="52">I227+I231+I238+I239+I240+I241+I242+I243+I244</f>
        <v>0</v>
      </c>
      <c r="J226" s="165">
        <f t="shared" si="46"/>
        <v>0</v>
      </c>
      <c r="K226" s="117">
        <f t="shared" si="52"/>
        <v>0</v>
      </c>
      <c r="L226" s="118">
        <f t="shared" si="52"/>
        <v>0</v>
      </c>
      <c r="M226" s="118">
        <f t="shared" si="52"/>
        <v>0</v>
      </c>
      <c r="N226" s="118">
        <f t="shared" si="52"/>
        <v>0</v>
      </c>
      <c r="O226" s="118">
        <f t="shared" si="52"/>
        <v>0</v>
      </c>
      <c r="P226" s="121">
        <f t="shared" si="52"/>
        <v>0</v>
      </c>
      <c r="Q226" s="118">
        <f t="shared" si="52"/>
        <v>0</v>
      </c>
      <c r="R226" s="120">
        <f t="shared" si="52"/>
        <v>0</v>
      </c>
      <c r="S226" s="667">
        <f t="shared" si="52"/>
        <v>0</v>
      </c>
      <c r="T226" s="120">
        <f t="shared" si="52"/>
        <v>0</v>
      </c>
      <c r="U226" s="120">
        <f t="shared" si="52"/>
        <v>0</v>
      </c>
      <c r="V226" s="122">
        <f t="shared" si="52"/>
        <v>0</v>
      </c>
    </row>
    <row r="227" spans="1:22" s="18" customFormat="1" hidden="1" x14ac:dyDescent="0.25">
      <c r="A227" s="126"/>
      <c r="B227" s="53" t="s">
        <v>693</v>
      </c>
      <c r="C227" s="810" t="s">
        <v>287</v>
      </c>
      <c r="D227" s="811"/>
      <c r="E227" s="811"/>
      <c r="F227" s="367"/>
      <c r="G227" s="549"/>
      <c r="H227" s="258">
        <f>H228+H229+H230</f>
        <v>0</v>
      </c>
      <c r="I227" s="156">
        <f t="shared" ref="I227:V227" si="53">I228+I229+I230</f>
        <v>0</v>
      </c>
      <c r="J227" s="168">
        <f t="shared" si="46"/>
        <v>0</v>
      </c>
      <c r="K227" s="77">
        <f t="shared" si="53"/>
        <v>0</v>
      </c>
      <c r="L227" s="13">
        <f t="shared" si="53"/>
        <v>0</v>
      </c>
      <c r="M227" s="13">
        <f t="shared" si="53"/>
        <v>0</v>
      </c>
      <c r="N227" s="13">
        <f t="shared" si="53"/>
        <v>0</v>
      </c>
      <c r="O227" s="13">
        <f t="shared" si="53"/>
        <v>0</v>
      </c>
      <c r="P227" s="82">
        <f t="shared" si="53"/>
        <v>0</v>
      </c>
      <c r="Q227" s="13">
        <f t="shared" si="53"/>
        <v>0</v>
      </c>
      <c r="R227" s="43">
        <f t="shared" si="53"/>
        <v>0</v>
      </c>
      <c r="S227" s="669">
        <f t="shared" si="53"/>
        <v>0</v>
      </c>
      <c r="T227" s="43">
        <f t="shared" si="53"/>
        <v>0</v>
      </c>
      <c r="U227" s="43">
        <f t="shared" si="53"/>
        <v>0</v>
      </c>
      <c r="V227" s="45">
        <f t="shared" si="53"/>
        <v>0</v>
      </c>
    </row>
    <row r="228" spans="1:22" s="209" customFormat="1" hidden="1" x14ac:dyDescent="0.25">
      <c r="A228" s="126" t="s">
        <v>288</v>
      </c>
      <c r="B228" s="189" t="s">
        <v>694</v>
      </c>
      <c r="C228" s="246"/>
      <c r="D228" s="814" t="s">
        <v>706</v>
      </c>
      <c r="E228" s="814"/>
      <c r="F228" s="380"/>
      <c r="G228" s="566"/>
      <c r="H228" s="288">
        <f>SUM(K228:V228)</f>
        <v>0</v>
      </c>
      <c r="I228" s="289"/>
      <c r="J228" s="191">
        <f t="shared" si="46"/>
        <v>0</v>
      </c>
      <c r="K228" s="199"/>
      <c r="L228" s="193"/>
      <c r="M228" s="193"/>
      <c r="N228" s="193"/>
      <c r="O228" s="193"/>
      <c r="P228" s="194"/>
      <c r="Q228" s="193"/>
      <c r="R228" s="192"/>
      <c r="S228" s="664"/>
      <c r="T228" s="192"/>
      <c r="U228" s="192"/>
      <c r="V228" s="195"/>
    </row>
    <row r="229" spans="1:22" s="209" customFormat="1" hidden="1" x14ac:dyDescent="0.25">
      <c r="A229" s="126" t="s">
        <v>289</v>
      </c>
      <c r="B229" s="189" t="s">
        <v>695</v>
      </c>
      <c r="C229" s="198"/>
      <c r="D229" s="794" t="s">
        <v>707</v>
      </c>
      <c r="E229" s="794"/>
      <c r="F229" s="381"/>
      <c r="G229" s="567"/>
      <c r="H229" s="271">
        <f>SUM(K229:V229)</f>
        <v>0</v>
      </c>
      <c r="I229" s="190"/>
      <c r="J229" s="191">
        <f t="shared" si="46"/>
        <v>0</v>
      </c>
      <c r="K229" s="199"/>
      <c r="L229" s="193"/>
      <c r="M229" s="193"/>
      <c r="N229" s="193"/>
      <c r="O229" s="193"/>
      <c r="P229" s="194"/>
      <c r="Q229" s="193"/>
      <c r="R229" s="192"/>
      <c r="S229" s="664"/>
      <c r="T229" s="192"/>
      <c r="U229" s="192"/>
      <c r="V229" s="195"/>
    </row>
    <row r="230" spans="1:22" s="209" customFormat="1" hidden="1" x14ac:dyDescent="0.25">
      <c r="A230" s="126" t="s">
        <v>290</v>
      </c>
      <c r="B230" s="189" t="s">
        <v>696</v>
      </c>
      <c r="C230" s="198"/>
      <c r="D230" s="794" t="s">
        <v>708</v>
      </c>
      <c r="E230" s="794"/>
      <c r="F230" s="381"/>
      <c r="G230" s="567"/>
      <c r="H230" s="271">
        <f>SUM(K230:V230)</f>
        <v>0</v>
      </c>
      <c r="I230" s="190"/>
      <c r="J230" s="191">
        <f t="shared" si="46"/>
        <v>0</v>
      </c>
      <c r="K230" s="199"/>
      <c r="L230" s="193"/>
      <c r="M230" s="193"/>
      <c r="N230" s="193"/>
      <c r="O230" s="193"/>
      <c r="P230" s="194"/>
      <c r="Q230" s="193"/>
      <c r="R230" s="192"/>
      <c r="S230" s="664"/>
      <c r="T230" s="192"/>
      <c r="U230" s="192"/>
      <c r="V230" s="195"/>
    </row>
    <row r="231" spans="1:22" s="18" customFormat="1" hidden="1" x14ac:dyDescent="0.25">
      <c r="A231" s="126"/>
      <c r="B231" s="53" t="s">
        <v>697</v>
      </c>
      <c r="C231" s="810" t="s">
        <v>291</v>
      </c>
      <c r="D231" s="811"/>
      <c r="E231" s="811"/>
      <c r="F231" s="367"/>
      <c r="G231" s="549"/>
      <c r="H231" s="258">
        <f>H232+H233+H234+H235+H236+H237</f>
        <v>0</v>
      </c>
      <c r="I231" s="156">
        <f t="shared" ref="I231:V231" si="54">I232+I233+I234+I235+I236+I237</f>
        <v>0</v>
      </c>
      <c r="J231" s="168">
        <f t="shared" si="46"/>
        <v>0</v>
      </c>
      <c r="K231" s="77">
        <f t="shared" si="54"/>
        <v>0</v>
      </c>
      <c r="L231" s="13">
        <f t="shared" si="54"/>
        <v>0</v>
      </c>
      <c r="M231" s="13">
        <f t="shared" si="54"/>
        <v>0</v>
      </c>
      <c r="N231" s="13">
        <f t="shared" si="54"/>
        <v>0</v>
      </c>
      <c r="O231" s="13">
        <f t="shared" si="54"/>
        <v>0</v>
      </c>
      <c r="P231" s="82">
        <f t="shared" si="54"/>
        <v>0</v>
      </c>
      <c r="Q231" s="13">
        <f t="shared" si="54"/>
        <v>0</v>
      </c>
      <c r="R231" s="43">
        <f t="shared" si="54"/>
        <v>0</v>
      </c>
      <c r="S231" s="669">
        <f t="shared" si="54"/>
        <v>0</v>
      </c>
      <c r="T231" s="43">
        <f t="shared" si="54"/>
        <v>0</v>
      </c>
      <c r="U231" s="43">
        <f t="shared" si="54"/>
        <v>0</v>
      </c>
      <c r="V231" s="45">
        <f t="shared" si="54"/>
        <v>0</v>
      </c>
    </row>
    <row r="232" spans="1:22" s="209" customFormat="1" hidden="1" x14ac:dyDescent="0.25">
      <c r="A232" s="126" t="s">
        <v>292</v>
      </c>
      <c r="B232" s="189" t="s">
        <v>698</v>
      </c>
      <c r="C232" s="198"/>
      <c r="D232" s="794" t="s">
        <v>383</v>
      </c>
      <c r="E232" s="794"/>
      <c r="F232" s="381"/>
      <c r="G232" s="567"/>
      <c r="H232" s="271">
        <f t="shared" ref="H232:H243" si="55">SUM(K232:V232)</f>
        <v>0</v>
      </c>
      <c r="I232" s="190"/>
      <c r="J232" s="191">
        <f t="shared" si="46"/>
        <v>0</v>
      </c>
      <c r="K232" s="199"/>
      <c r="L232" s="193"/>
      <c r="M232" s="193"/>
      <c r="N232" s="193"/>
      <c r="O232" s="193"/>
      <c r="P232" s="194"/>
      <c r="Q232" s="193"/>
      <c r="R232" s="192"/>
      <c r="S232" s="664"/>
      <c r="T232" s="192"/>
      <c r="U232" s="192"/>
      <c r="V232" s="195"/>
    </row>
    <row r="233" spans="1:22" s="209" customFormat="1" hidden="1" x14ac:dyDescent="0.25">
      <c r="A233" s="126" t="s">
        <v>293</v>
      </c>
      <c r="B233" s="189" t="s">
        <v>699</v>
      </c>
      <c r="C233" s="198"/>
      <c r="D233" s="794" t="s">
        <v>384</v>
      </c>
      <c r="E233" s="794"/>
      <c r="F233" s="381"/>
      <c r="G233" s="567"/>
      <c r="H233" s="271">
        <f t="shared" si="55"/>
        <v>0</v>
      </c>
      <c r="I233" s="190"/>
      <c r="J233" s="191">
        <f t="shared" si="46"/>
        <v>0</v>
      </c>
      <c r="K233" s="199"/>
      <c r="L233" s="193"/>
      <c r="M233" s="193"/>
      <c r="N233" s="193"/>
      <c r="O233" s="193"/>
      <c r="P233" s="194"/>
      <c r="Q233" s="193"/>
      <c r="R233" s="192"/>
      <c r="S233" s="664"/>
      <c r="T233" s="192"/>
      <c r="U233" s="192"/>
      <c r="V233" s="195"/>
    </row>
    <row r="234" spans="1:22" s="209" customFormat="1" hidden="1" x14ac:dyDescent="0.25">
      <c r="A234" s="126" t="s">
        <v>887</v>
      </c>
      <c r="B234" s="189" t="s">
        <v>888</v>
      </c>
      <c r="C234" s="198"/>
      <c r="D234" s="794" t="s">
        <v>889</v>
      </c>
      <c r="E234" s="794"/>
      <c r="F234" s="381"/>
      <c r="G234" s="567"/>
      <c r="H234" s="271">
        <f t="shared" si="55"/>
        <v>0</v>
      </c>
      <c r="I234" s="190"/>
      <c r="J234" s="191">
        <f t="shared" si="46"/>
        <v>0</v>
      </c>
      <c r="K234" s="199"/>
      <c r="L234" s="193"/>
      <c r="M234" s="193"/>
      <c r="N234" s="193"/>
      <c r="O234" s="193"/>
      <c r="P234" s="194"/>
      <c r="Q234" s="193"/>
      <c r="R234" s="192"/>
      <c r="S234" s="664"/>
      <c r="T234" s="192"/>
      <c r="U234" s="192"/>
      <c r="V234" s="195"/>
    </row>
    <row r="235" spans="1:22" s="209" customFormat="1" hidden="1" x14ac:dyDescent="0.25">
      <c r="A235" s="126" t="s">
        <v>294</v>
      </c>
      <c r="B235" s="189" t="s">
        <v>700</v>
      </c>
      <c r="C235" s="198"/>
      <c r="D235" s="794" t="s">
        <v>295</v>
      </c>
      <c r="E235" s="794"/>
      <c r="F235" s="381"/>
      <c r="G235" s="567"/>
      <c r="H235" s="271">
        <f t="shared" si="55"/>
        <v>0</v>
      </c>
      <c r="I235" s="190"/>
      <c r="J235" s="191">
        <f t="shared" si="46"/>
        <v>0</v>
      </c>
      <c r="K235" s="199"/>
      <c r="L235" s="193"/>
      <c r="M235" s="193"/>
      <c r="N235" s="193"/>
      <c r="O235" s="193"/>
      <c r="P235" s="194"/>
      <c r="Q235" s="193"/>
      <c r="R235" s="192"/>
      <c r="S235" s="664"/>
      <c r="T235" s="192"/>
      <c r="U235" s="192"/>
      <c r="V235" s="195"/>
    </row>
    <row r="236" spans="1:22" s="209" customFormat="1" hidden="1" x14ac:dyDescent="0.25">
      <c r="A236" s="126" t="s">
        <v>296</v>
      </c>
      <c r="B236" s="189" t="s">
        <v>701</v>
      </c>
      <c r="C236" s="198"/>
      <c r="D236" s="794" t="s">
        <v>297</v>
      </c>
      <c r="E236" s="794"/>
      <c r="F236" s="381"/>
      <c r="G236" s="567"/>
      <c r="H236" s="271">
        <f t="shared" si="55"/>
        <v>0</v>
      </c>
      <c r="I236" s="190"/>
      <c r="J236" s="191">
        <f t="shared" si="46"/>
        <v>0</v>
      </c>
      <c r="K236" s="199"/>
      <c r="L236" s="193"/>
      <c r="M236" s="193"/>
      <c r="N236" s="193"/>
      <c r="O236" s="193"/>
      <c r="P236" s="194"/>
      <c r="Q236" s="193"/>
      <c r="R236" s="192"/>
      <c r="S236" s="664"/>
      <c r="T236" s="192"/>
      <c r="U236" s="192"/>
      <c r="V236" s="195"/>
    </row>
    <row r="237" spans="1:22" s="209" customFormat="1" hidden="1" x14ac:dyDescent="0.25">
      <c r="A237" s="126" t="s">
        <v>890</v>
      </c>
      <c r="B237" s="189" t="s">
        <v>891</v>
      </c>
      <c r="C237" s="198"/>
      <c r="D237" s="794" t="s">
        <v>892</v>
      </c>
      <c r="E237" s="794"/>
      <c r="F237" s="381"/>
      <c r="G237" s="567"/>
      <c r="H237" s="271">
        <f t="shared" si="55"/>
        <v>0</v>
      </c>
      <c r="I237" s="190"/>
      <c r="J237" s="191">
        <f t="shared" si="46"/>
        <v>0</v>
      </c>
      <c r="K237" s="199"/>
      <c r="L237" s="193"/>
      <c r="M237" s="193"/>
      <c r="N237" s="193"/>
      <c r="O237" s="193"/>
      <c r="P237" s="194"/>
      <c r="Q237" s="193"/>
      <c r="R237" s="192"/>
      <c r="S237" s="664"/>
      <c r="T237" s="192"/>
      <c r="U237" s="192"/>
      <c r="V237" s="195"/>
    </row>
    <row r="238" spans="1:22" s="41" customFormat="1" hidden="1" x14ac:dyDescent="0.25">
      <c r="A238" s="126" t="s">
        <v>893</v>
      </c>
      <c r="B238" s="53" t="s">
        <v>894</v>
      </c>
      <c r="C238" s="810" t="s">
        <v>895</v>
      </c>
      <c r="D238" s="811"/>
      <c r="E238" s="811"/>
      <c r="F238" s="367"/>
      <c r="G238" s="549"/>
      <c r="H238" s="258">
        <f t="shared" si="55"/>
        <v>0</v>
      </c>
      <c r="I238" s="156"/>
      <c r="J238" s="168">
        <f t="shared" si="46"/>
        <v>0</v>
      </c>
      <c r="K238" s="77"/>
      <c r="L238" s="13"/>
      <c r="M238" s="13"/>
      <c r="N238" s="13"/>
      <c r="O238" s="13"/>
      <c r="P238" s="82"/>
      <c r="Q238" s="13"/>
      <c r="R238" s="43"/>
      <c r="S238" s="669"/>
      <c r="T238" s="43"/>
      <c r="U238" s="43"/>
      <c r="V238" s="45"/>
    </row>
    <row r="239" spans="1:22" s="41" customFormat="1" hidden="1" x14ac:dyDescent="0.25">
      <c r="A239" s="126" t="s">
        <v>298</v>
      </c>
      <c r="B239" s="53" t="s">
        <v>702</v>
      </c>
      <c r="C239" s="810" t="s">
        <v>299</v>
      </c>
      <c r="D239" s="811"/>
      <c r="E239" s="811"/>
      <c r="F239" s="367"/>
      <c r="G239" s="549"/>
      <c r="H239" s="258">
        <f t="shared" si="55"/>
        <v>0</v>
      </c>
      <c r="I239" s="156"/>
      <c r="J239" s="168">
        <f t="shared" si="46"/>
        <v>0</v>
      </c>
      <c r="K239" s="77"/>
      <c r="L239" s="13"/>
      <c r="M239" s="13"/>
      <c r="N239" s="13"/>
      <c r="O239" s="13"/>
      <c r="P239" s="82"/>
      <c r="Q239" s="13"/>
      <c r="R239" s="43"/>
      <c r="S239" s="669"/>
      <c r="T239" s="43"/>
      <c r="U239" s="43"/>
      <c r="V239" s="45"/>
    </row>
    <row r="240" spans="1:22" s="41" customFormat="1" hidden="1" x14ac:dyDescent="0.25">
      <c r="A240" s="126" t="s">
        <v>300</v>
      </c>
      <c r="B240" s="53" t="s">
        <v>703</v>
      </c>
      <c r="C240" s="810" t="s">
        <v>896</v>
      </c>
      <c r="D240" s="811"/>
      <c r="E240" s="811"/>
      <c r="F240" s="367"/>
      <c r="G240" s="549"/>
      <c r="H240" s="258">
        <f t="shared" si="55"/>
        <v>0</v>
      </c>
      <c r="I240" s="156"/>
      <c r="J240" s="168">
        <f t="shared" si="46"/>
        <v>0</v>
      </c>
      <c r="K240" s="77"/>
      <c r="L240" s="13"/>
      <c r="M240" s="13"/>
      <c r="N240" s="13"/>
      <c r="O240" s="13"/>
      <c r="P240" s="82"/>
      <c r="Q240" s="13"/>
      <c r="R240" s="43"/>
      <c r="S240" s="669"/>
      <c r="T240" s="43"/>
      <c r="U240" s="43"/>
      <c r="V240" s="45"/>
    </row>
    <row r="241" spans="1:22" s="41" customFormat="1" hidden="1" x14ac:dyDescent="0.25">
      <c r="A241" s="126" t="s">
        <v>301</v>
      </c>
      <c r="B241" s="53" t="s">
        <v>704</v>
      </c>
      <c r="C241" s="810" t="s">
        <v>897</v>
      </c>
      <c r="D241" s="811"/>
      <c r="E241" s="811"/>
      <c r="F241" s="367"/>
      <c r="G241" s="549"/>
      <c r="H241" s="258">
        <f t="shared" si="55"/>
        <v>0</v>
      </c>
      <c r="I241" s="156"/>
      <c r="J241" s="168">
        <f t="shared" si="46"/>
        <v>0</v>
      </c>
      <c r="K241" s="77"/>
      <c r="L241" s="13"/>
      <c r="M241" s="13"/>
      <c r="N241" s="13"/>
      <c r="O241" s="13"/>
      <c r="P241" s="82"/>
      <c r="Q241" s="13"/>
      <c r="R241" s="43"/>
      <c r="S241" s="669"/>
      <c r="T241" s="43"/>
      <c r="U241" s="43"/>
      <c r="V241" s="45"/>
    </row>
    <row r="242" spans="1:22" s="41" customFormat="1" hidden="1" x14ac:dyDescent="0.25">
      <c r="A242" s="126" t="s">
        <v>302</v>
      </c>
      <c r="B242" s="53" t="s">
        <v>705</v>
      </c>
      <c r="C242" s="810" t="s">
        <v>303</v>
      </c>
      <c r="D242" s="811"/>
      <c r="E242" s="811"/>
      <c r="F242" s="367"/>
      <c r="G242" s="549"/>
      <c r="H242" s="258">
        <f t="shared" si="55"/>
        <v>0</v>
      </c>
      <c r="I242" s="156"/>
      <c r="J242" s="168">
        <f t="shared" si="46"/>
        <v>0</v>
      </c>
      <c r="K242" s="77"/>
      <c r="L242" s="13"/>
      <c r="M242" s="13"/>
      <c r="N242" s="13"/>
      <c r="O242" s="13"/>
      <c r="P242" s="82"/>
      <c r="Q242" s="13"/>
      <c r="R242" s="43"/>
      <c r="S242" s="669"/>
      <c r="T242" s="43"/>
      <c r="U242" s="43"/>
      <c r="V242" s="45"/>
    </row>
    <row r="243" spans="1:22" s="41" customFormat="1" hidden="1" x14ac:dyDescent="0.25">
      <c r="A243" s="126" t="s">
        <v>898</v>
      </c>
      <c r="B243" s="53" t="s">
        <v>899</v>
      </c>
      <c r="C243" s="810" t="s">
        <v>901</v>
      </c>
      <c r="D243" s="811"/>
      <c r="E243" s="811"/>
      <c r="F243" s="367"/>
      <c r="G243" s="549"/>
      <c r="H243" s="258">
        <f t="shared" si="55"/>
        <v>0</v>
      </c>
      <c r="I243" s="156"/>
      <c r="J243" s="168">
        <f t="shared" si="46"/>
        <v>0</v>
      </c>
      <c r="K243" s="77"/>
      <c r="L243" s="13"/>
      <c r="M243" s="13"/>
      <c r="N243" s="13"/>
      <c r="O243" s="13"/>
      <c r="P243" s="82"/>
      <c r="Q243" s="13"/>
      <c r="R243" s="43"/>
      <c r="S243" s="669"/>
      <c r="T243" s="43"/>
      <c r="U243" s="43"/>
      <c r="V243" s="45"/>
    </row>
    <row r="244" spans="1:22" s="41" customFormat="1" hidden="1" x14ac:dyDescent="0.25">
      <c r="A244" s="126"/>
      <c r="B244" s="53" t="s">
        <v>900</v>
      </c>
      <c r="C244" s="810" t="s">
        <v>902</v>
      </c>
      <c r="D244" s="811"/>
      <c r="E244" s="811"/>
      <c r="F244" s="367"/>
      <c r="G244" s="549"/>
      <c r="H244" s="258">
        <f>H245+H246</f>
        <v>0</v>
      </c>
      <c r="I244" s="156">
        <f t="shared" ref="I244:V244" si="56">I245+I246</f>
        <v>0</v>
      </c>
      <c r="J244" s="168">
        <f t="shared" si="46"/>
        <v>0</v>
      </c>
      <c r="K244" s="77">
        <f t="shared" si="56"/>
        <v>0</v>
      </c>
      <c r="L244" s="13">
        <f t="shared" si="56"/>
        <v>0</v>
      </c>
      <c r="M244" s="13">
        <f t="shared" si="56"/>
        <v>0</v>
      </c>
      <c r="N244" s="13">
        <f t="shared" si="56"/>
        <v>0</v>
      </c>
      <c r="O244" s="13">
        <f t="shared" si="56"/>
        <v>0</v>
      </c>
      <c r="P244" s="82">
        <f t="shared" si="56"/>
        <v>0</v>
      </c>
      <c r="Q244" s="13">
        <f t="shared" si="56"/>
        <v>0</v>
      </c>
      <c r="R244" s="43">
        <f t="shared" si="56"/>
        <v>0</v>
      </c>
      <c r="S244" s="669">
        <f t="shared" si="56"/>
        <v>0</v>
      </c>
      <c r="T244" s="43">
        <f t="shared" si="56"/>
        <v>0</v>
      </c>
      <c r="U244" s="43">
        <f t="shared" si="56"/>
        <v>0</v>
      </c>
      <c r="V244" s="45">
        <f t="shared" si="56"/>
        <v>0</v>
      </c>
    </row>
    <row r="245" spans="1:22" s="209" customFormat="1" hidden="1" x14ac:dyDescent="0.25">
      <c r="A245" s="126" t="s">
        <v>904</v>
      </c>
      <c r="B245" s="189" t="s">
        <v>903</v>
      </c>
      <c r="C245" s="198"/>
      <c r="D245" s="794" t="s">
        <v>907</v>
      </c>
      <c r="E245" s="794"/>
      <c r="F245" s="381"/>
      <c r="G245" s="567"/>
      <c r="H245" s="271">
        <f>SUM(K245:V245)</f>
        <v>0</v>
      </c>
      <c r="I245" s="190"/>
      <c r="J245" s="191">
        <f t="shared" si="46"/>
        <v>0</v>
      </c>
      <c r="K245" s="199"/>
      <c r="L245" s="193"/>
      <c r="M245" s="193"/>
      <c r="N245" s="193"/>
      <c r="O245" s="193"/>
      <c r="P245" s="194"/>
      <c r="Q245" s="193"/>
      <c r="R245" s="192"/>
      <c r="S245" s="664"/>
      <c r="T245" s="192"/>
      <c r="U245" s="192"/>
      <c r="V245" s="195"/>
    </row>
    <row r="246" spans="1:22" s="209" customFormat="1" hidden="1" x14ac:dyDescent="0.25">
      <c r="A246" s="126" t="s">
        <v>905</v>
      </c>
      <c r="B246" s="189" t="s">
        <v>906</v>
      </c>
      <c r="C246" s="198"/>
      <c r="D246" s="794" t="s">
        <v>908</v>
      </c>
      <c r="E246" s="794"/>
      <c r="F246" s="381"/>
      <c r="G246" s="567"/>
      <c r="H246" s="271">
        <f>SUM(K246:V246)</f>
        <v>0</v>
      </c>
      <c r="I246" s="190"/>
      <c r="J246" s="191">
        <f t="shared" si="46"/>
        <v>0</v>
      </c>
      <c r="K246" s="199"/>
      <c r="L246" s="193"/>
      <c r="M246" s="193"/>
      <c r="N246" s="193"/>
      <c r="O246" s="193"/>
      <c r="P246" s="194"/>
      <c r="Q246" s="193"/>
      <c r="R246" s="192"/>
      <c r="S246" s="664"/>
      <c r="T246" s="192"/>
      <c r="U246" s="192"/>
      <c r="V246" s="195"/>
    </row>
    <row r="247" spans="1:22" hidden="1" x14ac:dyDescent="0.25">
      <c r="B247" s="92" t="s">
        <v>709</v>
      </c>
      <c r="C247" s="784" t="s">
        <v>304</v>
      </c>
      <c r="D247" s="785"/>
      <c r="E247" s="785"/>
      <c r="F247" s="368"/>
      <c r="G247" s="550"/>
      <c r="H247" s="252">
        <f>H248+H249+H250+H251+H252</f>
        <v>0</v>
      </c>
      <c r="I247" s="150">
        <f t="shared" ref="I247:V247" si="57">I248+I249+I250+I251+I252</f>
        <v>0</v>
      </c>
      <c r="J247" s="166">
        <f t="shared" si="46"/>
        <v>0</v>
      </c>
      <c r="K247" s="94">
        <f t="shared" si="57"/>
        <v>0</v>
      </c>
      <c r="L247" s="95">
        <f t="shared" si="57"/>
        <v>0</v>
      </c>
      <c r="M247" s="95">
        <f t="shared" si="57"/>
        <v>0</v>
      </c>
      <c r="N247" s="95">
        <f t="shared" si="57"/>
        <v>0</v>
      </c>
      <c r="O247" s="95">
        <f t="shared" si="57"/>
        <v>0</v>
      </c>
      <c r="P247" s="98">
        <f t="shared" si="57"/>
        <v>0</v>
      </c>
      <c r="Q247" s="95">
        <f t="shared" si="57"/>
        <v>0</v>
      </c>
      <c r="R247" s="97">
        <f t="shared" si="57"/>
        <v>0</v>
      </c>
      <c r="S247" s="668">
        <f t="shared" si="57"/>
        <v>0</v>
      </c>
      <c r="T247" s="97">
        <f t="shared" si="57"/>
        <v>0</v>
      </c>
      <c r="U247" s="97">
        <f t="shared" si="57"/>
        <v>0</v>
      </c>
      <c r="V247" s="99">
        <f t="shared" si="57"/>
        <v>0</v>
      </c>
    </row>
    <row r="248" spans="1:22" s="41" customFormat="1" hidden="1" x14ac:dyDescent="0.25">
      <c r="A248" s="126" t="s">
        <v>305</v>
      </c>
      <c r="B248" s="196" t="s">
        <v>710</v>
      </c>
      <c r="C248" s="815" t="s">
        <v>385</v>
      </c>
      <c r="D248" s="816"/>
      <c r="E248" s="816"/>
      <c r="F248" s="369"/>
      <c r="G248" s="551"/>
      <c r="H248" s="272">
        <f t="shared" ref="H248:H254" si="58">SUM(K248:V248)</f>
        <v>0</v>
      </c>
      <c r="I248" s="197"/>
      <c r="J248" s="211">
        <f t="shared" si="46"/>
        <v>0</v>
      </c>
      <c r="K248" s="212"/>
      <c r="L248" s="213"/>
      <c r="M248" s="213"/>
      <c r="N248" s="213"/>
      <c r="O248" s="213"/>
      <c r="P248" s="216"/>
      <c r="Q248" s="213"/>
      <c r="R248" s="215"/>
      <c r="S248" s="674"/>
      <c r="T248" s="215"/>
      <c r="U248" s="215"/>
      <c r="V248" s="214"/>
    </row>
    <row r="249" spans="1:22" s="41" customFormat="1" hidden="1" x14ac:dyDescent="0.25">
      <c r="A249" s="126" t="s">
        <v>306</v>
      </c>
      <c r="B249" s="196" t="s">
        <v>711</v>
      </c>
      <c r="C249" s="815" t="s">
        <v>386</v>
      </c>
      <c r="D249" s="816"/>
      <c r="E249" s="816"/>
      <c r="F249" s="369"/>
      <c r="G249" s="551"/>
      <c r="H249" s="272">
        <f t="shared" si="58"/>
        <v>0</v>
      </c>
      <c r="I249" s="197"/>
      <c r="J249" s="211">
        <f t="shared" si="46"/>
        <v>0</v>
      </c>
      <c r="K249" s="212"/>
      <c r="L249" s="213"/>
      <c r="M249" s="213"/>
      <c r="N249" s="213"/>
      <c r="O249" s="213"/>
      <c r="P249" s="216"/>
      <c r="Q249" s="213"/>
      <c r="R249" s="215"/>
      <c r="S249" s="674"/>
      <c r="T249" s="215"/>
      <c r="U249" s="215"/>
      <c r="V249" s="214"/>
    </row>
    <row r="250" spans="1:22" s="41" customFormat="1" hidden="1" x14ac:dyDescent="0.25">
      <c r="A250" s="126" t="s">
        <v>307</v>
      </c>
      <c r="B250" s="196" t="s">
        <v>712</v>
      </c>
      <c r="C250" s="815" t="s">
        <v>308</v>
      </c>
      <c r="D250" s="816"/>
      <c r="E250" s="816"/>
      <c r="F250" s="369"/>
      <c r="G250" s="551"/>
      <c r="H250" s="272">
        <f t="shared" si="58"/>
        <v>0</v>
      </c>
      <c r="I250" s="197"/>
      <c r="J250" s="211">
        <f t="shared" si="46"/>
        <v>0</v>
      </c>
      <c r="K250" s="212"/>
      <c r="L250" s="213"/>
      <c r="M250" s="213"/>
      <c r="N250" s="213"/>
      <c r="O250" s="213"/>
      <c r="P250" s="216"/>
      <c r="Q250" s="213"/>
      <c r="R250" s="215"/>
      <c r="S250" s="674"/>
      <c r="T250" s="215"/>
      <c r="U250" s="215"/>
      <c r="V250" s="214"/>
    </row>
    <row r="251" spans="1:22" s="41" customFormat="1" hidden="1" x14ac:dyDescent="0.25">
      <c r="A251" s="126" t="s">
        <v>309</v>
      </c>
      <c r="B251" s="196" t="s">
        <v>713</v>
      </c>
      <c r="C251" s="815" t="s">
        <v>310</v>
      </c>
      <c r="D251" s="816"/>
      <c r="E251" s="816"/>
      <c r="F251" s="369"/>
      <c r="G251" s="551"/>
      <c r="H251" s="272">
        <f t="shared" si="58"/>
        <v>0</v>
      </c>
      <c r="I251" s="197"/>
      <c r="J251" s="211">
        <f t="shared" si="46"/>
        <v>0</v>
      </c>
      <c r="K251" s="212"/>
      <c r="L251" s="213"/>
      <c r="M251" s="213"/>
      <c r="N251" s="213"/>
      <c r="O251" s="213"/>
      <c r="P251" s="216"/>
      <c r="Q251" s="213"/>
      <c r="R251" s="215"/>
      <c r="S251" s="674"/>
      <c r="T251" s="215"/>
      <c r="U251" s="215"/>
      <c r="V251" s="214"/>
    </row>
    <row r="252" spans="1:22" s="41" customFormat="1" hidden="1" x14ac:dyDescent="0.25">
      <c r="A252" s="126" t="s">
        <v>311</v>
      </c>
      <c r="B252" s="196" t="s">
        <v>714</v>
      </c>
      <c r="C252" s="815" t="s">
        <v>387</v>
      </c>
      <c r="D252" s="816"/>
      <c r="E252" s="816"/>
      <c r="F252" s="369"/>
      <c r="G252" s="551"/>
      <c r="H252" s="272">
        <f t="shared" si="58"/>
        <v>0</v>
      </c>
      <c r="I252" s="197"/>
      <c r="J252" s="211">
        <f t="shared" si="46"/>
        <v>0</v>
      </c>
      <c r="K252" s="212"/>
      <c r="L252" s="213"/>
      <c r="M252" s="213"/>
      <c r="N252" s="213"/>
      <c r="O252" s="213"/>
      <c r="P252" s="216"/>
      <c r="Q252" s="213"/>
      <c r="R252" s="215"/>
      <c r="S252" s="674"/>
      <c r="T252" s="215"/>
      <c r="U252" s="215"/>
      <c r="V252" s="214"/>
    </row>
    <row r="253" spans="1:22" hidden="1" x14ac:dyDescent="0.25">
      <c r="A253" s="126" t="s">
        <v>313</v>
      </c>
      <c r="B253" s="92" t="s">
        <v>715</v>
      </c>
      <c r="C253" s="784" t="s">
        <v>312</v>
      </c>
      <c r="D253" s="785"/>
      <c r="E253" s="785"/>
      <c r="F253" s="368"/>
      <c r="G253" s="550"/>
      <c r="H253" s="252">
        <f t="shared" si="58"/>
        <v>0</v>
      </c>
      <c r="I253" s="150"/>
      <c r="J253" s="166">
        <f t="shared" si="46"/>
        <v>0</v>
      </c>
      <c r="K253" s="94"/>
      <c r="L253" s="95"/>
      <c r="M253" s="95"/>
      <c r="N253" s="95"/>
      <c r="O253" s="95"/>
      <c r="P253" s="98"/>
      <c r="Q253" s="95"/>
      <c r="R253" s="97"/>
      <c r="S253" s="668"/>
      <c r="T253" s="97"/>
      <c r="U253" s="97"/>
      <c r="V253" s="99"/>
    </row>
    <row r="254" spans="1:22" ht="15.75" hidden="1" thickBot="1" x14ac:dyDescent="0.3">
      <c r="A254" s="126" t="s">
        <v>909</v>
      </c>
      <c r="B254" s="92" t="s">
        <v>910</v>
      </c>
      <c r="C254" s="784" t="s">
        <v>911</v>
      </c>
      <c r="D254" s="785"/>
      <c r="E254" s="785"/>
      <c r="F254" s="368"/>
      <c r="G254" s="550"/>
      <c r="H254" s="252">
        <f t="shared" si="58"/>
        <v>0</v>
      </c>
      <c r="I254" s="150"/>
      <c r="J254" s="166">
        <f t="shared" si="46"/>
        <v>0</v>
      </c>
      <c r="K254" s="94"/>
      <c r="L254" s="95"/>
      <c r="M254" s="95"/>
      <c r="N254" s="95"/>
      <c r="O254" s="95"/>
      <c r="P254" s="98"/>
      <c r="Q254" s="95"/>
      <c r="R254" s="97"/>
      <c r="S254" s="668"/>
      <c r="T254" s="97"/>
      <c r="U254" s="97"/>
      <c r="V254" s="99"/>
    </row>
    <row r="255" spans="1:22" ht="15.75" thickBot="1" x14ac:dyDescent="0.3">
      <c r="B255" s="817" t="s">
        <v>314</v>
      </c>
      <c r="C255" s="818"/>
      <c r="D255" s="818"/>
      <c r="E255" s="818"/>
      <c r="F255" s="249">
        <f>F5+F24+F32+F59+F75+F147+F157+F162+F225</f>
        <v>2287142</v>
      </c>
      <c r="G255" s="249">
        <f>G5+G24+G32+G59+G75+G147+G157+G162+G225</f>
        <v>2287142</v>
      </c>
      <c r="H255" s="249">
        <f>H5+H24+H32+H59+H75+H147+H157+H162+H225</f>
        <v>2287142</v>
      </c>
      <c r="I255" s="147">
        <f>I5+I24+I32+I59+I75+I147+I157+I162+I225</f>
        <v>0</v>
      </c>
      <c r="J255" s="164">
        <f t="shared" si="46"/>
        <v>2287142</v>
      </c>
      <c r="K255" s="86">
        <f t="shared" ref="K255:V255" si="59">K5+K24+K32+K59+K75+K147+K157+K162+K225</f>
        <v>0</v>
      </c>
      <c r="L255" s="87">
        <f t="shared" si="59"/>
        <v>0</v>
      </c>
      <c r="M255" s="87">
        <f t="shared" si="59"/>
        <v>0</v>
      </c>
      <c r="N255" s="87">
        <f t="shared" si="59"/>
        <v>0</v>
      </c>
      <c r="O255" s="87">
        <f t="shared" si="59"/>
        <v>0</v>
      </c>
      <c r="P255" s="90">
        <f t="shared" si="59"/>
        <v>0</v>
      </c>
      <c r="Q255" s="87">
        <f t="shared" si="59"/>
        <v>0</v>
      </c>
      <c r="R255" s="89">
        <f t="shared" si="59"/>
        <v>301625</v>
      </c>
      <c r="S255" s="666">
        <f t="shared" si="59"/>
        <v>0</v>
      </c>
      <c r="T255" s="89">
        <f t="shared" si="59"/>
        <v>368125</v>
      </c>
      <c r="U255" s="89">
        <f t="shared" si="59"/>
        <v>1394142</v>
      </c>
      <c r="V255" s="91">
        <f t="shared" si="59"/>
        <v>223250</v>
      </c>
    </row>
    <row r="256" spans="1:22" x14ac:dyDescent="0.25">
      <c r="B256" s="22"/>
      <c r="C256" s="23"/>
      <c r="D256" s="23"/>
      <c r="E256" s="24"/>
      <c r="F256" s="24"/>
      <c r="G256" s="24"/>
      <c r="H256" s="24"/>
      <c r="I256" s="24"/>
      <c r="J256" s="60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x14ac:dyDescent="0.25">
      <c r="B257" s="25"/>
      <c r="C257" s="26"/>
      <c r="D257" s="26"/>
      <c r="E257" s="24"/>
      <c r="F257" s="24"/>
      <c r="G257" s="24"/>
      <c r="H257" s="24"/>
      <c r="I257" s="24"/>
      <c r="J257" s="60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x14ac:dyDescent="0.25">
      <c r="B258" s="27"/>
      <c r="C258" s="24"/>
      <c r="D258" s="24"/>
      <c r="E258" s="28"/>
      <c r="F258" s="28"/>
      <c r="G258" s="28"/>
      <c r="H258" s="28"/>
      <c r="I258" s="28"/>
      <c r="J258" s="60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x14ac:dyDescent="0.25">
      <c r="B259" s="27"/>
      <c r="C259" s="24"/>
      <c r="D259" s="24"/>
      <c r="E259" s="28"/>
      <c r="F259" s="28"/>
      <c r="G259" s="28"/>
      <c r="H259" s="28"/>
      <c r="I259" s="28"/>
      <c r="J259" s="60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x14ac:dyDescent="0.25">
      <c r="B260" s="27"/>
      <c r="C260" s="24"/>
      <c r="D260" s="24"/>
      <c r="E260" s="28"/>
      <c r="F260" s="28"/>
      <c r="G260" s="28"/>
      <c r="H260" s="28"/>
      <c r="I260" s="28"/>
      <c r="J260" s="60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x14ac:dyDescent="0.25">
      <c r="B261" s="27"/>
      <c r="C261" s="24"/>
      <c r="D261" s="24"/>
      <c r="E261" s="28"/>
      <c r="F261" s="28"/>
      <c r="G261" s="28"/>
      <c r="H261" s="460"/>
      <c r="I261" s="28"/>
      <c r="J261" s="60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x14ac:dyDescent="0.25">
      <c r="B262" s="27"/>
      <c r="C262" s="24"/>
      <c r="D262" s="24"/>
      <c r="E262" s="28"/>
      <c r="F262" s="28"/>
      <c r="G262" s="28"/>
      <c r="H262" s="687"/>
      <c r="I262" s="28"/>
      <c r="J262" s="60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x14ac:dyDescent="0.25">
      <c r="B263" s="27"/>
      <c r="C263" s="24"/>
      <c r="D263" s="24"/>
      <c r="E263" s="28"/>
      <c r="F263" s="28"/>
      <c r="G263" s="28"/>
      <c r="H263" s="28"/>
      <c r="I263" s="28"/>
      <c r="J263" s="60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x14ac:dyDescent="0.25">
      <c r="B264" s="27"/>
      <c r="C264" s="28"/>
      <c r="D264" s="28"/>
      <c r="E264" s="24"/>
      <c r="F264" s="24"/>
      <c r="G264" s="24"/>
      <c r="H264" s="24"/>
      <c r="I264" s="24"/>
      <c r="J264" s="60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x14ac:dyDescent="0.25">
      <c r="B265" s="27"/>
      <c r="C265" s="28"/>
      <c r="D265" s="28"/>
      <c r="E265" s="24"/>
      <c r="F265" s="24"/>
      <c r="G265" s="24"/>
      <c r="H265" s="24"/>
      <c r="I265" s="24"/>
      <c r="J265" s="60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x14ac:dyDescent="0.25">
      <c r="B266" s="27"/>
      <c r="C266" s="28"/>
      <c r="D266" s="28"/>
      <c r="E266" s="24"/>
      <c r="F266" s="24"/>
      <c r="G266" s="24"/>
      <c r="H266" s="24"/>
      <c r="I266" s="24"/>
      <c r="J266" s="60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x14ac:dyDescent="0.25">
      <c r="B267" s="27"/>
      <c r="C267" s="24"/>
      <c r="D267" s="24"/>
      <c r="E267" s="28"/>
      <c r="F267" s="28"/>
      <c r="G267" s="28"/>
      <c r="H267" s="28"/>
      <c r="I267" s="28"/>
      <c r="J267" s="60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x14ac:dyDescent="0.25">
      <c r="B268" s="27"/>
      <c r="C268" s="24"/>
      <c r="D268" s="24"/>
      <c r="E268" s="28"/>
      <c r="F268" s="28"/>
      <c r="G268" s="28"/>
      <c r="H268" s="28"/>
      <c r="I268" s="28"/>
      <c r="J268" s="60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x14ac:dyDescent="0.25">
      <c r="B269" s="27"/>
      <c r="C269" s="24"/>
      <c r="D269" s="24"/>
      <c r="E269" s="28"/>
      <c r="F269" s="28"/>
      <c r="G269" s="28"/>
      <c r="H269" s="28"/>
      <c r="I269" s="28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x14ac:dyDescent="0.25">
      <c r="A270" s="128"/>
      <c r="B270" s="27"/>
      <c r="C270" s="24"/>
      <c r="D270" s="24"/>
      <c r="E270" s="28"/>
      <c r="F270" s="28"/>
      <c r="G270" s="28"/>
      <c r="H270" s="28"/>
      <c r="I270" s="28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x14ac:dyDescent="0.25">
      <c r="A271" s="128"/>
      <c r="B271" s="27"/>
      <c r="C271" s="24"/>
      <c r="D271" s="24"/>
      <c r="E271" s="28"/>
      <c r="F271" s="28"/>
      <c r="G271" s="28"/>
      <c r="H271" s="28"/>
      <c r="I271" s="28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x14ac:dyDescent="0.25">
      <c r="A272" s="128"/>
      <c r="B272" s="27"/>
      <c r="C272" s="24"/>
      <c r="D272" s="24"/>
      <c r="E272" s="28"/>
      <c r="F272" s="28"/>
      <c r="G272" s="28"/>
      <c r="H272" s="28"/>
      <c r="I272" s="28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x14ac:dyDescent="0.25">
      <c r="A273" s="128"/>
      <c r="B273" s="27"/>
      <c r="C273" s="24"/>
      <c r="D273" s="24"/>
      <c r="E273" s="28"/>
      <c r="F273" s="28"/>
      <c r="G273" s="28"/>
      <c r="H273" s="28"/>
      <c r="I273" s="28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x14ac:dyDescent="0.25">
      <c r="A274" s="128"/>
      <c r="B274" s="27"/>
      <c r="C274" s="24"/>
      <c r="D274" s="24"/>
      <c r="E274" s="28"/>
      <c r="F274" s="28"/>
      <c r="G274" s="28"/>
      <c r="H274" s="28"/>
      <c r="I274" s="28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x14ac:dyDescent="0.25">
      <c r="A275" s="128"/>
      <c r="B275" s="27"/>
      <c r="C275" s="24"/>
      <c r="D275" s="24"/>
      <c r="E275" s="28"/>
      <c r="F275" s="28"/>
      <c r="G275" s="28"/>
      <c r="H275" s="28"/>
      <c r="I275" s="28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x14ac:dyDescent="0.25">
      <c r="A276" s="128"/>
      <c r="B276" s="27"/>
      <c r="C276" s="24"/>
      <c r="D276" s="24"/>
      <c r="E276" s="28"/>
      <c r="F276" s="28"/>
      <c r="G276" s="28"/>
      <c r="H276" s="28"/>
      <c r="I276" s="28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x14ac:dyDescent="0.25">
      <c r="A277" s="128"/>
      <c r="B277" s="27"/>
      <c r="C277" s="28"/>
      <c r="D277" s="28"/>
      <c r="E277" s="24"/>
      <c r="F277" s="24"/>
      <c r="G277" s="24"/>
      <c r="H277" s="24"/>
      <c r="I277" s="24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x14ac:dyDescent="0.25">
      <c r="A278" s="128"/>
      <c r="B278" s="27"/>
      <c r="C278" s="24"/>
      <c r="D278" s="24"/>
      <c r="E278" s="28"/>
      <c r="F278" s="28"/>
      <c r="G278" s="28"/>
      <c r="H278" s="28"/>
      <c r="I278" s="28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x14ac:dyDescent="0.25">
      <c r="A279" s="128"/>
      <c r="B279" s="27"/>
      <c r="C279" s="24"/>
      <c r="D279" s="24"/>
      <c r="E279" s="28"/>
      <c r="F279" s="28"/>
      <c r="G279" s="28"/>
      <c r="H279" s="28"/>
      <c r="I279" s="28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x14ac:dyDescent="0.25">
      <c r="A280" s="128"/>
      <c r="B280" s="27"/>
      <c r="C280" s="24"/>
      <c r="D280" s="24"/>
      <c r="E280" s="28"/>
      <c r="F280" s="28"/>
      <c r="G280" s="28"/>
      <c r="H280" s="28"/>
      <c r="I280" s="28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x14ac:dyDescent="0.25">
      <c r="A281" s="128"/>
      <c r="B281" s="27"/>
      <c r="C281" s="24"/>
      <c r="D281" s="24"/>
      <c r="E281" s="28"/>
      <c r="F281" s="28"/>
      <c r="G281" s="28"/>
      <c r="H281" s="28"/>
      <c r="I281" s="28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x14ac:dyDescent="0.25">
      <c r="A282" s="128"/>
      <c r="B282" s="27"/>
      <c r="C282" s="24"/>
      <c r="D282" s="24"/>
      <c r="E282" s="28"/>
      <c r="F282" s="28"/>
      <c r="G282" s="28"/>
      <c r="H282" s="28"/>
      <c r="I282" s="28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x14ac:dyDescent="0.25">
      <c r="A283" s="128"/>
      <c r="B283" s="27"/>
      <c r="C283" s="24"/>
      <c r="D283" s="24"/>
      <c r="E283" s="28"/>
      <c r="F283" s="28"/>
      <c r="G283" s="28"/>
      <c r="H283" s="28"/>
      <c r="I283" s="28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x14ac:dyDescent="0.25">
      <c r="A284" s="128"/>
      <c r="B284" s="27"/>
      <c r="C284" s="24"/>
      <c r="D284" s="24"/>
      <c r="E284" s="28"/>
      <c r="F284" s="28"/>
      <c r="G284" s="28"/>
      <c r="H284" s="28"/>
      <c r="I284" s="28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x14ac:dyDescent="0.25">
      <c r="A285" s="128"/>
      <c r="B285" s="27"/>
      <c r="C285" s="24"/>
      <c r="D285" s="24"/>
      <c r="E285" s="28"/>
      <c r="F285" s="28"/>
      <c r="G285" s="28"/>
      <c r="H285" s="28"/>
      <c r="I285" s="28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x14ac:dyDescent="0.25">
      <c r="A286" s="128"/>
      <c r="B286" s="27"/>
      <c r="C286" s="24"/>
      <c r="D286" s="24"/>
      <c r="E286" s="28"/>
      <c r="F286" s="28"/>
      <c r="G286" s="28"/>
      <c r="H286" s="28"/>
      <c r="I286" s="28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x14ac:dyDescent="0.25">
      <c r="A287" s="128"/>
      <c r="B287" s="27"/>
      <c r="C287" s="24"/>
      <c r="D287" s="24"/>
      <c r="E287" s="28"/>
      <c r="F287" s="28"/>
      <c r="G287" s="28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A288" s="128"/>
      <c r="B288" s="27"/>
      <c r="C288" s="28"/>
      <c r="D288" s="28"/>
      <c r="E288" s="24"/>
      <c r="F288" s="24"/>
      <c r="G288" s="24"/>
      <c r="H288" s="24"/>
      <c r="I288" s="24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A289" s="128"/>
      <c r="B289" s="27"/>
      <c r="C289" s="24"/>
      <c r="D289" s="24"/>
      <c r="E289" s="28"/>
      <c r="F289" s="28"/>
      <c r="G289" s="28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A290" s="128"/>
      <c r="B290" s="27"/>
      <c r="C290" s="24"/>
      <c r="D290" s="24"/>
      <c r="E290" s="28"/>
      <c r="F290" s="28"/>
      <c r="G290" s="28"/>
      <c r="H290" s="28"/>
      <c r="I290" s="28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A291" s="128"/>
      <c r="B291" s="27"/>
      <c r="C291" s="24"/>
      <c r="D291" s="24"/>
      <c r="E291" s="28"/>
      <c r="F291" s="28"/>
      <c r="G291" s="28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A292" s="128"/>
      <c r="B292" s="27"/>
      <c r="C292" s="24"/>
      <c r="D292" s="24"/>
      <c r="E292" s="28"/>
      <c r="F292" s="28"/>
      <c r="G292" s="28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A293" s="128"/>
      <c r="B293" s="27"/>
      <c r="C293" s="24"/>
      <c r="D293" s="24"/>
      <c r="E293" s="28"/>
      <c r="F293" s="28"/>
      <c r="G293" s="28"/>
      <c r="H293" s="28"/>
      <c r="I293" s="28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A294" s="128"/>
      <c r="B294" s="27"/>
      <c r="C294" s="24"/>
      <c r="D294" s="24"/>
      <c r="E294" s="28"/>
      <c r="F294" s="28"/>
      <c r="G294" s="28"/>
      <c r="H294" s="28"/>
      <c r="I294" s="28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A295" s="128"/>
      <c r="B295" s="27"/>
      <c r="C295" s="24"/>
      <c r="D295" s="24"/>
      <c r="E295" s="28"/>
      <c r="F295" s="28"/>
      <c r="G295" s="28"/>
      <c r="H295" s="28"/>
      <c r="I295" s="28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A296" s="128"/>
      <c r="B296" s="27"/>
      <c r="C296" s="24"/>
      <c r="D296" s="24"/>
      <c r="E296" s="28"/>
      <c r="F296" s="28"/>
      <c r="G296" s="28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A297" s="128"/>
      <c r="B297" s="27"/>
      <c r="C297" s="24"/>
      <c r="D297" s="24"/>
      <c r="E297" s="28"/>
      <c r="F297" s="28"/>
      <c r="G297" s="28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A298" s="128"/>
      <c r="B298" s="27"/>
      <c r="C298" s="24"/>
      <c r="D298" s="24"/>
      <c r="E298" s="28"/>
      <c r="F298" s="28"/>
      <c r="G298" s="28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28"/>
      <c r="B299" s="29"/>
      <c r="C299" s="23"/>
      <c r="D299" s="23"/>
      <c r="E299" s="24"/>
      <c r="F299" s="24"/>
      <c r="G299" s="24"/>
      <c r="H299" s="24"/>
      <c r="I299" s="24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28"/>
      <c r="B300" s="27"/>
      <c r="C300" s="28"/>
      <c r="D300" s="28"/>
      <c r="E300" s="24"/>
      <c r="F300" s="24"/>
      <c r="G300" s="24"/>
      <c r="H300" s="24"/>
      <c r="I300" s="24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28"/>
      <c r="B301" s="27"/>
      <c r="C301" s="28"/>
      <c r="D301" s="28"/>
      <c r="E301" s="24"/>
      <c r="F301" s="24"/>
      <c r="G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28"/>
      <c r="B302" s="27"/>
      <c r="C302" s="28"/>
      <c r="D302" s="28"/>
      <c r="E302" s="24"/>
      <c r="F302" s="24"/>
      <c r="G302" s="24"/>
      <c r="H302" s="24"/>
      <c r="I302" s="24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28"/>
      <c r="B303" s="27"/>
      <c r="C303" s="24"/>
      <c r="D303" s="24"/>
      <c r="E303" s="28"/>
      <c r="F303" s="28"/>
      <c r="G303" s="28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28"/>
      <c r="B304" s="27"/>
      <c r="C304" s="24"/>
      <c r="D304" s="24"/>
      <c r="E304" s="28"/>
      <c r="F304" s="28"/>
      <c r="G304" s="28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28"/>
      <c r="B305" s="27"/>
      <c r="C305" s="24"/>
      <c r="D305" s="24"/>
      <c r="E305" s="28"/>
      <c r="F305" s="28"/>
      <c r="G305" s="28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28"/>
      <c r="B306" s="27"/>
      <c r="C306" s="24"/>
      <c r="D306" s="24"/>
      <c r="E306" s="28"/>
      <c r="F306" s="28"/>
      <c r="G306" s="28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28"/>
      <c r="B307" s="27"/>
      <c r="C307" s="24"/>
      <c r="D307" s="24"/>
      <c r="E307" s="28"/>
      <c r="F307" s="28"/>
      <c r="G307" s="28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28"/>
      <c r="B308" s="27"/>
      <c r="C308" s="24"/>
      <c r="D308" s="24"/>
      <c r="E308" s="28"/>
      <c r="F308" s="28"/>
      <c r="G308" s="28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28"/>
      <c r="B309" s="27"/>
      <c r="C309" s="24"/>
      <c r="D309" s="24"/>
      <c r="E309" s="28"/>
      <c r="F309" s="28"/>
      <c r="G309" s="28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28"/>
      <c r="B310" s="27"/>
      <c r="C310" s="24"/>
      <c r="D310" s="24"/>
      <c r="E310" s="28"/>
      <c r="F310" s="28"/>
      <c r="G310" s="28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28"/>
      <c r="B311" s="27"/>
      <c r="C311" s="24"/>
      <c r="D311" s="24"/>
      <c r="E311" s="28"/>
      <c r="F311" s="28"/>
      <c r="G311" s="28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28"/>
      <c r="B312" s="27"/>
      <c r="C312" s="24"/>
      <c r="D312" s="24"/>
      <c r="E312" s="28"/>
      <c r="F312" s="28"/>
      <c r="G312" s="28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28"/>
      <c r="B313" s="27"/>
      <c r="C313" s="28"/>
      <c r="D313" s="28"/>
      <c r="E313" s="24"/>
      <c r="F313" s="24"/>
      <c r="G313" s="24"/>
      <c r="H313" s="24"/>
      <c r="I313" s="24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28"/>
      <c r="B314" s="27"/>
      <c r="C314" s="24"/>
      <c r="D314" s="24"/>
      <c r="E314" s="28"/>
      <c r="F314" s="28"/>
      <c r="G314" s="28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28"/>
      <c r="B315" s="27"/>
      <c r="C315" s="24"/>
      <c r="D315" s="24"/>
      <c r="E315" s="28"/>
      <c r="F315" s="28"/>
      <c r="G315" s="28"/>
      <c r="H315" s="28"/>
      <c r="I315" s="28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28"/>
      <c r="B316" s="27"/>
      <c r="C316" s="24"/>
      <c r="D316" s="24"/>
      <c r="E316" s="28"/>
      <c r="F316" s="28"/>
      <c r="G316" s="28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28"/>
      <c r="B317" s="27"/>
      <c r="C317" s="24"/>
      <c r="D317" s="24"/>
      <c r="E317" s="28"/>
      <c r="F317" s="28"/>
      <c r="G317" s="28"/>
      <c r="H317" s="28"/>
      <c r="I317" s="28"/>
    </row>
    <row r="318" spans="1:22" x14ac:dyDescent="0.25">
      <c r="B318" s="27"/>
      <c r="C318" s="24"/>
      <c r="D318" s="24"/>
      <c r="E318" s="28"/>
      <c r="F318" s="28"/>
      <c r="G318" s="28"/>
      <c r="H318" s="28"/>
      <c r="I318" s="28"/>
      <c r="J318" s="18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s="12" customFormat="1" x14ac:dyDescent="0.25">
      <c r="A319" s="129"/>
      <c r="B319" s="27"/>
      <c r="C319" s="24"/>
      <c r="D319" s="24"/>
      <c r="E319" s="28"/>
      <c r="F319" s="28"/>
      <c r="G319" s="28"/>
      <c r="H319" s="28"/>
      <c r="I319" s="28"/>
      <c r="J319" s="49"/>
    </row>
    <row r="320" spans="1:22" s="12" customFormat="1" x14ac:dyDescent="0.25">
      <c r="A320" s="129"/>
      <c r="B320" s="27"/>
      <c r="C320" s="24"/>
      <c r="D320" s="24"/>
      <c r="E320" s="28"/>
      <c r="F320" s="28"/>
      <c r="G320" s="28"/>
      <c r="H320" s="28"/>
      <c r="I320" s="28"/>
      <c r="J320" s="49"/>
    </row>
    <row r="321" spans="1:22" s="12" customFormat="1" x14ac:dyDescent="0.25">
      <c r="A321" s="129"/>
      <c r="B321" s="27"/>
      <c r="C321" s="24"/>
      <c r="D321" s="24"/>
      <c r="E321" s="28"/>
      <c r="F321" s="28"/>
      <c r="G321" s="28"/>
      <c r="H321" s="28"/>
      <c r="I321" s="28"/>
      <c r="J321" s="49"/>
    </row>
    <row r="322" spans="1:22" s="12" customFormat="1" x14ac:dyDescent="0.25">
      <c r="A322" s="129"/>
      <c r="B322" s="27"/>
      <c r="C322" s="24"/>
      <c r="D322" s="24"/>
      <c r="E322" s="28"/>
      <c r="F322" s="28"/>
      <c r="G322" s="28"/>
      <c r="H322" s="28"/>
      <c r="I322" s="28"/>
      <c r="J322" s="49"/>
    </row>
    <row r="323" spans="1:22" s="12" customFormat="1" x14ac:dyDescent="0.25">
      <c r="A323" s="129"/>
      <c r="B323" s="27"/>
      <c r="C323" s="24"/>
      <c r="D323" s="24"/>
      <c r="E323" s="28"/>
      <c r="F323" s="28"/>
      <c r="G323" s="28"/>
      <c r="H323" s="28"/>
      <c r="I323" s="28"/>
      <c r="J323" s="49"/>
    </row>
    <row r="324" spans="1:22" s="12" customFormat="1" x14ac:dyDescent="0.25">
      <c r="A324" s="129"/>
      <c r="B324" s="27"/>
      <c r="C324" s="28"/>
      <c r="D324" s="28"/>
      <c r="E324" s="24"/>
      <c r="F324" s="24"/>
      <c r="G324" s="24"/>
      <c r="H324" s="24"/>
      <c r="I324" s="24"/>
      <c r="J324" s="49"/>
    </row>
    <row r="325" spans="1:22" s="12" customFormat="1" x14ac:dyDescent="0.25">
      <c r="A325" s="129"/>
      <c r="B325" s="27"/>
      <c r="C325" s="24"/>
      <c r="D325" s="24"/>
      <c r="E325" s="28"/>
      <c r="F325" s="28"/>
      <c r="G325" s="28"/>
      <c r="H325" s="28"/>
      <c r="I325" s="28"/>
      <c r="J325" s="49"/>
    </row>
    <row r="326" spans="1:22" s="12" customFormat="1" x14ac:dyDescent="0.25">
      <c r="A326" s="129"/>
      <c r="B326" s="27"/>
      <c r="C326" s="24"/>
      <c r="D326" s="24"/>
      <c r="E326" s="28"/>
      <c r="F326" s="28"/>
      <c r="G326" s="28"/>
      <c r="H326" s="28"/>
      <c r="I326" s="28"/>
      <c r="J326" s="49"/>
    </row>
    <row r="327" spans="1:22" s="12" customFormat="1" x14ac:dyDescent="0.25">
      <c r="A327" s="129"/>
      <c r="B327" s="27"/>
      <c r="C327" s="24"/>
      <c r="D327" s="24"/>
      <c r="E327" s="28"/>
      <c r="F327" s="28"/>
      <c r="G327" s="28"/>
      <c r="H327" s="28"/>
      <c r="I327" s="28"/>
      <c r="J327" s="49"/>
    </row>
    <row r="328" spans="1:22" s="12" customFormat="1" x14ac:dyDescent="0.25">
      <c r="A328" s="129"/>
      <c r="B328" s="27"/>
      <c r="C328" s="24"/>
      <c r="D328" s="24"/>
      <c r="E328" s="28"/>
      <c r="F328" s="28"/>
      <c r="G328" s="28"/>
      <c r="H328" s="28"/>
      <c r="I328" s="28"/>
      <c r="J328" s="49"/>
    </row>
    <row r="329" spans="1:22" s="12" customFormat="1" x14ac:dyDescent="0.25">
      <c r="A329" s="129"/>
      <c r="B329" s="27"/>
      <c r="C329" s="24"/>
      <c r="D329" s="24"/>
      <c r="E329" s="28"/>
      <c r="F329" s="28"/>
      <c r="G329" s="28"/>
      <c r="H329" s="28"/>
      <c r="I329" s="28"/>
      <c r="J329" s="49"/>
    </row>
    <row r="330" spans="1:22" s="12" customFormat="1" x14ac:dyDescent="0.25">
      <c r="A330" s="129"/>
      <c r="B330" s="27"/>
      <c r="C330" s="24"/>
      <c r="D330" s="24"/>
      <c r="E330" s="28"/>
      <c r="F330" s="28"/>
      <c r="G330" s="28"/>
      <c r="H330" s="28"/>
      <c r="I330" s="28"/>
      <c r="J330" s="49"/>
    </row>
    <row r="331" spans="1:22" s="12" customFormat="1" x14ac:dyDescent="0.25">
      <c r="A331" s="129"/>
      <c r="B331" s="27"/>
      <c r="C331" s="24"/>
      <c r="D331" s="24"/>
      <c r="E331" s="28"/>
      <c r="F331" s="28"/>
      <c r="G331" s="28"/>
      <c r="H331" s="28"/>
      <c r="I331" s="28"/>
      <c r="J331" s="49"/>
    </row>
    <row r="332" spans="1:22" s="12" customFormat="1" x14ac:dyDescent="0.25">
      <c r="A332" s="129"/>
      <c r="B332" s="27"/>
      <c r="C332" s="24"/>
      <c r="D332" s="24"/>
      <c r="E332" s="28"/>
      <c r="F332" s="28"/>
      <c r="G332" s="28"/>
      <c r="H332" s="28"/>
      <c r="I332" s="28"/>
      <c r="J332" s="49"/>
    </row>
    <row r="333" spans="1:22" s="12" customFormat="1" x14ac:dyDescent="0.25">
      <c r="A333" s="129"/>
      <c r="B333" s="27"/>
      <c r="C333" s="24"/>
      <c r="D333" s="24"/>
      <c r="E333" s="28"/>
      <c r="F333" s="28"/>
      <c r="G333" s="28"/>
      <c r="H333" s="28"/>
      <c r="I333" s="28"/>
      <c r="J333" s="49"/>
    </row>
    <row r="334" spans="1:22" s="12" customFormat="1" x14ac:dyDescent="0.25">
      <c r="A334" s="129"/>
      <c r="B334" s="27"/>
      <c r="C334" s="24"/>
      <c r="D334" s="24"/>
      <c r="E334" s="28"/>
      <c r="F334" s="28"/>
      <c r="G334" s="28"/>
      <c r="H334" s="28"/>
      <c r="I334" s="28"/>
      <c r="J334" s="49"/>
    </row>
    <row r="335" spans="1:22" x14ac:dyDescent="0.25">
      <c r="B335" s="29"/>
      <c r="C335" s="23"/>
      <c r="D335" s="23"/>
      <c r="E335" s="28"/>
      <c r="F335" s="28"/>
      <c r="G335" s="28"/>
      <c r="H335" s="28"/>
      <c r="I335" s="28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B336" s="30"/>
      <c r="C336" s="26"/>
      <c r="D336" s="26"/>
      <c r="E336" s="24"/>
      <c r="F336" s="24"/>
      <c r="G336" s="24"/>
      <c r="H336" s="24"/>
      <c r="I336" s="2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B337" s="27"/>
      <c r="C337" s="24"/>
      <c r="D337" s="24"/>
      <c r="E337" s="28"/>
      <c r="F337" s="28"/>
      <c r="G337" s="28"/>
      <c r="H337" s="28"/>
      <c r="I337" s="28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B338" s="27"/>
      <c r="C338" s="28"/>
      <c r="D338" s="28"/>
      <c r="E338" s="24"/>
      <c r="F338" s="24"/>
      <c r="G338" s="24"/>
      <c r="H338" s="24"/>
      <c r="I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B339" s="27"/>
      <c r="C339" s="24"/>
      <c r="D339" s="24"/>
      <c r="E339" s="28"/>
      <c r="F339" s="28"/>
      <c r="G339" s="28"/>
      <c r="H339" s="28"/>
      <c r="I339" s="28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B340" s="27"/>
      <c r="C340" s="24"/>
      <c r="D340" s="24"/>
      <c r="E340" s="28"/>
      <c r="F340" s="28"/>
      <c r="G340" s="28"/>
      <c r="H340" s="28"/>
      <c r="I340" s="28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B341" s="27"/>
      <c r="C341" s="24"/>
      <c r="D341" s="24"/>
      <c r="E341" s="28"/>
      <c r="F341" s="28"/>
      <c r="G341" s="28"/>
      <c r="H341" s="28"/>
      <c r="I341" s="28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B342" s="27"/>
      <c r="C342" s="24"/>
      <c r="D342" s="24"/>
      <c r="E342" s="28"/>
      <c r="F342" s="28"/>
      <c r="G342" s="28"/>
      <c r="H342" s="28"/>
      <c r="I342" s="28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B343" s="27"/>
      <c r="C343" s="28"/>
      <c r="D343" s="28"/>
      <c r="E343" s="24"/>
      <c r="F343" s="24"/>
      <c r="G343" s="24"/>
      <c r="H343" s="24"/>
      <c r="I343" s="24"/>
      <c r="J343" s="60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B344" s="27"/>
      <c r="C344" s="24"/>
      <c r="D344" s="24"/>
      <c r="E344" s="28"/>
      <c r="F344" s="28"/>
      <c r="G344" s="28"/>
      <c r="H344" s="28"/>
      <c r="I344" s="28"/>
      <c r="J344" s="60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B345" s="27"/>
      <c r="C345" s="24"/>
      <c r="D345" s="24"/>
      <c r="E345" s="28"/>
      <c r="F345" s="28"/>
      <c r="G345" s="28"/>
      <c r="H345" s="28"/>
      <c r="I345" s="28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B346" s="27"/>
      <c r="C346" s="28"/>
      <c r="D346" s="28"/>
      <c r="E346" s="24"/>
      <c r="F346" s="24"/>
      <c r="G346" s="24"/>
      <c r="H346" s="24"/>
      <c r="I346" s="24"/>
      <c r="J346" s="60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x14ac:dyDescent="0.25">
      <c r="B347" s="27"/>
      <c r="C347" s="28"/>
      <c r="D347" s="28"/>
      <c r="E347" s="24"/>
      <c r="F347" s="24"/>
      <c r="G347" s="24"/>
      <c r="H347" s="24"/>
      <c r="I347" s="24"/>
      <c r="J347" s="60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x14ac:dyDescent="0.25">
      <c r="B348" s="27"/>
      <c r="C348" s="24"/>
      <c r="D348" s="24"/>
      <c r="E348" s="28"/>
      <c r="F348" s="28"/>
      <c r="G348" s="28"/>
      <c r="H348" s="28"/>
      <c r="I348" s="28"/>
      <c r="J348" s="60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x14ac:dyDescent="0.25">
      <c r="B349" s="27"/>
      <c r="C349" s="24"/>
      <c r="D349" s="24"/>
      <c r="E349" s="28"/>
      <c r="F349" s="28"/>
      <c r="G349" s="28"/>
      <c r="H349" s="28"/>
      <c r="I349" s="28"/>
      <c r="J349" s="60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x14ac:dyDescent="0.25">
      <c r="A350" s="128"/>
      <c r="B350" s="27"/>
      <c r="C350" s="24"/>
      <c r="D350" s="24"/>
      <c r="E350" s="28"/>
      <c r="F350" s="28"/>
      <c r="G350" s="28"/>
      <c r="H350" s="28"/>
      <c r="I350" s="28"/>
      <c r="J350" s="60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x14ac:dyDescent="0.25">
      <c r="A351" s="128"/>
      <c r="B351" s="27"/>
      <c r="C351" s="28"/>
      <c r="D351" s="28"/>
      <c r="E351" s="24"/>
      <c r="F351" s="24"/>
      <c r="G351" s="24"/>
      <c r="H351" s="24"/>
      <c r="I351" s="24"/>
      <c r="J351" s="60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x14ac:dyDescent="0.25">
      <c r="A352" s="128"/>
      <c r="B352" s="27"/>
      <c r="C352" s="24"/>
      <c r="D352" s="24"/>
      <c r="E352" s="28"/>
      <c r="F352" s="28"/>
      <c r="G352" s="28"/>
      <c r="H352" s="28"/>
      <c r="I352" s="28"/>
      <c r="J352" s="60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x14ac:dyDescent="0.25">
      <c r="A353" s="128"/>
      <c r="B353" s="27"/>
      <c r="C353" s="24"/>
      <c r="D353" s="24"/>
      <c r="E353" s="28"/>
      <c r="F353" s="28"/>
      <c r="G353" s="28"/>
      <c r="H353" s="28"/>
      <c r="I353" s="28"/>
      <c r="J353" s="60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x14ac:dyDescent="0.25">
      <c r="A354" s="128"/>
      <c r="B354" s="27"/>
      <c r="C354" s="24"/>
      <c r="D354" s="24"/>
      <c r="E354" s="28"/>
      <c r="F354" s="28"/>
      <c r="G354" s="28"/>
      <c r="H354" s="28"/>
      <c r="I354" s="28"/>
      <c r="J354" s="60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x14ac:dyDescent="0.25">
      <c r="A355" s="128"/>
      <c r="B355" s="27"/>
      <c r="C355" s="24"/>
      <c r="D355" s="24"/>
      <c r="E355" s="28"/>
      <c r="F355" s="28"/>
      <c r="G355" s="28"/>
      <c r="H355" s="28"/>
      <c r="I355" s="28"/>
      <c r="J355" s="60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x14ac:dyDescent="0.25">
      <c r="A356" s="128"/>
      <c r="B356" s="27"/>
      <c r="C356" s="24"/>
      <c r="D356" s="24"/>
      <c r="E356" s="28"/>
      <c r="F356" s="28"/>
      <c r="G356" s="28"/>
      <c r="H356" s="28"/>
      <c r="I356" s="28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x14ac:dyDescent="0.25">
      <c r="A357" s="128"/>
      <c r="B357" s="27"/>
      <c r="C357" s="24"/>
      <c r="D357" s="24"/>
      <c r="E357" s="28"/>
      <c r="F357" s="28"/>
      <c r="G357" s="28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x14ac:dyDescent="0.25">
      <c r="A358" s="128"/>
      <c r="B358" s="27"/>
      <c r="C358" s="24"/>
      <c r="D358" s="24"/>
      <c r="E358" s="28"/>
      <c r="F358" s="28"/>
      <c r="G358" s="28"/>
      <c r="H358" s="28"/>
      <c r="I358" s="28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x14ac:dyDescent="0.25">
      <c r="A359" s="128"/>
      <c r="B359" s="27"/>
      <c r="C359" s="24"/>
      <c r="D359" s="24"/>
      <c r="E359" s="28"/>
      <c r="F359" s="28"/>
      <c r="G359" s="28"/>
      <c r="H359" s="28"/>
      <c r="I359" s="28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x14ac:dyDescent="0.25">
      <c r="A360" s="128"/>
      <c r="B360" s="27"/>
      <c r="C360" s="24"/>
      <c r="D360" s="24"/>
      <c r="E360" s="28"/>
      <c r="F360" s="28"/>
      <c r="G360" s="28"/>
      <c r="H360" s="28"/>
      <c r="I360" s="28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x14ac:dyDescent="0.25">
      <c r="A361" s="128"/>
      <c r="B361" s="27"/>
      <c r="C361" s="24"/>
      <c r="D361" s="24"/>
      <c r="E361" s="28"/>
      <c r="F361" s="28"/>
      <c r="G361" s="28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x14ac:dyDescent="0.25">
      <c r="A362" s="128"/>
      <c r="B362" s="29"/>
      <c r="C362" s="23"/>
      <c r="D362" s="23"/>
      <c r="E362" s="24"/>
      <c r="F362" s="24"/>
      <c r="G362" s="24"/>
      <c r="H362" s="24"/>
      <c r="I362" s="24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x14ac:dyDescent="0.25">
      <c r="A363" s="128"/>
      <c r="B363" s="27"/>
      <c r="C363" s="28"/>
      <c r="D363" s="28"/>
      <c r="E363" s="24"/>
      <c r="F363" s="24"/>
      <c r="G363" s="24"/>
      <c r="H363" s="24"/>
      <c r="I363" s="24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x14ac:dyDescent="0.25">
      <c r="A364" s="128"/>
      <c r="B364" s="27"/>
      <c r="C364" s="28"/>
      <c r="D364" s="28"/>
      <c r="E364" s="24"/>
      <c r="F364" s="24"/>
      <c r="G364" s="24"/>
      <c r="H364" s="24"/>
      <c r="I364" s="24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x14ac:dyDescent="0.25">
      <c r="A365" s="128"/>
      <c r="B365" s="27"/>
      <c r="C365" s="24"/>
      <c r="D365" s="24"/>
      <c r="E365" s="28"/>
      <c r="F365" s="28"/>
      <c r="G365" s="28"/>
      <c r="H365" s="28"/>
      <c r="I365" s="28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x14ac:dyDescent="0.25">
      <c r="A366" s="128"/>
      <c r="B366" s="27"/>
      <c r="C366" s="24"/>
      <c r="D366" s="24"/>
      <c r="E366" s="28"/>
      <c r="F366" s="28"/>
      <c r="G366" s="28"/>
      <c r="H366" s="28"/>
      <c r="I366" s="28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x14ac:dyDescent="0.25">
      <c r="A367" s="128"/>
      <c r="B367" s="27"/>
      <c r="C367" s="24"/>
      <c r="D367" s="24"/>
      <c r="E367" s="28"/>
      <c r="F367" s="28"/>
      <c r="G367" s="28"/>
      <c r="H367" s="28"/>
      <c r="I367" s="28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x14ac:dyDescent="0.25">
      <c r="A368" s="128"/>
      <c r="B368" s="27"/>
      <c r="C368" s="28"/>
      <c r="D368" s="28"/>
      <c r="E368" s="24"/>
      <c r="F368" s="24"/>
      <c r="G368" s="24"/>
      <c r="H368" s="24"/>
      <c r="I368" s="24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x14ac:dyDescent="0.25">
      <c r="A369" s="128"/>
      <c r="B369" s="27"/>
      <c r="C369" s="24"/>
      <c r="D369" s="24"/>
      <c r="E369" s="28"/>
      <c r="F369" s="28"/>
      <c r="G369" s="28"/>
      <c r="H369" s="28"/>
      <c r="I369" s="28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x14ac:dyDescent="0.25">
      <c r="A370" s="128"/>
      <c r="B370" s="27"/>
      <c r="C370" s="24"/>
      <c r="D370" s="24"/>
      <c r="E370" s="28"/>
      <c r="F370" s="28"/>
      <c r="G370" s="28"/>
      <c r="H370" s="28"/>
      <c r="I370" s="28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x14ac:dyDescent="0.25">
      <c r="A371" s="128"/>
      <c r="B371" s="27"/>
      <c r="C371" s="28"/>
      <c r="D371" s="28"/>
      <c r="E371" s="24"/>
      <c r="F371" s="24"/>
      <c r="G371" s="24"/>
      <c r="H371" s="24"/>
      <c r="I371" s="24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x14ac:dyDescent="0.25">
      <c r="A372" s="128"/>
      <c r="B372" s="27"/>
      <c r="C372" s="24"/>
      <c r="D372" s="24"/>
      <c r="E372" s="28"/>
      <c r="F372" s="28"/>
      <c r="G372" s="28"/>
      <c r="H372" s="28"/>
      <c r="I372" s="28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A373" s="128"/>
      <c r="B373" s="27"/>
      <c r="C373" s="24"/>
      <c r="D373" s="24"/>
      <c r="E373" s="28"/>
      <c r="F373" s="28"/>
      <c r="G373" s="28"/>
      <c r="H373" s="28"/>
      <c r="I373" s="28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A374" s="128"/>
      <c r="B374" s="27"/>
      <c r="C374" s="24"/>
      <c r="D374" s="24"/>
      <c r="E374" s="28"/>
      <c r="F374" s="28"/>
      <c r="G374" s="28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A375" s="128"/>
      <c r="B375" s="27"/>
      <c r="C375" s="24"/>
      <c r="D375" s="24"/>
      <c r="E375" s="28"/>
      <c r="F375" s="28"/>
      <c r="G375" s="28"/>
      <c r="H375" s="28"/>
      <c r="I375" s="28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A376" s="128"/>
      <c r="B376" s="27"/>
      <c r="C376" s="24"/>
      <c r="D376" s="24"/>
      <c r="E376" s="28"/>
      <c r="F376" s="28"/>
      <c r="G376" s="28"/>
      <c r="H376" s="28"/>
      <c r="I376" s="28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A377" s="128"/>
      <c r="B377" s="27"/>
      <c r="C377" s="24"/>
      <c r="D377" s="24"/>
      <c r="E377" s="28"/>
      <c r="F377" s="28"/>
      <c r="G377" s="28"/>
      <c r="H377" s="28"/>
      <c r="I377" s="28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A378" s="128"/>
      <c r="B378" s="27"/>
      <c r="C378" s="24"/>
      <c r="D378" s="24"/>
      <c r="E378" s="28"/>
      <c r="F378" s="28"/>
      <c r="G378" s="28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28"/>
      <c r="B379" s="27"/>
      <c r="C379" s="28"/>
      <c r="D379" s="28"/>
      <c r="E379" s="24"/>
      <c r="F379" s="24"/>
      <c r="G379" s="24"/>
      <c r="H379" s="24"/>
      <c r="I379" s="24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28"/>
      <c r="B380" s="27"/>
      <c r="C380" s="28"/>
      <c r="D380" s="28"/>
      <c r="E380" s="24"/>
      <c r="F380" s="24"/>
      <c r="G380" s="24"/>
      <c r="H380" s="24"/>
      <c r="I380" s="24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28"/>
      <c r="B381" s="27"/>
      <c r="C381" s="28"/>
      <c r="D381" s="28"/>
      <c r="E381" s="24"/>
      <c r="F381" s="24"/>
      <c r="G381" s="24"/>
      <c r="H381" s="24"/>
      <c r="I381" s="24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28"/>
      <c r="B382" s="27"/>
      <c r="C382" s="28"/>
      <c r="D382" s="28"/>
      <c r="E382" s="24"/>
      <c r="F382" s="24"/>
      <c r="G382" s="24"/>
      <c r="H382" s="24"/>
      <c r="I382" s="24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28"/>
      <c r="B383" s="27"/>
      <c r="C383" s="24"/>
      <c r="D383" s="24"/>
      <c r="E383" s="28"/>
      <c r="F383" s="28"/>
      <c r="G383" s="28"/>
      <c r="H383" s="28"/>
      <c r="I383" s="28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28"/>
      <c r="B384" s="27"/>
      <c r="C384" s="24"/>
      <c r="D384" s="24"/>
      <c r="E384" s="28"/>
      <c r="F384" s="28"/>
      <c r="G384" s="28"/>
      <c r="H384" s="28"/>
      <c r="I384" s="28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28"/>
      <c r="B385" s="27"/>
      <c r="C385" s="24"/>
      <c r="D385" s="24"/>
      <c r="E385" s="28"/>
      <c r="F385" s="28"/>
      <c r="G385" s="28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28"/>
      <c r="B386" s="27"/>
      <c r="C386" s="24"/>
      <c r="D386" s="24"/>
      <c r="E386" s="28"/>
      <c r="F386" s="28"/>
      <c r="G386" s="28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28"/>
      <c r="B387" s="27"/>
      <c r="C387" s="28"/>
      <c r="D387" s="28"/>
      <c r="E387" s="24"/>
      <c r="F387" s="24"/>
      <c r="G387" s="24"/>
      <c r="H387" s="24"/>
      <c r="I387" s="24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28"/>
      <c r="B388" s="27"/>
      <c r="C388" s="24"/>
      <c r="D388" s="24"/>
      <c r="E388" s="28"/>
      <c r="F388" s="28"/>
      <c r="G388" s="28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28"/>
      <c r="B389" s="27"/>
      <c r="C389" s="24"/>
      <c r="D389" s="24"/>
      <c r="E389" s="28"/>
      <c r="F389" s="28"/>
      <c r="G389" s="28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28"/>
      <c r="B390" s="27"/>
      <c r="C390" s="24"/>
      <c r="D390" s="24"/>
      <c r="E390" s="28"/>
      <c r="F390" s="28"/>
      <c r="G390" s="28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28"/>
      <c r="B391" s="27"/>
      <c r="C391" s="24"/>
      <c r="D391" s="24"/>
      <c r="E391" s="28"/>
      <c r="F391" s="28"/>
      <c r="G391" s="28"/>
      <c r="H391" s="28"/>
      <c r="I391" s="28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28"/>
      <c r="B392" s="27"/>
      <c r="C392" s="24"/>
      <c r="D392" s="24"/>
      <c r="E392" s="28"/>
      <c r="F392" s="28"/>
      <c r="G392" s="28"/>
      <c r="H392" s="28"/>
      <c r="I392" s="28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28"/>
      <c r="B393" s="27"/>
      <c r="C393" s="28"/>
      <c r="D393" s="28"/>
      <c r="E393" s="24"/>
      <c r="F393" s="24"/>
      <c r="G393" s="24"/>
      <c r="H393" s="24"/>
      <c r="I393" s="24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28"/>
      <c r="B394" s="27"/>
      <c r="C394" s="28"/>
      <c r="D394" s="28"/>
      <c r="E394" s="24"/>
      <c r="F394" s="24"/>
      <c r="G394" s="24"/>
      <c r="H394" s="24"/>
      <c r="I394" s="24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28"/>
      <c r="B395" s="27"/>
      <c r="C395" s="24"/>
      <c r="D395" s="24"/>
      <c r="E395" s="28"/>
      <c r="F395" s="28"/>
      <c r="G395" s="28"/>
      <c r="H395" s="28"/>
      <c r="I395" s="28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28"/>
      <c r="B396" s="27"/>
      <c r="C396" s="24"/>
      <c r="D396" s="24"/>
      <c r="E396" s="28"/>
      <c r="F396" s="28"/>
      <c r="G396" s="28"/>
      <c r="H396" s="28"/>
      <c r="I396" s="28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28"/>
      <c r="B397" s="27"/>
      <c r="C397" s="24"/>
      <c r="D397" s="24"/>
      <c r="E397" s="28"/>
      <c r="F397" s="28"/>
      <c r="G397" s="28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28"/>
      <c r="B398" s="29"/>
      <c r="C398" s="23"/>
      <c r="D398" s="23"/>
      <c r="E398" s="24"/>
      <c r="F398" s="24"/>
      <c r="G398" s="24"/>
      <c r="H398" s="24"/>
      <c r="I398" s="24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28"/>
      <c r="B399" s="27"/>
      <c r="C399" s="28"/>
      <c r="D399" s="28"/>
      <c r="E399" s="24"/>
      <c r="F399" s="24"/>
      <c r="G399" s="24"/>
      <c r="H399" s="24"/>
      <c r="I399" s="24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28"/>
      <c r="B400" s="27"/>
      <c r="C400" s="28"/>
      <c r="D400" s="28"/>
      <c r="E400" s="24"/>
      <c r="F400" s="24"/>
      <c r="G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28"/>
      <c r="B401" s="27"/>
      <c r="C401" s="24"/>
      <c r="D401" s="24"/>
      <c r="E401" s="28"/>
      <c r="F401" s="28"/>
      <c r="G401" s="28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28"/>
      <c r="B402" s="27"/>
      <c r="C402" s="24"/>
      <c r="D402" s="24"/>
      <c r="E402" s="28"/>
      <c r="F402" s="28"/>
      <c r="G402" s="28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28"/>
      <c r="B403" s="27"/>
      <c r="C403" s="28"/>
      <c r="D403" s="28"/>
      <c r="E403" s="24"/>
      <c r="F403" s="24"/>
      <c r="G403" s="24"/>
      <c r="H403" s="24"/>
      <c r="I403" s="24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28"/>
      <c r="B404" s="27"/>
      <c r="C404" s="28"/>
      <c r="D404" s="28"/>
      <c r="E404" s="24"/>
      <c r="F404" s="24"/>
      <c r="G404" s="24"/>
      <c r="H404" s="24"/>
      <c r="I404" s="24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28"/>
      <c r="B405" s="27"/>
      <c r="C405" s="24"/>
      <c r="D405" s="24"/>
      <c r="E405" s="28"/>
      <c r="F405" s="28"/>
      <c r="G405" s="28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28"/>
      <c r="B406" s="27"/>
      <c r="C406" s="24"/>
      <c r="D406" s="24"/>
      <c r="E406" s="28"/>
      <c r="F406" s="28"/>
      <c r="G406" s="28"/>
      <c r="H406" s="28"/>
      <c r="I406" s="28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28"/>
      <c r="B407" s="27"/>
      <c r="C407" s="28"/>
      <c r="D407" s="28"/>
      <c r="E407" s="24"/>
      <c r="F407" s="24"/>
      <c r="G407" s="24"/>
      <c r="H407" s="24"/>
      <c r="I407" s="24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28"/>
      <c r="B408" s="29"/>
      <c r="C408" s="23"/>
      <c r="D408" s="23"/>
      <c r="E408" s="24"/>
      <c r="F408" s="24"/>
      <c r="G408" s="24"/>
      <c r="H408" s="24"/>
      <c r="I408" s="24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28"/>
      <c r="B409" s="27"/>
      <c r="C409" s="28"/>
      <c r="D409" s="28"/>
      <c r="E409" s="24"/>
      <c r="F409" s="24"/>
      <c r="G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28"/>
      <c r="B410" s="27"/>
      <c r="C410" s="28"/>
      <c r="D410" s="28"/>
      <c r="E410" s="24"/>
      <c r="F410" s="24"/>
      <c r="G410" s="24"/>
      <c r="H410" s="24"/>
      <c r="I410" s="24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28"/>
      <c r="B411" s="27"/>
      <c r="C411" s="28"/>
      <c r="D411" s="28"/>
      <c r="E411" s="24"/>
      <c r="F411" s="24"/>
      <c r="G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28"/>
      <c r="B412" s="27"/>
      <c r="C412" s="28"/>
      <c r="D412" s="28"/>
      <c r="E412" s="24"/>
      <c r="F412" s="24"/>
      <c r="G412" s="24"/>
      <c r="H412" s="24"/>
      <c r="I412" s="24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28"/>
      <c r="B413" s="27"/>
      <c r="C413" s="24"/>
      <c r="D413" s="24"/>
      <c r="E413" s="28"/>
      <c r="F413" s="28"/>
      <c r="G413" s="28"/>
      <c r="H413" s="28"/>
      <c r="I413" s="28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28"/>
      <c r="B414" s="27"/>
      <c r="C414" s="24"/>
      <c r="D414" s="24"/>
      <c r="E414" s="28"/>
      <c r="F414" s="28"/>
      <c r="G414" s="28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28"/>
      <c r="B415" s="27"/>
      <c r="C415" s="24"/>
      <c r="D415" s="24"/>
      <c r="E415" s="28"/>
      <c r="F415" s="28"/>
      <c r="G415" s="28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28"/>
      <c r="B416" s="27"/>
      <c r="C416" s="24"/>
      <c r="D416" s="24"/>
      <c r="E416" s="28"/>
      <c r="F416" s="28"/>
      <c r="G416" s="28"/>
      <c r="H416" s="28"/>
      <c r="I416" s="28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28"/>
      <c r="B417" s="27"/>
      <c r="C417" s="24"/>
      <c r="D417" s="24"/>
      <c r="E417" s="28"/>
      <c r="F417" s="28"/>
      <c r="G417" s="28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28"/>
      <c r="B418" s="27"/>
      <c r="C418" s="24"/>
      <c r="D418" s="24"/>
      <c r="E418" s="28"/>
      <c r="F418" s="28"/>
      <c r="G418" s="28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28"/>
      <c r="B419" s="27"/>
      <c r="C419" s="24"/>
      <c r="D419" s="24"/>
      <c r="E419" s="28"/>
      <c r="F419" s="28"/>
      <c r="G419" s="28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28"/>
      <c r="B420" s="27"/>
      <c r="C420" s="24"/>
      <c r="D420" s="24"/>
      <c r="E420" s="28"/>
      <c r="F420" s="28"/>
      <c r="G420" s="28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28"/>
      <c r="B421" s="27"/>
      <c r="C421" s="24"/>
      <c r="D421" s="24"/>
      <c r="E421" s="28"/>
      <c r="F421" s="28"/>
      <c r="G421" s="28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28"/>
      <c r="B422" s="27"/>
      <c r="C422" s="28"/>
      <c r="D422" s="28"/>
      <c r="E422" s="24"/>
      <c r="F422" s="24"/>
      <c r="G422" s="24"/>
      <c r="H422" s="24"/>
      <c r="I422" s="24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28"/>
      <c r="B423" s="27"/>
      <c r="C423" s="24"/>
      <c r="D423" s="24"/>
      <c r="E423" s="28"/>
      <c r="F423" s="28"/>
      <c r="G423" s="28"/>
      <c r="H423" s="28"/>
      <c r="I423" s="28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28"/>
      <c r="B424" s="27"/>
      <c r="C424" s="24"/>
      <c r="D424" s="24"/>
      <c r="E424" s="28"/>
      <c r="F424" s="28"/>
      <c r="G424" s="28"/>
      <c r="H424" s="28"/>
      <c r="I424" s="28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28"/>
      <c r="B425" s="27"/>
      <c r="C425" s="24"/>
      <c r="D425" s="24"/>
      <c r="E425" s="28"/>
      <c r="F425" s="28"/>
      <c r="G425" s="28"/>
      <c r="H425" s="28"/>
      <c r="I425" s="28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28"/>
      <c r="B426" s="27"/>
      <c r="C426" s="24"/>
      <c r="D426" s="24"/>
      <c r="E426" s="28"/>
      <c r="F426" s="28"/>
      <c r="G426" s="28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28"/>
      <c r="B427" s="27"/>
      <c r="C427" s="24"/>
      <c r="D427" s="24"/>
      <c r="E427" s="28"/>
      <c r="F427" s="28"/>
      <c r="G427" s="28"/>
      <c r="H427" s="28"/>
      <c r="I427" s="28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28"/>
      <c r="B428" s="27"/>
      <c r="C428" s="24"/>
      <c r="D428" s="24"/>
      <c r="E428" s="28"/>
      <c r="F428" s="28"/>
      <c r="G428" s="28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28"/>
      <c r="B429" s="27"/>
      <c r="C429" s="24"/>
      <c r="D429" s="24"/>
      <c r="E429" s="28"/>
      <c r="F429" s="28"/>
      <c r="G429" s="28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28"/>
      <c r="B430" s="27"/>
      <c r="C430" s="24"/>
      <c r="D430" s="24"/>
      <c r="E430" s="28"/>
      <c r="F430" s="28"/>
      <c r="G430" s="28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28"/>
      <c r="B431" s="27"/>
      <c r="C431" s="24"/>
      <c r="D431" s="24"/>
      <c r="E431" s="28"/>
      <c r="F431" s="28"/>
      <c r="G431" s="28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28"/>
      <c r="B432" s="27"/>
      <c r="C432" s="24"/>
      <c r="D432" s="24"/>
      <c r="E432" s="28"/>
      <c r="F432" s="28"/>
      <c r="G432" s="28"/>
      <c r="H432" s="28"/>
      <c r="I432" s="28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28"/>
      <c r="B433" s="27"/>
      <c r="C433" s="24"/>
      <c r="D433" s="24"/>
      <c r="E433" s="28"/>
      <c r="F433" s="28"/>
      <c r="G433" s="28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28"/>
      <c r="B434" s="29"/>
      <c r="C434" s="23"/>
      <c r="D434" s="23"/>
      <c r="E434" s="24"/>
      <c r="F434" s="24"/>
      <c r="G434" s="24"/>
      <c r="H434" s="24"/>
      <c r="I434" s="24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28"/>
      <c r="B435" s="27"/>
      <c r="C435" s="28"/>
      <c r="D435" s="28"/>
      <c r="E435" s="24"/>
      <c r="F435" s="24"/>
      <c r="G435" s="24"/>
      <c r="H435" s="24"/>
      <c r="I435" s="24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28"/>
      <c r="B436" s="27"/>
      <c r="C436" s="28"/>
      <c r="D436" s="28"/>
      <c r="E436" s="24"/>
      <c r="F436" s="24"/>
      <c r="G436" s="24"/>
      <c r="H436" s="24"/>
      <c r="I436" s="24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28"/>
      <c r="B437" s="27"/>
      <c r="C437" s="28"/>
      <c r="D437" s="28"/>
      <c r="E437" s="24"/>
      <c r="F437" s="24"/>
      <c r="G437" s="24"/>
      <c r="H437" s="24"/>
      <c r="I437" s="24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28"/>
      <c r="B438" s="27"/>
      <c r="C438" s="28"/>
      <c r="D438" s="28"/>
      <c r="E438" s="24"/>
      <c r="F438" s="24"/>
      <c r="G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28"/>
      <c r="B439" s="27"/>
      <c r="C439" s="24"/>
      <c r="D439" s="24"/>
      <c r="E439" s="28"/>
      <c r="F439" s="28"/>
      <c r="G439" s="28"/>
      <c r="H439" s="28"/>
      <c r="I439" s="28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28"/>
      <c r="B440" s="27"/>
      <c r="C440" s="24"/>
      <c r="D440" s="24"/>
      <c r="E440" s="28"/>
      <c r="F440" s="28"/>
      <c r="G440" s="28"/>
      <c r="H440" s="28"/>
      <c r="I440" s="28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28"/>
      <c r="B441" s="27"/>
      <c r="C441" s="24"/>
      <c r="D441" s="24"/>
      <c r="E441" s="28"/>
      <c r="F441" s="28"/>
      <c r="G441" s="28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28"/>
      <c r="B442" s="27"/>
      <c r="C442" s="24"/>
      <c r="D442" s="24"/>
      <c r="E442" s="28"/>
      <c r="F442" s="28"/>
      <c r="G442" s="28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28"/>
      <c r="B443" s="27"/>
      <c r="C443" s="24"/>
      <c r="D443" s="24"/>
      <c r="E443" s="28"/>
      <c r="F443" s="28"/>
      <c r="G443" s="28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28"/>
      <c r="B444" s="27"/>
      <c r="C444" s="24"/>
      <c r="D444" s="24"/>
      <c r="E444" s="28"/>
      <c r="F444" s="28"/>
      <c r="G444" s="28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28"/>
      <c r="B445" s="27"/>
      <c r="C445" s="24"/>
      <c r="D445" s="24"/>
      <c r="E445" s="28"/>
      <c r="F445" s="28"/>
      <c r="G445" s="28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28"/>
      <c r="B446" s="27"/>
      <c r="C446" s="24"/>
      <c r="D446" s="24"/>
      <c r="E446" s="28"/>
      <c r="F446" s="28"/>
      <c r="G446" s="28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28"/>
      <c r="B447" s="27"/>
      <c r="C447" s="24"/>
      <c r="D447" s="24"/>
      <c r="E447" s="28"/>
      <c r="F447" s="28"/>
      <c r="G447" s="28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28"/>
      <c r="B448" s="27"/>
      <c r="C448" s="28"/>
      <c r="D448" s="28"/>
      <c r="E448" s="24"/>
      <c r="F448" s="24"/>
      <c r="G448" s="24"/>
      <c r="H448" s="24"/>
      <c r="I448" s="24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28"/>
      <c r="B449" s="27"/>
      <c r="C449" s="24"/>
      <c r="D449" s="24"/>
      <c r="E449" s="28"/>
      <c r="F449" s="28"/>
      <c r="G449" s="28"/>
      <c r="H449" s="28"/>
      <c r="I449" s="28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28"/>
      <c r="B450" s="27"/>
      <c r="C450" s="24"/>
      <c r="D450" s="24"/>
      <c r="E450" s="28"/>
      <c r="F450" s="28"/>
      <c r="G450" s="28"/>
      <c r="H450" s="28"/>
      <c r="I450" s="28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28"/>
      <c r="B451" s="27"/>
      <c r="C451" s="24"/>
      <c r="D451" s="24"/>
      <c r="E451" s="28"/>
      <c r="F451" s="28"/>
      <c r="G451" s="28"/>
      <c r="H451" s="28"/>
      <c r="I451" s="28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28"/>
      <c r="B452" s="27"/>
      <c r="C452" s="24"/>
      <c r="D452" s="24"/>
      <c r="E452" s="28"/>
      <c r="F452" s="28"/>
      <c r="G452" s="28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28"/>
      <c r="B453" s="27"/>
      <c r="C453" s="24"/>
      <c r="D453" s="24"/>
      <c r="E453" s="28"/>
      <c r="F453" s="28"/>
      <c r="G453" s="28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28"/>
      <c r="B454" s="27"/>
      <c r="C454" s="24"/>
      <c r="D454" s="24"/>
      <c r="E454" s="28"/>
      <c r="F454" s="28"/>
      <c r="G454" s="28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28"/>
      <c r="B455" s="27"/>
      <c r="C455" s="24"/>
      <c r="D455" s="24"/>
      <c r="E455" s="28"/>
      <c r="F455" s="28"/>
      <c r="G455" s="28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28"/>
      <c r="B456" s="27"/>
      <c r="C456" s="24"/>
      <c r="D456" s="24"/>
      <c r="E456" s="28"/>
      <c r="F456" s="28"/>
      <c r="G456" s="28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28"/>
      <c r="B457" s="27"/>
      <c r="C457" s="24"/>
      <c r="D457" s="24"/>
      <c r="E457" s="28"/>
      <c r="F457" s="28"/>
      <c r="G457" s="28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28"/>
      <c r="B458" s="27"/>
      <c r="C458" s="24"/>
      <c r="D458" s="24"/>
      <c r="E458" s="28"/>
      <c r="F458" s="28"/>
      <c r="G458" s="28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28"/>
      <c r="B459" s="27"/>
      <c r="C459" s="24"/>
      <c r="D459" s="24"/>
      <c r="E459" s="28"/>
      <c r="F459" s="28"/>
      <c r="G459" s="28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28"/>
      <c r="B460" s="29"/>
      <c r="C460" s="23"/>
      <c r="D460" s="23"/>
      <c r="E460" s="24"/>
      <c r="F460" s="24"/>
      <c r="G460" s="24"/>
      <c r="H460" s="24"/>
      <c r="I460" s="24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28"/>
      <c r="B461" s="32"/>
      <c r="C461" s="33"/>
      <c r="D461" s="33"/>
      <c r="E461" s="24"/>
      <c r="F461" s="24"/>
      <c r="G461" s="24"/>
      <c r="H461" s="24"/>
      <c r="I461" s="24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28"/>
      <c r="B462" s="34"/>
      <c r="C462" s="35"/>
      <c r="D462" s="35"/>
      <c r="E462" s="36"/>
      <c r="F462" s="36"/>
      <c r="G462" s="36"/>
      <c r="H462" s="36"/>
      <c r="I462" s="36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28"/>
      <c r="B463" s="19"/>
      <c r="C463" s="37"/>
      <c r="D463" s="37"/>
      <c r="E463" s="24"/>
      <c r="F463" s="24"/>
      <c r="G463" s="24"/>
      <c r="H463" s="24"/>
      <c r="I463" s="24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28"/>
      <c r="B464" s="19"/>
      <c r="C464" s="37"/>
      <c r="D464" s="37"/>
      <c r="E464" s="24"/>
      <c r="F464" s="24"/>
      <c r="G464" s="24"/>
      <c r="H464" s="24"/>
      <c r="I464" s="24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28"/>
      <c r="B465" s="19"/>
      <c r="C465" s="37"/>
      <c r="D465" s="37"/>
      <c r="E465" s="24"/>
      <c r="F465" s="24"/>
      <c r="G465" s="24"/>
      <c r="H465" s="24"/>
      <c r="I465" s="24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28"/>
      <c r="B466" s="34"/>
      <c r="C466" s="35"/>
      <c r="D466" s="35"/>
      <c r="E466" s="36"/>
      <c r="F466" s="36"/>
      <c r="G466" s="36"/>
      <c r="H466" s="36"/>
      <c r="I466" s="36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28"/>
      <c r="B467" s="19"/>
      <c r="C467" s="37"/>
      <c r="D467" s="37"/>
      <c r="E467" s="24"/>
      <c r="F467" s="24"/>
      <c r="G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28"/>
      <c r="B468" s="19"/>
      <c r="C468" s="24"/>
      <c r="D468" s="24"/>
      <c r="E468" s="37"/>
      <c r="F468" s="37"/>
      <c r="G468" s="37"/>
      <c r="H468" s="37"/>
      <c r="I468" s="37"/>
    </row>
    <row r="469" spans="1:22" x14ac:dyDescent="0.25">
      <c r="A469" s="128"/>
      <c r="B469" s="19"/>
      <c r="C469" s="24"/>
      <c r="D469" s="24"/>
      <c r="E469" s="37"/>
      <c r="F469" s="37"/>
      <c r="G469" s="37"/>
      <c r="H469" s="37"/>
      <c r="I469" s="37"/>
    </row>
    <row r="470" spans="1:22" x14ac:dyDescent="0.25">
      <c r="A470" s="128"/>
      <c r="B470" s="19"/>
      <c r="C470" s="24"/>
      <c r="D470" s="24"/>
      <c r="E470" s="37"/>
      <c r="F470" s="37"/>
      <c r="G470" s="37"/>
      <c r="H470" s="37"/>
      <c r="I470" s="37"/>
    </row>
    <row r="471" spans="1:22" x14ac:dyDescent="0.25">
      <c r="A471" s="128"/>
      <c r="B471" s="19"/>
      <c r="C471" s="24"/>
      <c r="D471" s="24"/>
      <c r="E471" s="37"/>
      <c r="F471" s="37"/>
      <c r="G471" s="37"/>
      <c r="H471" s="37"/>
      <c r="I471" s="37"/>
    </row>
    <row r="472" spans="1:22" x14ac:dyDescent="0.25">
      <c r="A472" s="128"/>
      <c r="B472" s="19"/>
      <c r="C472" s="24"/>
      <c r="D472" s="24"/>
      <c r="E472" s="37"/>
      <c r="F472" s="37"/>
      <c r="G472" s="37"/>
      <c r="H472" s="37"/>
      <c r="I472" s="37"/>
    </row>
    <row r="473" spans="1:22" x14ac:dyDescent="0.25">
      <c r="A473" s="128"/>
      <c r="B473" s="19"/>
      <c r="C473" s="24"/>
      <c r="D473" s="24"/>
      <c r="E473" s="37"/>
      <c r="F473" s="37"/>
      <c r="G473" s="37"/>
      <c r="H473" s="37"/>
      <c r="I473" s="37"/>
    </row>
    <row r="474" spans="1:22" x14ac:dyDescent="0.25">
      <c r="A474" s="128"/>
      <c r="B474" s="34"/>
      <c r="C474" s="35"/>
      <c r="D474" s="35"/>
      <c r="E474" s="36"/>
      <c r="F474" s="36"/>
      <c r="G474" s="36"/>
      <c r="H474" s="36"/>
      <c r="I474" s="36"/>
    </row>
    <row r="475" spans="1:22" x14ac:dyDescent="0.25">
      <c r="A475" s="128"/>
      <c r="B475" s="19"/>
      <c r="C475" s="37"/>
      <c r="D475" s="37"/>
      <c r="E475" s="24"/>
      <c r="F475" s="24"/>
      <c r="G475" s="24"/>
      <c r="H475" s="24"/>
      <c r="I475" s="24"/>
    </row>
    <row r="476" spans="1:22" x14ac:dyDescent="0.25">
      <c r="A476" s="128"/>
      <c r="B476" s="19"/>
      <c r="C476" s="37"/>
      <c r="D476" s="37"/>
      <c r="E476" s="24"/>
      <c r="F476" s="24"/>
      <c r="G476" s="24"/>
      <c r="H476" s="24"/>
      <c r="I476" s="24"/>
    </row>
    <row r="477" spans="1:22" x14ac:dyDescent="0.25">
      <c r="A477" s="128"/>
      <c r="B477" s="19"/>
      <c r="C477" s="37"/>
      <c r="D477" s="37"/>
      <c r="E477" s="24"/>
      <c r="F477" s="24"/>
      <c r="G477" s="24"/>
      <c r="H477" s="24"/>
      <c r="I477" s="24"/>
    </row>
    <row r="478" spans="1:22" x14ac:dyDescent="0.25">
      <c r="B478" s="19"/>
      <c r="C478" s="37"/>
      <c r="D478" s="37"/>
      <c r="E478" s="24"/>
      <c r="F478" s="24"/>
      <c r="G478" s="24"/>
      <c r="H478" s="24"/>
      <c r="I478" s="24"/>
      <c r="J478" s="18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s="12" customFormat="1" x14ac:dyDescent="0.25">
      <c r="A479" s="129"/>
      <c r="B479" s="19"/>
      <c r="C479" s="37"/>
      <c r="D479" s="37"/>
      <c r="E479" s="24"/>
      <c r="F479" s="24"/>
      <c r="G479" s="24"/>
      <c r="H479" s="24"/>
      <c r="I479" s="24"/>
      <c r="J479" s="49"/>
    </row>
    <row r="480" spans="1:22" s="12" customFormat="1" x14ac:dyDescent="0.25">
      <c r="A480" s="129"/>
      <c r="B480" s="32"/>
      <c r="C480" s="33"/>
      <c r="D480" s="33"/>
      <c r="E480" s="24"/>
      <c r="F480" s="24"/>
      <c r="G480" s="24"/>
      <c r="H480" s="24"/>
      <c r="I480" s="24"/>
      <c r="J480" s="49"/>
    </row>
    <row r="481" spans="1:22" s="12" customFormat="1" x14ac:dyDescent="0.25">
      <c r="A481" s="129"/>
      <c r="B481" s="19"/>
      <c r="C481" s="37"/>
      <c r="D481" s="37"/>
      <c r="E481" s="24"/>
      <c r="F481" s="24"/>
      <c r="G481" s="24"/>
      <c r="H481" s="24"/>
      <c r="I481" s="24"/>
      <c r="J481" s="49"/>
    </row>
    <row r="482" spans="1:22" s="12" customFormat="1" x14ac:dyDescent="0.25">
      <c r="A482" s="129"/>
      <c r="B482" s="19"/>
      <c r="C482" s="37"/>
      <c r="D482" s="37"/>
      <c r="E482" s="24"/>
      <c r="F482" s="24"/>
      <c r="G482" s="24"/>
      <c r="H482" s="24"/>
      <c r="I482" s="24"/>
      <c r="J482" s="49"/>
    </row>
    <row r="483" spans="1:22" s="12" customFormat="1" x14ac:dyDescent="0.25">
      <c r="A483" s="129"/>
      <c r="B483" s="19"/>
      <c r="C483" s="37"/>
      <c r="D483" s="37"/>
      <c r="E483" s="24"/>
      <c r="F483" s="24"/>
      <c r="G483" s="24"/>
      <c r="H483" s="24"/>
      <c r="I483" s="24"/>
      <c r="J483" s="49"/>
    </row>
    <row r="484" spans="1:22" s="12" customFormat="1" x14ac:dyDescent="0.25">
      <c r="A484" s="129"/>
      <c r="B484" s="19"/>
      <c r="C484" s="37"/>
      <c r="D484" s="37"/>
      <c r="E484" s="24"/>
      <c r="F484" s="24"/>
      <c r="G484" s="24"/>
      <c r="H484" s="24"/>
      <c r="I484" s="24"/>
      <c r="J484" s="49"/>
    </row>
    <row r="485" spans="1:22" s="12" customFormat="1" x14ac:dyDescent="0.25">
      <c r="A485" s="129"/>
      <c r="B485" s="19"/>
      <c r="C485" s="37"/>
      <c r="D485" s="37"/>
      <c r="E485" s="24"/>
      <c r="F485" s="24"/>
      <c r="G485" s="24"/>
      <c r="H485" s="24"/>
      <c r="I485" s="24"/>
      <c r="J485" s="49"/>
    </row>
    <row r="486" spans="1:22" s="12" customFormat="1" x14ac:dyDescent="0.25">
      <c r="A486" s="129"/>
      <c r="B486" s="19"/>
      <c r="C486" s="37"/>
      <c r="D486" s="37"/>
      <c r="E486" s="24"/>
      <c r="F486" s="24"/>
      <c r="G486" s="24"/>
      <c r="H486" s="24"/>
      <c r="I486" s="24"/>
      <c r="J486" s="49"/>
    </row>
    <row r="487" spans="1:22" x14ac:dyDescent="0.25">
      <c r="A487" s="128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x14ac:dyDescent="0.25">
      <c r="A488" s="128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x14ac:dyDescent="0.25">
      <c r="A489" s="128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x14ac:dyDescent="0.25">
      <c r="A490" s="128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x14ac:dyDescent="0.25">
      <c r="A491" s="128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x14ac:dyDescent="0.25">
      <c r="A492" s="128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x14ac:dyDescent="0.25">
      <c r="A493" s="128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x14ac:dyDescent="0.25">
      <c r="A494" s="128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x14ac:dyDescent="0.25">
      <c r="A495" s="128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x14ac:dyDescent="0.25">
      <c r="A496" s="128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x14ac:dyDescent="0.25">
      <c r="A497" s="128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x14ac:dyDescent="0.25">
      <c r="A498" s="128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x14ac:dyDescent="0.25">
      <c r="A499" s="128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x14ac:dyDescent="0.25">
      <c r="A500" s="128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x14ac:dyDescent="0.25">
      <c r="A501" s="128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x14ac:dyDescent="0.25">
      <c r="A502" s="128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x14ac:dyDescent="0.25">
      <c r="A503" s="128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x14ac:dyDescent="0.25">
      <c r="A504" s="128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x14ac:dyDescent="0.25">
      <c r="A505" s="128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x14ac:dyDescent="0.25">
      <c r="A506" s="128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x14ac:dyDescent="0.25">
      <c r="A507" s="128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x14ac:dyDescent="0.25">
      <c r="A508" s="128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x14ac:dyDescent="0.25">
      <c r="A509" s="128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x14ac:dyDescent="0.25">
      <c r="A510" s="128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x14ac:dyDescent="0.25">
      <c r="A511" s="128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x14ac:dyDescent="0.25">
      <c r="A512" s="128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x14ac:dyDescent="0.25">
      <c r="A513" s="128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x14ac:dyDescent="0.25">
      <c r="A514" s="128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x14ac:dyDescent="0.25">
      <c r="A515" s="128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x14ac:dyDescent="0.25">
      <c r="A516" s="128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28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28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28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28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28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28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28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28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28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28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28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28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28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28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28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28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28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28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28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28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28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28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28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28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28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28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28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28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28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28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28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28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28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28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28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28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28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28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28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28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28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28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28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28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28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28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28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28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28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28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28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28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28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28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28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28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28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28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28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28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28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28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28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28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28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28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28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28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28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28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28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28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28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28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28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28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28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28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28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28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28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28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28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28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28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28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28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28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28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28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28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28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28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28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28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28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28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28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28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28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28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28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28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28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28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28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28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28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28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28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28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28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28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28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28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28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28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28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28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28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28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28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28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28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28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28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28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28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28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28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28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28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28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28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28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28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28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28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28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28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28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28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28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28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28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28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28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28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28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28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28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28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28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28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28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28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28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28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28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28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28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28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28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28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28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28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28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28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28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28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28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28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28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28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28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28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28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28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28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28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28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28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28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28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28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28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28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28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28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28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28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28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28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28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28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28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28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28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28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28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28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28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28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</sheetData>
  <mergeCells count="245">
    <mergeCell ref="K2:V2"/>
    <mergeCell ref="F2:F4"/>
    <mergeCell ref="C5:E5"/>
    <mergeCell ref="C6:E6"/>
    <mergeCell ref="C20:E20"/>
    <mergeCell ref="C21:E21"/>
    <mergeCell ref="C22:E22"/>
    <mergeCell ref="T3:V3"/>
    <mergeCell ref="K3:S3"/>
    <mergeCell ref="G2:G4"/>
    <mergeCell ref="C23:E23"/>
    <mergeCell ref="B2:E4"/>
    <mergeCell ref="H2:J2"/>
    <mergeCell ref="H3:H4"/>
    <mergeCell ref="I3:I4"/>
    <mergeCell ref="J3:J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</mergeCells>
  <pageMargins left="0.25" right="0.25" top="0.75" bottom="0.75" header="0.3" footer="0.3"/>
  <pageSetup paperSize="9" scale="63" orientation="landscape" horizontalDpi="4294967293" r:id="rId1"/>
  <headerFooter>
    <oddHeader>&amp;C&amp;"Times New Roman,Félkövér"&amp;12 013350 Az önkormányzati vagyonnal való gazdálkodással kapcsolatos feladatokKiadások - 2017. év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9"/>
  <sheetViews>
    <sheetView view="pageBreakPreview" zoomScale="60" zoomScaleNormal="84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L269" sqref="L269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0.28515625" style="354" customWidth="1"/>
    <col min="8" max="8" width="11" style="12" customWidth="1"/>
    <col min="9" max="9" width="11.140625" style="12" customWidth="1"/>
    <col min="10" max="10" width="11.7109375" style="49" customWidth="1"/>
    <col min="11" max="21" width="10.140625" style="12" bestFit="1" customWidth="1"/>
    <col min="22" max="22" width="11.28515625" style="12" bestFit="1" customWidth="1"/>
    <col min="23" max="16384" width="9.140625" style="17"/>
  </cols>
  <sheetData>
    <row r="1" spans="1:22" ht="15.75" thickBot="1" x14ac:dyDescent="0.3">
      <c r="V1" s="11" t="s">
        <v>828</v>
      </c>
    </row>
    <row r="2" spans="1:22" ht="15" customHeight="1" x14ac:dyDescent="0.25">
      <c r="B2" s="765" t="s">
        <v>0</v>
      </c>
      <c r="C2" s="766"/>
      <c r="D2" s="766"/>
      <c r="E2" s="766"/>
      <c r="F2" s="850" t="s">
        <v>1037</v>
      </c>
      <c r="G2" s="850" t="s">
        <v>1053</v>
      </c>
      <c r="H2" s="839" t="s">
        <v>1031</v>
      </c>
      <c r="I2" s="751"/>
      <c r="J2" s="752"/>
      <c r="K2" s="747" t="s">
        <v>1032</v>
      </c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809"/>
    </row>
    <row r="3" spans="1:22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08" t="s">
        <v>1033</v>
      </c>
      <c r="L3" s="806"/>
      <c r="M3" s="806"/>
      <c r="N3" s="806"/>
      <c r="O3" s="806"/>
      <c r="P3" s="806"/>
      <c r="Q3" s="806"/>
      <c r="R3" s="806"/>
      <c r="S3" s="807"/>
      <c r="T3" s="806" t="s">
        <v>1034</v>
      </c>
      <c r="U3" s="806"/>
      <c r="V3" s="807"/>
    </row>
    <row r="4" spans="1:22" ht="21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130" t="s">
        <v>593</v>
      </c>
      <c r="L4" s="65" t="s">
        <v>594</v>
      </c>
      <c r="M4" s="65" t="s">
        <v>595</v>
      </c>
      <c r="N4" s="65" t="s">
        <v>596</v>
      </c>
      <c r="O4" s="65" t="s">
        <v>597</v>
      </c>
      <c r="P4" s="645" t="s">
        <v>598</v>
      </c>
      <c r="Q4" s="83" t="s">
        <v>599</v>
      </c>
      <c r="R4" s="270" t="s">
        <v>600</v>
      </c>
      <c r="S4" s="665" t="s">
        <v>601</v>
      </c>
      <c r="T4" s="352" t="s">
        <v>602</v>
      </c>
      <c r="U4" s="270" t="s">
        <v>603</v>
      </c>
      <c r="V4" s="66" t="s">
        <v>604</v>
      </c>
    </row>
    <row r="5" spans="1:22" ht="15.75" thickBot="1" x14ac:dyDescent="0.3">
      <c r="B5" s="84" t="s">
        <v>118</v>
      </c>
      <c r="C5" s="846" t="s">
        <v>119</v>
      </c>
      <c r="D5" s="847"/>
      <c r="E5" s="847"/>
      <c r="F5" s="409"/>
      <c r="G5" s="568"/>
      <c r="H5" s="249">
        <f>H6+H20</f>
        <v>0</v>
      </c>
      <c r="I5" s="147">
        <f t="shared" ref="I5:V5" si="0">I6+I20</f>
        <v>0</v>
      </c>
      <c r="J5" s="164">
        <f>SUM(H5:I5)</f>
        <v>0</v>
      </c>
      <c r="K5" s="86">
        <f t="shared" si="0"/>
        <v>0</v>
      </c>
      <c r="L5" s="87">
        <f t="shared" si="0"/>
        <v>0</v>
      </c>
      <c r="M5" s="87">
        <f t="shared" si="0"/>
        <v>0</v>
      </c>
      <c r="N5" s="87">
        <f t="shared" si="0"/>
        <v>0</v>
      </c>
      <c r="O5" s="87">
        <f t="shared" si="0"/>
        <v>0</v>
      </c>
      <c r="P5" s="90">
        <f t="shared" si="0"/>
        <v>0</v>
      </c>
      <c r="Q5" s="87">
        <f t="shared" si="0"/>
        <v>0</v>
      </c>
      <c r="R5" s="89">
        <f t="shared" si="0"/>
        <v>0</v>
      </c>
      <c r="S5" s="666">
        <f t="shared" si="0"/>
        <v>0</v>
      </c>
      <c r="T5" s="89">
        <f t="shared" si="0"/>
        <v>0</v>
      </c>
      <c r="U5" s="89">
        <f t="shared" si="0"/>
        <v>0</v>
      </c>
      <c r="V5" s="91">
        <f t="shared" si="0"/>
        <v>0</v>
      </c>
    </row>
    <row r="6" spans="1:22" hidden="1" x14ac:dyDescent="0.25">
      <c r="B6" s="123" t="s">
        <v>609</v>
      </c>
      <c r="C6" s="779" t="s">
        <v>120</v>
      </c>
      <c r="D6" s="780"/>
      <c r="E6" s="780"/>
      <c r="F6" s="392"/>
      <c r="G6" s="569"/>
      <c r="H6" s="250">
        <f>H7+H8+H9+H10+H11+H12+H13+H14+H15+H16+H17+H18+H19</f>
        <v>0</v>
      </c>
      <c r="I6" s="148">
        <f t="shared" ref="I6:V6" si="1">I7+I8+I9+I10+I11+I12+I13+I14+I15+I16+I17+I18+I19</f>
        <v>0</v>
      </c>
      <c r="J6" s="165">
        <f t="shared" ref="J6:J69" si="2">SUM(H6:I6)</f>
        <v>0</v>
      </c>
      <c r="K6" s="117">
        <f t="shared" si="1"/>
        <v>0</v>
      </c>
      <c r="L6" s="118">
        <f t="shared" si="1"/>
        <v>0</v>
      </c>
      <c r="M6" s="118">
        <f t="shared" si="1"/>
        <v>0</v>
      </c>
      <c r="N6" s="118">
        <f t="shared" si="1"/>
        <v>0</v>
      </c>
      <c r="O6" s="118">
        <f t="shared" si="1"/>
        <v>0</v>
      </c>
      <c r="P6" s="121">
        <f t="shared" si="1"/>
        <v>0</v>
      </c>
      <c r="Q6" s="118">
        <f t="shared" si="1"/>
        <v>0</v>
      </c>
      <c r="R6" s="120">
        <f t="shared" si="1"/>
        <v>0</v>
      </c>
      <c r="S6" s="667">
        <f t="shared" si="1"/>
        <v>0</v>
      </c>
      <c r="T6" s="120">
        <f t="shared" si="1"/>
        <v>0</v>
      </c>
      <c r="U6" s="120">
        <f t="shared" si="1"/>
        <v>0</v>
      </c>
      <c r="V6" s="122">
        <f t="shared" si="1"/>
        <v>0</v>
      </c>
    </row>
    <row r="7" spans="1:22" s="209" customFormat="1" hidden="1" x14ac:dyDescent="0.25">
      <c r="A7" s="126" t="s">
        <v>121</v>
      </c>
      <c r="B7" s="189" t="s">
        <v>610</v>
      </c>
      <c r="C7" s="202"/>
      <c r="D7" s="266" t="s">
        <v>122</v>
      </c>
      <c r="E7" s="266"/>
      <c r="F7" s="383"/>
      <c r="G7" s="570"/>
      <c r="H7" s="271">
        <f>SUM(K7:V7)</f>
        <v>0</v>
      </c>
      <c r="I7" s="190"/>
      <c r="J7" s="191">
        <f t="shared" si="2"/>
        <v>0</v>
      </c>
      <c r="K7" s="199"/>
      <c r="L7" s="193"/>
      <c r="M7" s="193"/>
      <c r="N7" s="193"/>
      <c r="O7" s="193"/>
      <c r="P7" s="194"/>
      <c r="Q7" s="193"/>
      <c r="R7" s="192"/>
      <c r="S7" s="664"/>
      <c r="T7" s="192"/>
      <c r="U7" s="192"/>
      <c r="V7" s="195"/>
    </row>
    <row r="8" spans="1:22" s="209" customFormat="1" hidden="1" x14ac:dyDescent="0.25">
      <c r="A8" s="126" t="s">
        <v>123</v>
      </c>
      <c r="B8" s="189" t="s">
        <v>611</v>
      </c>
      <c r="C8" s="202"/>
      <c r="D8" s="266" t="s">
        <v>124</v>
      </c>
      <c r="E8" s="266"/>
      <c r="F8" s="383"/>
      <c r="G8" s="570"/>
      <c r="H8" s="271">
        <f t="shared" ref="H8:H19" si="3">SUM(K8:V8)</f>
        <v>0</v>
      </c>
      <c r="I8" s="190"/>
      <c r="J8" s="191">
        <f t="shared" si="2"/>
        <v>0</v>
      </c>
      <c r="K8" s="199"/>
      <c r="L8" s="193"/>
      <c r="M8" s="193"/>
      <c r="N8" s="193"/>
      <c r="O8" s="193"/>
      <c r="P8" s="194"/>
      <c r="Q8" s="193"/>
      <c r="R8" s="192"/>
      <c r="S8" s="664"/>
      <c r="T8" s="192"/>
      <c r="U8" s="192"/>
      <c r="V8" s="195"/>
    </row>
    <row r="9" spans="1:22" s="209" customFormat="1" hidden="1" x14ac:dyDescent="0.25">
      <c r="A9" s="126" t="s">
        <v>125</v>
      </c>
      <c r="B9" s="189" t="s">
        <v>612</v>
      </c>
      <c r="C9" s="202"/>
      <c r="D9" s="266" t="s">
        <v>126</v>
      </c>
      <c r="E9" s="266"/>
      <c r="F9" s="383"/>
      <c r="G9" s="570"/>
      <c r="H9" s="271">
        <f t="shared" si="3"/>
        <v>0</v>
      </c>
      <c r="I9" s="190"/>
      <c r="J9" s="191">
        <f t="shared" si="2"/>
        <v>0</v>
      </c>
      <c r="K9" s="199"/>
      <c r="L9" s="193"/>
      <c r="M9" s="193"/>
      <c r="N9" s="193"/>
      <c r="O9" s="193"/>
      <c r="P9" s="194"/>
      <c r="Q9" s="193"/>
      <c r="R9" s="192"/>
      <c r="S9" s="664"/>
      <c r="T9" s="192"/>
      <c r="U9" s="192"/>
      <c r="V9" s="195"/>
    </row>
    <row r="10" spans="1:22" s="209" customFormat="1" hidden="1" x14ac:dyDescent="0.25">
      <c r="A10" s="126" t="s">
        <v>127</v>
      </c>
      <c r="B10" s="189" t="s">
        <v>613</v>
      </c>
      <c r="C10" s="202"/>
      <c r="D10" s="266" t="s">
        <v>351</v>
      </c>
      <c r="E10" s="266"/>
      <c r="F10" s="383"/>
      <c r="G10" s="570"/>
      <c r="H10" s="271">
        <f t="shared" si="3"/>
        <v>0</v>
      </c>
      <c r="I10" s="190"/>
      <c r="J10" s="191">
        <f t="shared" si="2"/>
        <v>0</v>
      </c>
      <c r="K10" s="199"/>
      <c r="L10" s="193"/>
      <c r="M10" s="193"/>
      <c r="N10" s="193"/>
      <c r="O10" s="193"/>
      <c r="P10" s="194"/>
      <c r="Q10" s="193"/>
      <c r="R10" s="192"/>
      <c r="S10" s="664"/>
      <c r="T10" s="192"/>
      <c r="U10" s="192"/>
      <c r="V10" s="195"/>
    </row>
    <row r="11" spans="1:22" s="209" customFormat="1" hidden="1" x14ac:dyDescent="0.25">
      <c r="A11" s="126" t="s">
        <v>128</v>
      </c>
      <c r="B11" s="189" t="s">
        <v>614</v>
      </c>
      <c r="C11" s="202"/>
      <c r="D11" s="266" t="s">
        <v>129</v>
      </c>
      <c r="E11" s="266"/>
      <c r="F11" s="383"/>
      <c r="G11" s="570"/>
      <c r="H11" s="271">
        <f t="shared" si="3"/>
        <v>0</v>
      </c>
      <c r="I11" s="190"/>
      <c r="J11" s="191">
        <f t="shared" si="2"/>
        <v>0</v>
      </c>
      <c r="K11" s="199"/>
      <c r="L11" s="193"/>
      <c r="M11" s="193"/>
      <c r="N11" s="193"/>
      <c r="O11" s="193"/>
      <c r="P11" s="194"/>
      <c r="Q11" s="193"/>
      <c r="R11" s="192"/>
      <c r="S11" s="664"/>
      <c r="T11" s="192"/>
      <c r="U11" s="192"/>
      <c r="V11" s="195"/>
    </row>
    <row r="12" spans="1:22" s="209" customFormat="1" hidden="1" x14ac:dyDescent="0.25">
      <c r="A12" s="126" t="s">
        <v>130</v>
      </c>
      <c r="B12" s="189" t="s">
        <v>615</v>
      </c>
      <c r="C12" s="202"/>
      <c r="D12" s="266" t="s">
        <v>131</v>
      </c>
      <c r="E12" s="266"/>
      <c r="F12" s="383"/>
      <c r="G12" s="570"/>
      <c r="H12" s="271">
        <f t="shared" si="3"/>
        <v>0</v>
      </c>
      <c r="I12" s="190"/>
      <c r="J12" s="191">
        <f t="shared" si="2"/>
        <v>0</v>
      </c>
      <c r="K12" s="199"/>
      <c r="L12" s="193"/>
      <c r="M12" s="193"/>
      <c r="N12" s="193"/>
      <c r="O12" s="193"/>
      <c r="P12" s="194"/>
      <c r="Q12" s="193"/>
      <c r="R12" s="192"/>
      <c r="S12" s="664"/>
      <c r="T12" s="192"/>
      <c r="U12" s="192"/>
      <c r="V12" s="195"/>
    </row>
    <row r="13" spans="1:22" s="209" customFormat="1" hidden="1" x14ac:dyDescent="0.25">
      <c r="A13" s="126" t="s">
        <v>132</v>
      </c>
      <c r="B13" s="189" t="s">
        <v>616</v>
      </c>
      <c r="C13" s="202"/>
      <c r="D13" s="266" t="s">
        <v>133</v>
      </c>
      <c r="E13" s="266"/>
      <c r="F13" s="383"/>
      <c r="G13" s="570"/>
      <c r="H13" s="271">
        <f t="shared" si="3"/>
        <v>0</v>
      </c>
      <c r="I13" s="190"/>
      <c r="J13" s="191">
        <f t="shared" si="2"/>
        <v>0</v>
      </c>
      <c r="K13" s="199"/>
      <c r="L13" s="193"/>
      <c r="M13" s="193"/>
      <c r="N13" s="193"/>
      <c r="O13" s="193"/>
      <c r="P13" s="194"/>
      <c r="Q13" s="193"/>
      <c r="R13" s="192"/>
      <c r="S13" s="664"/>
      <c r="T13" s="192"/>
      <c r="U13" s="192"/>
      <c r="V13" s="195"/>
    </row>
    <row r="14" spans="1:22" s="209" customFormat="1" hidden="1" x14ac:dyDescent="0.25">
      <c r="A14" s="126" t="s">
        <v>134</v>
      </c>
      <c r="B14" s="189" t="s">
        <v>617</v>
      </c>
      <c r="C14" s="202"/>
      <c r="D14" s="266" t="s">
        <v>135</v>
      </c>
      <c r="E14" s="266"/>
      <c r="F14" s="383"/>
      <c r="G14" s="570"/>
      <c r="H14" s="271">
        <f t="shared" si="3"/>
        <v>0</v>
      </c>
      <c r="I14" s="190"/>
      <c r="J14" s="191">
        <f t="shared" si="2"/>
        <v>0</v>
      </c>
      <c r="K14" s="199"/>
      <c r="L14" s="193"/>
      <c r="M14" s="193"/>
      <c r="N14" s="193"/>
      <c r="O14" s="193"/>
      <c r="P14" s="194"/>
      <c r="Q14" s="193"/>
      <c r="R14" s="192"/>
      <c r="S14" s="664"/>
      <c r="T14" s="192"/>
      <c r="U14" s="192"/>
      <c r="V14" s="195"/>
    </row>
    <row r="15" spans="1:22" s="209" customFormat="1" hidden="1" x14ac:dyDescent="0.25">
      <c r="A15" s="126" t="s">
        <v>136</v>
      </c>
      <c r="B15" s="189" t="s">
        <v>618</v>
      </c>
      <c r="C15" s="202"/>
      <c r="D15" s="266" t="s">
        <v>137</v>
      </c>
      <c r="E15" s="266"/>
      <c r="F15" s="383"/>
      <c r="G15" s="570"/>
      <c r="H15" s="271">
        <f t="shared" si="3"/>
        <v>0</v>
      </c>
      <c r="I15" s="190"/>
      <c r="J15" s="191">
        <f t="shared" si="2"/>
        <v>0</v>
      </c>
      <c r="K15" s="199"/>
      <c r="L15" s="193"/>
      <c r="M15" s="193"/>
      <c r="N15" s="193"/>
      <c r="O15" s="193"/>
      <c r="P15" s="194"/>
      <c r="Q15" s="193"/>
      <c r="R15" s="192"/>
      <c r="S15" s="664"/>
      <c r="T15" s="192"/>
      <c r="U15" s="192"/>
      <c r="V15" s="195"/>
    </row>
    <row r="16" spans="1:22" s="209" customFormat="1" hidden="1" x14ac:dyDescent="0.25">
      <c r="A16" s="126" t="s">
        <v>138</v>
      </c>
      <c r="B16" s="189" t="s">
        <v>619</v>
      </c>
      <c r="C16" s="202"/>
      <c r="D16" s="266" t="s">
        <v>139</v>
      </c>
      <c r="E16" s="266"/>
      <c r="F16" s="383"/>
      <c r="G16" s="570"/>
      <c r="H16" s="271">
        <f t="shared" si="3"/>
        <v>0</v>
      </c>
      <c r="I16" s="190"/>
      <c r="J16" s="191">
        <f t="shared" si="2"/>
        <v>0</v>
      </c>
      <c r="K16" s="199"/>
      <c r="L16" s="193"/>
      <c r="M16" s="193"/>
      <c r="N16" s="193"/>
      <c r="O16" s="193"/>
      <c r="P16" s="194"/>
      <c r="Q16" s="193"/>
      <c r="R16" s="192"/>
      <c r="S16" s="664"/>
      <c r="T16" s="192"/>
      <c r="U16" s="192"/>
      <c r="V16" s="195"/>
    </row>
    <row r="17" spans="1:22" s="209" customFormat="1" hidden="1" x14ac:dyDescent="0.25">
      <c r="A17" s="126" t="s">
        <v>140</v>
      </c>
      <c r="B17" s="189" t="s">
        <v>620</v>
      </c>
      <c r="C17" s="202"/>
      <c r="D17" s="266" t="s">
        <v>141</v>
      </c>
      <c r="E17" s="266"/>
      <c r="F17" s="383"/>
      <c r="G17" s="570"/>
      <c r="H17" s="271">
        <f t="shared" si="3"/>
        <v>0</v>
      </c>
      <c r="I17" s="190"/>
      <c r="J17" s="191">
        <f t="shared" si="2"/>
        <v>0</v>
      </c>
      <c r="K17" s="199"/>
      <c r="L17" s="193"/>
      <c r="M17" s="193"/>
      <c r="N17" s="193"/>
      <c r="O17" s="193"/>
      <c r="P17" s="194"/>
      <c r="Q17" s="193"/>
      <c r="R17" s="192"/>
      <c r="S17" s="664"/>
      <c r="T17" s="192"/>
      <c r="U17" s="192"/>
      <c r="V17" s="195"/>
    </row>
    <row r="18" spans="1:22" s="209" customFormat="1" hidden="1" x14ac:dyDescent="0.25">
      <c r="A18" s="126" t="s">
        <v>142</v>
      </c>
      <c r="B18" s="189" t="s">
        <v>621</v>
      </c>
      <c r="C18" s="202"/>
      <c r="D18" s="266" t="s">
        <v>143</v>
      </c>
      <c r="E18" s="266"/>
      <c r="F18" s="383"/>
      <c r="G18" s="570"/>
      <c r="H18" s="271">
        <f t="shared" si="3"/>
        <v>0</v>
      </c>
      <c r="I18" s="190"/>
      <c r="J18" s="191">
        <f t="shared" si="2"/>
        <v>0</v>
      </c>
      <c r="K18" s="199"/>
      <c r="L18" s="193"/>
      <c r="M18" s="193"/>
      <c r="N18" s="193"/>
      <c r="O18" s="193"/>
      <c r="P18" s="194"/>
      <c r="Q18" s="193"/>
      <c r="R18" s="192"/>
      <c r="S18" s="664"/>
      <c r="T18" s="192"/>
      <c r="U18" s="192"/>
      <c r="V18" s="195"/>
    </row>
    <row r="19" spans="1:22" s="209" customFormat="1" hidden="1" x14ac:dyDescent="0.25">
      <c r="A19" s="126" t="s">
        <v>144</v>
      </c>
      <c r="B19" s="189" t="s">
        <v>622</v>
      </c>
      <c r="C19" s="202"/>
      <c r="D19" s="266" t="s">
        <v>145</v>
      </c>
      <c r="E19" s="266"/>
      <c r="F19" s="383"/>
      <c r="G19" s="570"/>
      <c r="H19" s="271">
        <f t="shared" si="3"/>
        <v>0</v>
      </c>
      <c r="I19" s="190"/>
      <c r="J19" s="191">
        <f t="shared" si="2"/>
        <v>0</v>
      </c>
      <c r="K19" s="199"/>
      <c r="L19" s="193"/>
      <c r="M19" s="193"/>
      <c r="N19" s="193"/>
      <c r="O19" s="193"/>
      <c r="P19" s="194"/>
      <c r="Q19" s="193"/>
      <c r="R19" s="192"/>
      <c r="S19" s="664"/>
      <c r="T19" s="192"/>
      <c r="U19" s="192"/>
      <c r="V19" s="195"/>
    </row>
    <row r="20" spans="1:22" hidden="1" x14ac:dyDescent="0.25">
      <c r="B20" s="92" t="s">
        <v>623</v>
      </c>
      <c r="C20" s="781" t="s">
        <v>146</v>
      </c>
      <c r="D20" s="782"/>
      <c r="E20" s="782"/>
      <c r="F20" s="388"/>
      <c r="G20" s="571"/>
      <c r="H20" s="252">
        <f>H21+H22+H23</f>
        <v>0</v>
      </c>
      <c r="I20" s="150">
        <f t="shared" ref="I20:V20" si="4">I21+I22+I23</f>
        <v>0</v>
      </c>
      <c r="J20" s="166">
        <f t="shared" si="2"/>
        <v>0</v>
      </c>
      <c r="K20" s="94">
        <f t="shared" si="4"/>
        <v>0</v>
      </c>
      <c r="L20" s="95">
        <f t="shared" si="4"/>
        <v>0</v>
      </c>
      <c r="M20" s="95">
        <f t="shared" si="4"/>
        <v>0</v>
      </c>
      <c r="N20" s="95">
        <f t="shared" si="4"/>
        <v>0</v>
      </c>
      <c r="O20" s="95">
        <f t="shared" si="4"/>
        <v>0</v>
      </c>
      <c r="P20" s="98">
        <f t="shared" si="4"/>
        <v>0</v>
      </c>
      <c r="Q20" s="95">
        <f t="shared" si="4"/>
        <v>0</v>
      </c>
      <c r="R20" s="97">
        <f t="shared" si="4"/>
        <v>0</v>
      </c>
      <c r="S20" s="668">
        <f t="shared" si="4"/>
        <v>0</v>
      </c>
      <c r="T20" s="97">
        <f t="shared" si="4"/>
        <v>0</v>
      </c>
      <c r="U20" s="97">
        <f t="shared" si="4"/>
        <v>0</v>
      </c>
      <c r="V20" s="99">
        <f t="shared" si="4"/>
        <v>0</v>
      </c>
    </row>
    <row r="21" spans="1:22" s="41" customFormat="1" hidden="1" x14ac:dyDescent="0.25">
      <c r="A21" s="126" t="s">
        <v>147</v>
      </c>
      <c r="B21" s="53" t="s">
        <v>624</v>
      </c>
      <c r="C21" s="802" t="s">
        <v>148</v>
      </c>
      <c r="D21" s="803"/>
      <c r="E21" s="803"/>
      <c r="F21" s="384"/>
      <c r="G21" s="572"/>
      <c r="H21" s="258">
        <f>SUM(K21:V21)</f>
        <v>0</v>
      </c>
      <c r="I21" s="156"/>
      <c r="J21" s="168">
        <f t="shared" si="2"/>
        <v>0</v>
      </c>
      <c r="K21" s="77"/>
      <c r="L21" s="13"/>
      <c r="M21" s="13"/>
      <c r="N21" s="13"/>
      <c r="O21" s="13"/>
      <c r="P21" s="82"/>
      <c r="Q21" s="13"/>
      <c r="R21" s="43"/>
      <c r="S21" s="669"/>
      <c r="T21" s="43"/>
      <c r="U21" s="43"/>
      <c r="V21" s="45"/>
    </row>
    <row r="22" spans="1:22" s="41" customFormat="1" ht="25.5" hidden="1" customHeight="1" x14ac:dyDescent="0.25">
      <c r="A22" s="126" t="s">
        <v>149</v>
      </c>
      <c r="B22" s="53" t="s">
        <v>625</v>
      </c>
      <c r="C22" s="804" t="s">
        <v>877</v>
      </c>
      <c r="D22" s="805"/>
      <c r="E22" s="805"/>
      <c r="F22" s="385"/>
      <c r="G22" s="573"/>
      <c r="H22" s="258">
        <f>SUM(K22:V22)</f>
        <v>0</v>
      </c>
      <c r="I22" s="156"/>
      <c r="J22" s="168">
        <f t="shared" si="2"/>
        <v>0</v>
      </c>
      <c r="K22" s="77"/>
      <c r="L22" s="13"/>
      <c r="M22" s="13"/>
      <c r="N22" s="13"/>
      <c r="O22" s="13"/>
      <c r="P22" s="82"/>
      <c r="Q22" s="13"/>
      <c r="R22" s="43"/>
      <c r="S22" s="669"/>
      <c r="T22" s="43"/>
      <c r="U22" s="43"/>
      <c r="V22" s="45"/>
    </row>
    <row r="23" spans="1:22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394"/>
      <c r="G23" s="574"/>
      <c r="H23" s="272">
        <f>SUM(K23:V23)</f>
        <v>0</v>
      </c>
      <c r="I23" s="197"/>
      <c r="J23" s="168">
        <f t="shared" si="2"/>
        <v>0</v>
      </c>
      <c r="K23" s="77"/>
      <c r="L23" s="13"/>
      <c r="M23" s="13"/>
      <c r="N23" s="13"/>
      <c r="O23" s="13"/>
      <c r="P23" s="82"/>
      <c r="Q23" s="13"/>
      <c r="R23" s="43"/>
      <c r="S23" s="669"/>
      <c r="T23" s="43"/>
      <c r="U23" s="43"/>
      <c r="V23" s="45"/>
    </row>
    <row r="24" spans="1:22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386"/>
      <c r="G24" s="575"/>
      <c r="H24" s="254">
        <f>H25+H26+H27+H28+H29+H30+H31</f>
        <v>0</v>
      </c>
      <c r="I24" s="152">
        <f t="shared" ref="I24:V24" si="5">I25+I26+I27+I28+I29+I30+I31</f>
        <v>0</v>
      </c>
      <c r="J24" s="164">
        <f t="shared" si="2"/>
        <v>0</v>
      </c>
      <c r="K24" s="86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90">
        <f t="shared" si="5"/>
        <v>0</v>
      </c>
      <c r="Q24" s="87">
        <f t="shared" si="5"/>
        <v>0</v>
      </c>
      <c r="R24" s="89">
        <f t="shared" si="5"/>
        <v>0</v>
      </c>
      <c r="S24" s="666">
        <f t="shared" si="5"/>
        <v>0</v>
      </c>
      <c r="T24" s="89">
        <f t="shared" si="5"/>
        <v>0</v>
      </c>
      <c r="U24" s="89">
        <f t="shared" si="5"/>
        <v>0</v>
      </c>
      <c r="V24" s="91">
        <f t="shared" si="5"/>
        <v>0</v>
      </c>
    </row>
    <row r="25" spans="1:22" hidden="1" x14ac:dyDescent="0.25">
      <c r="B25" s="61"/>
      <c r="C25" s="833" t="s">
        <v>154</v>
      </c>
      <c r="D25" s="834"/>
      <c r="E25" s="834"/>
      <c r="F25" s="389"/>
      <c r="G25" s="576"/>
      <c r="H25" s="255">
        <f t="shared" ref="H25:H31" si="6">SUM(K25:V25)</f>
        <v>0</v>
      </c>
      <c r="I25" s="153"/>
      <c r="J25" s="167">
        <f t="shared" si="2"/>
        <v>0</v>
      </c>
      <c r="K25" s="75"/>
      <c r="L25" s="1"/>
      <c r="M25" s="1"/>
      <c r="N25" s="1"/>
      <c r="O25" s="1"/>
      <c r="P25" s="81"/>
      <c r="Q25" s="1"/>
      <c r="R25" s="42"/>
      <c r="S25" s="670"/>
      <c r="T25" s="42"/>
      <c r="U25" s="42"/>
      <c r="V25" s="44"/>
    </row>
    <row r="26" spans="1:22" hidden="1" x14ac:dyDescent="0.25">
      <c r="B26" s="62"/>
      <c r="C26" s="835" t="s">
        <v>155</v>
      </c>
      <c r="D26" s="836"/>
      <c r="E26" s="836"/>
      <c r="F26" s="390"/>
      <c r="G26" s="577"/>
      <c r="H26" s="256">
        <f t="shared" si="6"/>
        <v>0</v>
      </c>
      <c r="I26" s="154"/>
      <c r="J26" s="167">
        <f t="shared" si="2"/>
        <v>0</v>
      </c>
      <c r="K26" s="75"/>
      <c r="L26" s="1"/>
      <c r="M26" s="1"/>
      <c r="N26" s="1"/>
      <c r="O26" s="1"/>
      <c r="P26" s="81"/>
      <c r="Q26" s="1"/>
      <c r="R26" s="42"/>
      <c r="S26" s="670"/>
      <c r="T26" s="42"/>
      <c r="U26" s="42"/>
      <c r="V26" s="44"/>
    </row>
    <row r="27" spans="1:22" hidden="1" x14ac:dyDescent="0.25">
      <c r="B27" s="62"/>
      <c r="C27" s="835" t="s">
        <v>156</v>
      </c>
      <c r="D27" s="836"/>
      <c r="E27" s="836"/>
      <c r="F27" s="390"/>
      <c r="G27" s="577"/>
      <c r="H27" s="256">
        <f t="shared" si="6"/>
        <v>0</v>
      </c>
      <c r="I27" s="154"/>
      <c r="J27" s="167">
        <f t="shared" si="2"/>
        <v>0</v>
      </c>
      <c r="K27" s="75"/>
      <c r="L27" s="1"/>
      <c r="M27" s="1"/>
      <c r="N27" s="1"/>
      <c r="O27" s="1"/>
      <c r="P27" s="81"/>
      <c r="Q27" s="1"/>
      <c r="R27" s="42"/>
      <c r="S27" s="670"/>
      <c r="T27" s="42"/>
      <c r="U27" s="42"/>
      <c r="V27" s="44"/>
    </row>
    <row r="28" spans="1:22" hidden="1" x14ac:dyDescent="0.25">
      <c r="B28" s="62"/>
      <c r="C28" s="835" t="s">
        <v>157</v>
      </c>
      <c r="D28" s="836"/>
      <c r="E28" s="836"/>
      <c r="F28" s="390"/>
      <c r="G28" s="577"/>
      <c r="H28" s="256">
        <f t="shared" si="6"/>
        <v>0</v>
      </c>
      <c r="I28" s="154"/>
      <c r="J28" s="167">
        <f t="shared" si="2"/>
        <v>0</v>
      </c>
      <c r="K28" s="75"/>
      <c r="L28" s="1"/>
      <c r="M28" s="1"/>
      <c r="N28" s="1"/>
      <c r="O28" s="1"/>
      <c r="P28" s="81"/>
      <c r="Q28" s="1"/>
      <c r="R28" s="42"/>
      <c r="S28" s="670"/>
      <c r="T28" s="42"/>
      <c r="U28" s="42"/>
      <c r="V28" s="44"/>
    </row>
    <row r="29" spans="1:22" hidden="1" x14ac:dyDescent="0.25">
      <c r="B29" s="62"/>
      <c r="C29" s="835" t="s">
        <v>158</v>
      </c>
      <c r="D29" s="836"/>
      <c r="E29" s="836"/>
      <c r="F29" s="390"/>
      <c r="G29" s="577"/>
      <c r="H29" s="256">
        <f t="shared" si="6"/>
        <v>0</v>
      </c>
      <c r="I29" s="154"/>
      <c r="J29" s="167">
        <f t="shared" si="2"/>
        <v>0</v>
      </c>
      <c r="K29" s="75"/>
      <c r="L29" s="1"/>
      <c r="M29" s="1"/>
      <c r="N29" s="1"/>
      <c r="O29" s="1"/>
      <c r="P29" s="81"/>
      <c r="Q29" s="1"/>
      <c r="R29" s="42"/>
      <c r="S29" s="670"/>
      <c r="T29" s="42"/>
      <c r="U29" s="42"/>
      <c r="V29" s="44"/>
    </row>
    <row r="30" spans="1:22" hidden="1" x14ac:dyDescent="0.25">
      <c r="B30" s="62"/>
      <c r="C30" s="835" t="s">
        <v>159</v>
      </c>
      <c r="D30" s="836"/>
      <c r="E30" s="836"/>
      <c r="F30" s="390"/>
      <c r="G30" s="577"/>
      <c r="H30" s="256">
        <f t="shared" si="6"/>
        <v>0</v>
      </c>
      <c r="I30" s="154"/>
      <c r="J30" s="167">
        <f t="shared" si="2"/>
        <v>0</v>
      </c>
      <c r="K30" s="75"/>
      <c r="L30" s="1"/>
      <c r="M30" s="1"/>
      <c r="N30" s="1"/>
      <c r="O30" s="1"/>
      <c r="P30" s="81"/>
      <c r="Q30" s="1"/>
      <c r="R30" s="42"/>
      <c r="S30" s="670"/>
      <c r="T30" s="42"/>
      <c r="U30" s="42"/>
      <c r="V30" s="44"/>
    </row>
    <row r="31" spans="1:22" ht="15.75" hidden="1" thickBot="1" x14ac:dyDescent="0.3">
      <c r="B31" s="63"/>
      <c r="C31" s="837" t="s">
        <v>160</v>
      </c>
      <c r="D31" s="838"/>
      <c r="E31" s="838"/>
      <c r="F31" s="391"/>
      <c r="G31" s="578"/>
      <c r="H31" s="257">
        <f t="shared" si="6"/>
        <v>0</v>
      </c>
      <c r="I31" s="155"/>
      <c r="J31" s="167">
        <f t="shared" si="2"/>
        <v>0</v>
      </c>
      <c r="K31" s="75"/>
      <c r="L31" s="1"/>
      <c r="M31" s="1"/>
      <c r="N31" s="1"/>
      <c r="O31" s="1"/>
      <c r="P31" s="81"/>
      <c r="Q31" s="1"/>
      <c r="R31" s="42"/>
      <c r="S31" s="670"/>
      <c r="T31" s="42"/>
      <c r="U31" s="42"/>
      <c r="V31" s="44"/>
    </row>
    <row r="32" spans="1:22" ht="15.75" thickBot="1" x14ac:dyDescent="0.3">
      <c r="B32" s="84" t="s">
        <v>161</v>
      </c>
      <c r="C32" s="778" t="s">
        <v>162</v>
      </c>
      <c r="D32" s="786"/>
      <c r="E32" s="786"/>
      <c r="F32" s="412">
        <f>F33+F40+F53</f>
        <v>572500</v>
      </c>
      <c r="G32" s="412">
        <f>G33+G40+G53</f>
        <v>476500</v>
      </c>
      <c r="H32" s="254">
        <f>H33+H37+H40+H50+H53</f>
        <v>476500</v>
      </c>
      <c r="I32" s="152">
        <f t="shared" ref="I32:V32" si="7">I33+I37+I40+I50+I53</f>
        <v>0</v>
      </c>
      <c r="J32" s="164">
        <f t="shared" si="2"/>
        <v>476500</v>
      </c>
      <c r="K32" s="86">
        <f t="shared" si="7"/>
        <v>35000</v>
      </c>
      <c r="L32" s="87">
        <f t="shared" si="7"/>
        <v>72848</v>
      </c>
      <c r="M32" s="87">
        <f t="shared" si="7"/>
        <v>0</v>
      </c>
      <c r="N32" s="87">
        <f t="shared" si="7"/>
        <v>151130</v>
      </c>
      <c r="O32" s="87">
        <f t="shared" si="7"/>
        <v>0</v>
      </c>
      <c r="P32" s="90">
        <f t="shared" si="7"/>
        <v>0</v>
      </c>
      <c r="Q32" s="87">
        <f t="shared" si="7"/>
        <v>0</v>
      </c>
      <c r="R32" s="89">
        <f t="shared" si="7"/>
        <v>0</v>
      </c>
      <c r="S32" s="666">
        <f t="shared" si="7"/>
        <v>0</v>
      </c>
      <c r="T32" s="89">
        <f t="shared" si="7"/>
        <v>0</v>
      </c>
      <c r="U32" s="89">
        <f t="shared" si="7"/>
        <v>123055</v>
      </c>
      <c r="V32" s="91">
        <f t="shared" si="7"/>
        <v>94467</v>
      </c>
    </row>
    <row r="33" spans="1:22" x14ac:dyDescent="0.25">
      <c r="B33" s="123" t="s">
        <v>627</v>
      </c>
      <c r="C33" s="779" t="s">
        <v>163</v>
      </c>
      <c r="D33" s="780"/>
      <c r="E33" s="780"/>
      <c r="F33" s="418">
        <f>F35</f>
        <v>150000</v>
      </c>
      <c r="G33" s="418">
        <f>G35</f>
        <v>150000</v>
      </c>
      <c r="H33" s="250">
        <f>H34+H35+H36</f>
        <v>150000</v>
      </c>
      <c r="I33" s="148">
        <f t="shared" ref="I33:V33" si="8">I34+I35+I36</f>
        <v>0</v>
      </c>
      <c r="J33" s="165">
        <f t="shared" si="2"/>
        <v>150000</v>
      </c>
      <c r="K33" s="117">
        <f t="shared" si="8"/>
        <v>27559</v>
      </c>
      <c r="L33" s="118">
        <f t="shared" si="8"/>
        <v>22360</v>
      </c>
      <c r="M33" s="118">
        <f t="shared" si="8"/>
        <v>0</v>
      </c>
      <c r="N33" s="118">
        <f t="shared" si="8"/>
        <v>0</v>
      </c>
      <c r="O33" s="118">
        <f t="shared" si="8"/>
        <v>0</v>
      </c>
      <c r="P33" s="121">
        <f t="shared" si="8"/>
        <v>0</v>
      </c>
      <c r="Q33" s="118">
        <f t="shared" si="8"/>
        <v>0</v>
      </c>
      <c r="R33" s="120">
        <f t="shared" si="8"/>
        <v>0</v>
      </c>
      <c r="S33" s="667">
        <f t="shared" si="8"/>
        <v>0</v>
      </c>
      <c r="T33" s="120">
        <f t="shared" si="8"/>
        <v>0</v>
      </c>
      <c r="U33" s="120">
        <f t="shared" si="8"/>
        <v>6614</v>
      </c>
      <c r="V33" s="122">
        <f t="shared" si="8"/>
        <v>93467</v>
      </c>
    </row>
    <row r="34" spans="1:22" s="41" customFormat="1" hidden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419"/>
      <c r="G34" s="419"/>
      <c r="H34" s="258">
        <f>SUM(K34:V34)</f>
        <v>0</v>
      </c>
      <c r="I34" s="156"/>
      <c r="J34" s="168">
        <f t="shared" si="2"/>
        <v>0</v>
      </c>
      <c r="K34" s="77"/>
      <c r="L34" s="13"/>
      <c r="M34" s="13"/>
      <c r="N34" s="13"/>
      <c r="O34" s="13"/>
      <c r="P34" s="82"/>
      <c r="Q34" s="13"/>
      <c r="R34" s="43"/>
      <c r="S34" s="669"/>
      <c r="T34" s="43"/>
      <c r="U34" s="43"/>
      <c r="V34" s="45"/>
    </row>
    <row r="35" spans="1:22" s="41" customFormat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419">
        <v>150000</v>
      </c>
      <c r="G35" s="419">
        <v>150000</v>
      </c>
      <c r="H35" s="258">
        <f>SUM(K35:V35)</f>
        <v>150000</v>
      </c>
      <c r="I35" s="156"/>
      <c r="J35" s="168">
        <f t="shared" si="2"/>
        <v>150000</v>
      </c>
      <c r="K35" s="77">
        <v>27559</v>
      </c>
      <c r="L35" s="13">
        <v>22360</v>
      </c>
      <c r="M35" s="13"/>
      <c r="N35" s="13"/>
      <c r="O35" s="13"/>
      <c r="P35" s="82"/>
      <c r="Q35" s="13"/>
      <c r="R35" s="43"/>
      <c r="S35" s="669"/>
      <c r="T35" s="43"/>
      <c r="U35" s="43">
        <v>6614</v>
      </c>
      <c r="V35" s="13">
        <v>93467</v>
      </c>
    </row>
    <row r="36" spans="1:22" s="41" customFormat="1" hidden="1" x14ac:dyDescent="0.25">
      <c r="A36" s="126" t="s">
        <v>168</v>
      </c>
      <c r="B36" s="53" t="s">
        <v>630</v>
      </c>
      <c r="C36" s="802" t="s">
        <v>169</v>
      </c>
      <c r="D36" s="803"/>
      <c r="E36" s="803"/>
      <c r="F36" s="419"/>
      <c r="G36" s="419"/>
      <c r="H36" s="258">
        <f>SUM(K36:V36)</f>
        <v>0</v>
      </c>
      <c r="I36" s="156"/>
      <c r="J36" s="168">
        <f t="shared" si="2"/>
        <v>0</v>
      </c>
      <c r="K36" s="77"/>
      <c r="L36" s="13"/>
      <c r="M36" s="13"/>
      <c r="N36" s="13"/>
      <c r="O36" s="13"/>
      <c r="P36" s="82"/>
      <c r="Q36" s="13"/>
      <c r="R36" s="43"/>
      <c r="S36" s="669"/>
      <c r="T36" s="43"/>
      <c r="U36" s="43"/>
      <c r="V36" s="45"/>
    </row>
    <row r="37" spans="1:22" hidden="1" x14ac:dyDescent="0.25">
      <c r="B37" s="92" t="s">
        <v>631</v>
      </c>
      <c r="C37" s="781" t="s">
        <v>170</v>
      </c>
      <c r="D37" s="782"/>
      <c r="E37" s="782"/>
      <c r="F37" s="421"/>
      <c r="G37" s="421"/>
      <c r="H37" s="252">
        <f>H38+H39</f>
        <v>0</v>
      </c>
      <c r="I37" s="150">
        <f t="shared" ref="I37:V37" si="9">I38+I39</f>
        <v>0</v>
      </c>
      <c r="J37" s="166">
        <f t="shared" si="2"/>
        <v>0</v>
      </c>
      <c r="K37" s="94">
        <f t="shared" si="9"/>
        <v>0</v>
      </c>
      <c r="L37" s="95">
        <f t="shared" si="9"/>
        <v>0</v>
      </c>
      <c r="M37" s="95">
        <f t="shared" si="9"/>
        <v>0</v>
      </c>
      <c r="N37" s="95">
        <f t="shared" si="9"/>
        <v>0</v>
      </c>
      <c r="O37" s="95">
        <f t="shared" si="9"/>
        <v>0</v>
      </c>
      <c r="P37" s="98">
        <f t="shared" si="9"/>
        <v>0</v>
      </c>
      <c r="Q37" s="95">
        <f t="shared" si="9"/>
        <v>0</v>
      </c>
      <c r="R37" s="97">
        <f t="shared" si="9"/>
        <v>0</v>
      </c>
      <c r="S37" s="668">
        <f t="shared" si="9"/>
        <v>0</v>
      </c>
      <c r="T37" s="97">
        <f t="shared" si="9"/>
        <v>0</v>
      </c>
      <c r="U37" s="97">
        <f t="shared" si="9"/>
        <v>0</v>
      </c>
      <c r="V37" s="99">
        <f t="shared" si="9"/>
        <v>0</v>
      </c>
    </row>
    <row r="38" spans="1:22" s="41" customFormat="1" hidden="1" x14ac:dyDescent="0.25">
      <c r="A38" s="126" t="s">
        <v>171</v>
      </c>
      <c r="B38" s="53" t="s">
        <v>632</v>
      </c>
      <c r="C38" s="802" t="s">
        <v>172</v>
      </c>
      <c r="D38" s="803"/>
      <c r="E38" s="803"/>
      <c r="F38" s="419"/>
      <c r="G38" s="419"/>
      <c r="H38" s="258">
        <f>SUM(K38:V38)</f>
        <v>0</v>
      </c>
      <c r="I38" s="156"/>
      <c r="J38" s="168">
        <f t="shared" si="2"/>
        <v>0</v>
      </c>
      <c r="K38" s="77"/>
      <c r="L38" s="13"/>
      <c r="M38" s="13"/>
      <c r="N38" s="13"/>
      <c r="O38" s="13"/>
      <c r="P38" s="82"/>
      <c r="Q38" s="13"/>
      <c r="R38" s="43"/>
      <c r="S38" s="669"/>
      <c r="T38" s="43"/>
      <c r="U38" s="43"/>
      <c r="V38" s="45"/>
    </row>
    <row r="39" spans="1:22" s="41" customFormat="1" hidden="1" x14ac:dyDescent="0.25">
      <c r="A39" s="126" t="s">
        <v>173</v>
      </c>
      <c r="B39" s="53" t="s">
        <v>633</v>
      </c>
      <c r="C39" s="802" t="s">
        <v>174</v>
      </c>
      <c r="D39" s="803"/>
      <c r="E39" s="803"/>
      <c r="F39" s="419"/>
      <c r="G39" s="419"/>
      <c r="H39" s="258">
        <f>SUM(K39:V39)</f>
        <v>0</v>
      </c>
      <c r="I39" s="156"/>
      <c r="J39" s="168">
        <f t="shared" si="2"/>
        <v>0</v>
      </c>
      <c r="K39" s="77"/>
      <c r="L39" s="13"/>
      <c r="M39" s="13"/>
      <c r="N39" s="13"/>
      <c r="O39" s="13"/>
      <c r="P39" s="82"/>
      <c r="Q39" s="13"/>
      <c r="R39" s="43"/>
      <c r="S39" s="669"/>
      <c r="T39" s="43"/>
      <c r="U39" s="43"/>
      <c r="V39" s="45"/>
    </row>
    <row r="40" spans="1:22" x14ac:dyDescent="0.25">
      <c r="B40" s="92" t="s">
        <v>634</v>
      </c>
      <c r="C40" s="781" t="s">
        <v>175</v>
      </c>
      <c r="D40" s="782"/>
      <c r="E40" s="782"/>
      <c r="F40" s="421">
        <f>F44</f>
        <v>300000</v>
      </c>
      <c r="G40" s="421">
        <f>G44+G49</f>
        <v>204000</v>
      </c>
      <c r="H40" s="252">
        <f>H41+H42+H43+H44+H45+H48+H49</f>
        <v>204000</v>
      </c>
      <c r="I40" s="150">
        <f t="shared" ref="I40:V40" si="10">I41+I42+I43+I44+I45+I48+I49</f>
        <v>0</v>
      </c>
      <c r="J40" s="166">
        <f t="shared" si="2"/>
        <v>204000</v>
      </c>
      <c r="K40" s="94">
        <f t="shared" si="10"/>
        <v>0</v>
      </c>
      <c r="L40" s="95">
        <f t="shared" si="10"/>
        <v>35000</v>
      </c>
      <c r="M40" s="95">
        <f t="shared" si="10"/>
        <v>0</v>
      </c>
      <c r="N40" s="95">
        <f t="shared" si="10"/>
        <v>119000</v>
      </c>
      <c r="O40" s="95">
        <f t="shared" si="10"/>
        <v>0</v>
      </c>
      <c r="P40" s="98">
        <f t="shared" si="10"/>
        <v>0</v>
      </c>
      <c r="Q40" s="95">
        <f t="shared" si="10"/>
        <v>0</v>
      </c>
      <c r="R40" s="97">
        <f t="shared" si="10"/>
        <v>0</v>
      </c>
      <c r="S40" s="668">
        <f t="shared" si="10"/>
        <v>0</v>
      </c>
      <c r="T40" s="97">
        <f t="shared" si="10"/>
        <v>0</v>
      </c>
      <c r="U40" s="97">
        <f t="shared" si="10"/>
        <v>50000</v>
      </c>
      <c r="V40" s="99">
        <f t="shared" si="10"/>
        <v>0</v>
      </c>
    </row>
    <row r="41" spans="1:22" s="41" customFormat="1" hidden="1" x14ac:dyDescent="0.25">
      <c r="A41" s="126" t="s">
        <v>176</v>
      </c>
      <c r="B41" s="53" t="s">
        <v>635</v>
      </c>
      <c r="C41" s="802" t="s">
        <v>177</v>
      </c>
      <c r="D41" s="803"/>
      <c r="E41" s="803"/>
      <c r="F41" s="419"/>
      <c r="G41" s="419"/>
      <c r="H41" s="258">
        <f>SUM(K41:V41)</f>
        <v>0</v>
      </c>
      <c r="I41" s="156"/>
      <c r="J41" s="168">
        <f t="shared" si="2"/>
        <v>0</v>
      </c>
      <c r="K41" s="77"/>
      <c r="L41" s="13"/>
      <c r="M41" s="13"/>
      <c r="N41" s="13"/>
      <c r="O41" s="13"/>
      <c r="P41" s="82"/>
      <c r="Q41" s="13"/>
      <c r="R41" s="43"/>
      <c r="S41" s="669"/>
      <c r="T41" s="43"/>
      <c r="U41" s="43"/>
      <c r="V41" s="45"/>
    </row>
    <row r="42" spans="1:22" s="41" customFormat="1" hidden="1" x14ac:dyDescent="0.25">
      <c r="A42" s="126" t="s">
        <v>178</v>
      </c>
      <c r="B42" s="53" t="s">
        <v>636</v>
      </c>
      <c r="C42" s="802" t="s">
        <v>179</v>
      </c>
      <c r="D42" s="803"/>
      <c r="E42" s="803"/>
      <c r="F42" s="419"/>
      <c r="G42" s="419"/>
      <c r="H42" s="258">
        <f>SUM(K42:V42)</f>
        <v>0</v>
      </c>
      <c r="I42" s="156"/>
      <c r="J42" s="168">
        <f t="shared" si="2"/>
        <v>0</v>
      </c>
      <c r="K42" s="77"/>
      <c r="L42" s="13"/>
      <c r="M42" s="13"/>
      <c r="N42" s="13"/>
      <c r="O42" s="13"/>
      <c r="P42" s="82"/>
      <c r="Q42" s="13"/>
      <c r="R42" s="43"/>
      <c r="S42" s="669"/>
      <c r="T42" s="43"/>
      <c r="U42" s="43"/>
      <c r="V42" s="45"/>
    </row>
    <row r="43" spans="1:22" s="41" customFormat="1" hidden="1" x14ac:dyDescent="0.25">
      <c r="A43" s="126" t="s">
        <v>180</v>
      </c>
      <c r="B43" s="53" t="s">
        <v>637</v>
      </c>
      <c r="C43" s="802" t="s">
        <v>181</v>
      </c>
      <c r="D43" s="803"/>
      <c r="E43" s="803"/>
      <c r="F43" s="419"/>
      <c r="G43" s="419"/>
      <c r="H43" s="258">
        <f>SUM(K43:V43)</f>
        <v>0</v>
      </c>
      <c r="I43" s="156"/>
      <c r="J43" s="168">
        <f t="shared" si="2"/>
        <v>0</v>
      </c>
      <c r="K43" s="77"/>
      <c r="L43" s="13"/>
      <c r="M43" s="13"/>
      <c r="N43" s="13"/>
      <c r="O43" s="13"/>
      <c r="P43" s="82"/>
      <c r="Q43" s="13"/>
      <c r="R43" s="43"/>
      <c r="S43" s="669"/>
      <c r="T43" s="43"/>
      <c r="U43" s="43"/>
      <c r="V43" s="45"/>
    </row>
    <row r="44" spans="1:22" s="41" customFormat="1" x14ac:dyDescent="0.25">
      <c r="A44" s="126" t="s">
        <v>182</v>
      </c>
      <c r="B44" s="53" t="s">
        <v>638</v>
      </c>
      <c r="C44" s="802" t="s">
        <v>183</v>
      </c>
      <c r="D44" s="803"/>
      <c r="E44" s="803"/>
      <c r="F44" s="419">
        <v>300000</v>
      </c>
      <c r="G44" s="419">
        <v>169000</v>
      </c>
      <c r="H44" s="258">
        <f>SUM(K44:V44)</f>
        <v>169000</v>
      </c>
      <c r="I44" s="156"/>
      <c r="J44" s="168">
        <f t="shared" si="2"/>
        <v>169000</v>
      </c>
      <c r="K44" s="77"/>
      <c r="L44" s="13"/>
      <c r="M44" s="13"/>
      <c r="N44" s="13">
        <v>119000</v>
      </c>
      <c r="O44" s="13"/>
      <c r="P44" s="82"/>
      <c r="Q44" s="13"/>
      <c r="R44" s="43"/>
      <c r="S44" s="669"/>
      <c r="T44" s="43"/>
      <c r="U44" s="43">
        <v>50000</v>
      </c>
      <c r="V44" s="45"/>
    </row>
    <row r="45" spans="1:22" s="18" customFormat="1" hidden="1" x14ac:dyDescent="0.25">
      <c r="A45" s="126" t="s">
        <v>184</v>
      </c>
      <c r="B45" s="53" t="s">
        <v>639</v>
      </c>
      <c r="C45" s="802" t="s">
        <v>185</v>
      </c>
      <c r="D45" s="803"/>
      <c r="E45" s="803"/>
      <c r="F45" s="419"/>
      <c r="G45" s="419"/>
      <c r="H45" s="258">
        <f>H46+H47</f>
        <v>0</v>
      </c>
      <c r="I45" s="156">
        <f t="shared" ref="I45:V45" si="11">I46+I47</f>
        <v>0</v>
      </c>
      <c r="J45" s="168">
        <f t="shared" si="2"/>
        <v>0</v>
      </c>
      <c r="K45" s="77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13">
        <f t="shared" si="11"/>
        <v>0</v>
      </c>
      <c r="P45" s="82">
        <f t="shared" si="11"/>
        <v>0</v>
      </c>
      <c r="Q45" s="13">
        <f t="shared" si="11"/>
        <v>0</v>
      </c>
      <c r="R45" s="43">
        <f t="shared" si="11"/>
        <v>0</v>
      </c>
      <c r="S45" s="669">
        <f t="shared" si="11"/>
        <v>0</v>
      </c>
      <c r="T45" s="43">
        <f t="shared" si="11"/>
        <v>0</v>
      </c>
      <c r="U45" s="43">
        <f t="shared" si="11"/>
        <v>0</v>
      </c>
      <c r="V45" s="45">
        <f t="shared" si="11"/>
        <v>0</v>
      </c>
    </row>
    <row r="46" spans="1:22" hidden="1" x14ac:dyDescent="0.25">
      <c r="B46" s="55"/>
      <c r="C46" s="269"/>
      <c r="D46" s="761" t="s">
        <v>186</v>
      </c>
      <c r="E46" s="761"/>
      <c r="F46" s="420"/>
      <c r="G46" s="420"/>
      <c r="H46" s="251">
        <f>SUM(K46:V46)</f>
        <v>0</v>
      </c>
      <c r="I46" s="149"/>
      <c r="J46" s="167">
        <f t="shared" si="2"/>
        <v>0</v>
      </c>
      <c r="K46" s="75"/>
      <c r="L46" s="1"/>
      <c r="M46" s="1"/>
      <c r="N46" s="1"/>
      <c r="O46" s="1"/>
      <c r="P46" s="81"/>
      <c r="Q46" s="1"/>
      <c r="R46" s="42"/>
      <c r="S46" s="670"/>
      <c r="T46" s="42"/>
      <c r="U46" s="42"/>
      <c r="V46" s="44"/>
    </row>
    <row r="47" spans="1:22" hidden="1" x14ac:dyDescent="0.25">
      <c r="B47" s="55"/>
      <c r="C47" s="269"/>
      <c r="D47" s="761" t="s">
        <v>187</v>
      </c>
      <c r="E47" s="761"/>
      <c r="F47" s="420"/>
      <c r="G47" s="420"/>
      <c r="H47" s="251">
        <f>SUM(K47:V47)</f>
        <v>0</v>
      </c>
      <c r="I47" s="149"/>
      <c r="J47" s="167">
        <f t="shared" si="2"/>
        <v>0</v>
      </c>
      <c r="K47" s="75"/>
      <c r="L47" s="1"/>
      <c r="M47" s="1"/>
      <c r="N47" s="1"/>
      <c r="O47" s="1"/>
      <c r="P47" s="81"/>
      <c r="Q47" s="1"/>
      <c r="R47" s="42"/>
      <c r="S47" s="670"/>
      <c r="T47" s="42"/>
      <c r="U47" s="42"/>
      <c r="V47" s="44"/>
    </row>
    <row r="48" spans="1:22" s="41" customFormat="1" hidden="1" x14ac:dyDescent="0.25">
      <c r="A48" s="126" t="s">
        <v>188</v>
      </c>
      <c r="B48" s="53" t="s">
        <v>640</v>
      </c>
      <c r="C48" s="810" t="s">
        <v>189</v>
      </c>
      <c r="D48" s="811"/>
      <c r="E48" s="811"/>
      <c r="F48" s="419"/>
      <c r="G48" s="419"/>
      <c r="H48" s="258">
        <f>SUM(K48:V48)</f>
        <v>0</v>
      </c>
      <c r="I48" s="156"/>
      <c r="J48" s="168">
        <f t="shared" si="2"/>
        <v>0</v>
      </c>
      <c r="K48" s="77"/>
      <c r="L48" s="13"/>
      <c r="M48" s="13"/>
      <c r="N48" s="13"/>
      <c r="O48" s="13"/>
      <c r="P48" s="82"/>
      <c r="Q48" s="13"/>
      <c r="R48" s="43"/>
      <c r="S48" s="669"/>
      <c r="T48" s="43"/>
      <c r="U48" s="43"/>
      <c r="V48" s="45"/>
    </row>
    <row r="49" spans="1:22" s="41" customFormat="1" x14ac:dyDescent="0.25">
      <c r="A49" s="126" t="s">
        <v>190</v>
      </c>
      <c r="B49" s="53" t="s">
        <v>641</v>
      </c>
      <c r="C49" s="810" t="s">
        <v>191</v>
      </c>
      <c r="D49" s="811"/>
      <c r="E49" s="811"/>
      <c r="F49" s="419"/>
      <c r="G49" s="419">
        <v>35000</v>
      </c>
      <c r="H49" s="258">
        <f>SUM(K49:V49)</f>
        <v>35000</v>
      </c>
      <c r="I49" s="156"/>
      <c r="J49" s="168">
        <f t="shared" si="2"/>
        <v>35000</v>
      </c>
      <c r="K49" s="77"/>
      <c r="L49" s="13">
        <v>35000</v>
      </c>
      <c r="M49" s="13"/>
      <c r="N49" s="13"/>
      <c r="O49" s="13"/>
      <c r="P49" s="82"/>
      <c r="Q49" s="13"/>
      <c r="R49" s="43"/>
      <c r="S49" s="669"/>
      <c r="T49" s="43"/>
      <c r="U49" s="43"/>
      <c r="V49" s="45"/>
    </row>
    <row r="50" spans="1:22" hidden="1" x14ac:dyDescent="0.25">
      <c r="B50" s="92" t="s">
        <v>642</v>
      </c>
      <c r="C50" s="784" t="s">
        <v>192</v>
      </c>
      <c r="D50" s="785"/>
      <c r="E50" s="785"/>
      <c r="F50" s="421"/>
      <c r="G50" s="421"/>
      <c r="H50" s="252">
        <f>H51+H52</f>
        <v>0</v>
      </c>
      <c r="I50" s="150">
        <f t="shared" ref="I50:V50" si="12">I51+I52</f>
        <v>0</v>
      </c>
      <c r="J50" s="166">
        <f t="shared" si="2"/>
        <v>0</v>
      </c>
      <c r="K50" s="94">
        <f t="shared" si="12"/>
        <v>0</v>
      </c>
      <c r="L50" s="95">
        <f t="shared" si="12"/>
        <v>0</v>
      </c>
      <c r="M50" s="95">
        <f t="shared" si="12"/>
        <v>0</v>
      </c>
      <c r="N50" s="95">
        <f t="shared" si="12"/>
        <v>0</v>
      </c>
      <c r="O50" s="95">
        <f t="shared" si="12"/>
        <v>0</v>
      </c>
      <c r="P50" s="98">
        <f t="shared" si="12"/>
        <v>0</v>
      </c>
      <c r="Q50" s="95">
        <f t="shared" si="12"/>
        <v>0</v>
      </c>
      <c r="R50" s="97">
        <f t="shared" si="12"/>
        <v>0</v>
      </c>
      <c r="S50" s="668">
        <f t="shared" si="12"/>
        <v>0</v>
      </c>
      <c r="T50" s="97">
        <f t="shared" si="12"/>
        <v>0</v>
      </c>
      <c r="U50" s="97">
        <f t="shared" si="12"/>
        <v>0</v>
      </c>
      <c r="V50" s="99">
        <f t="shared" si="12"/>
        <v>0</v>
      </c>
    </row>
    <row r="51" spans="1:22" s="41" customFormat="1" hidden="1" x14ac:dyDescent="0.25">
      <c r="A51" s="126" t="s">
        <v>193</v>
      </c>
      <c r="B51" s="53" t="s">
        <v>643</v>
      </c>
      <c r="C51" s="810" t="s">
        <v>194</v>
      </c>
      <c r="D51" s="811"/>
      <c r="E51" s="811"/>
      <c r="F51" s="419"/>
      <c r="G51" s="419"/>
      <c r="H51" s="258">
        <f>SUM(K51:V51)</f>
        <v>0</v>
      </c>
      <c r="I51" s="156"/>
      <c r="J51" s="168">
        <f t="shared" si="2"/>
        <v>0</v>
      </c>
      <c r="K51" s="77"/>
      <c r="L51" s="13"/>
      <c r="M51" s="13"/>
      <c r="N51" s="13"/>
      <c r="O51" s="13"/>
      <c r="P51" s="82"/>
      <c r="Q51" s="13"/>
      <c r="R51" s="43"/>
      <c r="S51" s="669"/>
      <c r="T51" s="43"/>
      <c r="U51" s="43"/>
      <c r="V51" s="45"/>
    </row>
    <row r="52" spans="1:22" s="41" customFormat="1" hidden="1" x14ac:dyDescent="0.25">
      <c r="A52" s="126" t="s">
        <v>195</v>
      </c>
      <c r="B52" s="53" t="s">
        <v>644</v>
      </c>
      <c r="C52" s="810" t="s">
        <v>196</v>
      </c>
      <c r="D52" s="811"/>
      <c r="E52" s="811"/>
      <c r="F52" s="419"/>
      <c r="G52" s="419"/>
      <c r="H52" s="258">
        <f>SUM(K52:V52)</f>
        <v>0</v>
      </c>
      <c r="I52" s="156"/>
      <c r="J52" s="168">
        <f t="shared" si="2"/>
        <v>0</v>
      </c>
      <c r="K52" s="77"/>
      <c r="L52" s="13"/>
      <c r="M52" s="13"/>
      <c r="N52" s="13"/>
      <c r="O52" s="13"/>
      <c r="P52" s="82"/>
      <c r="Q52" s="13"/>
      <c r="R52" s="43"/>
      <c r="S52" s="669"/>
      <c r="T52" s="43"/>
      <c r="U52" s="43"/>
      <c r="V52" s="45"/>
    </row>
    <row r="53" spans="1:22" x14ac:dyDescent="0.25">
      <c r="B53" s="92" t="s">
        <v>645</v>
      </c>
      <c r="C53" s="784" t="s">
        <v>197</v>
      </c>
      <c r="D53" s="785"/>
      <c r="E53" s="785"/>
      <c r="F53" s="421">
        <f>F54+F58</f>
        <v>122500</v>
      </c>
      <c r="G53" s="421">
        <f>G54+G58</f>
        <v>122500</v>
      </c>
      <c r="H53" s="252">
        <f>H54+H55+H56+H57+H58</f>
        <v>122500</v>
      </c>
      <c r="I53" s="150">
        <f t="shared" ref="I53:V53" si="13">I54+I55+I56+I57+I58</f>
        <v>0</v>
      </c>
      <c r="J53" s="166">
        <f t="shared" si="2"/>
        <v>122500</v>
      </c>
      <c r="K53" s="94">
        <f t="shared" si="13"/>
        <v>7441</v>
      </c>
      <c r="L53" s="95">
        <f t="shared" si="13"/>
        <v>15488</v>
      </c>
      <c r="M53" s="95">
        <f t="shared" si="13"/>
        <v>0</v>
      </c>
      <c r="N53" s="95">
        <f t="shared" si="13"/>
        <v>32130</v>
      </c>
      <c r="O53" s="95">
        <f t="shared" si="13"/>
        <v>0</v>
      </c>
      <c r="P53" s="98">
        <f t="shared" si="13"/>
        <v>0</v>
      </c>
      <c r="Q53" s="95">
        <f t="shared" si="13"/>
        <v>0</v>
      </c>
      <c r="R53" s="97">
        <f t="shared" si="13"/>
        <v>0</v>
      </c>
      <c r="S53" s="668">
        <f t="shared" si="13"/>
        <v>0</v>
      </c>
      <c r="T53" s="97">
        <f t="shared" si="13"/>
        <v>0</v>
      </c>
      <c r="U53" s="97">
        <f t="shared" si="13"/>
        <v>66441</v>
      </c>
      <c r="V53" s="99">
        <f t="shared" si="13"/>
        <v>1000</v>
      </c>
    </row>
    <row r="54" spans="1:22" s="41" customFormat="1" x14ac:dyDescent="0.25">
      <c r="A54" s="126" t="s">
        <v>198</v>
      </c>
      <c r="B54" s="53" t="s">
        <v>646</v>
      </c>
      <c r="C54" s="810" t="s">
        <v>878</v>
      </c>
      <c r="D54" s="811"/>
      <c r="E54" s="811"/>
      <c r="F54" s="419">
        <v>121500</v>
      </c>
      <c r="G54" s="419">
        <v>121500</v>
      </c>
      <c r="H54" s="258">
        <f>SUM(K54:V54)</f>
        <v>121500</v>
      </c>
      <c r="I54" s="156"/>
      <c r="J54" s="168">
        <f t="shared" si="2"/>
        <v>121500</v>
      </c>
      <c r="K54" s="77">
        <v>7441</v>
      </c>
      <c r="L54" s="13">
        <v>15488</v>
      </c>
      <c r="M54" s="13"/>
      <c r="N54" s="13">
        <v>32130</v>
      </c>
      <c r="O54" s="13"/>
      <c r="P54" s="82"/>
      <c r="Q54" s="13"/>
      <c r="R54" s="43"/>
      <c r="S54" s="669"/>
      <c r="T54" s="43"/>
      <c r="U54" s="43">
        <v>66441</v>
      </c>
      <c r="V54" s="45"/>
    </row>
    <row r="55" spans="1:22" s="41" customFormat="1" hidden="1" x14ac:dyDescent="0.25">
      <c r="A55" s="126" t="s">
        <v>199</v>
      </c>
      <c r="B55" s="53" t="s">
        <v>647</v>
      </c>
      <c r="C55" s="810" t="s">
        <v>200</v>
      </c>
      <c r="D55" s="811"/>
      <c r="E55" s="811"/>
      <c r="F55" s="419"/>
      <c r="G55" s="419"/>
      <c r="H55" s="258">
        <f>SUM(K55:V55)</f>
        <v>0</v>
      </c>
      <c r="I55" s="156"/>
      <c r="J55" s="168">
        <f t="shared" si="2"/>
        <v>0</v>
      </c>
      <c r="K55" s="77"/>
      <c r="L55" s="13"/>
      <c r="M55" s="13"/>
      <c r="N55" s="13"/>
      <c r="O55" s="13"/>
      <c r="P55" s="82"/>
      <c r="Q55" s="13"/>
      <c r="R55" s="43"/>
      <c r="S55" s="669"/>
      <c r="T55" s="43"/>
      <c r="U55" s="43"/>
      <c r="V55" s="45"/>
    </row>
    <row r="56" spans="1:22" s="41" customFormat="1" hidden="1" x14ac:dyDescent="0.25">
      <c r="A56" s="126" t="s">
        <v>201</v>
      </c>
      <c r="B56" s="53" t="s">
        <v>648</v>
      </c>
      <c r="C56" s="810" t="s">
        <v>202</v>
      </c>
      <c r="D56" s="811"/>
      <c r="E56" s="811"/>
      <c r="F56" s="419"/>
      <c r="G56" s="419"/>
      <c r="H56" s="258">
        <f>SUM(K56:V56)</f>
        <v>0</v>
      </c>
      <c r="I56" s="156"/>
      <c r="J56" s="168">
        <f t="shared" si="2"/>
        <v>0</v>
      </c>
      <c r="K56" s="77"/>
      <c r="L56" s="13"/>
      <c r="M56" s="13"/>
      <c r="N56" s="13"/>
      <c r="O56" s="13"/>
      <c r="P56" s="82"/>
      <c r="Q56" s="13"/>
      <c r="R56" s="43"/>
      <c r="S56" s="669"/>
      <c r="T56" s="43"/>
      <c r="U56" s="43"/>
      <c r="V56" s="45"/>
    </row>
    <row r="57" spans="1:22" s="41" customFormat="1" hidden="1" x14ac:dyDescent="0.25">
      <c r="A57" s="126" t="s">
        <v>203</v>
      </c>
      <c r="B57" s="53" t="s">
        <v>649</v>
      </c>
      <c r="C57" s="810" t="s">
        <v>204</v>
      </c>
      <c r="D57" s="811"/>
      <c r="E57" s="811"/>
      <c r="F57" s="419"/>
      <c r="G57" s="419"/>
      <c r="H57" s="258">
        <f>SUM(K57:V57)</f>
        <v>0</v>
      </c>
      <c r="I57" s="156"/>
      <c r="J57" s="168">
        <f t="shared" si="2"/>
        <v>0</v>
      </c>
      <c r="K57" s="77"/>
      <c r="L57" s="13"/>
      <c r="M57" s="13"/>
      <c r="N57" s="13"/>
      <c r="O57" s="13"/>
      <c r="P57" s="82"/>
      <c r="Q57" s="13"/>
      <c r="R57" s="43"/>
      <c r="S57" s="669"/>
      <c r="T57" s="43"/>
      <c r="U57" s="43"/>
      <c r="V57" s="45"/>
    </row>
    <row r="58" spans="1:22" s="41" customFormat="1" ht="15.75" thickBot="1" x14ac:dyDescent="0.3">
      <c r="A58" s="126" t="s">
        <v>205</v>
      </c>
      <c r="B58" s="196" t="s">
        <v>650</v>
      </c>
      <c r="C58" s="815" t="s">
        <v>206</v>
      </c>
      <c r="D58" s="816"/>
      <c r="E58" s="816"/>
      <c r="F58" s="441">
        <v>1000</v>
      </c>
      <c r="G58" s="441">
        <v>1000</v>
      </c>
      <c r="H58" s="272">
        <f>SUM(K58:V58)</f>
        <v>1000</v>
      </c>
      <c r="I58" s="197"/>
      <c r="J58" s="168">
        <f t="shared" si="2"/>
        <v>1000</v>
      </c>
      <c r="K58" s="77"/>
      <c r="L58" s="13"/>
      <c r="M58" s="13"/>
      <c r="N58" s="13"/>
      <c r="O58" s="13"/>
      <c r="P58" s="82"/>
      <c r="Q58" s="13"/>
      <c r="R58" s="43"/>
      <c r="S58" s="669"/>
      <c r="T58" s="43"/>
      <c r="U58" s="43"/>
      <c r="V58" s="45">
        <v>1000</v>
      </c>
    </row>
    <row r="59" spans="1:22" ht="15.75" thickBot="1" x14ac:dyDescent="0.3">
      <c r="B59" s="84" t="s">
        <v>207</v>
      </c>
      <c r="C59" s="788" t="s">
        <v>208</v>
      </c>
      <c r="D59" s="789"/>
      <c r="E59" s="789"/>
      <c r="F59" s="386"/>
      <c r="G59" s="575"/>
      <c r="H59" s="254">
        <f>H60+H61+H62+H63+H64+H65+H66+H70</f>
        <v>0</v>
      </c>
      <c r="I59" s="152">
        <f t="shared" ref="I59:V59" si="14">I60+I61+I62+I63+I64+I65+I66+I70</f>
        <v>0</v>
      </c>
      <c r="J59" s="164">
        <f t="shared" si="2"/>
        <v>0</v>
      </c>
      <c r="K59" s="86">
        <f t="shared" si="14"/>
        <v>0</v>
      </c>
      <c r="L59" s="87">
        <f t="shared" si="14"/>
        <v>0</v>
      </c>
      <c r="M59" s="87">
        <f t="shared" si="14"/>
        <v>0</v>
      </c>
      <c r="N59" s="87">
        <f t="shared" si="14"/>
        <v>0</v>
      </c>
      <c r="O59" s="87">
        <f t="shared" si="14"/>
        <v>0</v>
      </c>
      <c r="P59" s="90">
        <f t="shared" si="14"/>
        <v>0</v>
      </c>
      <c r="Q59" s="87">
        <f t="shared" si="14"/>
        <v>0</v>
      </c>
      <c r="R59" s="89">
        <f t="shared" si="14"/>
        <v>0</v>
      </c>
      <c r="S59" s="666">
        <f t="shared" si="14"/>
        <v>0</v>
      </c>
      <c r="T59" s="89">
        <f t="shared" si="14"/>
        <v>0</v>
      </c>
      <c r="U59" s="89">
        <f t="shared" si="14"/>
        <v>0</v>
      </c>
      <c r="V59" s="91">
        <f t="shared" si="14"/>
        <v>0</v>
      </c>
    </row>
    <row r="60" spans="1:22" s="18" customFormat="1" hidden="1" x14ac:dyDescent="0.25">
      <c r="A60" s="126" t="s">
        <v>879</v>
      </c>
      <c r="B60" s="115" t="s">
        <v>880</v>
      </c>
      <c r="C60" s="812" t="s">
        <v>881</v>
      </c>
      <c r="D60" s="813"/>
      <c r="E60" s="813"/>
      <c r="F60" s="392"/>
      <c r="G60" s="569"/>
      <c r="H60" s="250">
        <f t="shared" ref="H60:H65" si="15">SUM(K60:V60)</f>
        <v>0</v>
      </c>
      <c r="I60" s="148"/>
      <c r="J60" s="166">
        <f t="shared" si="2"/>
        <v>0</v>
      </c>
      <c r="K60" s="94"/>
      <c r="L60" s="95"/>
      <c r="M60" s="95"/>
      <c r="N60" s="95"/>
      <c r="O60" s="95"/>
      <c r="P60" s="98"/>
      <c r="Q60" s="95"/>
      <c r="R60" s="97"/>
      <c r="S60" s="668"/>
      <c r="T60" s="97"/>
      <c r="U60" s="97"/>
      <c r="V60" s="99"/>
    </row>
    <row r="61" spans="1:22" s="18" customFormat="1" hidden="1" x14ac:dyDescent="0.25">
      <c r="A61" s="126" t="s">
        <v>209</v>
      </c>
      <c r="B61" s="115" t="s">
        <v>651</v>
      </c>
      <c r="C61" s="812" t="s">
        <v>210</v>
      </c>
      <c r="D61" s="813"/>
      <c r="E61" s="813"/>
      <c r="F61" s="392"/>
      <c r="G61" s="569"/>
      <c r="H61" s="250">
        <f t="shared" si="15"/>
        <v>0</v>
      </c>
      <c r="I61" s="148"/>
      <c r="J61" s="166">
        <f t="shared" si="2"/>
        <v>0</v>
      </c>
      <c r="K61" s="94"/>
      <c r="L61" s="95"/>
      <c r="M61" s="95"/>
      <c r="N61" s="95"/>
      <c r="O61" s="95"/>
      <c r="P61" s="98"/>
      <c r="Q61" s="95"/>
      <c r="R61" s="97"/>
      <c r="S61" s="668"/>
      <c r="T61" s="97"/>
      <c r="U61" s="97"/>
      <c r="V61" s="99"/>
    </row>
    <row r="62" spans="1:22" s="18" customFormat="1" hidden="1" x14ac:dyDescent="0.25">
      <c r="A62" s="126" t="s">
        <v>211</v>
      </c>
      <c r="B62" s="92" t="s">
        <v>652</v>
      </c>
      <c r="C62" s="784" t="s">
        <v>352</v>
      </c>
      <c r="D62" s="785"/>
      <c r="E62" s="785"/>
      <c r="F62" s="388"/>
      <c r="G62" s="571"/>
      <c r="H62" s="252">
        <f t="shared" si="15"/>
        <v>0</v>
      </c>
      <c r="I62" s="150"/>
      <c r="J62" s="166">
        <f t="shared" si="2"/>
        <v>0</v>
      </c>
      <c r="K62" s="94"/>
      <c r="L62" s="95"/>
      <c r="M62" s="95"/>
      <c r="N62" s="95"/>
      <c r="O62" s="95"/>
      <c r="P62" s="98"/>
      <c r="Q62" s="95"/>
      <c r="R62" s="97"/>
      <c r="S62" s="668"/>
      <c r="T62" s="97"/>
      <c r="U62" s="97"/>
      <c r="V62" s="99"/>
    </row>
    <row r="63" spans="1:22" s="18" customFormat="1" hidden="1" x14ac:dyDescent="0.25">
      <c r="A63" s="126" t="s">
        <v>212</v>
      </c>
      <c r="B63" s="115" t="s">
        <v>653</v>
      </c>
      <c r="C63" s="784" t="s">
        <v>882</v>
      </c>
      <c r="D63" s="785"/>
      <c r="E63" s="785"/>
      <c r="F63" s="388"/>
      <c r="G63" s="571"/>
      <c r="H63" s="252">
        <f t="shared" si="15"/>
        <v>0</v>
      </c>
      <c r="I63" s="150"/>
      <c r="J63" s="166">
        <f t="shared" si="2"/>
        <v>0</v>
      </c>
      <c r="K63" s="94"/>
      <c r="L63" s="95"/>
      <c r="M63" s="95"/>
      <c r="N63" s="95"/>
      <c r="O63" s="95"/>
      <c r="P63" s="98"/>
      <c r="Q63" s="95"/>
      <c r="R63" s="97"/>
      <c r="S63" s="668"/>
      <c r="T63" s="97"/>
      <c r="U63" s="97"/>
      <c r="V63" s="99"/>
    </row>
    <row r="64" spans="1:22" s="18" customFormat="1" hidden="1" x14ac:dyDescent="0.25">
      <c r="A64" s="126" t="s">
        <v>213</v>
      </c>
      <c r="B64" s="92" t="s">
        <v>654</v>
      </c>
      <c r="C64" s="784" t="s">
        <v>883</v>
      </c>
      <c r="D64" s="785"/>
      <c r="E64" s="785"/>
      <c r="F64" s="388"/>
      <c r="G64" s="571"/>
      <c r="H64" s="252">
        <f t="shared" si="15"/>
        <v>0</v>
      </c>
      <c r="I64" s="150"/>
      <c r="J64" s="166">
        <f t="shared" si="2"/>
        <v>0</v>
      </c>
      <c r="K64" s="94"/>
      <c r="L64" s="95"/>
      <c r="M64" s="95"/>
      <c r="N64" s="95"/>
      <c r="O64" s="95"/>
      <c r="P64" s="98"/>
      <c r="Q64" s="95"/>
      <c r="R64" s="97"/>
      <c r="S64" s="668"/>
      <c r="T64" s="97"/>
      <c r="U64" s="97"/>
      <c r="V64" s="99"/>
    </row>
    <row r="65" spans="1:23" s="18" customFormat="1" hidden="1" x14ac:dyDescent="0.25">
      <c r="A65" s="126" t="s">
        <v>214</v>
      </c>
      <c r="B65" s="115" t="s">
        <v>655</v>
      </c>
      <c r="C65" s="784" t="s">
        <v>215</v>
      </c>
      <c r="D65" s="785"/>
      <c r="E65" s="785"/>
      <c r="F65" s="388"/>
      <c r="G65" s="571"/>
      <c r="H65" s="252">
        <f t="shared" si="15"/>
        <v>0</v>
      </c>
      <c r="I65" s="150"/>
      <c r="J65" s="166">
        <f t="shared" si="2"/>
        <v>0</v>
      </c>
      <c r="K65" s="94"/>
      <c r="L65" s="95"/>
      <c r="M65" s="95"/>
      <c r="N65" s="95"/>
      <c r="O65" s="95"/>
      <c r="P65" s="98"/>
      <c r="Q65" s="95"/>
      <c r="R65" s="97"/>
      <c r="S65" s="668"/>
      <c r="T65" s="97"/>
      <c r="U65" s="97"/>
      <c r="V65" s="99"/>
    </row>
    <row r="66" spans="1:23" s="18" customFormat="1" hidden="1" x14ac:dyDescent="0.25">
      <c r="A66" s="126" t="s">
        <v>216</v>
      </c>
      <c r="B66" s="92" t="s">
        <v>656</v>
      </c>
      <c r="C66" s="784" t="s">
        <v>217</v>
      </c>
      <c r="D66" s="785"/>
      <c r="E66" s="785"/>
      <c r="F66" s="388"/>
      <c r="G66" s="571"/>
      <c r="H66" s="252">
        <f>H67+H68+H69</f>
        <v>0</v>
      </c>
      <c r="I66" s="150">
        <f t="shared" ref="I66:V66" si="16">I67+I68+I69</f>
        <v>0</v>
      </c>
      <c r="J66" s="166">
        <f t="shared" si="2"/>
        <v>0</v>
      </c>
      <c r="K66" s="94">
        <f t="shared" si="16"/>
        <v>0</v>
      </c>
      <c r="L66" s="95">
        <f t="shared" si="16"/>
        <v>0</v>
      </c>
      <c r="M66" s="95">
        <f t="shared" si="16"/>
        <v>0</v>
      </c>
      <c r="N66" s="95">
        <f t="shared" si="16"/>
        <v>0</v>
      </c>
      <c r="O66" s="95">
        <f t="shared" si="16"/>
        <v>0</v>
      </c>
      <c r="P66" s="98">
        <f t="shared" si="16"/>
        <v>0</v>
      </c>
      <c r="Q66" s="95">
        <f t="shared" si="16"/>
        <v>0</v>
      </c>
      <c r="R66" s="97">
        <f t="shared" si="16"/>
        <v>0</v>
      </c>
      <c r="S66" s="668">
        <f t="shared" si="16"/>
        <v>0</v>
      </c>
      <c r="T66" s="97">
        <f t="shared" si="16"/>
        <v>0</v>
      </c>
      <c r="U66" s="97">
        <f t="shared" si="16"/>
        <v>0</v>
      </c>
      <c r="V66" s="99">
        <f t="shared" si="16"/>
        <v>0</v>
      </c>
    </row>
    <row r="67" spans="1:23" hidden="1" x14ac:dyDescent="0.25">
      <c r="B67" s="55"/>
      <c r="C67" s="2"/>
      <c r="D67" s="761" t="s">
        <v>343</v>
      </c>
      <c r="E67" s="761"/>
      <c r="F67" s="393"/>
      <c r="G67" s="579"/>
      <c r="H67" s="251">
        <f>SUM(K67:V67)</f>
        <v>0</v>
      </c>
      <c r="I67" s="149"/>
      <c r="J67" s="167">
        <f t="shared" si="2"/>
        <v>0</v>
      </c>
      <c r="K67" s="75"/>
      <c r="L67" s="1"/>
      <c r="M67" s="1"/>
      <c r="N67" s="1"/>
      <c r="O67" s="1"/>
      <c r="P67" s="81"/>
      <c r="Q67" s="1"/>
      <c r="R67" s="42"/>
      <c r="S67" s="670"/>
      <c r="T67" s="42"/>
      <c r="U67" s="42"/>
      <c r="V67" s="44"/>
      <c r="W67" s="21"/>
    </row>
    <row r="68" spans="1:23" hidden="1" x14ac:dyDescent="0.25">
      <c r="B68" s="55"/>
      <c r="C68" s="2"/>
      <c r="D68" s="761" t="s">
        <v>344</v>
      </c>
      <c r="E68" s="761"/>
      <c r="F68" s="393"/>
      <c r="G68" s="579"/>
      <c r="H68" s="251">
        <f>SUM(K68:V68)</f>
        <v>0</v>
      </c>
      <c r="I68" s="149"/>
      <c r="J68" s="167">
        <f t="shared" si="2"/>
        <v>0</v>
      </c>
      <c r="K68" s="75"/>
      <c r="L68" s="1"/>
      <c r="M68" s="1"/>
      <c r="N68" s="1"/>
      <c r="O68" s="1"/>
      <c r="P68" s="81"/>
      <c r="Q68" s="1"/>
      <c r="R68" s="42"/>
      <c r="S68" s="670"/>
      <c r="T68" s="42"/>
      <c r="U68" s="42"/>
      <c r="V68" s="44"/>
    </row>
    <row r="69" spans="1:23" hidden="1" x14ac:dyDescent="0.25">
      <c r="B69" s="55"/>
      <c r="C69" s="2"/>
      <c r="D69" s="761" t="s">
        <v>345</v>
      </c>
      <c r="E69" s="761"/>
      <c r="F69" s="393"/>
      <c r="G69" s="579"/>
      <c r="H69" s="251">
        <f>SUM(K69:V69)</f>
        <v>0</v>
      </c>
      <c r="I69" s="149"/>
      <c r="J69" s="167">
        <f t="shared" si="2"/>
        <v>0</v>
      </c>
      <c r="K69" s="75"/>
      <c r="L69" s="1"/>
      <c r="M69" s="1"/>
      <c r="N69" s="1"/>
      <c r="O69" s="1"/>
      <c r="P69" s="81"/>
      <c r="Q69" s="1"/>
      <c r="R69" s="42"/>
      <c r="S69" s="670"/>
      <c r="T69" s="42"/>
      <c r="U69" s="42"/>
      <c r="V69" s="44"/>
    </row>
    <row r="70" spans="1:23" s="18" customFormat="1" hidden="1" x14ac:dyDescent="0.25">
      <c r="A70" s="126" t="s">
        <v>218</v>
      </c>
      <c r="B70" s="92" t="s">
        <v>657</v>
      </c>
      <c r="C70" s="784" t="s">
        <v>219</v>
      </c>
      <c r="D70" s="785"/>
      <c r="E70" s="785"/>
      <c r="F70" s="388"/>
      <c r="G70" s="571"/>
      <c r="H70" s="252">
        <f>H71+H72+H73+H74</f>
        <v>0</v>
      </c>
      <c r="I70" s="150">
        <f t="shared" ref="I70:V70" si="17">I71+I72+I73+I74</f>
        <v>0</v>
      </c>
      <c r="J70" s="166">
        <f t="shared" ref="J70:J133" si="18">SUM(H70:I70)</f>
        <v>0</v>
      </c>
      <c r="K70" s="94">
        <f t="shared" si="17"/>
        <v>0</v>
      </c>
      <c r="L70" s="95">
        <f t="shared" si="17"/>
        <v>0</v>
      </c>
      <c r="M70" s="95">
        <f t="shared" si="17"/>
        <v>0</v>
      </c>
      <c r="N70" s="95">
        <f t="shared" si="17"/>
        <v>0</v>
      </c>
      <c r="O70" s="95">
        <f t="shared" si="17"/>
        <v>0</v>
      </c>
      <c r="P70" s="98">
        <f t="shared" si="17"/>
        <v>0</v>
      </c>
      <c r="Q70" s="95">
        <f t="shared" si="17"/>
        <v>0</v>
      </c>
      <c r="R70" s="97">
        <f t="shared" si="17"/>
        <v>0</v>
      </c>
      <c r="S70" s="668">
        <f t="shared" si="17"/>
        <v>0</v>
      </c>
      <c r="T70" s="97">
        <f t="shared" si="17"/>
        <v>0</v>
      </c>
      <c r="U70" s="97">
        <f t="shared" si="17"/>
        <v>0</v>
      </c>
      <c r="V70" s="99">
        <f t="shared" si="17"/>
        <v>0</v>
      </c>
    </row>
    <row r="71" spans="1:23" hidden="1" x14ac:dyDescent="0.25">
      <c r="B71" s="55"/>
      <c r="C71" s="2"/>
      <c r="D71" s="761" t="s">
        <v>836</v>
      </c>
      <c r="E71" s="761"/>
      <c r="F71" s="393"/>
      <c r="G71" s="579"/>
      <c r="H71" s="251">
        <f>SUM(K71:V71)</f>
        <v>0</v>
      </c>
      <c r="I71" s="149"/>
      <c r="J71" s="167">
        <f t="shared" si="18"/>
        <v>0</v>
      </c>
      <c r="K71" s="75"/>
      <c r="L71" s="1"/>
      <c r="M71" s="1"/>
      <c r="N71" s="1"/>
      <c r="O71" s="1"/>
      <c r="P71" s="81"/>
      <c r="Q71" s="1"/>
      <c r="R71" s="42"/>
      <c r="S71" s="670"/>
      <c r="T71" s="42"/>
      <c r="U71" s="42"/>
      <c r="V71" s="44"/>
    </row>
    <row r="72" spans="1:23" hidden="1" x14ac:dyDescent="0.25">
      <c r="B72" s="55"/>
      <c r="C72" s="2"/>
      <c r="D72" s="761" t="s">
        <v>346</v>
      </c>
      <c r="E72" s="761"/>
      <c r="F72" s="393"/>
      <c r="G72" s="579"/>
      <c r="H72" s="251">
        <f>SUM(K72:V72)</f>
        <v>0</v>
      </c>
      <c r="I72" s="149"/>
      <c r="J72" s="167">
        <f t="shared" si="18"/>
        <v>0</v>
      </c>
      <c r="K72" s="75"/>
      <c r="L72" s="1"/>
      <c r="M72" s="1"/>
      <c r="N72" s="1"/>
      <c r="O72" s="1"/>
      <c r="P72" s="81"/>
      <c r="Q72" s="1"/>
      <c r="R72" s="42"/>
      <c r="S72" s="670"/>
      <c r="T72" s="42"/>
      <c r="U72" s="42"/>
      <c r="V72" s="44"/>
    </row>
    <row r="73" spans="1:23" hidden="1" x14ac:dyDescent="0.25">
      <c r="B73" s="55"/>
      <c r="C73" s="2"/>
      <c r="D73" s="761" t="s">
        <v>837</v>
      </c>
      <c r="E73" s="761"/>
      <c r="F73" s="393"/>
      <c r="G73" s="579"/>
      <c r="H73" s="251">
        <f>SUM(K73:V73)</f>
        <v>0</v>
      </c>
      <c r="I73" s="149"/>
      <c r="J73" s="167">
        <f t="shared" si="18"/>
        <v>0</v>
      </c>
      <c r="K73" s="75"/>
      <c r="L73" s="1"/>
      <c r="M73" s="1"/>
      <c r="N73" s="1"/>
      <c r="O73" s="1"/>
      <c r="P73" s="81"/>
      <c r="Q73" s="1"/>
      <c r="R73" s="42"/>
      <c r="S73" s="670"/>
      <c r="T73" s="42"/>
      <c r="U73" s="42"/>
      <c r="V73" s="44"/>
    </row>
    <row r="74" spans="1:23" ht="15.75" hidden="1" thickBot="1" x14ac:dyDescent="0.3">
      <c r="B74" s="55"/>
      <c r="C74" s="2"/>
      <c r="D74" s="761" t="s">
        <v>835</v>
      </c>
      <c r="E74" s="761"/>
      <c r="F74" s="393"/>
      <c r="G74" s="579"/>
      <c r="H74" s="251">
        <f>SUM(K74:V74)</f>
        <v>0</v>
      </c>
      <c r="I74" s="149"/>
      <c r="J74" s="167">
        <f t="shared" si="18"/>
        <v>0</v>
      </c>
      <c r="K74" s="75"/>
      <c r="L74" s="1"/>
      <c r="M74" s="1"/>
      <c r="N74" s="1"/>
      <c r="O74" s="1"/>
      <c r="P74" s="81"/>
      <c r="Q74" s="1"/>
      <c r="R74" s="42"/>
      <c r="S74" s="670"/>
      <c r="T74" s="42"/>
      <c r="U74" s="42"/>
      <c r="V74" s="44"/>
    </row>
    <row r="75" spans="1:23" ht="15.75" thickBot="1" x14ac:dyDescent="0.3">
      <c r="B75" s="100" t="s">
        <v>220</v>
      </c>
      <c r="C75" s="788" t="s">
        <v>221</v>
      </c>
      <c r="D75" s="789"/>
      <c r="E75" s="789"/>
      <c r="F75" s="386"/>
      <c r="G75" s="575"/>
      <c r="H75" s="254">
        <f>H76+H79+H83+H84+H95+H106+H117+H120+H132+H133+H134+H135+H146</f>
        <v>0</v>
      </c>
      <c r="I75" s="152">
        <f t="shared" ref="I75:V75" si="19">I76+I79+I83+I84+I95+I106+I117+I120+I132+I133+I134+I135+I146</f>
        <v>0</v>
      </c>
      <c r="J75" s="164">
        <f t="shared" si="18"/>
        <v>0</v>
      </c>
      <c r="K75" s="86">
        <f t="shared" si="19"/>
        <v>0</v>
      </c>
      <c r="L75" s="87">
        <f t="shared" si="19"/>
        <v>0</v>
      </c>
      <c r="M75" s="87">
        <f t="shared" si="19"/>
        <v>0</v>
      </c>
      <c r="N75" s="87">
        <f t="shared" si="19"/>
        <v>0</v>
      </c>
      <c r="O75" s="87">
        <f t="shared" si="19"/>
        <v>0</v>
      </c>
      <c r="P75" s="90">
        <f t="shared" si="19"/>
        <v>0</v>
      </c>
      <c r="Q75" s="87">
        <f t="shared" si="19"/>
        <v>0</v>
      </c>
      <c r="R75" s="89">
        <f t="shared" si="19"/>
        <v>0</v>
      </c>
      <c r="S75" s="666">
        <f t="shared" si="19"/>
        <v>0</v>
      </c>
      <c r="T75" s="89">
        <f t="shared" si="19"/>
        <v>0</v>
      </c>
      <c r="U75" s="89">
        <f t="shared" si="19"/>
        <v>0</v>
      </c>
      <c r="V75" s="91">
        <f t="shared" si="19"/>
        <v>0</v>
      </c>
    </row>
    <row r="76" spans="1:23" s="41" customFormat="1" hidden="1" x14ac:dyDescent="0.25">
      <c r="A76" s="126" t="s">
        <v>222</v>
      </c>
      <c r="B76" s="124" t="s">
        <v>658</v>
      </c>
      <c r="C76" s="790" t="s">
        <v>223</v>
      </c>
      <c r="D76" s="791"/>
      <c r="E76" s="791"/>
      <c r="F76" s="395"/>
      <c r="G76" s="580"/>
      <c r="H76" s="259">
        <f>H77+H78</f>
        <v>0</v>
      </c>
      <c r="I76" s="157">
        <f t="shared" ref="I76:V76" si="20">I77+I78</f>
        <v>0</v>
      </c>
      <c r="J76" s="169">
        <f t="shared" si="18"/>
        <v>0</v>
      </c>
      <c r="K76" s="171">
        <f t="shared" si="20"/>
        <v>0</v>
      </c>
      <c r="L76" s="132">
        <f t="shared" si="20"/>
        <v>0</v>
      </c>
      <c r="M76" s="132">
        <f t="shared" si="20"/>
        <v>0</v>
      </c>
      <c r="N76" s="132">
        <f t="shared" si="20"/>
        <v>0</v>
      </c>
      <c r="O76" s="132">
        <f t="shared" si="20"/>
        <v>0</v>
      </c>
      <c r="P76" s="133">
        <f t="shared" si="20"/>
        <v>0</v>
      </c>
      <c r="Q76" s="132">
        <f t="shared" si="20"/>
        <v>0</v>
      </c>
      <c r="R76" s="131">
        <f t="shared" si="20"/>
        <v>0</v>
      </c>
      <c r="S76" s="671">
        <f t="shared" si="20"/>
        <v>0</v>
      </c>
      <c r="T76" s="131">
        <f t="shared" si="20"/>
        <v>0</v>
      </c>
      <c r="U76" s="131">
        <f t="shared" si="20"/>
        <v>0</v>
      </c>
      <c r="V76" s="134">
        <f t="shared" si="20"/>
        <v>0</v>
      </c>
    </row>
    <row r="77" spans="1:23" hidden="1" x14ac:dyDescent="0.25">
      <c r="B77" s="55"/>
      <c r="C77" s="2"/>
      <c r="D77" s="761" t="s">
        <v>347</v>
      </c>
      <c r="E77" s="761"/>
      <c r="F77" s="393"/>
      <c r="G77" s="579"/>
      <c r="H77" s="251">
        <f>SUM(K77:V77)</f>
        <v>0</v>
      </c>
      <c r="I77" s="149"/>
      <c r="J77" s="167">
        <f t="shared" si="18"/>
        <v>0</v>
      </c>
      <c r="K77" s="75"/>
      <c r="L77" s="1"/>
      <c r="M77" s="1"/>
      <c r="N77" s="1"/>
      <c r="O77" s="1"/>
      <c r="P77" s="81"/>
      <c r="Q77" s="1"/>
      <c r="R77" s="42"/>
      <c r="S77" s="670"/>
      <c r="T77" s="42"/>
      <c r="U77" s="42"/>
      <c r="V77" s="44"/>
    </row>
    <row r="78" spans="1:23" hidden="1" x14ac:dyDescent="0.25">
      <c r="B78" s="55"/>
      <c r="C78" s="2"/>
      <c r="D78" s="761" t="s">
        <v>348</v>
      </c>
      <c r="E78" s="761"/>
      <c r="F78" s="393"/>
      <c r="G78" s="579"/>
      <c r="H78" s="251">
        <f>SUM(K78:V78)</f>
        <v>0</v>
      </c>
      <c r="I78" s="149"/>
      <c r="J78" s="167">
        <f t="shared" si="18"/>
        <v>0</v>
      </c>
      <c r="K78" s="75"/>
      <c r="L78" s="1"/>
      <c r="M78" s="1"/>
      <c r="N78" s="1"/>
      <c r="O78" s="1"/>
      <c r="P78" s="81"/>
      <c r="Q78" s="1"/>
      <c r="R78" s="42"/>
      <c r="S78" s="670"/>
      <c r="T78" s="42"/>
      <c r="U78" s="42"/>
      <c r="V78" s="44"/>
    </row>
    <row r="79" spans="1:23" hidden="1" x14ac:dyDescent="0.25">
      <c r="B79" s="124" t="s">
        <v>838</v>
      </c>
      <c r="C79" s="790" t="s">
        <v>839</v>
      </c>
      <c r="D79" s="791"/>
      <c r="E79" s="791"/>
      <c r="F79" s="395"/>
      <c r="G79" s="580"/>
      <c r="H79" s="259">
        <f>H80+H81+H82</f>
        <v>0</v>
      </c>
      <c r="I79" s="157">
        <f t="shared" ref="I79:V79" si="21">I80+I81+I82</f>
        <v>0</v>
      </c>
      <c r="J79" s="169">
        <f t="shared" si="18"/>
        <v>0</v>
      </c>
      <c r="K79" s="171">
        <f t="shared" si="21"/>
        <v>0</v>
      </c>
      <c r="L79" s="132">
        <f t="shared" si="21"/>
        <v>0</v>
      </c>
      <c r="M79" s="132">
        <f t="shared" si="21"/>
        <v>0</v>
      </c>
      <c r="N79" s="132">
        <f t="shared" si="21"/>
        <v>0</v>
      </c>
      <c r="O79" s="132">
        <f t="shared" si="21"/>
        <v>0</v>
      </c>
      <c r="P79" s="133">
        <f t="shared" si="21"/>
        <v>0</v>
      </c>
      <c r="Q79" s="132">
        <f t="shared" si="21"/>
        <v>0</v>
      </c>
      <c r="R79" s="131">
        <f t="shared" si="21"/>
        <v>0</v>
      </c>
      <c r="S79" s="671">
        <f t="shared" si="21"/>
        <v>0</v>
      </c>
      <c r="T79" s="131">
        <f t="shared" si="21"/>
        <v>0</v>
      </c>
      <c r="U79" s="131">
        <f t="shared" si="21"/>
        <v>0</v>
      </c>
      <c r="V79" s="134">
        <f t="shared" si="21"/>
        <v>0</v>
      </c>
    </row>
    <row r="80" spans="1:23" s="209" customFormat="1" hidden="1" x14ac:dyDescent="0.25">
      <c r="A80" s="126" t="s">
        <v>884</v>
      </c>
      <c r="B80" s="189" t="s">
        <v>885</v>
      </c>
      <c r="C80" s="202"/>
      <c r="D80" s="266" t="s">
        <v>971</v>
      </c>
      <c r="E80" s="266"/>
      <c r="F80" s="383"/>
      <c r="G80" s="570"/>
      <c r="H80" s="271">
        <f>SUM(K80:V80)</f>
        <v>0</v>
      </c>
      <c r="I80" s="190"/>
      <c r="J80" s="191">
        <f t="shared" si="18"/>
        <v>0</v>
      </c>
      <c r="K80" s="199"/>
      <c r="L80" s="193"/>
      <c r="M80" s="193"/>
      <c r="N80" s="193"/>
      <c r="O80" s="193"/>
      <c r="P80" s="194"/>
      <c r="Q80" s="193"/>
      <c r="R80" s="192"/>
      <c r="S80" s="664"/>
      <c r="T80" s="192"/>
      <c r="U80" s="192"/>
      <c r="V80" s="195"/>
    </row>
    <row r="81" spans="1:22" s="209" customFormat="1" hidden="1" x14ac:dyDescent="0.25">
      <c r="A81" s="126" t="s">
        <v>224</v>
      </c>
      <c r="B81" s="189" t="s">
        <v>659</v>
      </c>
      <c r="C81" s="202"/>
      <c r="D81" s="266" t="s">
        <v>225</v>
      </c>
      <c r="E81" s="266"/>
      <c r="F81" s="383"/>
      <c r="G81" s="570"/>
      <c r="H81" s="271">
        <f>SUM(K81:V81)</f>
        <v>0</v>
      </c>
      <c r="I81" s="190"/>
      <c r="J81" s="191">
        <f t="shared" si="18"/>
        <v>0</v>
      </c>
      <c r="K81" s="199"/>
      <c r="L81" s="193"/>
      <c r="M81" s="193"/>
      <c r="N81" s="193"/>
      <c r="O81" s="193"/>
      <c r="P81" s="194"/>
      <c r="Q81" s="193"/>
      <c r="R81" s="192"/>
      <c r="S81" s="664"/>
      <c r="T81" s="192"/>
      <c r="U81" s="192"/>
      <c r="V81" s="195"/>
    </row>
    <row r="82" spans="1:22" s="209" customFormat="1" hidden="1" x14ac:dyDescent="0.25">
      <c r="A82" s="126" t="s">
        <v>226</v>
      </c>
      <c r="B82" s="189" t="s">
        <v>660</v>
      </c>
      <c r="C82" s="202"/>
      <c r="D82" s="266" t="s">
        <v>227</v>
      </c>
      <c r="E82" s="266"/>
      <c r="F82" s="383"/>
      <c r="G82" s="570"/>
      <c r="H82" s="271">
        <f>SUM(K82:V82)</f>
        <v>0</v>
      </c>
      <c r="I82" s="190"/>
      <c r="J82" s="191">
        <f t="shared" si="18"/>
        <v>0</v>
      </c>
      <c r="K82" s="199"/>
      <c r="L82" s="193"/>
      <c r="M82" s="193"/>
      <c r="N82" s="193"/>
      <c r="O82" s="193"/>
      <c r="P82" s="194"/>
      <c r="Q82" s="193"/>
      <c r="R82" s="192"/>
      <c r="S82" s="664"/>
      <c r="T82" s="192"/>
      <c r="U82" s="192"/>
      <c r="V82" s="195"/>
    </row>
    <row r="83" spans="1:22" s="41" customFormat="1" ht="27.75" hidden="1" customHeight="1" x14ac:dyDescent="0.25">
      <c r="A83" s="126" t="s">
        <v>228</v>
      </c>
      <c r="B83" s="107" t="s">
        <v>661</v>
      </c>
      <c r="C83" s="831" t="s">
        <v>353</v>
      </c>
      <c r="D83" s="832"/>
      <c r="E83" s="832"/>
      <c r="F83" s="396"/>
      <c r="G83" s="581"/>
      <c r="H83" s="260">
        <f>SUM(K83:V83)</f>
        <v>0</v>
      </c>
      <c r="I83" s="158"/>
      <c r="J83" s="170">
        <f t="shared" si="18"/>
        <v>0</v>
      </c>
      <c r="K83" s="109"/>
      <c r="L83" s="110"/>
      <c r="M83" s="110"/>
      <c r="N83" s="110"/>
      <c r="O83" s="110"/>
      <c r="P83" s="113"/>
      <c r="Q83" s="110"/>
      <c r="R83" s="112"/>
      <c r="S83" s="672"/>
      <c r="T83" s="112"/>
      <c r="U83" s="112"/>
      <c r="V83" s="114"/>
    </row>
    <row r="84" spans="1:22" s="41" customFormat="1" hidden="1" x14ac:dyDescent="0.25">
      <c r="A84" s="126" t="s">
        <v>229</v>
      </c>
      <c r="B84" s="107" t="s">
        <v>662</v>
      </c>
      <c r="C84" s="831" t="s">
        <v>804</v>
      </c>
      <c r="D84" s="832"/>
      <c r="E84" s="832"/>
      <c r="F84" s="396"/>
      <c r="G84" s="581"/>
      <c r="H84" s="260">
        <f>H85+H86+H87+H88+H89+H90+H91+H92+H93+H94</f>
        <v>0</v>
      </c>
      <c r="I84" s="158">
        <f t="shared" ref="I84:V84" si="22">I85+I86+I87+I88+I89+I90+I91+I92+I93+I94</f>
        <v>0</v>
      </c>
      <c r="J84" s="170">
        <f t="shared" si="18"/>
        <v>0</v>
      </c>
      <c r="K84" s="109">
        <f t="shared" si="22"/>
        <v>0</v>
      </c>
      <c r="L84" s="110">
        <f t="shared" si="22"/>
        <v>0</v>
      </c>
      <c r="M84" s="110">
        <f t="shared" si="22"/>
        <v>0</v>
      </c>
      <c r="N84" s="110">
        <f t="shared" si="22"/>
        <v>0</v>
      </c>
      <c r="O84" s="110">
        <f t="shared" si="22"/>
        <v>0</v>
      </c>
      <c r="P84" s="113">
        <f t="shared" si="22"/>
        <v>0</v>
      </c>
      <c r="Q84" s="110">
        <f t="shared" si="22"/>
        <v>0</v>
      </c>
      <c r="R84" s="112">
        <f t="shared" si="22"/>
        <v>0</v>
      </c>
      <c r="S84" s="672">
        <f t="shared" si="22"/>
        <v>0</v>
      </c>
      <c r="T84" s="112">
        <f t="shared" si="22"/>
        <v>0</v>
      </c>
      <c r="U84" s="112">
        <f t="shared" si="22"/>
        <v>0</v>
      </c>
      <c r="V84" s="114">
        <f t="shared" si="22"/>
        <v>0</v>
      </c>
    </row>
    <row r="85" spans="1:22" hidden="1" x14ac:dyDescent="0.25">
      <c r="B85" s="55"/>
      <c r="C85" s="2"/>
      <c r="D85" s="761" t="s">
        <v>370</v>
      </c>
      <c r="E85" s="761"/>
      <c r="F85" s="393"/>
      <c r="G85" s="579"/>
      <c r="H85" s="251">
        <f t="shared" ref="H85:H94" si="23">SUM(K85:V85)</f>
        <v>0</v>
      </c>
      <c r="I85" s="149"/>
      <c r="J85" s="167">
        <f t="shared" si="18"/>
        <v>0</v>
      </c>
      <c r="K85" s="75"/>
      <c r="L85" s="1"/>
      <c r="M85" s="1"/>
      <c r="N85" s="1"/>
      <c r="O85" s="1"/>
      <c r="P85" s="81"/>
      <c r="Q85" s="1"/>
      <c r="R85" s="42"/>
      <c r="S85" s="670"/>
      <c r="T85" s="42"/>
      <c r="U85" s="42"/>
      <c r="V85" s="44"/>
    </row>
    <row r="86" spans="1:22" hidden="1" x14ac:dyDescent="0.25">
      <c r="B86" s="55"/>
      <c r="C86" s="2"/>
      <c r="D86" s="761" t="s">
        <v>506</v>
      </c>
      <c r="E86" s="761"/>
      <c r="F86" s="393"/>
      <c r="G86" s="579"/>
      <c r="H86" s="251">
        <f t="shared" si="23"/>
        <v>0</v>
      </c>
      <c r="I86" s="149"/>
      <c r="J86" s="167">
        <f t="shared" si="18"/>
        <v>0</v>
      </c>
      <c r="K86" s="75"/>
      <c r="L86" s="1"/>
      <c r="M86" s="1"/>
      <c r="N86" s="1"/>
      <c r="O86" s="1"/>
      <c r="P86" s="81"/>
      <c r="Q86" s="1"/>
      <c r="R86" s="42"/>
      <c r="S86" s="670"/>
      <c r="T86" s="42"/>
      <c r="U86" s="42"/>
      <c r="V86" s="44"/>
    </row>
    <row r="87" spans="1:22" hidden="1" x14ac:dyDescent="0.25">
      <c r="B87" s="55"/>
      <c r="C87" s="2"/>
      <c r="D87" s="761" t="s">
        <v>507</v>
      </c>
      <c r="E87" s="761"/>
      <c r="F87" s="393"/>
      <c r="G87" s="579"/>
      <c r="H87" s="251">
        <f t="shared" si="23"/>
        <v>0</v>
      </c>
      <c r="I87" s="149"/>
      <c r="J87" s="167">
        <f t="shared" si="18"/>
        <v>0</v>
      </c>
      <c r="K87" s="75"/>
      <c r="L87" s="1"/>
      <c r="M87" s="1"/>
      <c r="N87" s="1"/>
      <c r="O87" s="1"/>
      <c r="P87" s="81"/>
      <c r="Q87" s="1"/>
      <c r="R87" s="42"/>
      <c r="S87" s="670"/>
      <c r="T87" s="42"/>
      <c r="U87" s="42"/>
      <c r="V87" s="44"/>
    </row>
    <row r="88" spans="1:22" hidden="1" x14ac:dyDescent="0.25">
      <c r="B88" s="55"/>
      <c r="C88" s="2"/>
      <c r="D88" s="761" t="s">
        <v>508</v>
      </c>
      <c r="E88" s="761"/>
      <c r="F88" s="393"/>
      <c r="G88" s="579"/>
      <c r="H88" s="251">
        <f t="shared" si="23"/>
        <v>0</v>
      </c>
      <c r="I88" s="149"/>
      <c r="J88" s="167">
        <f t="shared" si="18"/>
        <v>0</v>
      </c>
      <c r="K88" s="75"/>
      <c r="L88" s="1"/>
      <c r="M88" s="1"/>
      <c r="N88" s="1"/>
      <c r="O88" s="1"/>
      <c r="P88" s="81"/>
      <c r="Q88" s="1"/>
      <c r="R88" s="42"/>
      <c r="S88" s="670"/>
      <c r="T88" s="42"/>
      <c r="U88" s="42"/>
      <c r="V88" s="44"/>
    </row>
    <row r="89" spans="1:22" hidden="1" x14ac:dyDescent="0.25">
      <c r="B89" s="55"/>
      <c r="C89" s="2"/>
      <c r="D89" s="761" t="s">
        <v>509</v>
      </c>
      <c r="E89" s="761"/>
      <c r="F89" s="393"/>
      <c r="G89" s="579"/>
      <c r="H89" s="251">
        <f t="shared" si="23"/>
        <v>0</v>
      </c>
      <c r="I89" s="149"/>
      <c r="J89" s="167">
        <f t="shared" si="18"/>
        <v>0</v>
      </c>
      <c r="K89" s="75"/>
      <c r="L89" s="1"/>
      <c r="M89" s="1"/>
      <c r="N89" s="1"/>
      <c r="O89" s="1"/>
      <c r="P89" s="81"/>
      <c r="Q89" s="1"/>
      <c r="R89" s="42"/>
      <c r="S89" s="670"/>
      <c r="T89" s="42"/>
      <c r="U89" s="42"/>
      <c r="V89" s="44"/>
    </row>
    <row r="90" spans="1:22" hidden="1" x14ac:dyDescent="0.25">
      <c r="B90" s="55"/>
      <c r="C90" s="2"/>
      <c r="D90" s="761" t="s">
        <v>510</v>
      </c>
      <c r="E90" s="761"/>
      <c r="F90" s="393"/>
      <c r="G90" s="579"/>
      <c r="H90" s="251">
        <f t="shared" si="23"/>
        <v>0</v>
      </c>
      <c r="I90" s="149"/>
      <c r="J90" s="167">
        <f t="shared" si="18"/>
        <v>0</v>
      </c>
      <c r="K90" s="75"/>
      <c r="L90" s="1"/>
      <c r="M90" s="1"/>
      <c r="N90" s="1"/>
      <c r="O90" s="1"/>
      <c r="P90" s="81"/>
      <c r="Q90" s="1"/>
      <c r="R90" s="42"/>
      <c r="S90" s="670"/>
      <c r="T90" s="42"/>
      <c r="U90" s="42"/>
      <c r="V90" s="44"/>
    </row>
    <row r="91" spans="1:22" ht="25.5" hidden="1" customHeight="1" x14ac:dyDescent="0.25">
      <c r="B91" s="55"/>
      <c r="C91" s="2"/>
      <c r="D91" s="762" t="s">
        <v>511</v>
      </c>
      <c r="E91" s="762"/>
      <c r="F91" s="397"/>
      <c r="G91" s="582"/>
      <c r="H91" s="261">
        <f t="shared" si="23"/>
        <v>0</v>
      </c>
      <c r="I91" s="159"/>
      <c r="J91" s="167">
        <f t="shared" si="18"/>
        <v>0</v>
      </c>
      <c r="K91" s="75"/>
      <c r="L91" s="1"/>
      <c r="M91" s="1"/>
      <c r="N91" s="1"/>
      <c r="O91" s="1"/>
      <c r="P91" s="81"/>
      <c r="Q91" s="1"/>
      <c r="R91" s="42"/>
      <c r="S91" s="670"/>
      <c r="T91" s="42"/>
      <c r="U91" s="42"/>
      <c r="V91" s="44"/>
    </row>
    <row r="92" spans="1:22" hidden="1" x14ac:dyDescent="0.25">
      <c r="B92" s="55"/>
      <c r="C92" s="2"/>
      <c r="D92" s="761" t="s">
        <v>805</v>
      </c>
      <c r="E92" s="761"/>
      <c r="F92" s="393"/>
      <c r="G92" s="579"/>
      <c r="H92" s="251">
        <f t="shared" si="23"/>
        <v>0</v>
      </c>
      <c r="I92" s="149"/>
      <c r="J92" s="167">
        <f t="shared" si="18"/>
        <v>0</v>
      </c>
      <c r="K92" s="75"/>
      <c r="L92" s="1"/>
      <c r="M92" s="1"/>
      <c r="N92" s="1"/>
      <c r="O92" s="1"/>
      <c r="P92" s="81"/>
      <c r="Q92" s="1"/>
      <c r="R92" s="42"/>
      <c r="S92" s="670"/>
      <c r="T92" s="42"/>
      <c r="U92" s="42"/>
      <c r="V92" s="44"/>
    </row>
    <row r="93" spans="1:22" ht="25.5" hidden="1" customHeight="1" x14ac:dyDescent="0.25">
      <c r="B93" s="55"/>
      <c r="C93" s="2"/>
      <c r="D93" s="762" t="s">
        <v>512</v>
      </c>
      <c r="E93" s="762"/>
      <c r="F93" s="397"/>
      <c r="G93" s="582"/>
      <c r="H93" s="261">
        <f t="shared" si="23"/>
        <v>0</v>
      </c>
      <c r="I93" s="159"/>
      <c r="J93" s="167">
        <f t="shared" si="18"/>
        <v>0</v>
      </c>
      <c r="K93" s="75"/>
      <c r="L93" s="1"/>
      <c r="M93" s="1"/>
      <c r="N93" s="1"/>
      <c r="O93" s="1"/>
      <c r="P93" s="81"/>
      <c r="Q93" s="1"/>
      <c r="R93" s="42"/>
      <c r="S93" s="670"/>
      <c r="T93" s="42"/>
      <c r="U93" s="42"/>
      <c r="V93" s="44"/>
    </row>
    <row r="94" spans="1:22" ht="25.5" hidden="1" customHeight="1" x14ac:dyDescent="0.25">
      <c r="B94" s="55"/>
      <c r="C94" s="2"/>
      <c r="D94" s="762" t="s">
        <v>513</v>
      </c>
      <c r="E94" s="762"/>
      <c r="F94" s="397"/>
      <c r="G94" s="582"/>
      <c r="H94" s="261">
        <f t="shared" si="23"/>
        <v>0</v>
      </c>
      <c r="I94" s="159"/>
      <c r="J94" s="167">
        <f t="shared" si="18"/>
        <v>0</v>
      </c>
      <c r="K94" s="75"/>
      <c r="L94" s="1"/>
      <c r="M94" s="1"/>
      <c r="N94" s="1"/>
      <c r="O94" s="1"/>
      <c r="P94" s="81"/>
      <c r="Q94" s="1"/>
      <c r="R94" s="42"/>
      <c r="S94" s="670"/>
      <c r="T94" s="42"/>
      <c r="U94" s="42"/>
      <c r="V94" s="44"/>
    </row>
    <row r="95" spans="1:22" s="41" customFormat="1" ht="15" hidden="1" customHeight="1" x14ac:dyDescent="0.25">
      <c r="A95" s="126" t="s">
        <v>230</v>
      </c>
      <c r="B95" s="107" t="s">
        <v>663</v>
      </c>
      <c r="C95" s="831" t="s">
        <v>806</v>
      </c>
      <c r="D95" s="832"/>
      <c r="E95" s="832"/>
      <c r="F95" s="396"/>
      <c r="G95" s="581"/>
      <c r="H95" s="260">
        <f>H96+H97+H98+H99+H100+H101+H102+H103+H104+H105</f>
        <v>0</v>
      </c>
      <c r="I95" s="158">
        <f t="shared" ref="I95:V95" si="24">I96+I97+I98+I99+I100+I101+I102+I103+I104+I105</f>
        <v>0</v>
      </c>
      <c r="J95" s="170">
        <f t="shared" si="18"/>
        <v>0</v>
      </c>
      <c r="K95" s="109">
        <f t="shared" si="24"/>
        <v>0</v>
      </c>
      <c r="L95" s="110">
        <f t="shared" si="24"/>
        <v>0</v>
      </c>
      <c r="M95" s="110">
        <f t="shared" si="24"/>
        <v>0</v>
      </c>
      <c r="N95" s="110">
        <f t="shared" si="24"/>
        <v>0</v>
      </c>
      <c r="O95" s="110">
        <f t="shared" si="24"/>
        <v>0</v>
      </c>
      <c r="P95" s="113">
        <f t="shared" si="24"/>
        <v>0</v>
      </c>
      <c r="Q95" s="110">
        <f t="shared" si="24"/>
        <v>0</v>
      </c>
      <c r="R95" s="112">
        <f t="shared" si="24"/>
        <v>0</v>
      </c>
      <c r="S95" s="672">
        <f t="shared" si="24"/>
        <v>0</v>
      </c>
      <c r="T95" s="112">
        <f t="shared" si="24"/>
        <v>0</v>
      </c>
      <c r="U95" s="112">
        <f t="shared" si="24"/>
        <v>0</v>
      </c>
      <c r="V95" s="114">
        <f t="shared" si="24"/>
        <v>0</v>
      </c>
    </row>
    <row r="96" spans="1:22" hidden="1" x14ac:dyDescent="0.25">
      <c r="B96" s="55"/>
      <c r="C96" s="2"/>
      <c r="D96" s="761" t="s">
        <v>369</v>
      </c>
      <c r="E96" s="761"/>
      <c r="F96" s="393"/>
      <c r="G96" s="579"/>
      <c r="H96" s="251">
        <f t="shared" ref="H96:H105" si="25">SUM(K96:V96)</f>
        <v>0</v>
      </c>
      <c r="I96" s="149"/>
      <c r="J96" s="167">
        <f t="shared" si="18"/>
        <v>0</v>
      </c>
      <c r="K96" s="75"/>
      <c r="L96" s="1"/>
      <c r="M96" s="1"/>
      <c r="N96" s="1"/>
      <c r="O96" s="1"/>
      <c r="P96" s="81"/>
      <c r="Q96" s="1"/>
      <c r="R96" s="42"/>
      <c r="S96" s="670"/>
      <c r="T96" s="42"/>
      <c r="U96" s="42"/>
      <c r="V96" s="44"/>
    </row>
    <row r="97" spans="1:22" hidden="1" x14ac:dyDescent="0.25">
      <c r="B97" s="55"/>
      <c r="C97" s="2"/>
      <c r="D97" s="761" t="s">
        <v>514</v>
      </c>
      <c r="E97" s="761"/>
      <c r="F97" s="393"/>
      <c r="G97" s="579"/>
      <c r="H97" s="251">
        <f t="shared" si="25"/>
        <v>0</v>
      </c>
      <c r="I97" s="149"/>
      <c r="J97" s="167">
        <f t="shared" si="18"/>
        <v>0</v>
      </c>
      <c r="K97" s="75"/>
      <c r="L97" s="1"/>
      <c r="M97" s="1"/>
      <c r="N97" s="1"/>
      <c r="O97" s="1"/>
      <c r="P97" s="81"/>
      <c r="Q97" s="1"/>
      <c r="R97" s="42"/>
      <c r="S97" s="670"/>
      <c r="T97" s="42"/>
      <c r="U97" s="42"/>
      <c r="V97" s="44"/>
    </row>
    <row r="98" spans="1:22" hidden="1" x14ac:dyDescent="0.25">
      <c r="B98" s="55"/>
      <c r="C98" s="2"/>
      <c r="D98" s="761" t="s">
        <v>516</v>
      </c>
      <c r="E98" s="761"/>
      <c r="F98" s="393"/>
      <c r="G98" s="579"/>
      <c r="H98" s="251">
        <f t="shared" si="25"/>
        <v>0</v>
      </c>
      <c r="I98" s="149"/>
      <c r="J98" s="167">
        <f t="shared" si="18"/>
        <v>0</v>
      </c>
      <c r="K98" s="75"/>
      <c r="L98" s="1"/>
      <c r="M98" s="1"/>
      <c r="N98" s="1"/>
      <c r="O98" s="1"/>
      <c r="P98" s="81"/>
      <c r="Q98" s="1"/>
      <c r="R98" s="42"/>
      <c r="S98" s="670"/>
      <c r="T98" s="42"/>
      <c r="U98" s="42"/>
      <c r="V98" s="44"/>
    </row>
    <row r="99" spans="1:22" hidden="1" x14ac:dyDescent="0.25">
      <c r="B99" s="55"/>
      <c r="C99" s="2"/>
      <c r="D99" s="761" t="s">
        <v>808</v>
      </c>
      <c r="E99" s="761"/>
      <c r="F99" s="393"/>
      <c r="G99" s="579"/>
      <c r="H99" s="251">
        <f t="shared" si="25"/>
        <v>0</v>
      </c>
      <c r="I99" s="149"/>
      <c r="J99" s="167">
        <f t="shared" si="18"/>
        <v>0</v>
      </c>
      <c r="K99" s="75"/>
      <c r="L99" s="1"/>
      <c r="M99" s="1"/>
      <c r="N99" s="1"/>
      <c r="O99" s="1"/>
      <c r="P99" s="81"/>
      <c r="Q99" s="1"/>
      <c r="R99" s="42"/>
      <c r="S99" s="670"/>
      <c r="T99" s="42"/>
      <c r="U99" s="42"/>
      <c r="V99" s="44"/>
    </row>
    <row r="100" spans="1:22" hidden="1" x14ac:dyDescent="0.25">
      <c r="B100" s="55"/>
      <c r="C100" s="2"/>
      <c r="D100" s="761" t="s">
        <v>521</v>
      </c>
      <c r="E100" s="761"/>
      <c r="F100" s="393"/>
      <c r="G100" s="579"/>
      <c r="H100" s="251">
        <f t="shared" si="25"/>
        <v>0</v>
      </c>
      <c r="I100" s="149"/>
      <c r="J100" s="167">
        <f t="shared" si="18"/>
        <v>0</v>
      </c>
      <c r="K100" s="75"/>
      <c r="L100" s="1"/>
      <c r="M100" s="1"/>
      <c r="N100" s="1"/>
      <c r="O100" s="1"/>
      <c r="P100" s="81"/>
      <c r="Q100" s="1"/>
      <c r="R100" s="42"/>
      <c r="S100" s="670"/>
      <c r="T100" s="42"/>
      <c r="U100" s="42"/>
      <c r="V100" s="44"/>
    </row>
    <row r="101" spans="1:22" hidden="1" x14ac:dyDescent="0.25">
      <c r="B101" s="55"/>
      <c r="C101" s="2"/>
      <c r="D101" s="761" t="s">
        <v>519</v>
      </c>
      <c r="E101" s="761"/>
      <c r="F101" s="393"/>
      <c r="G101" s="579"/>
      <c r="H101" s="251">
        <f t="shared" si="25"/>
        <v>0</v>
      </c>
      <c r="I101" s="149"/>
      <c r="J101" s="167">
        <f t="shared" si="18"/>
        <v>0</v>
      </c>
      <c r="K101" s="75"/>
      <c r="L101" s="1"/>
      <c r="M101" s="1"/>
      <c r="N101" s="1"/>
      <c r="O101" s="1"/>
      <c r="P101" s="81"/>
      <c r="Q101" s="1"/>
      <c r="R101" s="42"/>
      <c r="S101" s="670"/>
      <c r="T101" s="42"/>
      <c r="U101" s="42"/>
      <c r="V101" s="44"/>
    </row>
    <row r="102" spans="1:22" ht="25.5" hidden="1" customHeight="1" x14ac:dyDescent="0.25">
      <c r="B102" s="55"/>
      <c r="C102" s="2"/>
      <c r="D102" s="762" t="s">
        <v>523</v>
      </c>
      <c r="E102" s="762"/>
      <c r="F102" s="397"/>
      <c r="G102" s="582"/>
      <c r="H102" s="261">
        <f t="shared" si="25"/>
        <v>0</v>
      </c>
      <c r="I102" s="159"/>
      <c r="J102" s="167">
        <f t="shared" si="18"/>
        <v>0</v>
      </c>
      <c r="K102" s="75"/>
      <c r="L102" s="1"/>
      <c r="M102" s="1"/>
      <c r="N102" s="1"/>
      <c r="O102" s="1"/>
      <c r="P102" s="81"/>
      <c r="Q102" s="1"/>
      <c r="R102" s="42"/>
      <c r="S102" s="670"/>
      <c r="T102" s="42"/>
      <c r="U102" s="42"/>
      <c r="V102" s="44"/>
    </row>
    <row r="103" spans="1:22" hidden="1" x14ac:dyDescent="0.25">
      <c r="B103" s="55"/>
      <c r="C103" s="2"/>
      <c r="D103" s="761" t="s">
        <v>807</v>
      </c>
      <c r="E103" s="761"/>
      <c r="F103" s="393"/>
      <c r="G103" s="579"/>
      <c r="H103" s="251">
        <f t="shared" si="25"/>
        <v>0</v>
      </c>
      <c r="I103" s="149"/>
      <c r="J103" s="167">
        <f t="shared" si="18"/>
        <v>0</v>
      </c>
      <c r="K103" s="75"/>
      <c r="L103" s="1"/>
      <c r="M103" s="1"/>
      <c r="N103" s="1"/>
      <c r="O103" s="1"/>
      <c r="P103" s="81"/>
      <c r="Q103" s="1"/>
      <c r="R103" s="42"/>
      <c r="S103" s="670"/>
      <c r="T103" s="42"/>
      <c r="U103" s="42"/>
      <c r="V103" s="44"/>
    </row>
    <row r="104" spans="1:22" ht="25.5" hidden="1" customHeight="1" x14ac:dyDescent="0.25">
      <c r="B104" s="55"/>
      <c r="C104" s="2"/>
      <c r="D104" s="762" t="s">
        <v>526</v>
      </c>
      <c r="E104" s="762"/>
      <c r="F104" s="397"/>
      <c r="G104" s="582"/>
      <c r="H104" s="261">
        <f t="shared" si="25"/>
        <v>0</v>
      </c>
      <c r="I104" s="159"/>
      <c r="J104" s="167">
        <f t="shared" si="18"/>
        <v>0</v>
      </c>
      <c r="K104" s="75"/>
      <c r="L104" s="1"/>
      <c r="M104" s="1"/>
      <c r="N104" s="1"/>
      <c r="O104" s="1"/>
      <c r="P104" s="81"/>
      <c r="Q104" s="1"/>
      <c r="R104" s="42"/>
      <c r="S104" s="670"/>
      <c r="T104" s="42"/>
      <c r="U104" s="42"/>
      <c r="V104" s="44"/>
    </row>
    <row r="105" spans="1:22" ht="25.5" hidden="1" customHeight="1" x14ac:dyDescent="0.25">
      <c r="B105" s="55"/>
      <c r="C105" s="2"/>
      <c r="D105" s="762" t="s">
        <v>528</v>
      </c>
      <c r="E105" s="762"/>
      <c r="F105" s="397"/>
      <c r="G105" s="582"/>
      <c r="H105" s="261">
        <f t="shared" si="25"/>
        <v>0</v>
      </c>
      <c r="I105" s="159"/>
      <c r="J105" s="167">
        <f t="shared" si="18"/>
        <v>0</v>
      </c>
      <c r="K105" s="75"/>
      <c r="L105" s="1"/>
      <c r="M105" s="1"/>
      <c r="N105" s="1"/>
      <c r="O105" s="1"/>
      <c r="P105" s="81"/>
      <c r="Q105" s="1"/>
      <c r="R105" s="42"/>
      <c r="S105" s="670"/>
      <c r="T105" s="42"/>
      <c r="U105" s="42"/>
      <c r="V105" s="44"/>
    </row>
    <row r="106" spans="1:22" s="41" customFormat="1" hidden="1" x14ac:dyDescent="0.25">
      <c r="A106" s="126" t="s">
        <v>231</v>
      </c>
      <c r="B106" s="107" t="s">
        <v>664</v>
      </c>
      <c r="C106" s="792" t="s">
        <v>232</v>
      </c>
      <c r="D106" s="793"/>
      <c r="E106" s="793"/>
      <c r="F106" s="398"/>
      <c r="G106" s="583"/>
      <c r="H106" s="262">
        <f>H107+H108+H109+H110+H111+H112+H113+H114+H115+H116</f>
        <v>0</v>
      </c>
      <c r="I106" s="160">
        <f t="shared" ref="I106:V106" si="26">I107+I108+I109+I110+I111+I112+I113+I114+I115+I116</f>
        <v>0</v>
      </c>
      <c r="J106" s="170">
        <f t="shared" si="18"/>
        <v>0</v>
      </c>
      <c r="K106" s="109">
        <f t="shared" si="26"/>
        <v>0</v>
      </c>
      <c r="L106" s="110">
        <f t="shared" si="26"/>
        <v>0</v>
      </c>
      <c r="M106" s="110">
        <f t="shared" si="26"/>
        <v>0</v>
      </c>
      <c r="N106" s="110">
        <f t="shared" si="26"/>
        <v>0</v>
      </c>
      <c r="O106" s="110">
        <f t="shared" si="26"/>
        <v>0</v>
      </c>
      <c r="P106" s="113">
        <f t="shared" si="26"/>
        <v>0</v>
      </c>
      <c r="Q106" s="110">
        <f t="shared" si="26"/>
        <v>0</v>
      </c>
      <c r="R106" s="112">
        <f t="shared" si="26"/>
        <v>0</v>
      </c>
      <c r="S106" s="672">
        <f t="shared" si="26"/>
        <v>0</v>
      </c>
      <c r="T106" s="112">
        <f t="shared" si="26"/>
        <v>0</v>
      </c>
      <c r="U106" s="112">
        <f t="shared" si="26"/>
        <v>0</v>
      </c>
      <c r="V106" s="114">
        <f t="shared" si="26"/>
        <v>0</v>
      </c>
    </row>
    <row r="107" spans="1:22" hidden="1" x14ac:dyDescent="0.25">
      <c r="B107" s="55"/>
      <c r="C107" s="2"/>
      <c r="D107" s="761" t="s">
        <v>368</v>
      </c>
      <c r="E107" s="761"/>
      <c r="F107" s="393"/>
      <c r="G107" s="579"/>
      <c r="H107" s="251">
        <f t="shared" ref="H107:H116" si="27">SUM(K107:V107)</f>
        <v>0</v>
      </c>
      <c r="I107" s="149"/>
      <c r="J107" s="167">
        <f t="shared" si="18"/>
        <v>0</v>
      </c>
      <c r="K107" s="75"/>
      <c r="L107" s="1"/>
      <c r="M107" s="1"/>
      <c r="N107" s="1"/>
      <c r="O107" s="1"/>
      <c r="P107" s="81"/>
      <c r="Q107" s="1"/>
      <c r="R107" s="42"/>
      <c r="S107" s="670"/>
      <c r="T107" s="42"/>
      <c r="U107" s="42"/>
      <c r="V107" s="44"/>
    </row>
    <row r="108" spans="1:22" hidden="1" x14ac:dyDescent="0.25">
      <c r="B108" s="55"/>
      <c r="C108" s="2"/>
      <c r="D108" s="761" t="s">
        <v>515</v>
      </c>
      <c r="E108" s="761"/>
      <c r="F108" s="393"/>
      <c r="G108" s="579"/>
      <c r="H108" s="251">
        <f t="shared" si="27"/>
        <v>0</v>
      </c>
      <c r="I108" s="149"/>
      <c r="J108" s="167">
        <f t="shared" si="18"/>
        <v>0</v>
      </c>
      <c r="K108" s="75"/>
      <c r="L108" s="1"/>
      <c r="M108" s="1"/>
      <c r="N108" s="1"/>
      <c r="O108" s="1"/>
      <c r="P108" s="81"/>
      <c r="Q108" s="1"/>
      <c r="R108" s="42"/>
      <c r="S108" s="670"/>
      <c r="T108" s="42"/>
      <c r="U108" s="42"/>
      <c r="V108" s="44"/>
    </row>
    <row r="109" spans="1:22" hidden="1" x14ac:dyDescent="0.25">
      <c r="B109" s="55"/>
      <c r="C109" s="2"/>
      <c r="D109" s="761" t="s">
        <v>517</v>
      </c>
      <c r="E109" s="761"/>
      <c r="F109" s="393"/>
      <c r="G109" s="579"/>
      <c r="H109" s="251">
        <f t="shared" si="27"/>
        <v>0</v>
      </c>
      <c r="I109" s="149"/>
      <c r="J109" s="167">
        <f t="shared" si="18"/>
        <v>0</v>
      </c>
      <c r="K109" s="75"/>
      <c r="L109" s="1"/>
      <c r="M109" s="1"/>
      <c r="N109" s="1"/>
      <c r="O109" s="1"/>
      <c r="P109" s="81"/>
      <c r="Q109" s="1"/>
      <c r="R109" s="42"/>
      <c r="S109" s="670"/>
      <c r="T109" s="42"/>
      <c r="U109" s="42"/>
      <c r="V109" s="44"/>
    </row>
    <row r="110" spans="1:22" hidden="1" x14ac:dyDescent="0.25">
      <c r="B110" s="55"/>
      <c r="C110" s="2"/>
      <c r="D110" s="761" t="s">
        <v>518</v>
      </c>
      <c r="E110" s="761"/>
      <c r="F110" s="393"/>
      <c r="G110" s="579"/>
      <c r="H110" s="251">
        <f t="shared" si="27"/>
        <v>0</v>
      </c>
      <c r="I110" s="149"/>
      <c r="J110" s="167">
        <f t="shared" si="18"/>
        <v>0</v>
      </c>
      <c r="K110" s="75"/>
      <c r="L110" s="1"/>
      <c r="M110" s="1"/>
      <c r="N110" s="1"/>
      <c r="O110" s="1"/>
      <c r="P110" s="81"/>
      <c r="Q110" s="1"/>
      <c r="R110" s="42"/>
      <c r="S110" s="670"/>
      <c r="T110" s="42"/>
      <c r="U110" s="42"/>
      <c r="V110" s="44"/>
    </row>
    <row r="111" spans="1:22" hidden="1" x14ac:dyDescent="0.25">
      <c r="B111" s="55"/>
      <c r="C111" s="2"/>
      <c r="D111" s="761" t="s">
        <v>522</v>
      </c>
      <c r="E111" s="761"/>
      <c r="F111" s="393"/>
      <c r="G111" s="579"/>
      <c r="H111" s="251">
        <f t="shared" si="27"/>
        <v>0</v>
      </c>
      <c r="I111" s="149"/>
      <c r="J111" s="167">
        <f t="shared" si="18"/>
        <v>0</v>
      </c>
      <c r="K111" s="75"/>
      <c r="L111" s="1"/>
      <c r="M111" s="1"/>
      <c r="N111" s="1"/>
      <c r="O111" s="1"/>
      <c r="P111" s="81"/>
      <c r="Q111" s="1"/>
      <c r="R111" s="42"/>
      <c r="S111" s="670"/>
      <c r="T111" s="42"/>
      <c r="U111" s="42"/>
      <c r="V111" s="44"/>
    </row>
    <row r="112" spans="1:22" hidden="1" x14ac:dyDescent="0.25">
      <c r="B112" s="55"/>
      <c r="C112" s="2"/>
      <c r="D112" s="761" t="s">
        <v>520</v>
      </c>
      <c r="E112" s="761"/>
      <c r="F112" s="393"/>
      <c r="G112" s="579"/>
      <c r="H112" s="251">
        <f t="shared" si="27"/>
        <v>0</v>
      </c>
      <c r="I112" s="149"/>
      <c r="J112" s="167">
        <f t="shared" si="18"/>
        <v>0</v>
      </c>
      <c r="K112" s="75"/>
      <c r="L112" s="1"/>
      <c r="M112" s="1"/>
      <c r="N112" s="1"/>
      <c r="O112" s="1"/>
      <c r="P112" s="81"/>
      <c r="Q112" s="1"/>
      <c r="R112" s="42"/>
      <c r="S112" s="670"/>
      <c r="T112" s="42"/>
      <c r="U112" s="42"/>
      <c r="V112" s="44"/>
    </row>
    <row r="113" spans="1:22" ht="25.5" hidden="1" customHeight="1" x14ac:dyDescent="0.25">
      <c r="B113" s="55"/>
      <c r="C113" s="2"/>
      <c r="D113" s="762" t="s">
        <v>524</v>
      </c>
      <c r="E113" s="762"/>
      <c r="F113" s="397"/>
      <c r="G113" s="582"/>
      <c r="H113" s="261">
        <f t="shared" si="27"/>
        <v>0</v>
      </c>
      <c r="I113" s="159"/>
      <c r="J113" s="167">
        <f t="shared" si="18"/>
        <v>0</v>
      </c>
      <c r="K113" s="75"/>
      <c r="L113" s="1"/>
      <c r="M113" s="1"/>
      <c r="N113" s="1"/>
      <c r="O113" s="1"/>
      <c r="P113" s="81"/>
      <c r="Q113" s="1"/>
      <c r="R113" s="42"/>
      <c r="S113" s="670"/>
      <c r="T113" s="42"/>
      <c r="U113" s="42"/>
      <c r="V113" s="44"/>
    </row>
    <row r="114" spans="1:22" hidden="1" x14ac:dyDescent="0.25">
      <c r="B114" s="55"/>
      <c r="C114" s="2"/>
      <c r="D114" s="761" t="s">
        <v>525</v>
      </c>
      <c r="E114" s="761"/>
      <c r="F114" s="393"/>
      <c r="G114" s="579"/>
      <c r="H114" s="251">
        <f t="shared" si="27"/>
        <v>0</v>
      </c>
      <c r="I114" s="149"/>
      <c r="J114" s="167">
        <f t="shared" si="18"/>
        <v>0</v>
      </c>
      <c r="K114" s="75"/>
      <c r="L114" s="1"/>
      <c r="M114" s="1"/>
      <c r="N114" s="1"/>
      <c r="O114" s="1"/>
      <c r="P114" s="81"/>
      <c r="Q114" s="1"/>
      <c r="R114" s="42"/>
      <c r="S114" s="670"/>
      <c r="T114" s="42"/>
      <c r="U114" s="42"/>
      <c r="V114" s="44"/>
    </row>
    <row r="115" spans="1:22" ht="25.5" hidden="1" customHeight="1" x14ac:dyDescent="0.25">
      <c r="B115" s="55"/>
      <c r="C115" s="2"/>
      <c r="D115" s="762" t="s">
        <v>527</v>
      </c>
      <c r="E115" s="762"/>
      <c r="F115" s="397"/>
      <c r="G115" s="582"/>
      <c r="H115" s="261">
        <f t="shared" si="27"/>
        <v>0</v>
      </c>
      <c r="I115" s="159"/>
      <c r="J115" s="167">
        <f t="shared" si="18"/>
        <v>0</v>
      </c>
      <c r="K115" s="75"/>
      <c r="L115" s="1"/>
      <c r="M115" s="1"/>
      <c r="N115" s="1"/>
      <c r="O115" s="1"/>
      <c r="P115" s="81"/>
      <c r="Q115" s="1"/>
      <c r="R115" s="42"/>
      <c r="S115" s="670"/>
      <c r="T115" s="42"/>
      <c r="U115" s="42"/>
      <c r="V115" s="44"/>
    </row>
    <row r="116" spans="1:22" ht="25.5" hidden="1" customHeight="1" x14ac:dyDescent="0.25">
      <c r="B116" s="55"/>
      <c r="C116" s="2"/>
      <c r="D116" s="762" t="s">
        <v>529</v>
      </c>
      <c r="E116" s="762"/>
      <c r="F116" s="397"/>
      <c r="G116" s="582"/>
      <c r="H116" s="261">
        <f t="shared" si="27"/>
        <v>0</v>
      </c>
      <c r="I116" s="159"/>
      <c r="J116" s="167">
        <f t="shared" si="18"/>
        <v>0</v>
      </c>
      <c r="K116" s="75"/>
      <c r="L116" s="1"/>
      <c r="M116" s="1"/>
      <c r="N116" s="1"/>
      <c r="O116" s="1"/>
      <c r="P116" s="81"/>
      <c r="Q116" s="1"/>
      <c r="R116" s="42"/>
      <c r="S116" s="670"/>
      <c r="T116" s="42"/>
      <c r="U116" s="42"/>
      <c r="V116" s="44"/>
    </row>
    <row r="117" spans="1:22" s="41" customFormat="1" ht="27.75" hidden="1" customHeight="1" x14ac:dyDescent="0.25">
      <c r="A117" s="126" t="s">
        <v>233</v>
      </c>
      <c r="B117" s="107" t="s">
        <v>665</v>
      </c>
      <c r="C117" s="831" t="s">
        <v>809</v>
      </c>
      <c r="D117" s="832"/>
      <c r="E117" s="832"/>
      <c r="F117" s="396"/>
      <c r="G117" s="581"/>
      <c r="H117" s="260">
        <f>H118+H119</f>
        <v>0</v>
      </c>
      <c r="I117" s="158">
        <f t="shared" ref="I117:V117" si="28">I118+I119</f>
        <v>0</v>
      </c>
      <c r="J117" s="170">
        <f t="shared" si="18"/>
        <v>0</v>
      </c>
      <c r="K117" s="109">
        <f t="shared" si="28"/>
        <v>0</v>
      </c>
      <c r="L117" s="110">
        <f t="shared" si="28"/>
        <v>0</v>
      </c>
      <c r="M117" s="110">
        <f t="shared" si="28"/>
        <v>0</v>
      </c>
      <c r="N117" s="110">
        <f t="shared" si="28"/>
        <v>0</v>
      </c>
      <c r="O117" s="110">
        <f t="shared" si="28"/>
        <v>0</v>
      </c>
      <c r="P117" s="113">
        <f t="shared" si="28"/>
        <v>0</v>
      </c>
      <c r="Q117" s="110">
        <f t="shared" si="28"/>
        <v>0</v>
      </c>
      <c r="R117" s="112">
        <f t="shared" si="28"/>
        <v>0</v>
      </c>
      <c r="S117" s="672">
        <f t="shared" si="28"/>
        <v>0</v>
      </c>
      <c r="T117" s="112">
        <f t="shared" si="28"/>
        <v>0</v>
      </c>
      <c r="U117" s="112">
        <f t="shared" si="28"/>
        <v>0</v>
      </c>
      <c r="V117" s="114">
        <f t="shared" si="28"/>
        <v>0</v>
      </c>
    </row>
    <row r="118" spans="1:22" hidden="1" x14ac:dyDescent="0.25">
      <c r="B118" s="55"/>
      <c r="C118" s="2"/>
      <c r="D118" s="761" t="s">
        <v>531</v>
      </c>
      <c r="E118" s="761"/>
      <c r="F118" s="393"/>
      <c r="G118" s="579"/>
      <c r="H118" s="251">
        <f>SUM(K118:V118)</f>
        <v>0</v>
      </c>
      <c r="I118" s="149"/>
      <c r="J118" s="167">
        <f t="shared" si="18"/>
        <v>0</v>
      </c>
      <c r="K118" s="75"/>
      <c r="L118" s="1"/>
      <c r="M118" s="1"/>
      <c r="N118" s="1"/>
      <c r="O118" s="1"/>
      <c r="P118" s="81"/>
      <c r="Q118" s="1"/>
      <c r="R118" s="42"/>
      <c r="S118" s="670"/>
      <c r="T118" s="42"/>
      <c r="U118" s="42"/>
      <c r="V118" s="44"/>
    </row>
    <row r="119" spans="1:22" ht="25.5" hidden="1" customHeight="1" x14ac:dyDescent="0.25">
      <c r="B119" s="55"/>
      <c r="C119" s="2"/>
      <c r="D119" s="762" t="s">
        <v>530</v>
      </c>
      <c r="E119" s="762"/>
      <c r="F119" s="397"/>
      <c r="G119" s="582"/>
      <c r="H119" s="261">
        <f>SUM(K119:V119)</f>
        <v>0</v>
      </c>
      <c r="I119" s="159"/>
      <c r="J119" s="167">
        <f t="shared" si="18"/>
        <v>0</v>
      </c>
      <c r="K119" s="75"/>
      <c r="L119" s="1"/>
      <c r="M119" s="1"/>
      <c r="N119" s="1"/>
      <c r="O119" s="1"/>
      <c r="P119" s="81"/>
      <c r="Q119" s="1"/>
      <c r="R119" s="42"/>
      <c r="S119" s="670"/>
      <c r="T119" s="42"/>
      <c r="U119" s="42"/>
      <c r="V119" s="44"/>
    </row>
    <row r="120" spans="1:22" s="41" customFormat="1" hidden="1" x14ac:dyDescent="0.25">
      <c r="A120" s="126" t="s">
        <v>234</v>
      </c>
      <c r="B120" s="107" t="s">
        <v>667</v>
      </c>
      <c r="C120" s="831" t="s">
        <v>810</v>
      </c>
      <c r="D120" s="832"/>
      <c r="E120" s="832"/>
      <c r="F120" s="396"/>
      <c r="G120" s="581"/>
      <c r="H120" s="260">
        <f>H121+H122+H123+H124+H125+H126+H127+H128+H129+H130+H131</f>
        <v>0</v>
      </c>
      <c r="I120" s="158">
        <f t="shared" ref="I120:V120" si="29">I121+I122+I123+I124+I125+I126+I127+I128+I129+I130+I131</f>
        <v>0</v>
      </c>
      <c r="J120" s="170">
        <f t="shared" si="18"/>
        <v>0</v>
      </c>
      <c r="K120" s="109">
        <f t="shared" si="29"/>
        <v>0</v>
      </c>
      <c r="L120" s="110">
        <f t="shared" si="29"/>
        <v>0</v>
      </c>
      <c r="M120" s="110">
        <f t="shared" si="29"/>
        <v>0</v>
      </c>
      <c r="N120" s="110">
        <f t="shared" si="29"/>
        <v>0</v>
      </c>
      <c r="O120" s="110">
        <f t="shared" si="29"/>
        <v>0</v>
      </c>
      <c r="P120" s="113">
        <f t="shared" si="29"/>
        <v>0</v>
      </c>
      <c r="Q120" s="110">
        <f t="shared" si="29"/>
        <v>0</v>
      </c>
      <c r="R120" s="112">
        <f t="shared" si="29"/>
        <v>0</v>
      </c>
      <c r="S120" s="672">
        <f t="shared" si="29"/>
        <v>0</v>
      </c>
      <c r="T120" s="112">
        <f t="shared" si="29"/>
        <v>0</v>
      </c>
      <c r="U120" s="112">
        <f t="shared" si="29"/>
        <v>0</v>
      </c>
      <c r="V120" s="114">
        <f t="shared" si="29"/>
        <v>0</v>
      </c>
    </row>
    <row r="121" spans="1:22" hidden="1" x14ac:dyDescent="0.25">
      <c r="B121" s="55"/>
      <c r="C121" s="2"/>
      <c r="D121" s="761" t="s">
        <v>354</v>
      </c>
      <c r="E121" s="761"/>
      <c r="F121" s="393"/>
      <c r="G121" s="579"/>
      <c r="H121" s="251">
        <f t="shared" ref="H121:H134" si="30">SUM(K121:V121)</f>
        <v>0</v>
      </c>
      <c r="I121" s="149"/>
      <c r="J121" s="167">
        <f t="shared" si="18"/>
        <v>0</v>
      </c>
      <c r="K121" s="75"/>
      <c r="L121" s="1"/>
      <c r="M121" s="1"/>
      <c r="N121" s="1"/>
      <c r="O121" s="1"/>
      <c r="P121" s="81"/>
      <c r="Q121" s="1"/>
      <c r="R121" s="42"/>
      <c r="S121" s="670"/>
      <c r="T121" s="42"/>
      <c r="U121" s="42"/>
      <c r="V121" s="44"/>
    </row>
    <row r="122" spans="1:22" hidden="1" x14ac:dyDescent="0.25">
      <c r="B122" s="55"/>
      <c r="C122" s="2"/>
      <c r="D122" s="761" t="s">
        <v>357</v>
      </c>
      <c r="E122" s="761"/>
      <c r="F122" s="393"/>
      <c r="G122" s="579"/>
      <c r="H122" s="251">
        <f t="shared" si="30"/>
        <v>0</v>
      </c>
      <c r="I122" s="149"/>
      <c r="J122" s="167">
        <f t="shared" si="18"/>
        <v>0</v>
      </c>
      <c r="K122" s="75"/>
      <c r="L122" s="1"/>
      <c r="M122" s="1"/>
      <c r="N122" s="1"/>
      <c r="O122" s="1"/>
      <c r="P122" s="81"/>
      <c r="Q122" s="1"/>
      <c r="R122" s="42"/>
      <c r="S122" s="670"/>
      <c r="T122" s="42"/>
      <c r="U122" s="42"/>
      <c r="V122" s="44"/>
    </row>
    <row r="123" spans="1:22" hidden="1" x14ac:dyDescent="0.25">
      <c r="B123" s="55"/>
      <c r="C123" s="2"/>
      <c r="D123" s="761" t="s">
        <v>358</v>
      </c>
      <c r="E123" s="761"/>
      <c r="F123" s="393"/>
      <c r="G123" s="579"/>
      <c r="H123" s="251">
        <f t="shared" si="30"/>
        <v>0</v>
      </c>
      <c r="I123" s="149"/>
      <c r="J123" s="167">
        <f t="shared" si="18"/>
        <v>0</v>
      </c>
      <c r="K123" s="75"/>
      <c r="L123" s="1"/>
      <c r="M123" s="1"/>
      <c r="N123" s="1"/>
      <c r="O123" s="1"/>
      <c r="P123" s="81"/>
      <c r="Q123" s="1"/>
      <c r="R123" s="42"/>
      <c r="S123" s="670"/>
      <c r="T123" s="42"/>
      <c r="U123" s="42"/>
      <c r="V123" s="44"/>
    </row>
    <row r="124" spans="1:22" hidden="1" x14ac:dyDescent="0.25">
      <c r="B124" s="55"/>
      <c r="C124" s="2"/>
      <c r="D124" s="761" t="s">
        <v>355</v>
      </c>
      <c r="E124" s="761"/>
      <c r="F124" s="393"/>
      <c r="G124" s="579"/>
      <c r="H124" s="251">
        <f t="shared" si="30"/>
        <v>0</v>
      </c>
      <c r="I124" s="149"/>
      <c r="J124" s="167">
        <f t="shared" si="18"/>
        <v>0</v>
      </c>
      <c r="K124" s="75"/>
      <c r="L124" s="1"/>
      <c r="M124" s="1"/>
      <c r="N124" s="1"/>
      <c r="O124" s="1"/>
      <c r="P124" s="81"/>
      <c r="Q124" s="1"/>
      <c r="R124" s="42"/>
      <c r="S124" s="670"/>
      <c r="T124" s="42"/>
      <c r="U124" s="42"/>
      <c r="V124" s="44"/>
    </row>
    <row r="125" spans="1:22" hidden="1" x14ac:dyDescent="0.25">
      <c r="B125" s="55"/>
      <c r="C125" s="2"/>
      <c r="D125" s="761" t="s">
        <v>811</v>
      </c>
      <c r="E125" s="761"/>
      <c r="F125" s="393"/>
      <c r="G125" s="579"/>
      <c r="H125" s="251">
        <f t="shared" si="30"/>
        <v>0</v>
      </c>
      <c r="I125" s="149"/>
      <c r="J125" s="167">
        <f t="shared" si="18"/>
        <v>0</v>
      </c>
      <c r="K125" s="75"/>
      <c r="L125" s="1"/>
      <c r="M125" s="1"/>
      <c r="N125" s="1"/>
      <c r="O125" s="1"/>
      <c r="P125" s="81"/>
      <c r="Q125" s="1"/>
      <c r="R125" s="42"/>
      <c r="S125" s="670"/>
      <c r="T125" s="42"/>
      <c r="U125" s="42"/>
      <c r="V125" s="44"/>
    </row>
    <row r="126" spans="1:22" ht="25.5" hidden="1" customHeight="1" x14ac:dyDescent="0.25">
      <c r="B126" s="55"/>
      <c r="C126" s="2"/>
      <c r="D126" s="762" t="s">
        <v>532</v>
      </c>
      <c r="E126" s="762"/>
      <c r="F126" s="397"/>
      <c r="G126" s="582"/>
      <c r="H126" s="261">
        <f t="shared" si="30"/>
        <v>0</v>
      </c>
      <c r="I126" s="159"/>
      <c r="J126" s="167">
        <f t="shared" si="18"/>
        <v>0</v>
      </c>
      <c r="K126" s="75"/>
      <c r="L126" s="1"/>
      <c r="M126" s="1"/>
      <c r="N126" s="1"/>
      <c r="O126" s="1"/>
      <c r="P126" s="81"/>
      <c r="Q126" s="1"/>
      <c r="R126" s="42"/>
      <c r="S126" s="670"/>
      <c r="T126" s="42"/>
      <c r="U126" s="42"/>
      <c r="V126" s="44"/>
    </row>
    <row r="127" spans="1:22" ht="25.5" hidden="1" customHeight="1" x14ac:dyDescent="0.25">
      <c r="B127" s="55"/>
      <c r="C127" s="2"/>
      <c r="D127" s="762" t="s">
        <v>533</v>
      </c>
      <c r="E127" s="762"/>
      <c r="F127" s="397"/>
      <c r="G127" s="582"/>
      <c r="H127" s="261">
        <f t="shared" si="30"/>
        <v>0</v>
      </c>
      <c r="I127" s="159"/>
      <c r="J127" s="167">
        <f t="shared" si="18"/>
        <v>0</v>
      </c>
      <c r="K127" s="75"/>
      <c r="L127" s="1"/>
      <c r="M127" s="1"/>
      <c r="N127" s="1"/>
      <c r="O127" s="1"/>
      <c r="P127" s="81"/>
      <c r="Q127" s="1"/>
      <c r="R127" s="42"/>
      <c r="S127" s="670"/>
      <c r="T127" s="42"/>
      <c r="U127" s="42"/>
      <c r="V127" s="44"/>
    </row>
    <row r="128" spans="1:22" hidden="1" x14ac:dyDescent="0.25">
      <c r="B128" s="55"/>
      <c r="C128" s="2"/>
      <c r="D128" s="761" t="s">
        <v>364</v>
      </c>
      <c r="E128" s="761"/>
      <c r="F128" s="393"/>
      <c r="G128" s="579"/>
      <c r="H128" s="251">
        <f t="shared" si="30"/>
        <v>0</v>
      </c>
      <c r="I128" s="149"/>
      <c r="J128" s="167">
        <f t="shared" si="18"/>
        <v>0</v>
      </c>
      <c r="K128" s="75"/>
      <c r="L128" s="1"/>
      <c r="M128" s="1"/>
      <c r="N128" s="1"/>
      <c r="O128" s="1"/>
      <c r="P128" s="81"/>
      <c r="Q128" s="1"/>
      <c r="R128" s="42"/>
      <c r="S128" s="670"/>
      <c r="T128" s="42"/>
      <c r="U128" s="42"/>
      <c r="V128" s="44"/>
    </row>
    <row r="129" spans="1:22" hidden="1" x14ac:dyDescent="0.25">
      <c r="B129" s="55"/>
      <c r="C129" s="2"/>
      <c r="D129" s="761" t="s">
        <v>356</v>
      </c>
      <c r="E129" s="761"/>
      <c r="F129" s="393"/>
      <c r="G129" s="579"/>
      <c r="H129" s="251">
        <f t="shared" si="30"/>
        <v>0</v>
      </c>
      <c r="I129" s="149"/>
      <c r="J129" s="167">
        <f t="shared" si="18"/>
        <v>0</v>
      </c>
      <c r="K129" s="75"/>
      <c r="L129" s="1"/>
      <c r="M129" s="1"/>
      <c r="N129" s="1"/>
      <c r="O129" s="1"/>
      <c r="P129" s="81"/>
      <c r="Q129" s="1"/>
      <c r="R129" s="42"/>
      <c r="S129" s="670"/>
      <c r="T129" s="42"/>
      <c r="U129" s="42"/>
      <c r="V129" s="44"/>
    </row>
    <row r="130" spans="1:22" ht="25.5" hidden="1" customHeight="1" x14ac:dyDescent="0.25">
      <c r="B130" s="55"/>
      <c r="C130" s="2"/>
      <c r="D130" s="762" t="s">
        <v>534</v>
      </c>
      <c r="E130" s="762"/>
      <c r="F130" s="397"/>
      <c r="G130" s="582"/>
      <c r="H130" s="261">
        <f t="shared" si="30"/>
        <v>0</v>
      </c>
      <c r="I130" s="159"/>
      <c r="J130" s="167">
        <f t="shared" si="18"/>
        <v>0</v>
      </c>
      <c r="K130" s="75"/>
      <c r="L130" s="1"/>
      <c r="M130" s="1"/>
      <c r="N130" s="1"/>
      <c r="O130" s="1"/>
      <c r="P130" s="81"/>
      <c r="Q130" s="1"/>
      <c r="R130" s="42"/>
      <c r="S130" s="670"/>
      <c r="T130" s="42"/>
      <c r="U130" s="42"/>
      <c r="V130" s="44"/>
    </row>
    <row r="131" spans="1:22" hidden="1" x14ac:dyDescent="0.25">
      <c r="B131" s="55"/>
      <c r="C131" s="2"/>
      <c r="D131" s="761" t="s">
        <v>535</v>
      </c>
      <c r="E131" s="761"/>
      <c r="F131" s="393"/>
      <c r="G131" s="579"/>
      <c r="H131" s="251">
        <f t="shared" si="30"/>
        <v>0</v>
      </c>
      <c r="I131" s="149"/>
      <c r="J131" s="167">
        <f t="shared" si="18"/>
        <v>0</v>
      </c>
      <c r="K131" s="75"/>
      <c r="L131" s="1"/>
      <c r="M131" s="1"/>
      <c r="N131" s="1"/>
      <c r="O131" s="1"/>
      <c r="P131" s="81"/>
      <c r="Q131" s="1"/>
      <c r="R131" s="42"/>
      <c r="S131" s="670"/>
      <c r="T131" s="42"/>
      <c r="U131" s="42"/>
      <c r="V131" s="44"/>
    </row>
    <row r="132" spans="1:22" s="41" customFormat="1" hidden="1" x14ac:dyDescent="0.25">
      <c r="A132" s="126" t="s">
        <v>235</v>
      </c>
      <c r="B132" s="107" t="s">
        <v>666</v>
      </c>
      <c r="C132" s="792" t="s">
        <v>236</v>
      </c>
      <c r="D132" s="793"/>
      <c r="E132" s="793"/>
      <c r="F132" s="398"/>
      <c r="G132" s="583"/>
      <c r="H132" s="262">
        <f t="shared" si="30"/>
        <v>0</v>
      </c>
      <c r="I132" s="160"/>
      <c r="J132" s="170">
        <f t="shared" si="18"/>
        <v>0</v>
      </c>
      <c r="K132" s="109"/>
      <c r="L132" s="110"/>
      <c r="M132" s="110"/>
      <c r="N132" s="110"/>
      <c r="O132" s="110"/>
      <c r="P132" s="113"/>
      <c r="Q132" s="110"/>
      <c r="R132" s="112"/>
      <c r="S132" s="672"/>
      <c r="T132" s="112"/>
      <c r="U132" s="112"/>
      <c r="V132" s="114"/>
    </row>
    <row r="133" spans="1:22" s="41" customFormat="1" hidden="1" x14ac:dyDescent="0.25">
      <c r="A133" s="126" t="s">
        <v>237</v>
      </c>
      <c r="B133" s="107" t="s">
        <v>668</v>
      </c>
      <c r="C133" s="792" t="s">
        <v>238</v>
      </c>
      <c r="D133" s="793"/>
      <c r="E133" s="793"/>
      <c r="F133" s="398"/>
      <c r="G133" s="583"/>
      <c r="H133" s="262">
        <f t="shared" si="30"/>
        <v>0</v>
      </c>
      <c r="I133" s="160"/>
      <c r="J133" s="170">
        <f t="shared" si="18"/>
        <v>0</v>
      </c>
      <c r="K133" s="109"/>
      <c r="L133" s="110"/>
      <c r="M133" s="110"/>
      <c r="N133" s="110"/>
      <c r="O133" s="110"/>
      <c r="P133" s="113"/>
      <c r="Q133" s="110"/>
      <c r="R133" s="112"/>
      <c r="S133" s="672"/>
      <c r="T133" s="112"/>
      <c r="U133" s="112"/>
      <c r="V133" s="114"/>
    </row>
    <row r="134" spans="1:22" s="41" customFormat="1" hidden="1" x14ac:dyDescent="0.25">
      <c r="A134" s="126" t="s">
        <v>239</v>
      </c>
      <c r="B134" s="107" t="s">
        <v>669</v>
      </c>
      <c r="C134" s="792" t="s">
        <v>240</v>
      </c>
      <c r="D134" s="793"/>
      <c r="E134" s="793"/>
      <c r="F134" s="398"/>
      <c r="G134" s="583"/>
      <c r="H134" s="262">
        <f t="shared" si="30"/>
        <v>0</v>
      </c>
      <c r="I134" s="160"/>
      <c r="J134" s="170">
        <f t="shared" ref="J134:J197" si="31">SUM(H134:I134)</f>
        <v>0</v>
      </c>
      <c r="K134" s="109"/>
      <c r="L134" s="110"/>
      <c r="M134" s="110"/>
      <c r="N134" s="110"/>
      <c r="O134" s="110"/>
      <c r="P134" s="113"/>
      <c r="Q134" s="110"/>
      <c r="R134" s="112"/>
      <c r="S134" s="672"/>
      <c r="T134" s="112"/>
      <c r="U134" s="112"/>
      <c r="V134" s="114"/>
    </row>
    <row r="135" spans="1:22" s="41" customFormat="1" hidden="1" x14ac:dyDescent="0.25">
      <c r="A135" s="126" t="s">
        <v>241</v>
      </c>
      <c r="B135" s="107" t="s">
        <v>670</v>
      </c>
      <c r="C135" s="792" t="s">
        <v>242</v>
      </c>
      <c r="D135" s="793"/>
      <c r="E135" s="793"/>
      <c r="F135" s="398"/>
      <c r="G135" s="583"/>
      <c r="H135" s="262">
        <f>H136+H137+H138+H139+H140+H141+H142+H143+H144+H145</f>
        <v>0</v>
      </c>
      <c r="I135" s="160">
        <f t="shared" ref="I135:V135" si="32">I136+I137+I138+I139+I140+I141+I142+I143+I144+I145</f>
        <v>0</v>
      </c>
      <c r="J135" s="170">
        <f t="shared" si="31"/>
        <v>0</v>
      </c>
      <c r="K135" s="109">
        <f t="shared" si="32"/>
        <v>0</v>
      </c>
      <c r="L135" s="110">
        <f t="shared" si="32"/>
        <v>0</v>
      </c>
      <c r="M135" s="110">
        <f t="shared" si="32"/>
        <v>0</v>
      </c>
      <c r="N135" s="110">
        <f t="shared" si="32"/>
        <v>0</v>
      </c>
      <c r="O135" s="110">
        <f t="shared" si="32"/>
        <v>0</v>
      </c>
      <c r="P135" s="113">
        <f t="shared" si="32"/>
        <v>0</v>
      </c>
      <c r="Q135" s="110">
        <f t="shared" si="32"/>
        <v>0</v>
      </c>
      <c r="R135" s="112">
        <f t="shared" si="32"/>
        <v>0</v>
      </c>
      <c r="S135" s="672">
        <f t="shared" si="32"/>
        <v>0</v>
      </c>
      <c r="T135" s="112">
        <f t="shared" si="32"/>
        <v>0</v>
      </c>
      <c r="U135" s="112">
        <f t="shared" si="32"/>
        <v>0</v>
      </c>
      <c r="V135" s="114">
        <f t="shared" si="32"/>
        <v>0</v>
      </c>
    </row>
    <row r="136" spans="1:22" hidden="1" x14ac:dyDescent="0.25">
      <c r="B136" s="55"/>
      <c r="C136" s="2"/>
      <c r="D136" s="761" t="s">
        <v>359</v>
      </c>
      <c r="E136" s="761"/>
      <c r="F136" s="393"/>
      <c r="G136" s="579"/>
      <c r="H136" s="251">
        <f t="shared" ref="H136:H146" si="33">SUM(K136:V136)</f>
        <v>0</v>
      </c>
      <c r="I136" s="149"/>
      <c r="J136" s="167">
        <f t="shared" si="31"/>
        <v>0</v>
      </c>
      <c r="K136" s="75"/>
      <c r="L136" s="1"/>
      <c r="M136" s="1"/>
      <c r="N136" s="1"/>
      <c r="O136" s="1"/>
      <c r="P136" s="81"/>
      <c r="Q136" s="1"/>
      <c r="R136" s="42"/>
      <c r="S136" s="670"/>
      <c r="T136" s="42"/>
      <c r="U136" s="42"/>
      <c r="V136" s="44"/>
    </row>
    <row r="137" spans="1:22" hidden="1" x14ac:dyDescent="0.25">
      <c r="B137" s="55"/>
      <c r="C137" s="2"/>
      <c r="D137" s="761" t="s">
        <v>360</v>
      </c>
      <c r="E137" s="761"/>
      <c r="F137" s="393"/>
      <c r="G137" s="579"/>
      <c r="H137" s="251">
        <f t="shared" si="33"/>
        <v>0</v>
      </c>
      <c r="I137" s="149"/>
      <c r="J137" s="167">
        <f t="shared" si="31"/>
        <v>0</v>
      </c>
      <c r="K137" s="75"/>
      <c r="L137" s="1"/>
      <c r="M137" s="1"/>
      <c r="N137" s="1"/>
      <c r="O137" s="1"/>
      <c r="P137" s="81"/>
      <c r="Q137" s="1"/>
      <c r="R137" s="42"/>
      <c r="S137" s="670"/>
      <c r="T137" s="42"/>
      <c r="U137" s="42"/>
      <c r="V137" s="44"/>
    </row>
    <row r="138" spans="1:22" hidden="1" x14ac:dyDescent="0.25">
      <c r="B138" s="55"/>
      <c r="C138" s="2"/>
      <c r="D138" s="761" t="s">
        <v>361</v>
      </c>
      <c r="E138" s="761"/>
      <c r="F138" s="393"/>
      <c r="G138" s="579"/>
      <c r="H138" s="251">
        <f t="shared" si="33"/>
        <v>0</v>
      </c>
      <c r="I138" s="149"/>
      <c r="J138" s="167">
        <f t="shared" si="31"/>
        <v>0</v>
      </c>
      <c r="K138" s="75"/>
      <c r="L138" s="1"/>
      <c r="M138" s="1"/>
      <c r="N138" s="1"/>
      <c r="O138" s="1"/>
      <c r="P138" s="81"/>
      <c r="Q138" s="1"/>
      <c r="R138" s="42"/>
      <c r="S138" s="670"/>
      <c r="T138" s="42"/>
      <c r="U138" s="42"/>
      <c r="V138" s="44"/>
    </row>
    <row r="139" spans="1:22" hidden="1" x14ac:dyDescent="0.25">
      <c r="B139" s="55"/>
      <c r="C139" s="2"/>
      <c r="D139" s="761" t="s">
        <v>362</v>
      </c>
      <c r="E139" s="761"/>
      <c r="F139" s="393"/>
      <c r="G139" s="579"/>
      <c r="H139" s="251">
        <f t="shared" si="33"/>
        <v>0</v>
      </c>
      <c r="I139" s="149"/>
      <c r="J139" s="167">
        <f t="shared" si="31"/>
        <v>0</v>
      </c>
      <c r="K139" s="75"/>
      <c r="L139" s="1"/>
      <c r="M139" s="1"/>
      <c r="N139" s="1"/>
      <c r="O139" s="1"/>
      <c r="P139" s="81"/>
      <c r="Q139" s="1"/>
      <c r="R139" s="42"/>
      <c r="S139" s="670"/>
      <c r="T139" s="42"/>
      <c r="U139" s="42"/>
      <c r="V139" s="44"/>
    </row>
    <row r="140" spans="1:22" hidden="1" x14ac:dyDescent="0.25">
      <c r="B140" s="55"/>
      <c r="C140" s="2"/>
      <c r="D140" s="761" t="s">
        <v>363</v>
      </c>
      <c r="E140" s="761"/>
      <c r="F140" s="393"/>
      <c r="G140" s="579"/>
      <c r="H140" s="251">
        <f t="shared" si="33"/>
        <v>0</v>
      </c>
      <c r="I140" s="149"/>
      <c r="J140" s="167">
        <f t="shared" si="31"/>
        <v>0</v>
      </c>
      <c r="K140" s="75"/>
      <c r="L140" s="1"/>
      <c r="M140" s="1"/>
      <c r="N140" s="1"/>
      <c r="O140" s="1"/>
      <c r="P140" s="81"/>
      <c r="Q140" s="1"/>
      <c r="R140" s="42"/>
      <c r="S140" s="670"/>
      <c r="T140" s="42"/>
      <c r="U140" s="42"/>
      <c r="V140" s="44"/>
    </row>
    <row r="141" spans="1:22" ht="25.5" hidden="1" customHeight="1" x14ac:dyDescent="0.25">
      <c r="B141" s="55"/>
      <c r="C141" s="2"/>
      <c r="D141" s="762" t="s">
        <v>536</v>
      </c>
      <c r="E141" s="762"/>
      <c r="F141" s="397"/>
      <c r="G141" s="582"/>
      <c r="H141" s="261">
        <f t="shared" si="33"/>
        <v>0</v>
      </c>
      <c r="I141" s="159"/>
      <c r="J141" s="167">
        <f t="shared" si="31"/>
        <v>0</v>
      </c>
      <c r="K141" s="75"/>
      <c r="L141" s="1"/>
      <c r="M141" s="1"/>
      <c r="N141" s="1"/>
      <c r="O141" s="1"/>
      <c r="P141" s="81"/>
      <c r="Q141" s="1"/>
      <c r="R141" s="42"/>
      <c r="S141" s="670"/>
      <c r="T141" s="42"/>
      <c r="U141" s="42"/>
      <c r="V141" s="44"/>
    </row>
    <row r="142" spans="1:22" ht="25.5" hidden="1" customHeight="1" x14ac:dyDescent="0.25">
      <c r="B142" s="55"/>
      <c r="C142" s="2"/>
      <c r="D142" s="762" t="s">
        <v>539</v>
      </c>
      <c r="E142" s="762"/>
      <c r="F142" s="397"/>
      <c r="G142" s="582"/>
      <c r="H142" s="261">
        <f t="shared" si="33"/>
        <v>0</v>
      </c>
      <c r="I142" s="159"/>
      <c r="J142" s="167">
        <f t="shared" si="31"/>
        <v>0</v>
      </c>
      <c r="K142" s="75"/>
      <c r="L142" s="1"/>
      <c r="M142" s="1"/>
      <c r="N142" s="1"/>
      <c r="O142" s="1"/>
      <c r="P142" s="81"/>
      <c r="Q142" s="1"/>
      <c r="R142" s="42"/>
      <c r="S142" s="670"/>
      <c r="T142" s="42"/>
      <c r="U142" s="42"/>
      <c r="V142" s="44"/>
    </row>
    <row r="143" spans="1:22" hidden="1" x14ac:dyDescent="0.25">
      <c r="B143" s="55"/>
      <c r="C143" s="2"/>
      <c r="D143" s="761" t="s">
        <v>365</v>
      </c>
      <c r="E143" s="761"/>
      <c r="F143" s="393"/>
      <c r="G143" s="579"/>
      <c r="H143" s="251">
        <f t="shared" si="33"/>
        <v>0</v>
      </c>
      <c r="I143" s="149"/>
      <c r="J143" s="167">
        <f t="shared" si="31"/>
        <v>0</v>
      </c>
      <c r="K143" s="75"/>
      <c r="L143" s="1"/>
      <c r="M143" s="1"/>
      <c r="N143" s="1"/>
      <c r="O143" s="1"/>
      <c r="P143" s="81"/>
      <c r="Q143" s="1"/>
      <c r="R143" s="42"/>
      <c r="S143" s="670"/>
      <c r="T143" s="42"/>
      <c r="U143" s="42"/>
      <c r="V143" s="44"/>
    </row>
    <row r="144" spans="1:22" ht="25.5" hidden="1" customHeight="1" x14ac:dyDescent="0.25">
      <c r="B144" s="55"/>
      <c r="C144" s="2"/>
      <c r="D144" s="762" t="s">
        <v>542</v>
      </c>
      <c r="E144" s="762"/>
      <c r="F144" s="397"/>
      <c r="G144" s="582"/>
      <c r="H144" s="261">
        <f t="shared" si="33"/>
        <v>0</v>
      </c>
      <c r="I144" s="159"/>
      <c r="J144" s="167">
        <f t="shared" si="31"/>
        <v>0</v>
      </c>
      <c r="K144" s="75"/>
      <c r="L144" s="1"/>
      <c r="M144" s="1"/>
      <c r="N144" s="1"/>
      <c r="O144" s="1"/>
      <c r="P144" s="81"/>
      <c r="Q144" s="1"/>
      <c r="R144" s="42"/>
      <c r="S144" s="670"/>
      <c r="T144" s="42"/>
      <c r="U144" s="42"/>
      <c r="V144" s="44"/>
    </row>
    <row r="145" spans="1:22" hidden="1" x14ac:dyDescent="0.25">
      <c r="B145" s="55"/>
      <c r="C145" s="2"/>
      <c r="D145" s="761" t="s">
        <v>543</v>
      </c>
      <c r="E145" s="761"/>
      <c r="F145" s="393"/>
      <c r="G145" s="579"/>
      <c r="H145" s="251">
        <f t="shared" si="33"/>
        <v>0</v>
      </c>
      <c r="I145" s="149"/>
      <c r="J145" s="167">
        <f t="shared" si="31"/>
        <v>0</v>
      </c>
      <c r="K145" s="75"/>
      <c r="L145" s="1"/>
      <c r="M145" s="1"/>
      <c r="N145" s="1"/>
      <c r="O145" s="1"/>
      <c r="P145" s="81"/>
      <c r="Q145" s="1"/>
      <c r="R145" s="42"/>
      <c r="S145" s="670"/>
      <c r="T145" s="42"/>
      <c r="U145" s="42"/>
      <c r="V145" s="44"/>
    </row>
    <row r="146" spans="1:22" s="41" customFormat="1" ht="15.75" hidden="1" thickBot="1" x14ac:dyDescent="0.3">
      <c r="A146" s="126" t="s">
        <v>243</v>
      </c>
      <c r="B146" s="135" t="s">
        <v>671</v>
      </c>
      <c r="C146" s="829" t="s">
        <v>244</v>
      </c>
      <c r="D146" s="830"/>
      <c r="E146" s="830"/>
      <c r="F146" s="410"/>
      <c r="G146" s="584"/>
      <c r="H146" s="263">
        <f t="shared" si="33"/>
        <v>0</v>
      </c>
      <c r="I146" s="161"/>
      <c r="J146" s="170">
        <f t="shared" si="31"/>
        <v>0</v>
      </c>
      <c r="K146" s="109"/>
      <c r="L146" s="110"/>
      <c r="M146" s="110"/>
      <c r="N146" s="110"/>
      <c r="O146" s="110"/>
      <c r="P146" s="113"/>
      <c r="Q146" s="110"/>
      <c r="R146" s="112"/>
      <c r="S146" s="672"/>
      <c r="T146" s="112"/>
      <c r="U146" s="112"/>
      <c r="V146" s="114"/>
    </row>
    <row r="147" spans="1:22" ht="15.75" thickBot="1" x14ac:dyDescent="0.3">
      <c r="B147" s="100" t="s">
        <v>245</v>
      </c>
      <c r="C147" s="788" t="s">
        <v>246</v>
      </c>
      <c r="D147" s="789"/>
      <c r="E147" s="789"/>
      <c r="F147" s="386"/>
      <c r="G147" s="575"/>
      <c r="H147" s="254">
        <f>H148+H149+H152+H153+H154+H155+H156</f>
        <v>0</v>
      </c>
      <c r="I147" s="152">
        <f t="shared" ref="I147:V147" si="34">I148+I149+I152+I153+I154+I155+I156</f>
        <v>0</v>
      </c>
      <c r="J147" s="164">
        <f t="shared" si="31"/>
        <v>0</v>
      </c>
      <c r="K147" s="86">
        <f t="shared" si="34"/>
        <v>0</v>
      </c>
      <c r="L147" s="87">
        <f t="shared" si="34"/>
        <v>0</v>
      </c>
      <c r="M147" s="87">
        <f t="shared" si="34"/>
        <v>0</v>
      </c>
      <c r="N147" s="87">
        <f t="shared" si="34"/>
        <v>0</v>
      </c>
      <c r="O147" s="87">
        <f t="shared" si="34"/>
        <v>0</v>
      </c>
      <c r="P147" s="90">
        <f t="shared" si="34"/>
        <v>0</v>
      </c>
      <c r="Q147" s="87">
        <f t="shared" si="34"/>
        <v>0</v>
      </c>
      <c r="R147" s="89">
        <f t="shared" si="34"/>
        <v>0</v>
      </c>
      <c r="S147" s="666">
        <f t="shared" si="34"/>
        <v>0</v>
      </c>
      <c r="T147" s="89">
        <f t="shared" si="34"/>
        <v>0</v>
      </c>
      <c r="U147" s="89">
        <f t="shared" si="34"/>
        <v>0</v>
      </c>
      <c r="V147" s="91">
        <f t="shared" si="34"/>
        <v>0</v>
      </c>
    </row>
    <row r="148" spans="1:22" s="18" customFormat="1" hidden="1" x14ac:dyDescent="0.25">
      <c r="A148" s="126" t="s">
        <v>247</v>
      </c>
      <c r="B148" s="115" t="s">
        <v>672</v>
      </c>
      <c r="C148" s="812" t="s">
        <v>248</v>
      </c>
      <c r="D148" s="813"/>
      <c r="E148" s="813"/>
      <c r="F148" s="392"/>
      <c r="G148" s="569"/>
      <c r="H148" s="250">
        <f>SUM(K148:V148)</f>
        <v>0</v>
      </c>
      <c r="I148" s="148"/>
      <c r="J148" s="166">
        <f t="shared" si="31"/>
        <v>0</v>
      </c>
      <c r="K148" s="94"/>
      <c r="L148" s="95"/>
      <c r="M148" s="95"/>
      <c r="N148" s="95"/>
      <c r="O148" s="95"/>
      <c r="P148" s="98"/>
      <c r="Q148" s="95"/>
      <c r="R148" s="97"/>
      <c r="S148" s="668"/>
      <c r="T148" s="97"/>
      <c r="U148" s="97"/>
      <c r="V148" s="99"/>
    </row>
    <row r="149" spans="1:22" s="18" customFormat="1" hidden="1" x14ac:dyDescent="0.25">
      <c r="A149" s="126" t="s">
        <v>249</v>
      </c>
      <c r="B149" s="92" t="s">
        <v>673</v>
      </c>
      <c r="C149" s="784" t="s">
        <v>250</v>
      </c>
      <c r="D149" s="785"/>
      <c r="E149" s="785"/>
      <c r="F149" s="388"/>
      <c r="G149" s="571"/>
      <c r="H149" s="252">
        <f>H150+H151</f>
        <v>0</v>
      </c>
      <c r="I149" s="150">
        <f t="shared" ref="I149:V149" si="35">I150+I151</f>
        <v>0</v>
      </c>
      <c r="J149" s="166">
        <f t="shared" si="31"/>
        <v>0</v>
      </c>
      <c r="K149" s="94">
        <f t="shared" si="35"/>
        <v>0</v>
      </c>
      <c r="L149" s="95">
        <f t="shared" si="35"/>
        <v>0</v>
      </c>
      <c r="M149" s="95">
        <f t="shared" si="35"/>
        <v>0</v>
      </c>
      <c r="N149" s="95">
        <f t="shared" si="35"/>
        <v>0</v>
      </c>
      <c r="O149" s="95">
        <f t="shared" si="35"/>
        <v>0</v>
      </c>
      <c r="P149" s="98">
        <f t="shared" si="35"/>
        <v>0</v>
      </c>
      <c r="Q149" s="95">
        <f t="shared" si="35"/>
        <v>0</v>
      </c>
      <c r="R149" s="97">
        <f t="shared" si="35"/>
        <v>0</v>
      </c>
      <c r="S149" s="668">
        <f t="shared" si="35"/>
        <v>0</v>
      </c>
      <c r="T149" s="97">
        <f t="shared" si="35"/>
        <v>0</v>
      </c>
      <c r="U149" s="97">
        <f t="shared" si="35"/>
        <v>0</v>
      </c>
      <c r="V149" s="99">
        <f t="shared" si="35"/>
        <v>0</v>
      </c>
    </row>
    <row r="150" spans="1:22" hidden="1" x14ac:dyDescent="0.25">
      <c r="B150" s="55"/>
      <c r="C150" s="2"/>
      <c r="D150" s="761" t="s">
        <v>250</v>
      </c>
      <c r="E150" s="761"/>
      <c r="F150" s="393"/>
      <c r="G150" s="579"/>
      <c r="H150" s="251">
        <f t="shared" ref="H150:H156" si="36">SUM(K150:V150)</f>
        <v>0</v>
      </c>
      <c r="I150" s="149"/>
      <c r="J150" s="167">
        <f t="shared" si="31"/>
        <v>0</v>
      </c>
      <c r="K150" s="75"/>
      <c r="L150" s="1"/>
      <c r="M150" s="1"/>
      <c r="N150" s="1"/>
      <c r="O150" s="1"/>
      <c r="P150" s="81"/>
      <c r="Q150" s="1"/>
      <c r="R150" s="42"/>
      <c r="S150" s="670"/>
      <c r="T150" s="42"/>
      <c r="U150" s="42"/>
      <c r="V150" s="44"/>
    </row>
    <row r="151" spans="1:22" hidden="1" x14ac:dyDescent="0.25">
      <c r="B151" s="55"/>
      <c r="C151" s="2"/>
      <c r="D151" s="761" t="s">
        <v>349</v>
      </c>
      <c r="E151" s="761"/>
      <c r="F151" s="393"/>
      <c r="G151" s="579"/>
      <c r="H151" s="251">
        <f t="shared" si="36"/>
        <v>0</v>
      </c>
      <c r="I151" s="149"/>
      <c r="J151" s="167">
        <f t="shared" si="31"/>
        <v>0</v>
      </c>
      <c r="K151" s="75"/>
      <c r="L151" s="1"/>
      <c r="M151" s="1"/>
      <c r="N151" s="1"/>
      <c r="O151" s="1"/>
      <c r="P151" s="81"/>
      <c r="Q151" s="1"/>
      <c r="R151" s="42"/>
      <c r="S151" s="670"/>
      <c r="T151" s="42"/>
      <c r="U151" s="42"/>
      <c r="V151" s="44"/>
    </row>
    <row r="152" spans="1:22" s="18" customFormat="1" hidden="1" x14ac:dyDescent="0.25">
      <c r="A152" s="126" t="s">
        <v>251</v>
      </c>
      <c r="B152" s="92" t="s">
        <v>674</v>
      </c>
      <c r="C152" s="784" t="s">
        <v>252</v>
      </c>
      <c r="D152" s="785"/>
      <c r="E152" s="785"/>
      <c r="F152" s="388"/>
      <c r="G152" s="571"/>
      <c r="H152" s="252">
        <f t="shared" si="36"/>
        <v>0</v>
      </c>
      <c r="I152" s="150"/>
      <c r="J152" s="166">
        <f t="shared" si="31"/>
        <v>0</v>
      </c>
      <c r="K152" s="94"/>
      <c r="L152" s="95"/>
      <c r="M152" s="95"/>
      <c r="N152" s="95"/>
      <c r="O152" s="95"/>
      <c r="P152" s="98"/>
      <c r="Q152" s="95"/>
      <c r="R152" s="97"/>
      <c r="S152" s="668"/>
      <c r="T152" s="97"/>
      <c r="U152" s="97"/>
      <c r="V152" s="99"/>
    </row>
    <row r="153" spans="1:22" s="18" customFormat="1" hidden="1" x14ac:dyDescent="0.25">
      <c r="A153" s="126" t="s">
        <v>253</v>
      </c>
      <c r="B153" s="92" t="s">
        <v>675</v>
      </c>
      <c r="C153" s="784" t="s">
        <v>254</v>
      </c>
      <c r="D153" s="785"/>
      <c r="E153" s="785"/>
      <c r="F153" s="388"/>
      <c r="G153" s="571"/>
      <c r="H153" s="252">
        <f t="shared" si="36"/>
        <v>0</v>
      </c>
      <c r="I153" s="150"/>
      <c r="J153" s="166">
        <f t="shared" si="31"/>
        <v>0</v>
      </c>
      <c r="K153" s="94"/>
      <c r="L153" s="95"/>
      <c r="M153" s="95"/>
      <c r="N153" s="95"/>
      <c r="O153" s="95"/>
      <c r="P153" s="98"/>
      <c r="Q153" s="95"/>
      <c r="R153" s="97"/>
      <c r="S153" s="668"/>
      <c r="T153" s="97"/>
      <c r="U153" s="97"/>
      <c r="V153" s="99"/>
    </row>
    <row r="154" spans="1:22" s="18" customFormat="1" hidden="1" x14ac:dyDescent="0.25">
      <c r="A154" s="126" t="s">
        <v>255</v>
      </c>
      <c r="B154" s="92" t="s">
        <v>676</v>
      </c>
      <c r="C154" s="784" t="s">
        <v>256</v>
      </c>
      <c r="D154" s="785"/>
      <c r="E154" s="785"/>
      <c r="F154" s="388"/>
      <c r="G154" s="571"/>
      <c r="H154" s="252">
        <f t="shared" si="36"/>
        <v>0</v>
      </c>
      <c r="I154" s="150"/>
      <c r="J154" s="166">
        <f t="shared" si="31"/>
        <v>0</v>
      </c>
      <c r="K154" s="94"/>
      <c r="L154" s="95"/>
      <c r="M154" s="95"/>
      <c r="N154" s="95"/>
      <c r="O154" s="95"/>
      <c r="P154" s="98"/>
      <c r="Q154" s="95"/>
      <c r="R154" s="97"/>
      <c r="S154" s="668"/>
      <c r="T154" s="97"/>
      <c r="U154" s="97"/>
      <c r="V154" s="99"/>
    </row>
    <row r="155" spans="1:22" s="18" customFormat="1" hidden="1" x14ac:dyDescent="0.25">
      <c r="A155" s="126" t="s">
        <v>257</v>
      </c>
      <c r="B155" s="92" t="s">
        <v>677</v>
      </c>
      <c r="C155" s="784" t="s">
        <v>258</v>
      </c>
      <c r="D155" s="785"/>
      <c r="E155" s="785"/>
      <c r="F155" s="388"/>
      <c r="G155" s="571"/>
      <c r="H155" s="252">
        <f t="shared" si="36"/>
        <v>0</v>
      </c>
      <c r="I155" s="150"/>
      <c r="J155" s="166">
        <f t="shared" si="31"/>
        <v>0</v>
      </c>
      <c r="K155" s="94"/>
      <c r="L155" s="95"/>
      <c r="M155" s="95"/>
      <c r="N155" s="95"/>
      <c r="O155" s="95"/>
      <c r="P155" s="98"/>
      <c r="Q155" s="95"/>
      <c r="R155" s="97"/>
      <c r="S155" s="668"/>
      <c r="T155" s="97"/>
      <c r="U155" s="97"/>
      <c r="V155" s="99"/>
    </row>
    <row r="156" spans="1:22" s="18" customFormat="1" ht="15.75" hidden="1" thickBot="1" x14ac:dyDescent="0.3">
      <c r="A156" s="126" t="s">
        <v>259</v>
      </c>
      <c r="B156" s="125" t="s">
        <v>678</v>
      </c>
      <c r="C156" s="825" t="s">
        <v>260</v>
      </c>
      <c r="D156" s="826"/>
      <c r="E156" s="826"/>
      <c r="F156" s="399"/>
      <c r="G156" s="585"/>
      <c r="H156" s="264">
        <f t="shared" si="36"/>
        <v>0</v>
      </c>
      <c r="I156" s="162"/>
      <c r="J156" s="166">
        <f t="shared" si="31"/>
        <v>0</v>
      </c>
      <c r="K156" s="94"/>
      <c r="L156" s="95"/>
      <c r="M156" s="95"/>
      <c r="N156" s="95"/>
      <c r="O156" s="95"/>
      <c r="P156" s="98"/>
      <c r="Q156" s="95"/>
      <c r="R156" s="97"/>
      <c r="S156" s="668"/>
      <c r="T156" s="97"/>
      <c r="U156" s="97"/>
      <c r="V156" s="99"/>
    </row>
    <row r="157" spans="1:22" ht="15.75" thickBot="1" x14ac:dyDescent="0.3">
      <c r="B157" s="100" t="s">
        <v>261</v>
      </c>
      <c r="C157" s="788" t="s">
        <v>262</v>
      </c>
      <c r="D157" s="789"/>
      <c r="E157" s="789"/>
      <c r="F157" s="386"/>
      <c r="G157" s="575"/>
      <c r="H157" s="254">
        <f>H158+H159+H160+H161</f>
        <v>0</v>
      </c>
      <c r="I157" s="152">
        <f t="shared" ref="I157:V157" si="37">I158+I159+I160+I161</f>
        <v>0</v>
      </c>
      <c r="J157" s="164">
        <f t="shared" si="31"/>
        <v>0</v>
      </c>
      <c r="K157" s="86">
        <f t="shared" si="37"/>
        <v>0</v>
      </c>
      <c r="L157" s="87">
        <f t="shared" si="37"/>
        <v>0</v>
      </c>
      <c r="M157" s="87">
        <f t="shared" si="37"/>
        <v>0</v>
      </c>
      <c r="N157" s="87">
        <f t="shared" si="37"/>
        <v>0</v>
      </c>
      <c r="O157" s="87">
        <f t="shared" si="37"/>
        <v>0</v>
      </c>
      <c r="P157" s="90">
        <f t="shared" si="37"/>
        <v>0</v>
      </c>
      <c r="Q157" s="87">
        <f t="shared" si="37"/>
        <v>0</v>
      </c>
      <c r="R157" s="89">
        <f t="shared" si="37"/>
        <v>0</v>
      </c>
      <c r="S157" s="666">
        <f t="shared" si="37"/>
        <v>0</v>
      </c>
      <c r="T157" s="89">
        <f t="shared" si="37"/>
        <v>0</v>
      </c>
      <c r="U157" s="89">
        <f t="shared" si="37"/>
        <v>0</v>
      </c>
      <c r="V157" s="91">
        <f t="shared" si="37"/>
        <v>0</v>
      </c>
    </row>
    <row r="158" spans="1:22" s="18" customFormat="1" hidden="1" x14ac:dyDescent="0.25">
      <c r="A158" s="126" t="s">
        <v>263</v>
      </c>
      <c r="B158" s="273" t="s">
        <v>679</v>
      </c>
      <c r="C158" s="827" t="s">
        <v>264</v>
      </c>
      <c r="D158" s="828"/>
      <c r="E158" s="828"/>
      <c r="F158" s="400"/>
      <c r="G158" s="586"/>
      <c r="H158" s="274">
        <f>SUM(K158:V158)</f>
        <v>0</v>
      </c>
      <c r="I158" s="275"/>
      <c r="J158" s="276">
        <f t="shared" si="31"/>
        <v>0</v>
      </c>
      <c r="K158" s="277"/>
      <c r="L158" s="278"/>
      <c r="M158" s="278"/>
      <c r="N158" s="278"/>
      <c r="O158" s="278"/>
      <c r="P158" s="279"/>
      <c r="Q158" s="278"/>
      <c r="R158" s="280"/>
      <c r="S158" s="673"/>
      <c r="T158" s="280"/>
      <c r="U158" s="280"/>
      <c r="V158" s="281"/>
    </row>
    <row r="159" spans="1:22" s="18" customFormat="1" hidden="1" x14ac:dyDescent="0.25">
      <c r="A159" s="126" t="s">
        <v>265</v>
      </c>
      <c r="B159" s="282" t="s">
        <v>680</v>
      </c>
      <c r="C159" s="821" t="s">
        <v>886</v>
      </c>
      <c r="D159" s="822"/>
      <c r="E159" s="822"/>
      <c r="F159" s="401"/>
      <c r="G159" s="587"/>
      <c r="H159" s="283">
        <f>SUM(K159:V159)</f>
        <v>0</v>
      </c>
      <c r="I159" s="284"/>
      <c r="J159" s="276">
        <f t="shared" si="31"/>
        <v>0</v>
      </c>
      <c r="K159" s="277"/>
      <c r="L159" s="278"/>
      <c r="M159" s="278"/>
      <c r="N159" s="278"/>
      <c r="O159" s="278"/>
      <c r="P159" s="279"/>
      <c r="Q159" s="278"/>
      <c r="R159" s="280"/>
      <c r="S159" s="673"/>
      <c r="T159" s="280"/>
      <c r="U159" s="280"/>
      <c r="V159" s="281"/>
    </row>
    <row r="160" spans="1:22" s="18" customFormat="1" hidden="1" x14ac:dyDescent="0.25">
      <c r="A160" s="126" t="s">
        <v>266</v>
      </c>
      <c r="B160" s="282" t="s">
        <v>681</v>
      </c>
      <c r="C160" s="821" t="s">
        <v>267</v>
      </c>
      <c r="D160" s="822"/>
      <c r="E160" s="822"/>
      <c r="F160" s="401"/>
      <c r="G160" s="587"/>
      <c r="H160" s="283">
        <f>SUM(K160:V160)</f>
        <v>0</v>
      </c>
      <c r="I160" s="284"/>
      <c r="J160" s="276">
        <f t="shared" si="31"/>
        <v>0</v>
      </c>
      <c r="K160" s="277"/>
      <c r="L160" s="278"/>
      <c r="M160" s="278"/>
      <c r="N160" s="278"/>
      <c r="O160" s="278"/>
      <c r="P160" s="279"/>
      <c r="Q160" s="278"/>
      <c r="R160" s="280"/>
      <c r="S160" s="673"/>
      <c r="T160" s="280"/>
      <c r="U160" s="280"/>
      <c r="V160" s="281"/>
    </row>
    <row r="161" spans="1:22" s="18" customFormat="1" ht="15.75" hidden="1" thickBot="1" x14ac:dyDescent="0.3">
      <c r="A161" s="126" t="s">
        <v>268</v>
      </c>
      <c r="B161" s="285" t="s">
        <v>682</v>
      </c>
      <c r="C161" s="823" t="s">
        <v>366</v>
      </c>
      <c r="D161" s="824"/>
      <c r="E161" s="824"/>
      <c r="F161" s="402"/>
      <c r="G161" s="588"/>
      <c r="H161" s="286">
        <f>SUM(K161:V161)</f>
        <v>0</v>
      </c>
      <c r="I161" s="287"/>
      <c r="J161" s="276">
        <f t="shared" si="31"/>
        <v>0</v>
      </c>
      <c r="K161" s="277"/>
      <c r="L161" s="278"/>
      <c r="M161" s="278"/>
      <c r="N161" s="278"/>
      <c r="O161" s="278"/>
      <c r="P161" s="279"/>
      <c r="Q161" s="278"/>
      <c r="R161" s="280"/>
      <c r="S161" s="673"/>
      <c r="T161" s="280"/>
      <c r="U161" s="280"/>
      <c r="V161" s="281"/>
    </row>
    <row r="162" spans="1:22" ht="15.75" thickBot="1" x14ac:dyDescent="0.3">
      <c r="B162" s="100" t="s">
        <v>269</v>
      </c>
      <c r="C162" s="788" t="s">
        <v>270</v>
      </c>
      <c r="D162" s="789"/>
      <c r="E162" s="789"/>
      <c r="F162" s="386"/>
      <c r="G162" s="575"/>
      <c r="H162" s="254">
        <f>H163+H164+H175+H186+H197+H200+H212+H213+H214</f>
        <v>0</v>
      </c>
      <c r="I162" s="152">
        <f t="shared" ref="I162:V162" si="38">I163+I164+I175+I186+I197+I200+I212+I213+I214</f>
        <v>0</v>
      </c>
      <c r="J162" s="164">
        <f t="shared" si="31"/>
        <v>0</v>
      </c>
      <c r="K162" s="86">
        <f t="shared" si="38"/>
        <v>0</v>
      </c>
      <c r="L162" s="87">
        <f t="shared" si="38"/>
        <v>0</v>
      </c>
      <c r="M162" s="87">
        <f t="shared" si="38"/>
        <v>0</v>
      </c>
      <c r="N162" s="87">
        <f t="shared" si="38"/>
        <v>0</v>
      </c>
      <c r="O162" s="87">
        <f t="shared" si="38"/>
        <v>0</v>
      </c>
      <c r="P162" s="90">
        <f t="shared" si="38"/>
        <v>0</v>
      </c>
      <c r="Q162" s="87">
        <f t="shared" si="38"/>
        <v>0</v>
      </c>
      <c r="R162" s="89">
        <f t="shared" si="38"/>
        <v>0</v>
      </c>
      <c r="S162" s="666">
        <f t="shared" si="38"/>
        <v>0</v>
      </c>
      <c r="T162" s="89">
        <f t="shared" si="38"/>
        <v>0</v>
      </c>
      <c r="U162" s="89">
        <f t="shared" si="38"/>
        <v>0</v>
      </c>
      <c r="V162" s="91">
        <f t="shared" si="38"/>
        <v>0</v>
      </c>
    </row>
    <row r="163" spans="1:22" s="18" customFormat="1" ht="25.5" hidden="1" customHeight="1" x14ac:dyDescent="0.25">
      <c r="A163" s="126" t="s">
        <v>271</v>
      </c>
      <c r="B163" s="92" t="s">
        <v>683</v>
      </c>
      <c r="C163" s="759" t="s">
        <v>367</v>
      </c>
      <c r="D163" s="760"/>
      <c r="E163" s="760"/>
      <c r="F163" s="403"/>
      <c r="G163" s="589"/>
      <c r="H163" s="265">
        <f>SUM(K163:V163)</f>
        <v>0</v>
      </c>
      <c r="I163" s="163"/>
      <c r="J163" s="166">
        <f t="shared" si="31"/>
        <v>0</v>
      </c>
      <c r="K163" s="94"/>
      <c r="L163" s="95"/>
      <c r="M163" s="95"/>
      <c r="N163" s="95"/>
      <c r="O163" s="95"/>
      <c r="P163" s="98"/>
      <c r="Q163" s="95"/>
      <c r="R163" s="97"/>
      <c r="S163" s="668"/>
      <c r="T163" s="97"/>
      <c r="U163" s="97"/>
      <c r="V163" s="99"/>
    </row>
    <row r="164" spans="1:22" s="18" customFormat="1" ht="16.350000000000001" hidden="1" customHeight="1" x14ac:dyDescent="0.25">
      <c r="A164" s="126" t="s">
        <v>272</v>
      </c>
      <c r="B164" s="92" t="s">
        <v>684</v>
      </c>
      <c r="C164" s="819" t="s">
        <v>812</v>
      </c>
      <c r="D164" s="820"/>
      <c r="E164" s="820"/>
      <c r="F164" s="403"/>
      <c r="G164" s="589"/>
      <c r="H164" s="265">
        <f>H165+H166+H167+H168+H169+H170+H171+H172+H173+H174</f>
        <v>0</v>
      </c>
      <c r="I164" s="163">
        <f t="shared" ref="I164:V164" si="39">I165+I166+I167+I168+I169+I170+I171+I172+I173+I174</f>
        <v>0</v>
      </c>
      <c r="J164" s="166">
        <f t="shared" si="31"/>
        <v>0</v>
      </c>
      <c r="K164" s="94">
        <f t="shared" si="39"/>
        <v>0</v>
      </c>
      <c r="L164" s="95">
        <f t="shared" si="39"/>
        <v>0</v>
      </c>
      <c r="M164" s="95">
        <f t="shared" si="39"/>
        <v>0</v>
      </c>
      <c r="N164" s="95">
        <f t="shared" si="39"/>
        <v>0</v>
      </c>
      <c r="O164" s="95">
        <f t="shared" si="39"/>
        <v>0</v>
      </c>
      <c r="P164" s="98">
        <f t="shared" si="39"/>
        <v>0</v>
      </c>
      <c r="Q164" s="95">
        <f t="shared" si="39"/>
        <v>0</v>
      </c>
      <c r="R164" s="97">
        <f t="shared" si="39"/>
        <v>0</v>
      </c>
      <c r="S164" s="668">
        <f t="shared" si="39"/>
        <v>0</v>
      </c>
      <c r="T164" s="97">
        <f t="shared" si="39"/>
        <v>0</v>
      </c>
      <c r="U164" s="97">
        <f t="shared" si="39"/>
        <v>0</v>
      </c>
      <c r="V164" s="99">
        <f t="shared" si="39"/>
        <v>0</v>
      </c>
    </row>
    <row r="165" spans="1:22" hidden="1" x14ac:dyDescent="0.25">
      <c r="B165" s="55"/>
      <c r="C165" s="2"/>
      <c r="D165" s="761" t="s">
        <v>813</v>
      </c>
      <c r="E165" s="761"/>
      <c r="F165" s="393"/>
      <c r="G165" s="579"/>
      <c r="H165" s="251">
        <f t="shared" ref="H165:H174" si="40">SUM(K165:V165)</f>
        <v>0</v>
      </c>
      <c r="I165" s="149"/>
      <c r="J165" s="167">
        <f t="shared" si="31"/>
        <v>0</v>
      </c>
      <c r="K165" s="75"/>
      <c r="L165" s="1"/>
      <c r="M165" s="1"/>
      <c r="N165" s="1"/>
      <c r="O165" s="1"/>
      <c r="P165" s="81"/>
      <c r="Q165" s="1"/>
      <c r="R165" s="42"/>
      <c r="S165" s="670"/>
      <c r="T165" s="42"/>
      <c r="U165" s="42"/>
      <c r="V165" s="44"/>
    </row>
    <row r="166" spans="1:22" hidden="1" x14ac:dyDescent="0.25">
      <c r="B166" s="55"/>
      <c r="C166" s="2"/>
      <c r="D166" s="761" t="s">
        <v>814</v>
      </c>
      <c r="E166" s="761"/>
      <c r="F166" s="393"/>
      <c r="G166" s="579"/>
      <c r="H166" s="251">
        <f t="shared" si="40"/>
        <v>0</v>
      </c>
      <c r="I166" s="149"/>
      <c r="J166" s="167">
        <f t="shared" si="31"/>
        <v>0</v>
      </c>
      <c r="K166" s="75"/>
      <c r="L166" s="1"/>
      <c r="M166" s="1"/>
      <c r="N166" s="1"/>
      <c r="O166" s="1"/>
      <c r="P166" s="81"/>
      <c r="Q166" s="1"/>
      <c r="R166" s="42"/>
      <c r="S166" s="670"/>
      <c r="T166" s="42"/>
      <c r="U166" s="42"/>
      <c r="V166" s="44"/>
    </row>
    <row r="167" spans="1:22" hidden="1" x14ac:dyDescent="0.25">
      <c r="B167" s="55"/>
      <c r="C167" s="2"/>
      <c r="D167" s="761" t="s">
        <v>545</v>
      </c>
      <c r="E167" s="761"/>
      <c r="F167" s="393"/>
      <c r="G167" s="579"/>
      <c r="H167" s="251">
        <f t="shared" si="40"/>
        <v>0</v>
      </c>
      <c r="I167" s="149"/>
      <c r="J167" s="167">
        <f t="shared" si="31"/>
        <v>0</v>
      </c>
      <c r="K167" s="75"/>
      <c r="L167" s="1"/>
      <c r="M167" s="1"/>
      <c r="N167" s="1"/>
      <c r="O167" s="1"/>
      <c r="P167" s="81"/>
      <c r="Q167" s="1"/>
      <c r="R167" s="42"/>
      <c r="S167" s="670"/>
      <c r="T167" s="42"/>
      <c r="U167" s="42"/>
      <c r="V167" s="44"/>
    </row>
    <row r="168" spans="1:22" ht="25.5" hidden="1" customHeight="1" x14ac:dyDescent="0.25">
      <c r="B168" s="55"/>
      <c r="C168" s="2"/>
      <c r="D168" s="762" t="s">
        <v>548</v>
      </c>
      <c r="E168" s="762"/>
      <c r="F168" s="397"/>
      <c r="G168" s="582"/>
      <c r="H168" s="261">
        <f t="shared" si="40"/>
        <v>0</v>
      </c>
      <c r="I168" s="159"/>
      <c r="J168" s="167">
        <f t="shared" si="31"/>
        <v>0</v>
      </c>
      <c r="K168" s="75"/>
      <c r="L168" s="1"/>
      <c r="M168" s="1"/>
      <c r="N168" s="1"/>
      <c r="O168" s="1"/>
      <c r="P168" s="81"/>
      <c r="Q168" s="1"/>
      <c r="R168" s="42"/>
      <c r="S168" s="670"/>
      <c r="T168" s="42"/>
      <c r="U168" s="42"/>
      <c r="V168" s="44"/>
    </row>
    <row r="169" spans="1:22" hidden="1" x14ac:dyDescent="0.25">
      <c r="B169" s="55"/>
      <c r="C169" s="2"/>
      <c r="D169" s="761" t="s">
        <v>550</v>
      </c>
      <c r="E169" s="761"/>
      <c r="F169" s="393"/>
      <c r="G169" s="579"/>
      <c r="H169" s="251">
        <f t="shared" si="40"/>
        <v>0</v>
      </c>
      <c r="I169" s="149"/>
      <c r="J169" s="167">
        <f t="shared" si="31"/>
        <v>0</v>
      </c>
      <c r="K169" s="75"/>
      <c r="L169" s="1"/>
      <c r="M169" s="1"/>
      <c r="N169" s="1"/>
      <c r="O169" s="1"/>
      <c r="P169" s="81"/>
      <c r="Q169" s="1"/>
      <c r="R169" s="42"/>
      <c r="S169" s="670"/>
      <c r="T169" s="42"/>
      <c r="U169" s="42"/>
      <c r="V169" s="44"/>
    </row>
    <row r="170" spans="1:22" hidden="1" x14ac:dyDescent="0.25">
      <c r="B170" s="55"/>
      <c r="C170" s="2"/>
      <c r="D170" s="761" t="s">
        <v>551</v>
      </c>
      <c r="E170" s="761"/>
      <c r="F170" s="393"/>
      <c r="G170" s="579"/>
      <c r="H170" s="251">
        <f t="shared" si="40"/>
        <v>0</v>
      </c>
      <c r="I170" s="149"/>
      <c r="J170" s="167">
        <f t="shared" si="31"/>
        <v>0</v>
      </c>
      <c r="K170" s="75"/>
      <c r="L170" s="1"/>
      <c r="M170" s="1"/>
      <c r="N170" s="1"/>
      <c r="O170" s="1"/>
      <c r="P170" s="81"/>
      <c r="Q170" s="1"/>
      <c r="R170" s="42"/>
      <c r="S170" s="670"/>
      <c r="T170" s="42"/>
      <c r="U170" s="42"/>
      <c r="V170" s="44"/>
    </row>
    <row r="171" spans="1:22" ht="25.5" hidden="1" customHeight="1" x14ac:dyDescent="0.25">
      <c r="B171" s="55"/>
      <c r="C171" s="2"/>
      <c r="D171" s="762" t="s">
        <v>555</v>
      </c>
      <c r="E171" s="762"/>
      <c r="F171" s="397"/>
      <c r="G171" s="582"/>
      <c r="H171" s="261">
        <f t="shared" si="40"/>
        <v>0</v>
      </c>
      <c r="I171" s="159"/>
      <c r="J171" s="167">
        <f t="shared" si="31"/>
        <v>0</v>
      </c>
      <c r="K171" s="75"/>
      <c r="L171" s="1"/>
      <c r="M171" s="1"/>
      <c r="N171" s="1"/>
      <c r="O171" s="1"/>
      <c r="P171" s="81"/>
      <c r="Q171" s="1"/>
      <c r="R171" s="42"/>
      <c r="S171" s="670"/>
      <c r="T171" s="42"/>
      <c r="U171" s="42"/>
      <c r="V171" s="44"/>
    </row>
    <row r="172" spans="1:22" ht="25.5" hidden="1" customHeight="1" x14ac:dyDescent="0.25">
      <c r="B172" s="55"/>
      <c r="C172" s="2"/>
      <c r="D172" s="762" t="s">
        <v>558</v>
      </c>
      <c r="E172" s="762"/>
      <c r="F172" s="397"/>
      <c r="G172" s="582"/>
      <c r="H172" s="261">
        <f t="shared" si="40"/>
        <v>0</v>
      </c>
      <c r="I172" s="159"/>
      <c r="J172" s="167">
        <f t="shared" si="31"/>
        <v>0</v>
      </c>
      <c r="K172" s="75"/>
      <c r="L172" s="1"/>
      <c r="M172" s="1"/>
      <c r="N172" s="1"/>
      <c r="O172" s="1"/>
      <c r="P172" s="81"/>
      <c r="Q172" s="1"/>
      <c r="R172" s="42"/>
      <c r="S172" s="670"/>
      <c r="T172" s="42"/>
      <c r="U172" s="42"/>
      <c r="V172" s="44"/>
    </row>
    <row r="173" spans="1:22" ht="25.5" hidden="1" customHeight="1" x14ac:dyDescent="0.25">
      <c r="B173" s="55"/>
      <c r="C173" s="2"/>
      <c r="D173" s="762" t="s">
        <v>560</v>
      </c>
      <c r="E173" s="762"/>
      <c r="F173" s="397"/>
      <c r="G173" s="582"/>
      <c r="H173" s="261">
        <f t="shared" si="40"/>
        <v>0</v>
      </c>
      <c r="I173" s="159"/>
      <c r="J173" s="167">
        <f t="shared" si="31"/>
        <v>0</v>
      </c>
      <c r="K173" s="75"/>
      <c r="L173" s="1"/>
      <c r="M173" s="1"/>
      <c r="N173" s="1"/>
      <c r="O173" s="1"/>
      <c r="P173" s="81"/>
      <c r="Q173" s="1"/>
      <c r="R173" s="42"/>
      <c r="S173" s="670"/>
      <c r="T173" s="42"/>
      <c r="U173" s="42"/>
      <c r="V173" s="44"/>
    </row>
    <row r="174" spans="1:22" ht="25.5" hidden="1" customHeight="1" x14ac:dyDescent="0.25">
      <c r="B174" s="55"/>
      <c r="C174" s="2"/>
      <c r="D174" s="762" t="s">
        <v>563</v>
      </c>
      <c r="E174" s="762"/>
      <c r="F174" s="397"/>
      <c r="G174" s="582"/>
      <c r="H174" s="261">
        <f t="shared" si="40"/>
        <v>0</v>
      </c>
      <c r="I174" s="159"/>
      <c r="J174" s="167">
        <f t="shared" si="31"/>
        <v>0</v>
      </c>
      <c r="K174" s="75"/>
      <c r="L174" s="1"/>
      <c r="M174" s="1"/>
      <c r="N174" s="1"/>
      <c r="O174" s="1"/>
      <c r="P174" s="81"/>
      <c r="Q174" s="1"/>
      <c r="R174" s="42"/>
      <c r="S174" s="670"/>
      <c r="T174" s="42"/>
      <c r="U174" s="42"/>
      <c r="V174" s="44"/>
    </row>
    <row r="175" spans="1:22" s="18" customFormat="1" ht="25.5" hidden="1" customHeight="1" x14ac:dyDescent="0.25">
      <c r="A175" s="129" t="s">
        <v>273</v>
      </c>
      <c r="B175" s="92" t="s">
        <v>685</v>
      </c>
      <c r="C175" s="819" t="s">
        <v>606</v>
      </c>
      <c r="D175" s="820"/>
      <c r="E175" s="820"/>
      <c r="F175" s="403"/>
      <c r="G175" s="589"/>
      <c r="H175" s="265">
        <f>H176+H177+H178+H179+H180+H181+H182+H183+H184+H185</f>
        <v>0</v>
      </c>
      <c r="I175" s="163">
        <f t="shared" ref="I175:V175" si="41">I176+I177+I178+I179+I180+I181+I182+I183+I184+I185</f>
        <v>0</v>
      </c>
      <c r="J175" s="166">
        <f t="shared" si="31"/>
        <v>0</v>
      </c>
      <c r="K175" s="94">
        <f t="shared" si="41"/>
        <v>0</v>
      </c>
      <c r="L175" s="95">
        <f t="shared" si="41"/>
        <v>0</v>
      </c>
      <c r="M175" s="95">
        <f t="shared" si="41"/>
        <v>0</v>
      </c>
      <c r="N175" s="95">
        <f t="shared" si="41"/>
        <v>0</v>
      </c>
      <c r="O175" s="95">
        <f t="shared" si="41"/>
        <v>0</v>
      </c>
      <c r="P175" s="98">
        <f t="shared" si="41"/>
        <v>0</v>
      </c>
      <c r="Q175" s="95">
        <f t="shared" si="41"/>
        <v>0</v>
      </c>
      <c r="R175" s="97">
        <f t="shared" si="41"/>
        <v>0</v>
      </c>
      <c r="S175" s="668">
        <f t="shared" si="41"/>
        <v>0</v>
      </c>
      <c r="T175" s="97">
        <f t="shared" si="41"/>
        <v>0</v>
      </c>
      <c r="U175" s="97">
        <f t="shared" si="41"/>
        <v>0</v>
      </c>
      <c r="V175" s="99">
        <f t="shared" si="41"/>
        <v>0</v>
      </c>
    </row>
    <row r="176" spans="1:22" hidden="1" x14ac:dyDescent="0.25">
      <c r="B176" s="55"/>
      <c r="C176" s="2"/>
      <c r="D176" s="761" t="s">
        <v>815</v>
      </c>
      <c r="E176" s="761"/>
      <c r="F176" s="393"/>
      <c r="G176" s="579"/>
      <c r="H176" s="251">
        <f t="shared" ref="H176:H185" si="42">SUM(K176:V176)</f>
        <v>0</v>
      </c>
      <c r="I176" s="149"/>
      <c r="J176" s="167">
        <f t="shared" si="31"/>
        <v>0</v>
      </c>
      <c r="K176" s="75"/>
      <c r="L176" s="1"/>
      <c r="M176" s="1"/>
      <c r="N176" s="1"/>
      <c r="O176" s="1"/>
      <c r="P176" s="81"/>
      <c r="Q176" s="1"/>
      <c r="R176" s="42"/>
      <c r="S176" s="670"/>
      <c r="T176" s="42"/>
      <c r="U176" s="42"/>
      <c r="V176" s="44"/>
    </row>
    <row r="177" spans="1:22" hidden="1" x14ac:dyDescent="0.25">
      <c r="B177" s="55"/>
      <c r="C177" s="2"/>
      <c r="D177" s="761" t="s">
        <v>816</v>
      </c>
      <c r="E177" s="761"/>
      <c r="F177" s="393"/>
      <c r="G177" s="579"/>
      <c r="H177" s="251">
        <f t="shared" si="42"/>
        <v>0</v>
      </c>
      <c r="I177" s="149"/>
      <c r="J177" s="167">
        <f t="shared" si="31"/>
        <v>0</v>
      </c>
      <c r="K177" s="75"/>
      <c r="L177" s="1"/>
      <c r="M177" s="1"/>
      <c r="N177" s="1"/>
      <c r="O177" s="1"/>
      <c r="P177" s="81"/>
      <c r="Q177" s="1"/>
      <c r="R177" s="42"/>
      <c r="S177" s="670"/>
      <c r="T177" s="42"/>
      <c r="U177" s="42"/>
      <c r="V177" s="44"/>
    </row>
    <row r="178" spans="1:22" hidden="1" x14ac:dyDescent="0.25">
      <c r="B178" s="55"/>
      <c r="C178" s="2"/>
      <c r="D178" s="761" t="s">
        <v>546</v>
      </c>
      <c r="E178" s="761"/>
      <c r="F178" s="393"/>
      <c r="G178" s="579"/>
      <c r="H178" s="251">
        <f t="shared" si="42"/>
        <v>0</v>
      </c>
      <c r="I178" s="149"/>
      <c r="J178" s="167">
        <f t="shared" si="31"/>
        <v>0</v>
      </c>
      <c r="K178" s="75"/>
      <c r="L178" s="1"/>
      <c r="M178" s="1"/>
      <c r="N178" s="1"/>
      <c r="O178" s="1"/>
      <c r="P178" s="81"/>
      <c r="Q178" s="1"/>
      <c r="R178" s="42"/>
      <c r="S178" s="670"/>
      <c r="T178" s="42"/>
      <c r="U178" s="42"/>
      <c r="V178" s="44"/>
    </row>
    <row r="179" spans="1:22" ht="25.5" hidden="1" customHeight="1" x14ac:dyDescent="0.25">
      <c r="B179" s="55"/>
      <c r="C179" s="2"/>
      <c r="D179" s="762" t="s">
        <v>549</v>
      </c>
      <c r="E179" s="762"/>
      <c r="F179" s="397"/>
      <c r="G179" s="582"/>
      <c r="H179" s="261">
        <f t="shared" si="42"/>
        <v>0</v>
      </c>
      <c r="I179" s="159"/>
      <c r="J179" s="167">
        <f t="shared" si="31"/>
        <v>0</v>
      </c>
      <c r="K179" s="75"/>
      <c r="L179" s="1"/>
      <c r="M179" s="1"/>
      <c r="N179" s="1"/>
      <c r="O179" s="1"/>
      <c r="P179" s="81"/>
      <c r="Q179" s="1"/>
      <c r="R179" s="42"/>
      <c r="S179" s="670"/>
      <c r="T179" s="42"/>
      <c r="U179" s="42"/>
      <c r="V179" s="44"/>
    </row>
    <row r="180" spans="1:22" hidden="1" x14ac:dyDescent="0.25">
      <c r="B180" s="55"/>
      <c r="C180" s="2"/>
      <c r="D180" s="761" t="s">
        <v>552</v>
      </c>
      <c r="E180" s="761"/>
      <c r="F180" s="393"/>
      <c r="G180" s="579"/>
      <c r="H180" s="251">
        <f t="shared" si="42"/>
        <v>0</v>
      </c>
      <c r="I180" s="149"/>
      <c r="J180" s="167">
        <f t="shared" si="31"/>
        <v>0</v>
      </c>
      <c r="K180" s="75"/>
      <c r="L180" s="1"/>
      <c r="M180" s="1"/>
      <c r="N180" s="1"/>
      <c r="O180" s="1"/>
      <c r="P180" s="81"/>
      <c r="Q180" s="1"/>
      <c r="R180" s="42"/>
      <c r="S180" s="670"/>
      <c r="T180" s="42"/>
      <c r="U180" s="42"/>
      <c r="V180" s="44"/>
    </row>
    <row r="181" spans="1:22" hidden="1" x14ac:dyDescent="0.25">
      <c r="B181" s="55"/>
      <c r="C181" s="2"/>
      <c r="D181" s="761" t="s">
        <v>817</v>
      </c>
      <c r="E181" s="761"/>
      <c r="F181" s="393"/>
      <c r="G181" s="579"/>
      <c r="H181" s="251">
        <f t="shared" si="42"/>
        <v>0</v>
      </c>
      <c r="I181" s="149"/>
      <c r="J181" s="167">
        <f t="shared" si="31"/>
        <v>0</v>
      </c>
      <c r="K181" s="75"/>
      <c r="L181" s="1"/>
      <c r="M181" s="1"/>
      <c r="N181" s="1"/>
      <c r="O181" s="1"/>
      <c r="P181" s="81"/>
      <c r="Q181" s="1"/>
      <c r="R181" s="42"/>
      <c r="S181" s="670"/>
      <c r="T181" s="42"/>
      <c r="U181" s="42"/>
      <c r="V181" s="44"/>
    </row>
    <row r="182" spans="1:22" ht="25.5" hidden="1" customHeight="1" x14ac:dyDescent="0.25">
      <c r="B182" s="55"/>
      <c r="C182" s="2"/>
      <c r="D182" s="762" t="s">
        <v>556</v>
      </c>
      <c r="E182" s="762"/>
      <c r="F182" s="397"/>
      <c r="G182" s="582"/>
      <c r="H182" s="261">
        <f t="shared" si="42"/>
        <v>0</v>
      </c>
      <c r="I182" s="159"/>
      <c r="J182" s="167">
        <f t="shared" si="31"/>
        <v>0</v>
      </c>
      <c r="K182" s="75"/>
      <c r="L182" s="1"/>
      <c r="M182" s="1"/>
      <c r="N182" s="1"/>
      <c r="O182" s="1"/>
      <c r="P182" s="81"/>
      <c r="Q182" s="1"/>
      <c r="R182" s="42"/>
      <c r="S182" s="670"/>
      <c r="T182" s="42"/>
      <c r="U182" s="42"/>
      <c r="V182" s="44"/>
    </row>
    <row r="183" spans="1:22" ht="25.5" hidden="1" customHeight="1" x14ac:dyDescent="0.25">
      <c r="B183" s="55"/>
      <c r="C183" s="2"/>
      <c r="D183" s="762" t="s">
        <v>559</v>
      </c>
      <c r="E183" s="762"/>
      <c r="F183" s="397"/>
      <c r="G183" s="582"/>
      <c r="H183" s="261">
        <f t="shared" si="42"/>
        <v>0</v>
      </c>
      <c r="I183" s="159"/>
      <c r="J183" s="167">
        <f t="shared" si="31"/>
        <v>0</v>
      </c>
      <c r="K183" s="75"/>
      <c r="L183" s="1"/>
      <c r="M183" s="1"/>
      <c r="N183" s="1"/>
      <c r="O183" s="1"/>
      <c r="P183" s="81"/>
      <c r="Q183" s="1"/>
      <c r="R183" s="42"/>
      <c r="S183" s="670"/>
      <c r="T183" s="42"/>
      <c r="U183" s="42"/>
      <c r="V183" s="44"/>
    </row>
    <row r="184" spans="1:22" ht="25.5" hidden="1" customHeight="1" x14ac:dyDescent="0.25">
      <c r="B184" s="55"/>
      <c r="C184" s="2"/>
      <c r="D184" s="762" t="s">
        <v>561</v>
      </c>
      <c r="E184" s="762"/>
      <c r="F184" s="397"/>
      <c r="G184" s="582"/>
      <c r="H184" s="261">
        <f t="shared" si="42"/>
        <v>0</v>
      </c>
      <c r="I184" s="159"/>
      <c r="J184" s="167">
        <f t="shared" si="31"/>
        <v>0</v>
      </c>
      <c r="K184" s="75"/>
      <c r="L184" s="1"/>
      <c r="M184" s="1"/>
      <c r="N184" s="1"/>
      <c r="O184" s="1"/>
      <c r="P184" s="81"/>
      <c r="Q184" s="1"/>
      <c r="R184" s="42"/>
      <c r="S184" s="670"/>
      <c r="T184" s="42"/>
      <c r="U184" s="42"/>
      <c r="V184" s="44"/>
    </row>
    <row r="185" spans="1:22" ht="25.5" hidden="1" customHeight="1" x14ac:dyDescent="0.25">
      <c r="B185" s="55"/>
      <c r="C185" s="2"/>
      <c r="D185" s="762" t="s">
        <v>564</v>
      </c>
      <c r="E185" s="762"/>
      <c r="F185" s="397"/>
      <c r="G185" s="582"/>
      <c r="H185" s="261">
        <f t="shared" si="42"/>
        <v>0</v>
      </c>
      <c r="I185" s="159"/>
      <c r="J185" s="167">
        <f t="shared" si="31"/>
        <v>0</v>
      </c>
      <c r="K185" s="75"/>
      <c r="L185" s="1"/>
      <c r="M185" s="1"/>
      <c r="N185" s="1"/>
      <c r="O185" s="1"/>
      <c r="P185" s="81"/>
      <c r="Q185" s="1"/>
      <c r="R185" s="42"/>
      <c r="S185" s="670"/>
      <c r="T185" s="42"/>
      <c r="U185" s="42"/>
      <c r="V185" s="44"/>
    </row>
    <row r="186" spans="1:22" s="18" customFormat="1" hidden="1" x14ac:dyDescent="0.25">
      <c r="A186" s="126" t="s">
        <v>274</v>
      </c>
      <c r="B186" s="92" t="s">
        <v>686</v>
      </c>
      <c r="C186" s="784" t="s">
        <v>275</v>
      </c>
      <c r="D186" s="785"/>
      <c r="E186" s="785"/>
      <c r="F186" s="388"/>
      <c r="G186" s="571"/>
      <c r="H186" s="252">
        <f>H187+H188+H189+H190+H191+H192+H193+H194+H195+H196</f>
        <v>0</v>
      </c>
      <c r="I186" s="150">
        <f t="shared" ref="I186:V186" si="43">I187+I188+I189+I190+I191+I192+I193+I194+I195+I196</f>
        <v>0</v>
      </c>
      <c r="J186" s="166">
        <f t="shared" si="31"/>
        <v>0</v>
      </c>
      <c r="K186" s="94">
        <f t="shared" si="43"/>
        <v>0</v>
      </c>
      <c r="L186" s="95">
        <f t="shared" si="43"/>
        <v>0</v>
      </c>
      <c r="M186" s="95">
        <f t="shared" si="43"/>
        <v>0</v>
      </c>
      <c r="N186" s="95">
        <f t="shared" si="43"/>
        <v>0</v>
      </c>
      <c r="O186" s="95">
        <f t="shared" si="43"/>
        <v>0</v>
      </c>
      <c r="P186" s="98">
        <f t="shared" si="43"/>
        <v>0</v>
      </c>
      <c r="Q186" s="95">
        <f t="shared" si="43"/>
        <v>0</v>
      </c>
      <c r="R186" s="97">
        <f t="shared" si="43"/>
        <v>0</v>
      </c>
      <c r="S186" s="668">
        <f t="shared" si="43"/>
        <v>0</v>
      </c>
      <c r="T186" s="97">
        <f t="shared" si="43"/>
        <v>0</v>
      </c>
      <c r="U186" s="97">
        <f t="shared" si="43"/>
        <v>0</v>
      </c>
      <c r="V186" s="99">
        <f t="shared" si="43"/>
        <v>0</v>
      </c>
    </row>
    <row r="187" spans="1:22" hidden="1" x14ac:dyDescent="0.25">
      <c r="B187" s="55"/>
      <c r="C187" s="2"/>
      <c r="D187" s="761" t="s">
        <v>371</v>
      </c>
      <c r="E187" s="761"/>
      <c r="F187" s="393"/>
      <c r="G187" s="579"/>
      <c r="H187" s="251">
        <f t="shared" ref="H187:H196" si="44">SUM(K187:V187)</f>
        <v>0</v>
      </c>
      <c r="I187" s="149"/>
      <c r="J187" s="167">
        <f t="shared" si="31"/>
        <v>0</v>
      </c>
      <c r="K187" s="75"/>
      <c r="L187" s="1"/>
      <c r="M187" s="1"/>
      <c r="N187" s="1"/>
      <c r="O187" s="1"/>
      <c r="P187" s="81"/>
      <c r="Q187" s="1"/>
      <c r="R187" s="42"/>
      <c r="S187" s="670"/>
      <c r="T187" s="42"/>
      <c r="U187" s="42"/>
      <c r="V187" s="44"/>
    </row>
    <row r="188" spans="1:22" hidden="1" x14ac:dyDescent="0.25">
      <c r="B188" s="55"/>
      <c r="C188" s="2"/>
      <c r="D188" s="761" t="s">
        <v>544</v>
      </c>
      <c r="E188" s="761"/>
      <c r="F188" s="393"/>
      <c r="G188" s="579"/>
      <c r="H188" s="251">
        <f t="shared" si="44"/>
        <v>0</v>
      </c>
      <c r="I188" s="149"/>
      <c r="J188" s="167">
        <f t="shared" si="31"/>
        <v>0</v>
      </c>
      <c r="K188" s="75"/>
      <c r="L188" s="1"/>
      <c r="M188" s="1"/>
      <c r="N188" s="1"/>
      <c r="O188" s="1"/>
      <c r="P188" s="81"/>
      <c r="Q188" s="1"/>
      <c r="R188" s="42"/>
      <c r="S188" s="670"/>
      <c r="T188" s="42"/>
      <c r="U188" s="42"/>
      <c r="V188" s="44"/>
    </row>
    <row r="189" spans="1:22" hidden="1" x14ac:dyDescent="0.25">
      <c r="B189" s="55"/>
      <c r="C189" s="2"/>
      <c r="D189" s="761" t="s">
        <v>547</v>
      </c>
      <c r="E189" s="761"/>
      <c r="F189" s="393"/>
      <c r="G189" s="579"/>
      <c r="H189" s="251">
        <f t="shared" si="44"/>
        <v>0</v>
      </c>
      <c r="I189" s="149"/>
      <c r="J189" s="167">
        <f t="shared" si="31"/>
        <v>0</v>
      </c>
      <c r="K189" s="75"/>
      <c r="L189" s="1"/>
      <c r="M189" s="1"/>
      <c r="N189" s="1"/>
      <c r="O189" s="1"/>
      <c r="P189" s="81"/>
      <c r="Q189" s="1"/>
      <c r="R189" s="42"/>
      <c r="S189" s="670"/>
      <c r="T189" s="42"/>
      <c r="U189" s="42"/>
      <c r="V189" s="44"/>
    </row>
    <row r="190" spans="1:22" hidden="1" x14ac:dyDescent="0.25">
      <c r="B190" s="55"/>
      <c r="C190" s="2"/>
      <c r="D190" s="762" t="s">
        <v>818</v>
      </c>
      <c r="E190" s="762"/>
      <c r="F190" s="397"/>
      <c r="G190" s="582"/>
      <c r="H190" s="261">
        <f t="shared" si="44"/>
        <v>0</v>
      </c>
      <c r="I190" s="159"/>
      <c r="J190" s="167">
        <f t="shared" si="31"/>
        <v>0</v>
      </c>
      <c r="K190" s="75"/>
      <c r="L190" s="1"/>
      <c r="M190" s="1"/>
      <c r="N190" s="1"/>
      <c r="O190" s="1"/>
      <c r="P190" s="81"/>
      <c r="Q190" s="1"/>
      <c r="R190" s="42"/>
      <c r="S190" s="670"/>
      <c r="T190" s="42"/>
      <c r="U190" s="42"/>
      <c r="V190" s="44"/>
    </row>
    <row r="191" spans="1:22" hidden="1" x14ac:dyDescent="0.25">
      <c r="B191" s="55"/>
      <c r="C191" s="2"/>
      <c r="D191" s="761" t="s">
        <v>554</v>
      </c>
      <c r="E191" s="761"/>
      <c r="F191" s="393"/>
      <c r="G191" s="579"/>
      <c r="H191" s="251">
        <f t="shared" si="44"/>
        <v>0</v>
      </c>
      <c r="I191" s="149"/>
      <c r="J191" s="167">
        <f t="shared" si="31"/>
        <v>0</v>
      </c>
      <c r="K191" s="75"/>
      <c r="L191" s="1"/>
      <c r="M191" s="1"/>
      <c r="N191" s="1"/>
      <c r="O191" s="1"/>
      <c r="P191" s="81"/>
      <c r="Q191" s="1"/>
      <c r="R191" s="42"/>
      <c r="S191" s="670"/>
      <c r="T191" s="42"/>
      <c r="U191" s="42"/>
      <c r="V191" s="44"/>
    </row>
    <row r="192" spans="1:22" hidden="1" x14ac:dyDescent="0.25">
      <c r="B192" s="55"/>
      <c r="C192" s="2"/>
      <c r="D192" s="761" t="s">
        <v>553</v>
      </c>
      <c r="E192" s="761"/>
      <c r="F192" s="393"/>
      <c r="G192" s="579"/>
      <c r="H192" s="251">
        <f t="shared" si="44"/>
        <v>0</v>
      </c>
      <c r="I192" s="149"/>
      <c r="J192" s="167">
        <f t="shared" si="31"/>
        <v>0</v>
      </c>
      <c r="K192" s="75"/>
      <c r="L192" s="1"/>
      <c r="M192" s="1"/>
      <c r="N192" s="1"/>
      <c r="O192" s="1"/>
      <c r="P192" s="81"/>
      <c r="Q192" s="1"/>
      <c r="R192" s="42"/>
      <c r="S192" s="670"/>
      <c r="T192" s="42"/>
      <c r="U192" s="42"/>
      <c r="V192" s="44"/>
    </row>
    <row r="193" spans="1:22" ht="25.5" hidden="1" customHeight="1" x14ac:dyDescent="0.25">
      <c r="B193" s="55"/>
      <c r="C193" s="2"/>
      <c r="D193" s="762" t="s">
        <v>557</v>
      </c>
      <c r="E193" s="762"/>
      <c r="F193" s="397"/>
      <c r="G193" s="582"/>
      <c r="H193" s="261">
        <f t="shared" si="44"/>
        <v>0</v>
      </c>
      <c r="I193" s="159"/>
      <c r="J193" s="167">
        <f t="shared" si="31"/>
        <v>0</v>
      </c>
      <c r="K193" s="75"/>
      <c r="L193" s="1"/>
      <c r="M193" s="1"/>
      <c r="N193" s="1"/>
      <c r="O193" s="1"/>
      <c r="P193" s="81"/>
      <c r="Q193" s="1"/>
      <c r="R193" s="42"/>
      <c r="S193" s="670"/>
      <c r="T193" s="42"/>
      <c r="U193" s="42"/>
      <c r="V193" s="44"/>
    </row>
    <row r="194" spans="1:22" hidden="1" x14ac:dyDescent="0.25">
      <c r="B194" s="55"/>
      <c r="C194" s="2"/>
      <c r="D194" s="761" t="s">
        <v>819</v>
      </c>
      <c r="E194" s="761"/>
      <c r="F194" s="393"/>
      <c r="G194" s="579"/>
      <c r="H194" s="251">
        <f t="shared" si="44"/>
        <v>0</v>
      </c>
      <c r="I194" s="149"/>
      <c r="J194" s="167">
        <f t="shared" si="31"/>
        <v>0</v>
      </c>
      <c r="K194" s="75"/>
      <c r="L194" s="1"/>
      <c r="M194" s="1"/>
      <c r="N194" s="1"/>
      <c r="O194" s="1"/>
      <c r="P194" s="81"/>
      <c r="Q194" s="1"/>
      <c r="R194" s="42"/>
      <c r="S194" s="670"/>
      <c r="T194" s="42"/>
      <c r="U194" s="42"/>
      <c r="V194" s="44"/>
    </row>
    <row r="195" spans="1:22" ht="25.5" hidden="1" customHeight="1" x14ac:dyDescent="0.25">
      <c r="B195" s="55"/>
      <c r="C195" s="2"/>
      <c r="D195" s="762" t="s">
        <v>562</v>
      </c>
      <c r="E195" s="762"/>
      <c r="F195" s="397"/>
      <c r="G195" s="582"/>
      <c r="H195" s="261">
        <f t="shared" si="44"/>
        <v>0</v>
      </c>
      <c r="I195" s="159"/>
      <c r="J195" s="167">
        <f t="shared" si="31"/>
        <v>0</v>
      </c>
      <c r="K195" s="75"/>
      <c r="L195" s="1"/>
      <c r="M195" s="1"/>
      <c r="N195" s="1"/>
      <c r="O195" s="1"/>
      <c r="P195" s="81"/>
      <c r="Q195" s="1"/>
      <c r="R195" s="42"/>
      <c r="S195" s="670"/>
      <c r="T195" s="42"/>
      <c r="U195" s="42"/>
      <c r="V195" s="44"/>
    </row>
    <row r="196" spans="1:22" ht="25.5" hidden="1" customHeight="1" x14ac:dyDescent="0.25">
      <c r="B196" s="55"/>
      <c r="C196" s="2"/>
      <c r="D196" s="762" t="s">
        <v>565</v>
      </c>
      <c r="E196" s="762"/>
      <c r="F196" s="397"/>
      <c r="G196" s="582"/>
      <c r="H196" s="261">
        <f t="shared" si="44"/>
        <v>0</v>
      </c>
      <c r="I196" s="159"/>
      <c r="J196" s="167">
        <f t="shared" si="31"/>
        <v>0</v>
      </c>
      <c r="K196" s="75"/>
      <c r="L196" s="1"/>
      <c r="M196" s="1"/>
      <c r="N196" s="1"/>
      <c r="O196" s="1"/>
      <c r="P196" s="81"/>
      <c r="Q196" s="1"/>
      <c r="R196" s="42"/>
      <c r="S196" s="670"/>
      <c r="T196" s="42"/>
      <c r="U196" s="42"/>
      <c r="V196" s="44"/>
    </row>
    <row r="197" spans="1:22" s="18" customFormat="1" ht="25.5" hidden="1" customHeight="1" x14ac:dyDescent="0.25">
      <c r="A197" s="126" t="s">
        <v>276</v>
      </c>
      <c r="B197" s="92" t="s">
        <v>687</v>
      </c>
      <c r="C197" s="819" t="s">
        <v>607</v>
      </c>
      <c r="D197" s="820"/>
      <c r="E197" s="820"/>
      <c r="F197" s="403"/>
      <c r="G197" s="589"/>
      <c r="H197" s="265">
        <f>H198+H199</f>
        <v>0</v>
      </c>
      <c r="I197" s="163">
        <f t="shared" ref="I197:V197" si="45">I198+I199</f>
        <v>0</v>
      </c>
      <c r="J197" s="166">
        <f t="shared" si="31"/>
        <v>0</v>
      </c>
      <c r="K197" s="94">
        <f t="shared" si="45"/>
        <v>0</v>
      </c>
      <c r="L197" s="95">
        <f t="shared" si="45"/>
        <v>0</v>
      </c>
      <c r="M197" s="95">
        <f t="shared" si="45"/>
        <v>0</v>
      </c>
      <c r="N197" s="95">
        <f t="shared" si="45"/>
        <v>0</v>
      </c>
      <c r="O197" s="95">
        <f t="shared" si="45"/>
        <v>0</v>
      </c>
      <c r="P197" s="98">
        <f t="shared" si="45"/>
        <v>0</v>
      </c>
      <c r="Q197" s="95">
        <f t="shared" si="45"/>
        <v>0</v>
      </c>
      <c r="R197" s="97">
        <f t="shared" si="45"/>
        <v>0</v>
      </c>
      <c r="S197" s="668">
        <f t="shared" si="45"/>
        <v>0</v>
      </c>
      <c r="T197" s="97">
        <f t="shared" si="45"/>
        <v>0</v>
      </c>
      <c r="U197" s="97">
        <f t="shared" si="45"/>
        <v>0</v>
      </c>
      <c r="V197" s="99">
        <f t="shared" si="45"/>
        <v>0</v>
      </c>
    </row>
    <row r="198" spans="1:22" ht="25.5" hidden="1" customHeight="1" x14ac:dyDescent="0.25">
      <c r="B198" s="55"/>
      <c r="C198" s="2"/>
      <c r="D198" s="762" t="s">
        <v>568</v>
      </c>
      <c r="E198" s="762"/>
      <c r="F198" s="397"/>
      <c r="G198" s="582"/>
      <c r="H198" s="261">
        <f>SUM(K198:V198)</f>
        <v>0</v>
      </c>
      <c r="I198" s="159"/>
      <c r="J198" s="167">
        <f t="shared" ref="J198:J255" si="46">SUM(H198:I198)</f>
        <v>0</v>
      </c>
      <c r="K198" s="75"/>
      <c r="L198" s="1"/>
      <c r="M198" s="1"/>
      <c r="N198" s="1"/>
      <c r="O198" s="1"/>
      <c r="P198" s="81"/>
      <c r="Q198" s="1"/>
      <c r="R198" s="42"/>
      <c r="S198" s="670"/>
      <c r="T198" s="42"/>
      <c r="U198" s="42"/>
      <c r="V198" s="44"/>
    </row>
    <row r="199" spans="1:22" ht="25.5" hidden="1" customHeight="1" x14ac:dyDescent="0.25">
      <c r="B199" s="55"/>
      <c r="C199" s="2"/>
      <c r="D199" s="762" t="s">
        <v>569</v>
      </c>
      <c r="E199" s="762"/>
      <c r="F199" s="397"/>
      <c r="G199" s="582"/>
      <c r="H199" s="261">
        <f>SUM(K199:V199)</f>
        <v>0</v>
      </c>
      <c r="I199" s="159"/>
      <c r="J199" s="167">
        <f t="shared" si="46"/>
        <v>0</v>
      </c>
      <c r="K199" s="75"/>
      <c r="L199" s="1"/>
      <c r="M199" s="1"/>
      <c r="N199" s="1"/>
      <c r="O199" s="1"/>
      <c r="P199" s="81"/>
      <c r="Q199" s="1"/>
      <c r="R199" s="42"/>
      <c r="S199" s="670"/>
      <c r="T199" s="42"/>
      <c r="U199" s="42"/>
      <c r="V199" s="44"/>
    </row>
    <row r="200" spans="1:22" s="18" customFormat="1" ht="15" hidden="1" customHeight="1" x14ac:dyDescent="0.25">
      <c r="A200" s="126" t="s">
        <v>277</v>
      </c>
      <c r="B200" s="92" t="s">
        <v>688</v>
      </c>
      <c r="C200" s="819" t="s">
        <v>820</v>
      </c>
      <c r="D200" s="820"/>
      <c r="E200" s="820"/>
      <c r="F200" s="403"/>
      <c r="G200" s="589"/>
      <c r="H200" s="265">
        <f>H201+H202+H203+H204+H205+H206+H207+H208+H209+H210+H211</f>
        <v>0</v>
      </c>
      <c r="I200" s="163">
        <f t="shared" ref="I200:V200" si="47">I201+I202+I203+I204+I205+I206+I207+I208+I209+I210+I211</f>
        <v>0</v>
      </c>
      <c r="J200" s="166">
        <f t="shared" si="46"/>
        <v>0</v>
      </c>
      <c r="K200" s="94">
        <f t="shared" si="47"/>
        <v>0</v>
      </c>
      <c r="L200" s="95">
        <f t="shared" si="47"/>
        <v>0</v>
      </c>
      <c r="M200" s="95">
        <f t="shared" si="47"/>
        <v>0</v>
      </c>
      <c r="N200" s="95">
        <f t="shared" si="47"/>
        <v>0</v>
      </c>
      <c r="O200" s="95">
        <f t="shared" si="47"/>
        <v>0</v>
      </c>
      <c r="P200" s="98">
        <f t="shared" si="47"/>
        <v>0</v>
      </c>
      <c r="Q200" s="95">
        <f t="shared" si="47"/>
        <v>0</v>
      </c>
      <c r="R200" s="97">
        <f t="shared" si="47"/>
        <v>0</v>
      </c>
      <c r="S200" s="668">
        <f t="shared" si="47"/>
        <v>0</v>
      </c>
      <c r="T200" s="97">
        <f t="shared" si="47"/>
        <v>0</v>
      </c>
      <c r="U200" s="97">
        <f t="shared" si="47"/>
        <v>0</v>
      </c>
      <c r="V200" s="99">
        <f t="shared" si="47"/>
        <v>0</v>
      </c>
    </row>
    <row r="201" spans="1:22" hidden="1" x14ac:dyDescent="0.25">
      <c r="B201" s="55"/>
      <c r="C201" s="2"/>
      <c r="D201" s="761" t="s">
        <v>372</v>
      </c>
      <c r="E201" s="761"/>
      <c r="F201" s="393"/>
      <c r="G201" s="579"/>
      <c r="H201" s="251">
        <f t="shared" ref="H201:H213" si="48">SUM(K201:V201)</f>
        <v>0</v>
      </c>
      <c r="I201" s="149"/>
      <c r="J201" s="167">
        <f t="shared" si="46"/>
        <v>0</v>
      </c>
      <c r="K201" s="75"/>
      <c r="L201" s="1"/>
      <c r="M201" s="1"/>
      <c r="N201" s="1"/>
      <c r="O201" s="1"/>
      <c r="P201" s="81"/>
      <c r="Q201" s="1"/>
      <c r="R201" s="42"/>
      <c r="S201" s="670"/>
      <c r="T201" s="42"/>
      <c r="U201" s="42"/>
      <c r="V201" s="44"/>
    </row>
    <row r="202" spans="1:22" hidden="1" x14ac:dyDescent="0.25">
      <c r="B202" s="55"/>
      <c r="C202" s="2"/>
      <c r="D202" s="761" t="s">
        <v>821</v>
      </c>
      <c r="E202" s="761"/>
      <c r="F202" s="393"/>
      <c r="G202" s="579"/>
      <c r="H202" s="251">
        <f t="shared" si="48"/>
        <v>0</v>
      </c>
      <c r="I202" s="149"/>
      <c r="J202" s="167">
        <f t="shared" si="46"/>
        <v>0</v>
      </c>
      <c r="K202" s="75"/>
      <c r="L202" s="1"/>
      <c r="M202" s="1"/>
      <c r="N202" s="1"/>
      <c r="O202" s="1"/>
      <c r="P202" s="81"/>
      <c r="Q202" s="1"/>
      <c r="R202" s="42"/>
      <c r="S202" s="670"/>
      <c r="T202" s="42"/>
      <c r="U202" s="42"/>
      <c r="V202" s="44"/>
    </row>
    <row r="203" spans="1:22" hidden="1" x14ac:dyDescent="0.25">
      <c r="B203" s="55"/>
      <c r="C203" s="2"/>
      <c r="D203" s="761" t="s">
        <v>375</v>
      </c>
      <c r="E203" s="761"/>
      <c r="F203" s="393"/>
      <c r="G203" s="579"/>
      <c r="H203" s="251">
        <f t="shared" si="48"/>
        <v>0</v>
      </c>
      <c r="I203" s="149"/>
      <c r="J203" s="167">
        <f t="shared" si="46"/>
        <v>0</v>
      </c>
      <c r="K203" s="75"/>
      <c r="L203" s="1"/>
      <c r="M203" s="1"/>
      <c r="N203" s="1"/>
      <c r="O203" s="1"/>
      <c r="P203" s="81"/>
      <c r="Q203" s="1"/>
      <c r="R203" s="42"/>
      <c r="S203" s="670"/>
      <c r="T203" s="42"/>
      <c r="U203" s="42"/>
      <c r="V203" s="44"/>
    </row>
    <row r="204" spans="1:22" hidden="1" x14ac:dyDescent="0.25">
      <c r="B204" s="55"/>
      <c r="C204" s="2"/>
      <c r="D204" s="761" t="s">
        <v>373</v>
      </c>
      <c r="E204" s="761"/>
      <c r="F204" s="393"/>
      <c r="G204" s="579"/>
      <c r="H204" s="251">
        <f t="shared" si="48"/>
        <v>0</v>
      </c>
      <c r="I204" s="149"/>
      <c r="J204" s="167">
        <f t="shared" si="46"/>
        <v>0</v>
      </c>
      <c r="K204" s="75"/>
      <c r="L204" s="1"/>
      <c r="M204" s="1"/>
      <c r="N204" s="1"/>
      <c r="O204" s="1"/>
      <c r="P204" s="81"/>
      <c r="Q204" s="1"/>
      <c r="R204" s="42"/>
      <c r="S204" s="670"/>
      <c r="T204" s="42"/>
      <c r="U204" s="42"/>
      <c r="V204" s="44"/>
    </row>
    <row r="205" spans="1:22" hidden="1" x14ac:dyDescent="0.25">
      <c r="B205" s="55"/>
      <c r="C205" s="2"/>
      <c r="D205" s="761" t="s">
        <v>822</v>
      </c>
      <c r="E205" s="761"/>
      <c r="F205" s="393"/>
      <c r="G205" s="579"/>
      <c r="H205" s="251">
        <f t="shared" si="48"/>
        <v>0</v>
      </c>
      <c r="I205" s="149"/>
      <c r="J205" s="167">
        <f t="shared" si="46"/>
        <v>0</v>
      </c>
      <c r="K205" s="75"/>
      <c r="L205" s="1"/>
      <c r="M205" s="1"/>
      <c r="N205" s="1"/>
      <c r="O205" s="1"/>
      <c r="P205" s="81"/>
      <c r="Q205" s="1"/>
      <c r="R205" s="42"/>
      <c r="S205" s="670"/>
      <c r="T205" s="42"/>
      <c r="U205" s="42"/>
      <c r="V205" s="44"/>
    </row>
    <row r="206" spans="1:22" ht="25.5" hidden="1" customHeight="1" x14ac:dyDescent="0.25">
      <c r="B206" s="55"/>
      <c r="C206" s="2"/>
      <c r="D206" s="762" t="s">
        <v>537</v>
      </c>
      <c r="E206" s="762"/>
      <c r="F206" s="397"/>
      <c r="G206" s="582"/>
      <c r="H206" s="261">
        <f t="shared" si="48"/>
        <v>0</v>
      </c>
      <c r="I206" s="159"/>
      <c r="J206" s="167">
        <f t="shared" si="46"/>
        <v>0</v>
      </c>
      <c r="K206" s="75"/>
      <c r="L206" s="1"/>
      <c r="M206" s="1"/>
      <c r="N206" s="1"/>
      <c r="O206" s="1"/>
      <c r="P206" s="81"/>
      <c r="Q206" s="1"/>
      <c r="R206" s="42"/>
      <c r="S206" s="670"/>
      <c r="T206" s="42"/>
      <c r="U206" s="42"/>
      <c r="V206" s="44"/>
    </row>
    <row r="207" spans="1:22" ht="25.5" hidden="1" customHeight="1" x14ac:dyDescent="0.25">
      <c r="B207" s="55"/>
      <c r="C207" s="2"/>
      <c r="D207" s="762" t="s">
        <v>540</v>
      </c>
      <c r="E207" s="762"/>
      <c r="F207" s="397"/>
      <c r="G207" s="582"/>
      <c r="H207" s="261">
        <f t="shared" si="48"/>
        <v>0</v>
      </c>
      <c r="I207" s="159"/>
      <c r="J207" s="167">
        <f t="shared" si="46"/>
        <v>0</v>
      </c>
      <c r="K207" s="75"/>
      <c r="L207" s="1"/>
      <c r="M207" s="1"/>
      <c r="N207" s="1"/>
      <c r="O207" s="1"/>
      <c r="P207" s="81"/>
      <c r="Q207" s="1"/>
      <c r="R207" s="42"/>
      <c r="S207" s="670"/>
      <c r="T207" s="42"/>
      <c r="U207" s="42"/>
      <c r="V207" s="44"/>
    </row>
    <row r="208" spans="1:22" hidden="1" x14ac:dyDescent="0.25">
      <c r="B208" s="55"/>
      <c r="C208" s="2"/>
      <c r="D208" s="761" t="s">
        <v>823</v>
      </c>
      <c r="E208" s="761"/>
      <c r="F208" s="393"/>
      <c r="G208" s="579"/>
      <c r="H208" s="251">
        <f t="shared" si="48"/>
        <v>0</v>
      </c>
      <c r="I208" s="149"/>
      <c r="J208" s="167">
        <f t="shared" si="46"/>
        <v>0</v>
      </c>
      <c r="K208" s="75"/>
      <c r="L208" s="1"/>
      <c r="M208" s="1"/>
      <c r="N208" s="1"/>
      <c r="O208" s="1"/>
      <c r="P208" s="81"/>
      <c r="Q208" s="1"/>
      <c r="R208" s="42"/>
      <c r="S208" s="670"/>
      <c r="T208" s="42"/>
      <c r="U208" s="42"/>
      <c r="V208" s="44"/>
    </row>
    <row r="209" spans="1:22" hidden="1" x14ac:dyDescent="0.25">
      <c r="B209" s="55"/>
      <c r="C209" s="2"/>
      <c r="D209" s="761" t="s">
        <v>374</v>
      </c>
      <c r="E209" s="761"/>
      <c r="F209" s="393"/>
      <c r="G209" s="579"/>
      <c r="H209" s="251">
        <f t="shared" si="48"/>
        <v>0</v>
      </c>
      <c r="I209" s="149"/>
      <c r="J209" s="167">
        <f t="shared" si="46"/>
        <v>0</v>
      </c>
      <c r="K209" s="75"/>
      <c r="L209" s="1"/>
      <c r="M209" s="1"/>
      <c r="N209" s="1"/>
      <c r="O209" s="1"/>
      <c r="P209" s="81"/>
      <c r="Q209" s="1"/>
      <c r="R209" s="42"/>
      <c r="S209" s="670"/>
      <c r="T209" s="42"/>
      <c r="U209" s="42"/>
      <c r="V209" s="44"/>
    </row>
    <row r="210" spans="1:22" hidden="1" x14ac:dyDescent="0.25">
      <c r="B210" s="55"/>
      <c r="C210" s="2"/>
      <c r="D210" s="761" t="s">
        <v>824</v>
      </c>
      <c r="E210" s="761"/>
      <c r="F210" s="393"/>
      <c r="G210" s="579"/>
      <c r="H210" s="251">
        <f t="shared" si="48"/>
        <v>0</v>
      </c>
      <c r="I210" s="149"/>
      <c r="J210" s="167">
        <f t="shared" si="46"/>
        <v>0</v>
      </c>
      <c r="K210" s="75"/>
      <c r="L210" s="1"/>
      <c r="M210" s="1"/>
      <c r="N210" s="1"/>
      <c r="O210" s="1"/>
      <c r="P210" s="81"/>
      <c r="Q210" s="1"/>
      <c r="R210" s="42"/>
      <c r="S210" s="670"/>
      <c r="T210" s="42"/>
      <c r="U210" s="42"/>
      <c r="V210" s="44"/>
    </row>
    <row r="211" spans="1:22" hidden="1" x14ac:dyDescent="0.25">
      <c r="B211" s="55"/>
      <c r="C211" s="2"/>
      <c r="D211" s="761" t="s">
        <v>566</v>
      </c>
      <c r="E211" s="761"/>
      <c r="F211" s="393"/>
      <c r="G211" s="579"/>
      <c r="H211" s="251">
        <f t="shared" si="48"/>
        <v>0</v>
      </c>
      <c r="I211" s="149"/>
      <c r="J211" s="167">
        <f t="shared" si="46"/>
        <v>0</v>
      </c>
      <c r="K211" s="75"/>
      <c r="L211" s="1"/>
      <c r="M211" s="1"/>
      <c r="N211" s="1"/>
      <c r="O211" s="1"/>
      <c r="P211" s="81"/>
      <c r="Q211" s="1"/>
      <c r="R211" s="42"/>
      <c r="S211" s="670"/>
      <c r="T211" s="42"/>
      <c r="U211" s="42"/>
      <c r="V211" s="44"/>
    </row>
    <row r="212" spans="1:22" s="18" customFormat="1" hidden="1" x14ac:dyDescent="0.25">
      <c r="A212" s="126" t="s">
        <v>278</v>
      </c>
      <c r="B212" s="92" t="s">
        <v>689</v>
      </c>
      <c r="C212" s="784" t="s">
        <v>279</v>
      </c>
      <c r="D212" s="785"/>
      <c r="E212" s="785"/>
      <c r="F212" s="388"/>
      <c r="G212" s="571"/>
      <c r="H212" s="252">
        <f t="shared" si="48"/>
        <v>0</v>
      </c>
      <c r="I212" s="150"/>
      <c r="J212" s="166">
        <f t="shared" si="46"/>
        <v>0</v>
      </c>
      <c r="K212" s="94"/>
      <c r="L212" s="95"/>
      <c r="M212" s="95"/>
      <c r="N212" s="95"/>
      <c r="O212" s="95"/>
      <c r="P212" s="98"/>
      <c r="Q212" s="95"/>
      <c r="R212" s="97"/>
      <c r="S212" s="668"/>
      <c r="T212" s="97"/>
      <c r="U212" s="97"/>
      <c r="V212" s="99"/>
    </row>
    <row r="213" spans="1:22" s="18" customFormat="1" hidden="1" x14ac:dyDescent="0.25">
      <c r="A213" s="126" t="s">
        <v>280</v>
      </c>
      <c r="B213" s="92" t="s">
        <v>690</v>
      </c>
      <c r="C213" s="784" t="s">
        <v>281</v>
      </c>
      <c r="D213" s="785"/>
      <c r="E213" s="785"/>
      <c r="F213" s="388"/>
      <c r="G213" s="571"/>
      <c r="H213" s="252">
        <f t="shared" si="48"/>
        <v>0</v>
      </c>
      <c r="I213" s="150"/>
      <c r="J213" s="166">
        <f t="shared" si="46"/>
        <v>0</v>
      </c>
      <c r="K213" s="94"/>
      <c r="L213" s="95"/>
      <c r="M213" s="95"/>
      <c r="N213" s="95"/>
      <c r="O213" s="95"/>
      <c r="P213" s="98"/>
      <c r="Q213" s="95"/>
      <c r="R213" s="97"/>
      <c r="S213" s="668"/>
      <c r="T213" s="97"/>
      <c r="U213" s="97"/>
      <c r="V213" s="99"/>
    </row>
    <row r="214" spans="1:22" s="18" customFormat="1" hidden="1" x14ac:dyDescent="0.25">
      <c r="A214" s="126" t="s">
        <v>282</v>
      </c>
      <c r="B214" s="92" t="s">
        <v>691</v>
      </c>
      <c r="C214" s="784" t="s">
        <v>283</v>
      </c>
      <c r="D214" s="785"/>
      <c r="E214" s="785"/>
      <c r="F214" s="388"/>
      <c r="G214" s="571"/>
      <c r="H214" s="252">
        <f>H215+H216+H217+H218+H219+H220+H221+H222+H223+H224</f>
        <v>0</v>
      </c>
      <c r="I214" s="150">
        <f t="shared" ref="I214:V214" si="49">I215+I216+I217+I218+I219+I220+I221+I222+I223+I224</f>
        <v>0</v>
      </c>
      <c r="J214" s="166">
        <f t="shared" si="46"/>
        <v>0</v>
      </c>
      <c r="K214" s="94">
        <f t="shared" si="49"/>
        <v>0</v>
      </c>
      <c r="L214" s="95">
        <f t="shared" si="49"/>
        <v>0</v>
      </c>
      <c r="M214" s="95">
        <f t="shared" si="49"/>
        <v>0</v>
      </c>
      <c r="N214" s="95">
        <f t="shared" si="49"/>
        <v>0</v>
      </c>
      <c r="O214" s="95">
        <f t="shared" si="49"/>
        <v>0</v>
      </c>
      <c r="P214" s="98">
        <f t="shared" si="49"/>
        <v>0</v>
      </c>
      <c r="Q214" s="95">
        <f t="shared" si="49"/>
        <v>0</v>
      </c>
      <c r="R214" s="97">
        <f t="shared" si="49"/>
        <v>0</v>
      </c>
      <c r="S214" s="668">
        <f t="shared" si="49"/>
        <v>0</v>
      </c>
      <c r="T214" s="97">
        <f t="shared" si="49"/>
        <v>0</v>
      </c>
      <c r="U214" s="97">
        <f t="shared" si="49"/>
        <v>0</v>
      </c>
      <c r="V214" s="99">
        <f t="shared" si="49"/>
        <v>0</v>
      </c>
    </row>
    <row r="215" spans="1:22" hidden="1" x14ac:dyDescent="0.25">
      <c r="B215" s="55"/>
      <c r="C215" s="2"/>
      <c r="D215" s="761" t="s">
        <v>376</v>
      </c>
      <c r="E215" s="761"/>
      <c r="F215" s="393"/>
      <c r="G215" s="579"/>
      <c r="H215" s="251">
        <f t="shared" ref="H215:H224" si="50">SUM(K215:V215)</f>
        <v>0</v>
      </c>
      <c r="I215" s="149"/>
      <c r="J215" s="167">
        <f t="shared" si="46"/>
        <v>0</v>
      </c>
      <c r="K215" s="75"/>
      <c r="L215" s="1"/>
      <c r="M215" s="1"/>
      <c r="N215" s="1"/>
      <c r="O215" s="1"/>
      <c r="P215" s="81"/>
      <c r="Q215" s="1"/>
      <c r="R215" s="42"/>
      <c r="S215" s="670"/>
      <c r="T215" s="42"/>
      <c r="U215" s="42"/>
      <c r="V215" s="44"/>
    </row>
    <row r="216" spans="1:22" hidden="1" x14ac:dyDescent="0.25">
      <c r="B216" s="55"/>
      <c r="C216" s="2"/>
      <c r="D216" s="761" t="s">
        <v>377</v>
      </c>
      <c r="E216" s="761"/>
      <c r="F216" s="393"/>
      <c r="G216" s="579"/>
      <c r="H216" s="251">
        <f t="shared" si="50"/>
        <v>0</v>
      </c>
      <c r="I216" s="149"/>
      <c r="J216" s="167">
        <f t="shared" si="46"/>
        <v>0</v>
      </c>
      <c r="K216" s="75"/>
      <c r="L216" s="1"/>
      <c r="M216" s="1"/>
      <c r="N216" s="1"/>
      <c r="O216" s="1"/>
      <c r="P216" s="81"/>
      <c r="Q216" s="1"/>
      <c r="R216" s="42"/>
      <c r="S216" s="670"/>
      <c r="T216" s="42"/>
      <c r="U216" s="42"/>
      <c r="V216" s="44"/>
    </row>
    <row r="217" spans="1:22" hidden="1" x14ac:dyDescent="0.25">
      <c r="B217" s="55"/>
      <c r="C217" s="2"/>
      <c r="D217" s="761" t="s">
        <v>378</v>
      </c>
      <c r="E217" s="761"/>
      <c r="F217" s="393"/>
      <c r="G217" s="579"/>
      <c r="H217" s="251">
        <f t="shared" si="50"/>
        <v>0</v>
      </c>
      <c r="I217" s="149"/>
      <c r="J217" s="167">
        <f t="shared" si="46"/>
        <v>0</v>
      </c>
      <c r="K217" s="75"/>
      <c r="L217" s="1"/>
      <c r="M217" s="1"/>
      <c r="N217" s="1"/>
      <c r="O217" s="1"/>
      <c r="P217" s="81"/>
      <c r="Q217" s="1"/>
      <c r="R217" s="42"/>
      <c r="S217" s="670"/>
      <c r="T217" s="42"/>
      <c r="U217" s="42"/>
      <c r="V217" s="44"/>
    </row>
    <row r="218" spans="1:22" hidden="1" x14ac:dyDescent="0.25">
      <c r="B218" s="55"/>
      <c r="C218" s="2"/>
      <c r="D218" s="761" t="s">
        <v>379</v>
      </c>
      <c r="E218" s="761"/>
      <c r="F218" s="393"/>
      <c r="G218" s="579"/>
      <c r="H218" s="251">
        <f t="shared" si="50"/>
        <v>0</v>
      </c>
      <c r="I218" s="149"/>
      <c r="J218" s="167">
        <f t="shared" si="46"/>
        <v>0</v>
      </c>
      <c r="K218" s="75"/>
      <c r="L218" s="1"/>
      <c r="M218" s="1"/>
      <c r="N218" s="1"/>
      <c r="O218" s="1"/>
      <c r="P218" s="81"/>
      <c r="Q218" s="1"/>
      <c r="R218" s="42"/>
      <c r="S218" s="670"/>
      <c r="T218" s="42"/>
      <c r="U218" s="42"/>
      <c r="V218" s="44"/>
    </row>
    <row r="219" spans="1:22" hidden="1" x14ac:dyDescent="0.25">
      <c r="B219" s="55"/>
      <c r="C219" s="2"/>
      <c r="D219" s="761" t="s">
        <v>380</v>
      </c>
      <c r="E219" s="761"/>
      <c r="F219" s="393"/>
      <c r="G219" s="579"/>
      <c r="H219" s="251">
        <f t="shared" si="50"/>
        <v>0</v>
      </c>
      <c r="I219" s="149"/>
      <c r="J219" s="167">
        <f t="shared" si="46"/>
        <v>0</v>
      </c>
      <c r="K219" s="75"/>
      <c r="L219" s="1"/>
      <c r="M219" s="1"/>
      <c r="N219" s="1"/>
      <c r="O219" s="1"/>
      <c r="P219" s="81"/>
      <c r="Q219" s="1"/>
      <c r="R219" s="42"/>
      <c r="S219" s="670"/>
      <c r="T219" s="42"/>
      <c r="U219" s="42"/>
      <c r="V219" s="44"/>
    </row>
    <row r="220" spans="1:22" ht="25.5" hidden="1" customHeight="1" x14ac:dyDescent="0.25">
      <c r="B220" s="55"/>
      <c r="C220" s="2"/>
      <c r="D220" s="762" t="s">
        <v>538</v>
      </c>
      <c r="E220" s="762"/>
      <c r="F220" s="397"/>
      <c r="G220" s="582"/>
      <c r="H220" s="261">
        <f t="shared" si="50"/>
        <v>0</v>
      </c>
      <c r="I220" s="159"/>
      <c r="J220" s="167">
        <f t="shared" si="46"/>
        <v>0</v>
      </c>
      <c r="K220" s="75"/>
      <c r="L220" s="1"/>
      <c r="M220" s="1"/>
      <c r="N220" s="1"/>
      <c r="O220" s="1"/>
      <c r="P220" s="81"/>
      <c r="Q220" s="1"/>
      <c r="R220" s="42"/>
      <c r="S220" s="670"/>
      <c r="T220" s="42"/>
      <c r="U220" s="42"/>
      <c r="V220" s="44"/>
    </row>
    <row r="221" spans="1:22" ht="25.5" hidden="1" customHeight="1" x14ac:dyDescent="0.25">
      <c r="B221" s="55"/>
      <c r="C221" s="2"/>
      <c r="D221" s="762" t="s">
        <v>541</v>
      </c>
      <c r="E221" s="762"/>
      <c r="F221" s="397"/>
      <c r="G221" s="582"/>
      <c r="H221" s="261">
        <f t="shared" si="50"/>
        <v>0</v>
      </c>
      <c r="I221" s="159"/>
      <c r="J221" s="167">
        <f t="shared" si="46"/>
        <v>0</v>
      </c>
      <c r="K221" s="75"/>
      <c r="L221" s="1"/>
      <c r="M221" s="1"/>
      <c r="N221" s="1"/>
      <c r="O221" s="1"/>
      <c r="P221" s="81"/>
      <c r="Q221" s="1"/>
      <c r="R221" s="42"/>
      <c r="S221" s="670"/>
      <c r="T221" s="42"/>
      <c r="U221" s="42"/>
      <c r="V221" s="44"/>
    </row>
    <row r="222" spans="1:22" hidden="1" x14ac:dyDescent="0.25">
      <c r="B222" s="55"/>
      <c r="C222" s="2"/>
      <c r="D222" s="761" t="s">
        <v>381</v>
      </c>
      <c r="E222" s="761"/>
      <c r="F222" s="393"/>
      <c r="G222" s="579"/>
      <c r="H222" s="251">
        <f t="shared" si="50"/>
        <v>0</v>
      </c>
      <c r="I222" s="149"/>
      <c r="J222" s="167">
        <f t="shared" si="46"/>
        <v>0</v>
      </c>
      <c r="K222" s="75"/>
      <c r="L222" s="1"/>
      <c r="M222" s="1"/>
      <c r="N222" s="1"/>
      <c r="O222" s="1"/>
      <c r="P222" s="81"/>
      <c r="Q222" s="1"/>
      <c r="R222" s="42"/>
      <c r="S222" s="670"/>
      <c r="T222" s="42"/>
      <c r="U222" s="42"/>
      <c r="V222" s="44"/>
    </row>
    <row r="223" spans="1:22" hidden="1" x14ac:dyDescent="0.25">
      <c r="B223" s="55"/>
      <c r="C223" s="2"/>
      <c r="D223" s="761" t="s">
        <v>382</v>
      </c>
      <c r="E223" s="761"/>
      <c r="F223" s="393"/>
      <c r="G223" s="579"/>
      <c r="H223" s="251">
        <f t="shared" si="50"/>
        <v>0</v>
      </c>
      <c r="I223" s="149"/>
      <c r="J223" s="167">
        <f t="shared" si="46"/>
        <v>0</v>
      </c>
      <c r="K223" s="75"/>
      <c r="L223" s="1"/>
      <c r="M223" s="1"/>
      <c r="N223" s="1"/>
      <c r="O223" s="1"/>
      <c r="P223" s="81"/>
      <c r="Q223" s="1"/>
      <c r="R223" s="42"/>
      <c r="S223" s="670"/>
      <c r="T223" s="42"/>
      <c r="U223" s="42"/>
      <c r="V223" s="44"/>
    </row>
    <row r="224" spans="1:22" ht="15.75" hidden="1" thickBot="1" x14ac:dyDescent="0.3">
      <c r="B224" s="57"/>
      <c r="C224" s="20"/>
      <c r="D224" s="787" t="s">
        <v>567</v>
      </c>
      <c r="E224" s="787"/>
      <c r="F224" s="404"/>
      <c r="G224" s="590"/>
      <c r="H224" s="253">
        <f t="shared" si="50"/>
        <v>0</v>
      </c>
      <c r="I224" s="151"/>
      <c r="J224" s="167">
        <f t="shared" si="46"/>
        <v>0</v>
      </c>
      <c r="K224" s="75"/>
      <c r="L224" s="1"/>
      <c r="M224" s="1"/>
      <c r="N224" s="1"/>
      <c r="O224" s="1"/>
      <c r="P224" s="81"/>
      <c r="Q224" s="1"/>
      <c r="R224" s="42"/>
      <c r="S224" s="670"/>
      <c r="T224" s="42"/>
      <c r="U224" s="42"/>
      <c r="V224" s="44"/>
    </row>
    <row r="225" spans="1:22" ht="15.75" thickBot="1" x14ac:dyDescent="0.3">
      <c r="B225" s="100" t="s">
        <v>284</v>
      </c>
      <c r="C225" s="788" t="s">
        <v>285</v>
      </c>
      <c r="D225" s="789"/>
      <c r="E225" s="789"/>
      <c r="F225" s="386"/>
      <c r="G225" s="575"/>
      <c r="H225" s="254">
        <f>H226+H247+H253+H254</f>
        <v>0</v>
      </c>
      <c r="I225" s="152">
        <f t="shared" ref="I225:V225" si="51">I226+I247+I253+I254</f>
        <v>0</v>
      </c>
      <c r="J225" s="164">
        <f t="shared" si="46"/>
        <v>0</v>
      </c>
      <c r="K225" s="86">
        <f t="shared" si="51"/>
        <v>0</v>
      </c>
      <c r="L225" s="87">
        <f t="shared" si="51"/>
        <v>0</v>
      </c>
      <c r="M225" s="87">
        <f t="shared" si="51"/>
        <v>0</v>
      </c>
      <c r="N225" s="87">
        <f t="shared" si="51"/>
        <v>0</v>
      </c>
      <c r="O225" s="87">
        <f t="shared" si="51"/>
        <v>0</v>
      </c>
      <c r="P225" s="90">
        <f t="shared" si="51"/>
        <v>0</v>
      </c>
      <c r="Q225" s="87">
        <f t="shared" si="51"/>
        <v>0</v>
      </c>
      <c r="R225" s="89">
        <f t="shared" si="51"/>
        <v>0</v>
      </c>
      <c r="S225" s="666">
        <f t="shared" si="51"/>
        <v>0</v>
      </c>
      <c r="T225" s="89">
        <f t="shared" si="51"/>
        <v>0</v>
      </c>
      <c r="U225" s="89">
        <f t="shared" si="51"/>
        <v>0</v>
      </c>
      <c r="V225" s="91">
        <f t="shared" si="51"/>
        <v>0</v>
      </c>
    </row>
    <row r="226" spans="1:22" hidden="1" x14ac:dyDescent="0.25">
      <c r="B226" s="115" t="s">
        <v>692</v>
      </c>
      <c r="C226" s="812" t="s">
        <v>286</v>
      </c>
      <c r="D226" s="813"/>
      <c r="E226" s="813"/>
      <c r="F226" s="392"/>
      <c r="G226" s="569"/>
      <c r="H226" s="250">
        <f>H227+H231+H238+H239+H240+H241+H242+H243+H244</f>
        <v>0</v>
      </c>
      <c r="I226" s="148">
        <f t="shared" ref="I226:V226" si="52">I227+I231+I238+I239+I240+I241+I242+I243+I244</f>
        <v>0</v>
      </c>
      <c r="J226" s="165">
        <f t="shared" si="46"/>
        <v>0</v>
      </c>
      <c r="K226" s="117">
        <f t="shared" si="52"/>
        <v>0</v>
      </c>
      <c r="L226" s="118">
        <f t="shared" si="52"/>
        <v>0</v>
      </c>
      <c r="M226" s="118">
        <f t="shared" si="52"/>
        <v>0</v>
      </c>
      <c r="N226" s="118">
        <f t="shared" si="52"/>
        <v>0</v>
      </c>
      <c r="O226" s="118">
        <f t="shared" si="52"/>
        <v>0</v>
      </c>
      <c r="P226" s="121">
        <f t="shared" si="52"/>
        <v>0</v>
      </c>
      <c r="Q226" s="122">
        <f t="shared" si="52"/>
        <v>0</v>
      </c>
      <c r="R226" s="120">
        <f t="shared" si="52"/>
        <v>0</v>
      </c>
      <c r="S226" s="667">
        <f t="shared" si="52"/>
        <v>0</v>
      </c>
      <c r="T226" s="120">
        <f t="shared" si="52"/>
        <v>0</v>
      </c>
      <c r="U226" s="120">
        <f t="shared" si="52"/>
        <v>0</v>
      </c>
      <c r="V226" s="122">
        <f t="shared" si="52"/>
        <v>0</v>
      </c>
    </row>
    <row r="227" spans="1:22" s="18" customFormat="1" hidden="1" x14ac:dyDescent="0.25">
      <c r="A227" s="126"/>
      <c r="B227" s="53" t="s">
        <v>693</v>
      </c>
      <c r="C227" s="810" t="s">
        <v>287</v>
      </c>
      <c r="D227" s="811"/>
      <c r="E227" s="811"/>
      <c r="F227" s="384"/>
      <c r="G227" s="572"/>
      <c r="H227" s="258">
        <f>H228+H229+H230</f>
        <v>0</v>
      </c>
      <c r="I227" s="156">
        <f t="shared" ref="I227:V227" si="53">I228+I229+I230</f>
        <v>0</v>
      </c>
      <c r="J227" s="168">
        <f t="shared" si="46"/>
        <v>0</v>
      </c>
      <c r="K227" s="77">
        <f t="shared" si="53"/>
        <v>0</v>
      </c>
      <c r="L227" s="13">
        <f t="shared" si="53"/>
        <v>0</v>
      </c>
      <c r="M227" s="13">
        <f t="shared" si="53"/>
        <v>0</v>
      </c>
      <c r="N227" s="13">
        <f t="shared" si="53"/>
        <v>0</v>
      </c>
      <c r="O227" s="13">
        <f t="shared" si="53"/>
        <v>0</v>
      </c>
      <c r="P227" s="82">
        <f t="shared" si="53"/>
        <v>0</v>
      </c>
      <c r="Q227" s="45">
        <f t="shared" si="53"/>
        <v>0</v>
      </c>
      <c r="R227" s="43">
        <f t="shared" si="53"/>
        <v>0</v>
      </c>
      <c r="S227" s="669">
        <f t="shared" si="53"/>
        <v>0</v>
      </c>
      <c r="T227" s="43">
        <f t="shared" si="53"/>
        <v>0</v>
      </c>
      <c r="U227" s="43">
        <f t="shared" si="53"/>
        <v>0</v>
      </c>
      <c r="V227" s="45">
        <f t="shared" si="53"/>
        <v>0</v>
      </c>
    </row>
    <row r="228" spans="1:22" s="209" customFormat="1" hidden="1" x14ac:dyDescent="0.25">
      <c r="A228" s="126" t="s">
        <v>288</v>
      </c>
      <c r="B228" s="189" t="s">
        <v>694</v>
      </c>
      <c r="C228" s="246"/>
      <c r="D228" s="814" t="s">
        <v>706</v>
      </c>
      <c r="E228" s="814"/>
      <c r="F228" s="405"/>
      <c r="G228" s="591"/>
      <c r="H228" s="288">
        <f>SUM(K228:V228)</f>
        <v>0</v>
      </c>
      <c r="I228" s="289"/>
      <c r="J228" s="191">
        <f t="shared" si="46"/>
        <v>0</v>
      </c>
      <c r="K228" s="199"/>
      <c r="L228" s="193"/>
      <c r="M228" s="193"/>
      <c r="N228" s="193"/>
      <c r="O228" s="193"/>
      <c r="P228" s="194"/>
      <c r="Q228" s="195"/>
      <c r="R228" s="192"/>
      <c r="S228" s="664"/>
      <c r="T228" s="192"/>
      <c r="U228" s="192"/>
      <c r="V228" s="195"/>
    </row>
    <row r="229" spans="1:22" s="209" customFormat="1" hidden="1" x14ac:dyDescent="0.25">
      <c r="A229" s="126" t="s">
        <v>289</v>
      </c>
      <c r="B229" s="189" t="s">
        <v>695</v>
      </c>
      <c r="C229" s="198"/>
      <c r="D229" s="794" t="s">
        <v>707</v>
      </c>
      <c r="E229" s="794"/>
      <c r="F229" s="383"/>
      <c r="G229" s="570"/>
      <c r="H229" s="271">
        <f>SUM(K229:V229)</f>
        <v>0</v>
      </c>
      <c r="I229" s="190"/>
      <c r="J229" s="191">
        <f t="shared" si="46"/>
        <v>0</v>
      </c>
      <c r="K229" s="199"/>
      <c r="L229" s="193"/>
      <c r="M229" s="193"/>
      <c r="N229" s="193"/>
      <c r="O229" s="193"/>
      <c r="P229" s="194"/>
      <c r="Q229" s="195"/>
      <c r="R229" s="192"/>
      <c r="S229" s="664"/>
      <c r="T229" s="192"/>
      <c r="U229" s="192"/>
      <c r="V229" s="195"/>
    </row>
    <row r="230" spans="1:22" s="209" customFormat="1" hidden="1" x14ac:dyDescent="0.25">
      <c r="A230" s="126" t="s">
        <v>290</v>
      </c>
      <c r="B230" s="189" t="s">
        <v>696</v>
      </c>
      <c r="C230" s="198"/>
      <c r="D230" s="794" t="s">
        <v>708</v>
      </c>
      <c r="E230" s="794"/>
      <c r="F230" s="383"/>
      <c r="G230" s="570"/>
      <c r="H230" s="271">
        <f>SUM(K230:V230)</f>
        <v>0</v>
      </c>
      <c r="I230" s="190"/>
      <c r="J230" s="191">
        <f t="shared" si="46"/>
        <v>0</v>
      </c>
      <c r="K230" s="199"/>
      <c r="L230" s="193"/>
      <c r="M230" s="193"/>
      <c r="N230" s="193"/>
      <c r="O230" s="193"/>
      <c r="P230" s="194"/>
      <c r="Q230" s="195"/>
      <c r="R230" s="192"/>
      <c r="S230" s="664"/>
      <c r="T230" s="192"/>
      <c r="U230" s="192"/>
      <c r="V230" s="195"/>
    </row>
    <row r="231" spans="1:22" s="18" customFormat="1" hidden="1" x14ac:dyDescent="0.25">
      <c r="A231" s="126"/>
      <c r="B231" s="53" t="s">
        <v>697</v>
      </c>
      <c r="C231" s="810" t="s">
        <v>291</v>
      </c>
      <c r="D231" s="811"/>
      <c r="E231" s="811"/>
      <c r="F231" s="384"/>
      <c r="G231" s="572"/>
      <c r="H231" s="258">
        <f>H232+H233+H234+H235+H236+H237</f>
        <v>0</v>
      </c>
      <c r="I231" s="156">
        <f t="shared" ref="I231:V231" si="54">I232+I233+I234+I235+I236+I237</f>
        <v>0</v>
      </c>
      <c r="J231" s="168">
        <f t="shared" si="46"/>
        <v>0</v>
      </c>
      <c r="K231" s="77">
        <f t="shared" si="54"/>
        <v>0</v>
      </c>
      <c r="L231" s="13">
        <f t="shared" si="54"/>
        <v>0</v>
      </c>
      <c r="M231" s="13">
        <f t="shared" si="54"/>
        <v>0</v>
      </c>
      <c r="N231" s="13">
        <f t="shared" si="54"/>
        <v>0</v>
      </c>
      <c r="O231" s="13">
        <f t="shared" si="54"/>
        <v>0</v>
      </c>
      <c r="P231" s="82">
        <f t="shared" si="54"/>
        <v>0</v>
      </c>
      <c r="Q231" s="45">
        <f t="shared" si="54"/>
        <v>0</v>
      </c>
      <c r="R231" s="43">
        <f t="shared" si="54"/>
        <v>0</v>
      </c>
      <c r="S231" s="669">
        <f t="shared" si="54"/>
        <v>0</v>
      </c>
      <c r="T231" s="43">
        <f t="shared" si="54"/>
        <v>0</v>
      </c>
      <c r="U231" s="43">
        <f t="shared" si="54"/>
        <v>0</v>
      </c>
      <c r="V231" s="45">
        <f t="shared" si="54"/>
        <v>0</v>
      </c>
    </row>
    <row r="232" spans="1:22" s="209" customFormat="1" hidden="1" x14ac:dyDescent="0.25">
      <c r="A232" s="126" t="s">
        <v>292</v>
      </c>
      <c r="B232" s="189" t="s">
        <v>698</v>
      </c>
      <c r="C232" s="198"/>
      <c r="D232" s="794" t="s">
        <v>383</v>
      </c>
      <c r="E232" s="794"/>
      <c r="F232" s="383"/>
      <c r="G232" s="570"/>
      <c r="H232" s="271">
        <f t="shared" ref="H232:H243" si="55">SUM(K232:V232)</f>
        <v>0</v>
      </c>
      <c r="I232" s="190"/>
      <c r="J232" s="191">
        <f t="shared" si="46"/>
        <v>0</v>
      </c>
      <c r="K232" s="199"/>
      <c r="L232" s="193"/>
      <c r="M232" s="193"/>
      <c r="N232" s="193"/>
      <c r="O232" s="193"/>
      <c r="P232" s="194"/>
      <c r="Q232" s="195"/>
      <c r="R232" s="192"/>
      <c r="S232" s="664"/>
      <c r="T232" s="192"/>
      <c r="U232" s="192"/>
      <c r="V232" s="195"/>
    </row>
    <row r="233" spans="1:22" s="209" customFormat="1" hidden="1" x14ac:dyDescent="0.25">
      <c r="A233" s="126" t="s">
        <v>293</v>
      </c>
      <c r="B233" s="189" t="s">
        <v>699</v>
      </c>
      <c r="C233" s="198"/>
      <c r="D233" s="794" t="s">
        <v>384</v>
      </c>
      <c r="E233" s="794"/>
      <c r="F233" s="383"/>
      <c r="G233" s="570"/>
      <c r="H233" s="271">
        <f t="shared" si="55"/>
        <v>0</v>
      </c>
      <c r="I233" s="190"/>
      <c r="J233" s="191">
        <f t="shared" si="46"/>
        <v>0</v>
      </c>
      <c r="K233" s="199"/>
      <c r="L233" s="193"/>
      <c r="M233" s="193"/>
      <c r="N233" s="193"/>
      <c r="O233" s="193"/>
      <c r="P233" s="194"/>
      <c r="Q233" s="195"/>
      <c r="R233" s="192"/>
      <c r="S233" s="664"/>
      <c r="T233" s="192"/>
      <c r="U233" s="192"/>
      <c r="V233" s="195"/>
    </row>
    <row r="234" spans="1:22" s="209" customFormat="1" hidden="1" x14ac:dyDescent="0.25">
      <c r="A234" s="126" t="s">
        <v>887</v>
      </c>
      <c r="B234" s="189" t="s">
        <v>888</v>
      </c>
      <c r="C234" s="198"/>
      <c r="D234" s="794" t="s">
        <v>889</v>
      </c>
      <c r="E234" s="794"/>
      <c r="F234" s="383"/>
      <c r="G234" s="570"/>
      <c r="H234" s="271">
        <f t="shared" si="55"/>
        <v>0</v>
      </c>
      <c r="I234" s="190"/>
      <c r="J234" s="191">
        <f t="shared" si="46"/>
        <v>0</v>
      </c>
      <c r="K234" s="199"/>
      <c r="L234" s="193"/>
      <c r="M234" s="193"/>
      <c r="N234" s="193"/>
      <c r="O234" s="193"/>
      <c r="P234" s="194"/>
      <c r="Q234" s="195"/>
      <c r="R234" s="192"/>
      <c r="S234" s="664"/>
      <c r="T234" s="192"/>
      <c r="U234" s="192"/>
      <c r="V234" s="195"/>
    </row>
    <row r="235" spans="1:22" s="209" customFormat="1" hidden="1" x14ac:dyDescent="0.25">
      <c r="A235" s="126" t="s">
        <v>294</v>
      </c>
      <c r="B235" s="189" t="s">
        <v>700</v>
      </c>
      <c r="C235" s="198"/>
      <c r="D235" s="794" t="s">
        <v>295</v>
      </c>
      <c r="E235" s="794"/>
      <c r="F235" s="383"/>
      <c r="G235" s="570"/>
      <c r="H235" s="271">
        <f t="shared" si="55"/>
        <v>0</v>
      </c>
      <c r="I235" s="190"/>
      <c r="J235" s="191">
        <f t="shared" si="46"/>
        <v>0</v>
      </c>
      <c r="K235" s="199"/>
      <c r="L235" s="193"/>
      <c r="M235" s="193"/>
      <c r="N235" s="193"/>
      <c r="O235" s="193"/>
      <c r="P235" s="194"/>
      <c r="Q235" s="195"/>
      <c r="R235" s="192"/>
      <c r="S235" s="664"/>
      <c r="T235" s="192"/>
      <c r="U235" s="192"/>
      <c r="V235" s="195"/>
    </row>
    <row r="236" spans="1:22" s="209" customFormat="1" hidden="1" x14ac:dyDescent="0.25">
      <c r="A236" s="126" t="s">
        <v>296</v>
      </c>
      <c r="B236" s="189" t="s">
        <v>701</v>
      </c>
      <c r="C236" s="198"/>
      <c r="D236" s="794" t="s">
        <v>297</v>
      </c>
      <c r="E236" s="794"/>
      <c r="F236" s="383"/>
      <c r="G236" s="570"/>
      <c r="H236" s="271">
        <f t="shared" si="55"/>
        <v>0</v>
      </c>
      <c r="I236" s="190"/>
      <c r="J236" s="191">
        <f t="shared" si="46"/>
        <v>0</v>
      </c>
      <c r="K236" s="199"/>
      <c r="L236" s="193"/>
      <c r="M236" s="193"/>
      <c r="N236" s="193"/>
      <c r="O236" s="193"/>
      <c r="P236" s="194"/>
      <c r="Q236" s="195"/>
      <c r="R236" s="192"/>
      <c r="S236" s="664"/>
      <c r="T236" s="192"/>
      <c r="U236" s="192"/>
      <c r="V236" s="195"/>
    </row>
    <row r="237" spans="1:22" s="209" customFormat="1" hidden="1" x14ac:dyDescent="0.25">
      <c r="A237" s="126" t="s">
        <v>890</v>
      </c>
      <c r="B237" s="189" t="s">
        <v>891</v>
      </c>
      <c r="C237" s="198"/>
      <c r="D237" s="794" t="s">
        <v>892</v>
      </c>
      <c r="E237" s="794"/>
      <c r="F237" s="383"/>
      <c r="G237" s="570"/>
      <c r="H237" s="271">
        <f t="shared" si="55"/>
        <v>0</v>
      </c>
      <c r="I237" s="190"/>
      <c r="J237" s="191">
        <f t="shared" si="46"/>
        <v>0</v>
      </c>
      <c r="K237" s="199"/>
      <c r="L237" s="193"/>
      <c r="M237" s="193"/>
      <c r="N237" s="193"/>
      <c r="O237" s="193"/>
      <c r="P237" s="194"/>
      <c r="Q237" s="195"/>
      <c r="R237" s="192"/>
      <c r="S237" s="664"/>
      <c r="T237" s="192"/>
      <c r="U237" s="192"/>
      <c r="V237" s="195"/>
    </row>
    <row r="238" spans="1:22" s="41" customFormat="1" hidden="1" x14ac:dyDescent="0.25">
      <c r="A238" s="126" t="s">
        <v>893</v>
      </c>
      <c r="B238" s="53" t="s">
        <v>894</v>
      </c>
      <c r="C238" s="810" t="s">
        <v>895</v>
      </c>
      <c r="D238" s="811"/>
      <c r="E238" s="811"/>
      <c r="F238" s="384"/>
      <c r="G238" s="572"/>
      <c r="H238" s="258">
        <f t="shared" si="55"/>
        <v>0</v>
      </c>
      <c r="I238" s="156"/>
      <c r="J238" s="168">
        <f t="shared" si="46"/>
        <v>0</v>
      </c>
      <c r="K238" s="77"/>
      <c r="L238" s="13"/>
      <c r="M238" s="13"/>
      <c r="N238" s="13"/>
      <c r="O238" s="13"/>
      <c r="P238" s="82"/>
      <c r="Q238" s="45"/>
      <c r="R238" s="43"/>
      <c r="S238" s="669"/>
      <c r="T238" s="43"/>
      <c r="U238" s="43"/>
      <c r="V238" s="45"/>
    </row>
    <row r="239" spans="1:22" s="41" customFormat="1" hidden="1" x14ac:dyDescent="0.25">
      <c r="A239" s="126" t="s">
        <v>298</v>
      </c>
      <c r="B239" s="53" t="s">
        <v>702</v>
      </c>
      <c r="C239" s="810" t="s">
        <v>299</v>
      </c>
      <c r="D239" s="811"/>
      <c r="E239" s="811"/>
      <c r="F239" s="384"/>
      <c r="G239" s="572"/>
      <c r="H239" s="258">
        <f t="shared" si="55"/>
        <v>0</v>
      </c>
      <c r="I239" s="156"/>
      <c r="J239" s="168">
        <f t="shared" si="46"/>
        <v>0</v>
      </c>
      <c r="K239" s="77"/>
      <c r="L239" s="13"/>
      <c r="M239" s="13"/>
      <c r="N239" s="13"/>
      <c r="O239" s="13"/>
      <c r="P239" s="82"/>
      <c r="Q239" s="45"/>
      <c r="R239" s="43"/>
      <c r="S239" s="669"/>
      <c r="T239" s="43"/>
      <c r="U239" s="43"/>
      <c r="V239" s="45"/>
    </row>
    <row r="240" spans="1:22" s="41" customFormat="1" hidden="1" x14ac:dyDescent="0.25">
      <c r="A240" s="126" t="s">
        <v>300</v>
      </c>
      <c r="B240" s="53" t="s">
        <v>703</v>
      </c>
      <c r="C240" s="810" t="s">
        <v>896</v>
      </c>
      <c r="D240" s="811"/>
      <c r="E240" s="811"/>
      <c r="F240" s="384"/>
      <c r="G240" s="572"/>
      <c r="H240" s="258">
        <f t="shared" si="55"/>
        <v>0</v>
      </c>
      <c r="I240" s="156"/>
      <c r="J240" s="168">
        <f t="shared" si="46"/>
        <v>0</v>
      </c>
      <c r="K240" s="77"/>
      <c r="L240" s="13"/>
      <c r="M240" s="13"/>
      <c r="N240" s="13"/>
      <c r="O240" s="13"/>
      <c r="P240" s="82"/>
      <c r="Q240" s="45"/>
      <c r="R240" s="43"/>
      <c r="S240" s="669"/>
      <c r="T240" s="43"/>
      <c r="U240" s="43"/>
      <c r="V240" s="45"/>
    </row>
    <row r="241" spans="1:22" s="41" customFormat="1" hidden="1" x14ac:dyDescent="0.25">
      <c r="A241" s="126" t="s">
        <v>301</v>
      </c>
      <c r="B241" s="53" t="s">
        <v>704</v>
      </c>
      <c r="C241" s="810" t="s">
        <v>897</v>
      </c>
      <c r="D241" s="811"/>
      <c r="E241" s="811"/>
      <c r="F241" s="384"/>
      <c r="G241" s="572"/>
      <c r="H241" s="258">
        <f t="shared" si="55"/>
        <v>0</v>
      </c>
      <c r="I241" s="156"/>
      <c r="J241" s="168">
        <f t="shared" si="46"/>
        <v>0</v>
      </c>
      <c r="K241" s="77"/>
      <c r="L241" s="13"/>
      <c r="M241" s="13"/>
      <c r="N241" s="13"/>
      <c r="O241" s="13"/>
      <c r="P241" s="82"/>
      <c r="Q241" s="45"/>
      <c r="R241" s="43"/>
      <c r="S241" s="669"/>
      <c r="T241" s="43"/>
      <c r="U241" s="43"/>
      <c r="V241" s="45"/>
    </row>
    <row r="242" spans="1:22" s="41" customFormat="1" hidden="1" x14ac:dyDescent="0.25">
      <c r="A242" s="126" t="s">
        <v>302</v>
      </c>
      <c r="B242" s="53" t="s">
        <v>705</v>
      </c>
      <c r="C242" s="810" t="s">
        <v>303</v>
      </c>
      <c r="D242" s="811"/>
      <c r="E242" s="811"/>
      <c r="F242" s="384"/>
      <c r="G242" s="572"/>
      <c r="H242" s="258">
        <f t="shared" si="55"/>
        <v>0</v>
      </c>
      <c r="I242" s="156"/>
      <c r="J242" s="168">
        <f t="shared" si="46"/>
        <v>0</v>
      </c>
      <c r="K242" s="77"/>
      <c r="L242" s="13"/>
      <c r="M242" s="13"/>
      <c r="N242" s="13"/>
      <c r="O242" s="13"/>
      <c r="P242" s="82"/>
      <c r="Q242" s="45"/>
      <c r="R242" s="43"/>
      <c r="S242" s="669"/>
      <c r="T242" s="43"/>
      <c r="U242" s="43"/>
      <c r="V242" s="45"/>
    </row>
    <row r="243" spans="1:22" s="41" customFormat="1" hidden="1" x14ac:dyDescent="0.25">
      <c r="A243" s="126" t="s">
        <v>898</v>
      </c>
      <c r="B243" s="53" t="s">
        <v>899</v>
      </c>
      <c r="C243" s="810" t="s">
        <v>901</v>
      </c>
      <c r="D243" s="811"/>
      <c r="E243" s="811"/>
      <c r="F243" s="384"/>
      <c r="G243" s="572"/>
      <c r="H243" s="258">
        <f t="shared" si="55"/>
        <v>0</v>
      </c>
      <c r="I243" s="156"/>
      <c r="J243" s="168">
        <f t="shared" si="46"/>
        <v>0</v>
      </c>
      <c r="K243" s="77"/>
      <c r="L243" s="13"/>
      <c r="M243" s="13"/>
      <c r="N243" s="13"/>
      <c r="O243" s="13"/>
      <c r="P243" s="82"/>
      <c r="Q243" s="45"/>
      <c r="R243" s="43"/>
      <c r="S243" s="669"/>
      <c r="T243" s="43"/>
      <c r="U243" s="43"/>
      <c r="V243" s="45"/>
    </row>
    <row r="244" spans="1:22" s="41" customFormat="1" hidden="1" x14ac:dyDescent="0.25">
      <c r="A244" s="126"/>
      <c r="B244" s="53" t="s">
        <v>900</v>
      </c>
      <c r="C244" s="810" t="s">
        <v>902</v>
      </c>
      <c r="D244" s="811"/>
      <c r="E244" s="811"/>
      <c r="F244" s="384"/>
      <c r="G244" s="572"/>
      <c r="H244" s="258">
        <f>H245+H246</f>
        <v>0</v>
      </c>
      <c r="I244" s="156">
        <f t="shared" ref="I244:V244" si="56">I245+I246</f>
        <v>0</v>
      </c>
      <c r="J244" s="168">
        <f t="shared" si="46"/>
        <v>0</v>
      </c>
      <c r="K244" s="77">
        <f t="shared" si="56"/>
        <v>0</v>
      </c>
      <c r="L244" s="13">
        <f t="shared" si="56"/>
        <v>0</v>
      </c>
      <c r="M244" s="13">
        <f t="shared" si="56"/>
        <v>0</v>
      </c>
      <c r="N244" s="13">
        <f t="shared" si="56"/>
        <v>0</v>
      </c>
      <c r="O244" s="13">
        <f t="shared" si="56"/>
        <v>0</v>
      </c>
      <c r="P244" s="82">
        <f t="shared" si="56"/>
        <v>0</v>
      </c>
      <c r="Q244" s="45">
        <f t="shared" si="56"/>
        <v>0</v>
      </c>
      <c r="R244" s="43">
        <f t="shared" si="56"/>
        <v>0</v>
      </c>
      <c r="S244" s="669">
        <f t="shared" si="56"/>
        <v>0</v>
      </c>
      <c r="T244" s="43">
        <f t="shared" si="56"/>
        <v>0</v>
      </c>
      <c r="U244" s="43">
        <f t="shared" si="56"/>
        <v>0</v>
      </c>
      <c r="V244" s="45">
        <f t="shared" si="56"/>
        <v>0</v>
      </c>
    </row>
    <row r="245" spans="1:22" s="209" customFormat="1" hidden="1" x14ac:dyDescent="0.25">
      <c r="A245" s="126" t="s">
        <v>904</v>
      </c>
      <c r="B245" s="189" t="s">
        <v>903</v>
      </c>
      <c r="C245" s="198"/>
      <c r="D245" s="794" t="s">
        <v>907</v>
      </c>
      <c r="E245" s="794"/>
      <c r="F245" s="383"/>
      <c r="G245" s="570"/>
      <c r="H245" s="271">
        <f>SUM(K245:V245)</f>
        <v>0</v>
      </c>
      <c r="I245" s="190"/>
      <c r="J245" s="191">
        <f t="shared" si="46"/>
        <v>0</v>
      </c>
      <c r="K245" s="199"/>
      <c r="L245" s="193"/>
      <c r="M245" s="193"/>
      <c r="N245" s="193"/>
      <c r="O245" s="193"/>
      <c r="P245" s="194"/>
      <c r="Q245" s="195"/>
      <c r="R245" s="192"/>
      <c r="S245" s="664"/>
      <c r="T245" s="192"/>
      <c r="U245" s="192"/>
      <c r="V245" s="195"/>
    </row>
    <row r="246" spans="1:22" s="209" customFormat="1" hidden="1" x14ac:dyDescent="0.25">
      <c r="A246" s="126" t="s">
        <v>905</v>
      </c>
      <c r="B246" s="189" t="s">
        <v>906</v>
      </c>
      <c r="C246" s="198"/>
      <c r="D246" s="794" t="s">
        <v>908</v>
      </c>
      <c r="E246" s="794"/>
      <c r="F246" s="383"/>
      <c r="G246" s="570"/>
      <c r="H246" s="271">
        <f>SUM(K246:V246)</f>
        <v>0</v>
      </c>
      <c r="I246" s="190"/>
      <c r="J246" s="191">
        <f t="shared" si="46"/>
        <v>0</v>
      </c>
      <c r="K246" s="199"/>
      <c r="L246" s="193"/>
      <c r="M246" s="193"/>
      <c r="N246" s="193"/>
      <c r="O246" s="193"/>
      <c r="P246" s="194"/>
      <c r="Q246" s="195"/>
      <c r="R246" s="192"/>
      <c r="S246" s="664"/>
      <c r="T246" s="192"/>
      <c r="U246" s="192"/>
      <c r="V246" s="195"/>
    </row>
    <row r="247" spans="1:22" hidden="1" x14ac:dyDescent="0.25">
      <c r="B247" s="92" t="s">
        <v>709</v>
      </c>
      <c r="C247" s="784" t="s">
        <v>304</v>
      </c>
      <c r="D247" s="785"/>
      <c r="E247" s="785"/>
      <c r="F247" s="388"/>
      <c r="G247" s="571"/>
      <c r="H247" s="252">
        <f>H248+H249+H250+H251+H252</f>
        <v>0</v>
      </c>
      <c r="I247" s="150">
        <f t="shared" ref="I247:V247" si="57">I248+I249+I250+I251+I252</f>
        <v>0</v>
      </c>
      <c r="J247" s="166">
        <f t="shared" si="46"/>
        <v>0</v>
      </c>
      <c r="K247" s="94">
        <f t="shared" si="57"/>
        <v>0</v>
      </c>
      <c r="L247" s="95">
        <f t="shared" si="57"/>
        <v>0</v>
      </c>
      <c r="M247" s="95">
        <f t="shared" si="57"/>
        <v>0</v>
      </c>
      <c r="N247" s="95">
        <f t="shared" si="57"/>
        <v>0</v>
      </c>
      <c r="O247" s="95">
        <f t="shared" si="57"/>
        <v>0</v>
      </c>
      <c r="P247" s="98">
        <f t="shared" si="57"/>
        <v>0</v>
      </c>
      <c r="Q247" s="99">
        <f t="shared" si="57"/>
        <v>0</v>
      </c>
      <c r="R247" s="97">
        <f t="shared" si="57"/>
        <v>0</v>
      </c>
      <c r="S247" s="668">
        <f t="shared" si="57"/>
        <v>0</v>
      </c>
      <c r="T247" s="97">
        <f t="shared" si="57"/>
        <v>0</v>
      </c>
      <c r="U247" s="97">
        <f t="shared" si="57"/>
        <v>0</v>
      </c>
      <c r="V247" s="99">
        <f t="shared" si="57"/>
        <v>0</v>
      </c>
    </row>
    <row r="248" spans="1:22" s="41" customFormat="1" hidden="1" x14ac:dyDescent="0.25">
      <c r="A248" s="126" t="s">
        <v>305</v>
      </c>
      <c r="B248" s="196" t="s">
        <v>710</v>
      </c>
      <c r="C248" s="815" t="s">
        <v>385</v>
      </c>
      <c r="D248" s="816"/>
      <c r="E248" s="816"/>
      <c r="F248" s="394"/>
      <c r="G248" s="574"/>
      <c r="H248" s="272">
        <f t="shared" ref="H248:H254" si="58">SUM(K248:V248)</f>
        <v>0</v>
      </c>
      <c r="I248" s="197"/>
      <c r="J248" s="211">
        <f t="shared" si="46"/>
        <v>0</v>
      </c>
      <c r="K248" s="212"/>
      <c r="L248" s="213"/>
      <c r="M248" s="213"/>
      <c r="N248" s="213"/>
      <c r="O248" s="213"/>
      <c r="P248" s="216"/>
      <c r="Q248" s="214"/>
      <c r="R248" s="215"/>
      <c r="S248" s="674"/>
      <c r="T248" s="215"/>
      <c r="U248" s="215"/>
      <c r="V248" s="214"/>
    </row>
    <row r="249" spans="1:22" s="41" customFormat="1" hidden="1" x14ac:dyDescent="0.25">
      <c r="A249" s="126" t="s">
        <v>306</v>
      </c>
      <c r="B249" s="196" t="s">
        <v>711</v>
      </c>
      <c r="C249" s="815" t="s">
        <v>386</v>
      </c>
      <c r="D249" s="816"/>
      <c r="E249" s="816"/>
      <c r="F249" s="394"/>
      <c r="G249" s="574"/>
      <c r="H249" s="272">
        <f t="shared" si="58"/>
        <v>0</v>
      </c>
      <c r="I249" s="197"/>
      <c r="J249" s="211">
        <f t="shared" si="46"/>
        <v>0</v>
      </c>
      <c r="K249" s="212"/>
      <c r="L249" s="213"/>
      <c r="M249" s="213"/>
      <c r="N249" s="213"/>
      <c r="O249" s="213"/>
      <c r="P249" s="216"/>
      <c r="Q249" s="214"/>
      <c r="R249" s="215"/>
      <c r="S249" s="674"/>
      <c r="T249" s="215"/>
      <c r="U249" s="215"/>
      <c r="V249" s="214"/>
    </row>
    <row r="250" spans="1:22" s="41" customFormat="1" hidden="1" x14ac:dyDescent="0.25">
      <c r="A250" s="126" t="s">
        <v>307</v>
      </c>
      <c r="B250" s="196" t="s">
        <v>712</v>
      </c>
      <c r="C250" s="815" t="s">
        <v>308</v>
      </c>
      <c r="D250" s="816"/>
      <c r="E250" s="816"/>
      <c r="F250" s="394"/>
      <c r="G250" s="574"/>
      <c r="H250" s="272">
        <f t="shared" si="58"/>
        <v>0</v>
      </c>
      <c r="I250" s="197"/>
      <c r="J250" s="211">
        <f t="shared" si="46"/>
        <v>0</v>
      </c>
      <c r="K250" s="212"/>
      <c r="L250" s="213"/>
      <c r="M250" s="213"/>
      <c r="N250" s="213"/>
      <c r="O250" s="213"/>
      <c r="P250" s="216"/>
      <c r="Q250" s="214"/>
      <c r="R250" s="215"/>
      <c r="S250" s="674"/>
      <c r="T250" s="215"/>
      <c r="U250" s="215"/>
      <c r="V250" s="214"/>
    </row>
    <row r="251" spans="1:22" s="41" customFormat="1" hidden="1" x14ac:dyDescent="0.25">
      <c r="A251" s="126" t="s">
        <v>309</v>
      </c>
      <c r="B251" s="196" t="s">
        <v>713</v>
      </c>
      <c r="C251" s="815" t="s">
        <v>310</v>
      </c>
      <c r="D251" s="816"/>
      <c r="E251" s="816"/>
      <c r="F251" s="394"/>
      <c r="G251" s="574"/>
      <c r="H251" s="272">
        <f t="shared" si="58"/>
        <v>0</v>
      </c>
      <c r="I251" s="197"/>
      <c r="J251" s="211">
        <f t="shared" si="46"/>
        <v>0</v>
      </c>
      <c r="K251" s="212"/>
      <c r="L251" s="213"/>
      <c r="M251" s="213"/>
      <c r="N251" s="213"/>
      <c r="O251" s="213"/>
      <c r="P251" s="216"/>
      <c r="Q251" s="214"/>
      <c r="R251" s="215"/>
      <c r="S251" s="674"/>
      <c r="T251" s="215"/>
      <c r="U251" s="215"/>
      <c r="V251" s="214"/>
    </row>
    <row r="252" spans="1:22" s="41" customFormat="1" hidden="1" x14ac:dyDescent="0.25">
      <c r="A252" s="126" t="s">
        <v>311</v>
      </c>
      <c r="B252" s="196" t="s">
        <v>714</v>
      </c>
      <c r="C252" s="815" t="s">
        <v>387</v>
      </c>
      <c r="D252" s="816"/>
      <c r="E252" s="816"/>
      <c r="F252" s="394"/>
      <c r="G252" s="574"/>
      <c r="H252" s="272">
        <f t="shared" si="58"/>
        <v>0</v>
      </c>
      <c r="I252" s="197"/>
      <c r="J252" s="211">
        <f t="shared" si="46"/>
        <v>0</v>
      </c>
      <c r="K252" s="212"/>
      <c r="L252" s="213"/>
      <c r="M252" s="213"/>
      <c r="N252" s="213"/>
      <c r="O252" s="213"/>
      <c r="P252" s="216"/>
      <c r="Q252" s="214"/>
      <c r="R252" s="215"/>
      <c r="S252" s="674"/>
      <c r="T252" s="215"/>
      <c r="U252" s="215"/>
      <c r="V252" s="214"/>
    </row>
    <row r="253" spans="1:22" hidden="1" x14ac:dyDescent="0.25">
      <c r="A253" s="126" t="s">
        <v>313</v>
      </c>
      <c r="B253" s="92" t="s">
        <v>715</v>
      </c>
      <c r="C253" s="784" t="s">
        <v>312</v>
      </c>
      <c r="D253" s="785"/>
      <c r="E253" s="785"/>
      <c r="F253" s="388"/>
      <c r="G253" s="571"/>
      <c r="H253" s="252">
        <f t="shared" si="58"/>
        <v>0</v>
      </c>
      <c r="I253" s="150"/>
      <c r="J253" s="166">
        <f t="shared" si="46"/>
        <v>0</v>
      </c>
      <c r="K253" s="94"/>
      <c r="L253" s="95"/>
      <c r="M253" s="95"/>
      <c r="N253" s="95"/>
      <c r="O253" s="95"/>
      <c r="P253" s="98"/>
      <c r="Q253" s="99"/>
      <c r="R253" s="97"/>
      <c r="S253" s="668"/>
      <c r="T253" s="97"/>
      <c r="U253" s="97"/>
      <c r="V253" s="99"/>
    </row>
    <row r="254" spans="1:22" ht="15.75" hidden="1" thickBot="1" x14ac:dyDescent="0.3">
      <c r="A254" s="126" t="s">
        <v>909</v>
      </c>
      <c r="B254" s="92" t="s">
        <v>910</v>
      </c>
      <c r="C254" s="784" t="s">
        <v>911</v>
      </c>
      <c r="D254" s="785"/>
      <c r="E254" s="785"/>
      <c r="F254" s="388"/>
      <c r="G254" s="571"/>
      <c r="H254" s="252">
        <f t="shared" si="58"/>
        <v>0</v>
      </c>
      <c r="I254" s="150"/>
      <c r="J254" s="166">
        <f t="shared" si="46"/>
        <v>0</v>
      </c>
      <c r="K254" s="94"/>
      <c r="L254" s="95"/>
      <c r="M254" s="95"/>
      <c r="N254" s="95"/>
      <c r="O254" s="95"/>
      <c r="P254" s="98"/>
      <c r="Q254" s="99"/>
      <c r="R254" s="97"/>
      <c r="S254" s="668"/>
      <c r="T254" s="97"/>
      <c r="U254" s="97"/>
      <c r="V254" s="99"/>
    </row>
    <row r="255" spans="1:22" ht="15.75" thickBot="1" x14ac:dyDescent="0.3">
      <c r="B255" s="817" t="s">
        <v>314</v>
      </c>
      <c r="C255" s="818"/>
      <c r="D255" s="818"/>
      <c r="E255" s="818"/>
      <c r="F255" s="382">
        <f>F5+F24+F32+F59+F75+F147+F157+F162+F225</f>
        <v>572500</v>
      </c>
      <c r="G255" s="249">
        <f>G5+G24+G32+G59+G75+G147+G157+G162+G225</f>
        <v>476500</v>
      </c>
      <c r="H255" s="249">
        <f>H5+H24+H32+H59+H75+H147+H157+H162+H225</f>
        <v>476500</v>
      </c>
      <c r="I255" s="147">
        <f>I5+I24+I32+I59+I75+I147+I157+I162+I225</f>
        <v>0</v>
      </c>
      <c r="J255" s="164">
        <f t="shared" si="46"/>
        <v>476500</v>
      </c>
      <c r="K255" s="86">
        <f t="shared" ref="K255:V255" si="59">K5+K24+K32+K59+K75+K147+K157+K162+K225</f>
        <v>35000</v>
      </c>
      <c r="L255" s="87">
        <f t="shared" si="59"/>
        <v>72848</v>
      </c>
      <c r="M255" s="87">
        <f t="shared" si="59"/>
        <v>0</v>
      </c>
      <c r="N255" s="87">
        <f t="shared" si="59"/>
        <v>151130</v>
      </c>
      <c r="O255" s="87">
        <f t="shared" si="59"/>
        <v>0</v>
      </c>
      <c r="P255" s="90">
        <f t="shared" si="59"/>
        <v>0</v>
      </c>
      <c r="Q255" s="91">
        <f t="shared" si="59"/>
        <v>0</v>
      </c>
      <c r="R255" s="89">
        <f t="shared" si="59"/>
        <v>0</v>
      </c>
      <c r="S255" s="666">
        <f t="shared" si="59"/>
        <v>0</v>
      </c>
      <c r="T255" s="89">
        <f t="shared" si="59"/>
        <v>0</v>
      </c>
      <c r="U255" s="89">
        <f t="shared" si="59"/>
        <v>123055</v>
      </c>
      <c r="V255" s="91">
        <f t="shared" si="59"/>
        <v>94467</v>
      </c>
    </row>
    <row r="256" spans="1:22" x14ac:dyDescent="0.25">
      <c r="B256" s="22"/>
      <c r="C256" s="23"/>
      <c r="D256" s="23"/>
      <c r="E256" s="24"/>
      <c r="H256" s="24"/>
      <c r="I256" s="24"/>
      <c r="J256" s="60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x14ac:dyDescent="0.25">
      <c r="B257" s="25"/>
      <c r="C257" s="26"/>
      <c r="D257" s="26"/>
      <c r="E257" s="24"/>
      <c r="H257" s="24"/>
      <c r="I257" s="24"/>
      <c r="J257" s="60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x14ac:dyDescent="0.25">
      <c r="B258" s="27"/>
      <c r="C258" s="24"/>
      <c r="D258" s="24"/>
      <c r="E258" s="28"/>
      <c r="F258" s="355"/>
      <c r="G258" s="355"/>
      <c r="H258" s="28"/>
      <c r="I258" s="28"/>
      <c r="J258" s="60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x14ac:dyDescent="0.25">
      <c r="B259" s="27"/>
      <c r="C259" s="24"/>
      <c r="D259" s="24"/>
      <c r="E259" s="28"/>
      <c r="F259" s="355"/>
      <c r="G259" s="355"/>
      <c r="H259" s="28"/>
      <c r="I259" s="28"/>
      <c r="J259" s="60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x14ac:dyDescent="0.25">
      <c r="B260" s="27"/>
      <c r="C260" s="24"/>
      <c r="D260" s="24"/>
      <c r="E260" s="28"/>
      <c r="F260" s="355"/>
      <c r="G260" s="355"/>
      <c r="H260" s="28"/>
      <c r="I260" s="28"/>
      <c r="J260" s="60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x14ac:dyDescent="0.25">
      <c r="B261" s="27"/>
      <c r="C261" s="24"/>
      <c r="D261" s="24"/>
      <c r="E261" s="28"/>
      <c r="F261" s="355"/>
      <c r="G261" s="355"/>
      <c r="H261" s="28"/>
      <c r="I261" s="28"/>
      <c r="J261" s="60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x14ac:dyDescent="0.25">
      <c r="B262" s="27"/>
      <c r="C262" s="24"/>
      <c r="D262" s="24"/>
      <c r="E262" s="28"/>
      <c r="F262" s="355"/>
      <c r="G262" s="355"/>
      <c r="H262" s="28"/>
      <c r="I262" s="28"/>
      <c r="J262" s="60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x14ac:dyDescent="0.25">
      <c r="B263" s="27"/>
      <c r="C263" s="24"/>
      <c r="D263" s="24"/>
      <c r="E263" s="28"/>
      <c r="F263" s="355"/>
      <c r="G263" s="355"/>
      <c r="H263" s="28"/>
      <c r="I263" s="28"/>
      <c r="J263" s="60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x14ac:dyDescent="0.25">
      <c r="B264" s="27"/>
      <c r="C264" s="28"/>
      <c r="D264" s="28"/>
      <c r="E264" s="24"/>
      <c r="H264" s="24"/>
      <c r="I264" s="24"/>
      <c r="J264" s="60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x14ac:dyDescent="0.25">
      <c r="B265" s="27"/>
      <c r="C265" s="28"/>
      <c r="D265" s="28"/>
      <c r="E265" s="24"/>
      <c r="H265" s="24"/>
      <c r="I265" s="24"/>
      <c r="J265" s="60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x14ac:dyDescent="0.25">
      <c r="B266" s="27"/>
      <c r="C266" s="28"/>
      <c r="D266" s="28"/>
      <c r="E266" s="24"/>
      <c r="H266" s="24"/>
      <c r="I266" s="24"/>
      <c r="J266" s="60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x14ac:dyDescent="0.25">
      <c r="B267" s="27"/>
      <c r="C267" s="24"/>
      <c r="D267" s="24"/>
      <c r="E267" s="28"/>
      <c r="F267" s="355"/>
      <c r="G267" s="355"/>
      <c r="H267" s="28"/>
      <c r="I267" s="28"/>
      <c r="J267" s="60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x14ac:dyDescent="0.25">
      <c r="B268" s="27"/>
      <c r="C268" s="24"/>
      <c r="D268" s="24"/>
      <c r="E268" s="28"/>
      <c r="F268" s="355"/>
      <c r="G268" s="355"/>
      <c r="H268" s="28"/>
      <c r="I268" s="28"/>
      <c r="J268" s="60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x14ac:dyDescent="0.25">
      <c r="B269" s="27"/>
      <c r="C269" s="24"/>
      <c r="D269" s="24"/>
      <c r="E269" s="28"/>
      <c r="F269" s="355"/>
      <c r="G269" s="355"/>
      <c r="H269" s="28"/>
      <c r="I269" s="28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x14ac:dyDescent="0.25">
      <c r="A270" s="128"/>
      <c r="B270" s="27"/>
      <c r="C270" s="24"/>
      <c r="D270" s="24"/>
      <c r="E270" s="28"/>
      <c r="F270" s="355"/>
      <c r="G270" s="355"/>
      <c r="H270" s="28"/>
      <c r="I270" s="28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x14ac:dyDescent="0.25">
      <c r="A271" s="128"/>
      <c r="B271" s="27"/>
      <c r="C271" s="24"/>
      <c r="D271" s="24"/>
      <c r="E271" s="28"/>
      <c r="F271" s="355"/>
      <c r="G271" s="355"/>
      <c r="H271" s="28"/>
      <c r="I271" s="28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x14ac:dyDescent="0.25">
      <c r="A272" s="128"/>
      <c r="B272" s="27"/>
      <c r="C272" s="24"/>
      <c r="D272" s="24"/>
      <c r="E272" s="28"/>
      <c r="F272" s="355"/>
      <c r="G272" s="355"/>
      <c r="H272" s="28"/>
      <c r="I272" s="28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x14ac:dyDescent="0.25">
      <c r="A273" s="128"/>
      <c r="B273" s="27"/>
      <c r="C273" s="24"/>
      <c r="D273" s="24"/>
      <c r="E273" s="28"/>
      <c r="F273" s="355"/>
      <c r="G273" s="355"/>
      <c r="H273" s="28"/>
      <c r="I273" s="28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x14ac:dyDescent="0.25">
      <c r="A274" s="128"/>
      <c r="B274" s="27"/>
      <c r="C274" s="24"/>
      <c r="D274" s="24"/>
      <c r="E274" s="28"/>
      <c r="F274" s="355"/>
      <c r="G274" s="355"/>
      <c r="H274" s="28"/>
      <c r="I274" s="28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x14ac:dyDescent="0.25">
      <c r="A275" s="128"/>
      <c r="B275" s="27"/>
      <c r="C275" s="24"/>
      <c r="D275" s="24"/>
      <c r="E275" s="28"/>
      <c r="F275" s="355"/>
      <c r="G275" s="355"/>
      <c r="H275" s="28"/>
      <c r="I275" s="28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x14ac:dyDescent="0.25">
      <c r="A276" s="128"/>
      <c r="B276" s="27"/>
      <c r="C276" s="24"/>
      <c r="D276" s="24"/>
      <c r="E276" s="28"/>
      <c r="F276" s="355"/>
      <c r="G276" s="355"/>
      <c r="H276" s="28"/>
      <c r="I276" s="28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x14ac:dyDescent="0.25">
      <c r="A277" s="128"/>
      <c r="B277" s="27"/>
      <c r="C277" s="28"/>
      <c r="D277" s="28"/>
      <c r="E277" s="24"/>
      <c r="H277" s="24"/>
      <c r="I277" s="24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x14ac:dyDescent="0.25">
      <c r="A278" s="128"/>
      <c r="B278" s="27"/>
      <c r="C278" s="24"/>
      <c r="D278" s="24"/>
      <c r="E278" s="28"/>
      <c r="F278" s="355"/>
      <c r="G278" s="355"/>
      <c r="H278" s="28"/>
      <c r="I278" s="28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x14ac:dyDescent="0.25">
      <c r="A279" s="128"/>
      <c r="B279" s="27"/>
      <c r="C279" s="24"/>
      <c r="D279" s="24"/>
      <c r="E279" s="28"/>
      <c r="F279" s="355"/>
      <c r="G279" s="355"/>
      <c r="H279" s="28"/>
      <c r="I279" s="28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x14ac:dyDescent="0.25">
      <c r="A280" s="128"/>
      <c r="B280" s="27"/>
      <c r="C280" s="24"/>
      <c r="D280" s="24"/>
      <c r="E280" s="28"/>
      <c r="F280" s="355"/>
      <c r="G280" s="355"/>
      <c r="H280" s="28"/>
      <c r="I280" s="28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x14ac:dyDescent="0.25">
      <c r="A281" s="128"/>
      <c r="B281" s="27"/>
      <c r="C281" s="24"/>
      <c r="D281" s="24"/>
      <c r="E281" s="28"/>
      <c r="F281" s="355"/>
      <c r="G281" s="355"/>
      <c r="H281" s="28"/>
      <c r="I281" s="28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x14ac:dyDescent="0.25">
      <c r="A282" s="128"/>
      <c r="B282" s="27"/>
      <c r="C282" s="24"/>
      <c r="D282" s="24"/>
      <c r="E282" s="28"/>
      <c r="F282" s="355"/>
      <c r="G282" s="355"/>
      <c r="H282" s="28"/>
      <c r="I282" s="28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x14ac:dyDescent="0.25">
      <c r="A283" s="128"/>
      <c r="B283" s="27"/>
      <c r="C283" s="24"/>
      <c r="D283" s="24"/>
      <c r="E283" s="28"/>
      <c r="F283" s="355"/>
      <c r="G283" s="355"/>
      <c r="H283" s="28"/>
      <c r="I283" s="28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x14ac:dyDescent="0.25">
      <c r="A284" s="128"/>
      <c r="B284" s="27"/>
      <c r="C284" s="24"/>
      <c r="D284" s="24"/>
      <c r="E284" s="28"/>
      <c r="F284" s="355"/>
      <c r="G284" s="355"/>
      <c r="H284" s="28"/>
      <c r="I284" s="28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x14ac:dyDescent="0.25">
      <c r="A285" s="128"/>
      <c r="B285" s="27"/>
      <c r="C285" s="24"/>
      <c r="D285" s="24"/>
      <c r="E285" s="28"/>
      <c r="F285" s="355"/>
      <c r="G285" s="355"/>
      <c r="H285" s="28"/>
      <c r="I285" s="28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x14ac:dyDescent="0.25">
      <c r="A286" s="128"/>
      <c r="B286" s="27"/>
      <c r="C286" s="24"/>
      <c r="D286" s="24"/>
      <c r="E286" s="28"/>
      <c r="F286" s="355"/>
      <c r="G286" s="355"/>
      <c r="H286" s="28"/>
      <c r="I286" s="28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x14ac:dyDescent="0.25">
      <c r="A287" s="128"/>
      <c r="B287" s="27"/>
      <c r="C287" s="24"/>
      <c r="D287" s="24"/>
      <c r="E287" s="28"/>
      <c r="F287" s="355"/>
      <c r="G287" s="355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A288" s="128"/>
      <c r="B288" s="27"/>
      <c r="C288" s="28"/>
      <c r="D288" s="28"/>
      <c r="E288" s="24"/>
      <c r="H288" s="24"/>
      <c r="I288" s="24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A289" s="128"/>
      <c r="B289" s="27"/>
      <c r="C289" s="24"/>
      <c r="D289" s="24"/>
      <c r="E289" s="28"/>
      <c r="F289" s="355"/>
      <c r="G289" s="355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A290" s="128"/>
      <c r="B290" s="27"/>
      <c r="C290" s="24"/>
      <c r="D290" s="24"/>
      <c r="E290" s="28"/>
      <c r="F290" s="355"/>
      <c r="G290" s="355"/>
      <c r="H290" s="28"/>
      <c r="I290" s="28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A291" s="128"/>
      <c r="B291" s="27"/>
      <c r="C291" s="24"/>
      <c r="D291" s="24"/>
      <c r="E291" s="28"/>
      <c r="F291" s="355"/>
      <c r="G291" s="355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A292" s="128"/>
      <c r="B292" s="27"/>
      <c r="C292" s="24"/>
      <c r="D292" s="24"/>
      <c r="E292" s="28"/>
      <c r="F292" s="355"/>
      <c r="G292" s="355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A293" s="128"/>
      <c r="B293" s="27"/>
      <c r="C293" s="24"/>
      <c r="D293" s="24"/>
      <c r="E293" s="28"/>
      <c r="F293" s="355"/>
      <c r="G293" s="355"/>
      <c r="H293" s="28"/>
      <c r="I293" s="28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A294" s="128"/>
      <c r="B294" s="27"/>
      <c r="C294" s="24"/>
      <c r="D294" s="24"/>
      <c r="E294" s="28"/>
      <c r="F294" s="355"/>
      <c r="G294" s="355"/>
      <c r="H294" s="28"/>
      <c r="I294" s="28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A295" s="128"/>
      <c r="B295" s="27"/>
      <c r="C295" s="24"/>
      <c r="D295" s="24"/>
      <c r="E295" s="28"/>
      <c r="F295" s="355"/>
      <c r="G295" s="355"/>
      <c r="H295" s="28"/>
      <c r="I295" s="28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A296" s="128"/>
      <c r="B296" s="27"/>
      <c r="C296" s="24"/>
      <c r="D296" s="24"/>
      <c r="E296" s="28"/>
      <c r="F296" s="355"/>
      <c r="G296" s="355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A297" s="128"/>
      <c r="B297" s="27"/>
      <c r="C297" s="24"/>
      <c r="D297" s="24"/>
      <c r="E297" s="28"/>
      <c r="F297" s="355"/>
      <c r="G297" s="355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A298" s="128"/>
      <c r="B298" s="27"/>
      <c r="C298" s="24"/>
      <c r="D298" s="24"/>
      <c r="E298" s="28"/>
      <c r="F298" s="355"/>
      <c r="G298" s="355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28"/>
      <c r="B299" s="29"/>
      <c r="C299" s="23"/>
      <c r="D299" s="23"/>
      <c r="E299" s="24"/>
      <c r="H299" s="24"/>
      <c r="I299" s="24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28"/>
      <c r="B300" s="27"/>
      <c r="C300" s="28"/>
      <c r="D300" s="28"/>
      <c r="E300" s="24"/>
      <c r="H300" s="24"/>
      <c r="I300" s="24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28"/>
      <c r="B301" s="27"/>
      <c r="C301" s="28"/>
      <c r="D301" s="28"/>
      <c r="E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28"/>
      <c r="B302" s="27"/>
      <c r="C302" s="28"/>
      <c r="D302" s="28"/>
      <c r="E302" s="24"/>
      <c r="H302" s="24"/>
      <c r="I302" s="24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28"/>
      <c r="B303" s="27"/>
      <c r="C303" s="24"/>
      <c r="D303" s="24"/>
      <c r="E303" s="28"/>
      <c r="F303" s="355"/>
      <c r="G303" s="355"/>
      <c r="H303" s="28"/>
      <c r="I303" s="28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28"/>
      <c r="B304" s="27"/>
      <c r="C304" s="24"/>
      <c r="D304" s="24"/>
      <c r="E304" s="28"/>
      <c r="F304" s="355"/>
      <c r="G304" s="355"/>
      <c r="H304" s="28"/>
      <c r="I304" s="28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28"/>
      <c r="B305" s="27"/>
      <c r="C305" s="24"/>
      <c r="D305" s="24"/>
      <c r="E305" s="28"/>
      <c r="F305" s="355"/>
      <c r="G305" s="355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28"/>
      <c r="B306" s="27"/>
      <c r="C306" s="24"/>
      <c r="D306" s="24"/>
      <c r="E306" s="28"/>
      <c r="F306" s="355"/>
      <c r="G306" s="355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28"/>
      <c r="B307" s="27"/>
      <c r="C307" s="24"/>
      <c r="D307" s="24"/>
      <c r="E307" s="28"/>
      <c r="F307" s="355"/>
      <c r="G307" s="355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28"/>
      <c r="B308" s="27"/>
      <c r="C308" s="24"/>
      <c r="D308" s="24"/>
      <c r="E308" s="28"/>
      <c r="F308" s="355"/>
      <c r="G308" s="355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28"/>
      <c r="B309" s="27"/>
      <c r="C309" s="24"/>
      <c r="D309" s="24"/>
      <c r="E309" s="28"/>
      <c r="F309" s="355"/>
      <c r="G309" s="355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28"/>
      <c r="B310" s="27"/>
      <c r="C310" s="24"/>
      <c r="D310" s="24"/>
      <c r="E310" s="28"/>
      <c r="F310" s="355"/>
      <c r="G310" s="355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28"/>
      <c r="B311" s="27"/>
      <c r="C311" s="24"/>
      <c r="D311" s="24"/>
      <c r="E311" s="28"/>
      <c r="F311" s="355"/>
      <c r="G311" s="355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28"/>
      <c r="B312" s="27"/>
      <c r="C312" s="24"/>
      <c r="D312" s="24"/>
      <c r="E312" s="28"/>
      <c r="F312" s="355"/>
      <c r="G312" s="355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28"/>
      <c r="B313" s="27"/>
      <c r="C313" s="28"/>
      <c r="D313" s="28"/>
      <c r="E313" s="24"/>
      <c r="H313" s="24"/>
      <c r="I313" s="24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28"/>
      <c r="B314" s="27"/>
      <c r="C314" s="24"/>
      <c r="D314" s="24"/>
      <c r="E314" s="28"/>
      <c r="F314" s="355"/>
      <c r="G314" s="355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28"/>
      <c r="B315" s="27"/>
      <c r="C315" s="24"/>
      <c r="D315" s="24"/>
      <c r="E315" s="28"/>
      <c r="F315" s="355"/>
      <c r="G315" s="355"/>
      <c r="H315" s="28"/>
      <c r="I315" s="28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28"/>
      <c r="B316" s="27"/>
      <c r="C316" s="24"/>
      <c r="D316" s="24"/>
      <c r="E316" s="28"/>
      <c r="F316" s="355"/>
      <c r="G316" s="355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28"/>
      <c r="B317" s="27"/>
      <c r="C317" s="24"/>
      <c r="D317" s="24"/>
      <c r="E317" s="28"/>
      <c r="F317" s="355"/>
      <c r="G317" s="355"/>
      <c r="H317" s="28"/>
      <c r="I317" s="28"/>
    </row>
    <row r="318" spans="1:22" x14ac:dyDescent="0.25">
      <c r="B318" s="27"/>
      <c r="C318" s="24"/>
      <c r="D318" s="24"/>
      <c r="E318" s="28"/>
      <c r="F318" s="355"/>
      <c r="G318" s="355"/>
      <c r="H318" s="28"/>
      <c r="I318" s="28"/>
      <c r="J318" s="18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s="12" customFormat="1" x14ac:dyDescent="0.25">
      <c r="A319" s="129"/>
      <c r="B319" s="27"/>
      <c r="C319" s="24"/>
      <c r="D319" s="24"/>
      <c r="E319" s="28"/>
      <c r="F319" s="355"/>
      <c r="G319" s="355"/>
      <c r="H319" s="28"/>
      <c r="I319" s="28"/>
      <c r="J319" s="49"/>
    </row>
    <row r="320" spans="1:22" s="12" customFormat="1" x14ac:dyDescent="0.25">
      <c r="A320" s="129"/>
      <c r="B320" s="27"/>
      <c r="C320" s="24"/>
      <c r="D320" s="24"/>
      <c r="E320" s="28"/>
      <c r="F320" s="355"/>
      <c r="G320" s="355"/>
      <c r="H320" s="28"/>
      <c r="I320" s="28"/>
      <c r="J320" s="49"/>
    </row>
    <row r="321" spans="1:22" s="12" customFormat="1" x14ac:dyDescent="0.25">
      <c r="A321" s="129"/>
      <c r="B321" s="27"/>
      <c r="C321" s="24"/>
      <c r="D321" s="24"/>
      <c r="E321" s="28"/>
      <c r="F321" s="355"/>
      <c r="G321" s="355"/>
      <c r="H321" s="28"/>
      <c r="I321" s="28"/>
      <c r="J321" s="49"/>
    </row>
    <row r="322" spans="1:22" s="12" customFormat="1" x14ac:dyDescent="0.25">
      <c r="A322" s="129"/>
      <c r="B322" s="27"/>
      <c r="C322" s="24"/>
      <c r="D322" s="24"/>
      <c r="E322" s="28"/>
      <c r="F322" s="355"/>
      <c r="G322" s="355"/>
      <c r="H322" s="28"/>
      <c r="I322" s="28"/>
      <c r="J322" s="49"/>
    </row>
    <row r="323" spans="1:22" s="12" customFormat="1" x14ac:dyDescent="0.25">
      <c r="A323" s="129"/>
      <c r="B323" s="27"/>
      <c r="C323" s="24"/>
      <c r="D323" s="24"/>
      <c r="E323" s="28"/>
      <c r="F323" s="355"/>
      <c r="G323" s="355"/>
      <c r="H323" s="28"/>
      <c r="I323" s="28"/>
      <c r="J323" s="49"/>
    </row>
    <row r="324" spans="1:22" s="12" customFormat="1" x14ac:dyDescent="0.25">
      <c r="A324" s="129"/>
      <c r="B324" s="27"/>
      <c r="C324" s="28"/>
      <c r="D324" s="28"/>
      <c r="E324" s="24"/>
      <c r="F324" s="354"/>
      <c r="G324" s="354"/>
      <c r="H324" s="24"/>
      <c r="I324" s="24"/>
      <c r="J324" s="49"/>
    </row>
    <row r="325" spans="1:22" s="12" customFormat="1" x14ac:dyDescent="0.25">
      <c r="A325" s="129"/>
      <c r="B325" s="27"/>
      <c r="C325" s="24"/>
      <c r="D325" s="24"/>
      <c r="E325" s="28"/>
      <c r="F325" s="355"/>
      <c r="G325" s="355"/>
      <c r="H325" s="28"/>
      <c r="I325" s="28"/>
      <c r="J325" s="49"/>
    </row>
    <row r="326" spans="1:22" s="12" customFormat="1" x14ac:dyDescent="0.25">
      <c r="A326" s="129"/>
      <c r="B326" s="27"/>
      <c r="C326" s="24"/>
      <c r="D326" s="24"/>
      <c r="E326" s="28"/>
      <c r="F326" s="355"/>
      <c r="G326" s="355"/>
      <c r="H326" s="28"/>
      <c r="I326" s="28"/>
      <c r="J326" s="49"/>
    </row>
    <row r="327" spans="1:22" s="12" customFormat="1" x14ac:dyDescent="0.25">
      <c r="A327" s="129"/>
      <c r="B327" s="27"/>
      <c r="C327" s="24"/>
      <c r="D327" s="24"/>
      <c r="E327" s="28"/>
      <c r="F327" s="355"/>
      <c r="G327" s="355"/>
      <c r="H327" s="28"/>
      <c r="I327" s="28"/>
      <c r="J327" s="49"/>
    </row>
    <row r="328" spans="1:22" s="12" customFormat="1" x14ac:dyDescent="0.25">
      <c r="A328" s="129"/>
      <c r="B328" s="27"/>
      <c r="C328" s="24"/>
      <c r="D328" s="24"/>
      <c r="E328" s="28"/>
      <c r="F328" s="355"/>
      <c r="G328" s="355"/>
      <c r="H328" s="28"/>
      <c r="I328" s="28"/>
      <c r="J328" s="49"/>
    </row>
    <row r="329" spans="1:22" s="12" customFormat="1" x14ac:dyDescent="0.25">
      <c r="A329" s="129"/>
      <c r="B329" s="27"/>
      <c r="C329" s="24"/>
      <c r="D329" s="24"/>
      <c r="E329" s="28"/>
      <c r="F329" s="355"/>
      <c r="G329" s="355"/>
      <c r="H329" s="28"/>
      <c r="I329" s="28"/>
      <c r="J329" s="49"/>
    </row>
    <row r="330" spans="1:22" s="12" customFormat="1" x14ac:dyDescent="0.25">
      <c r="A330" s="129"/>
      <c r="B330" s="27"/>
      <c r="C330" s="24"/>
      <c r="D330" s="24"/>
      <c r="E330" s="28"/>
      <c r="F330" s="355"/>
      <c r="G330" s="355"/>
      <c r="H330" s="28"/>
      <c r="I330" s="28"/>
      <c r="J330" s="49"/>
    </row>
    <row r="331" spans="1:22" s="12" customFormat="1" x14ac:dyDescent="0.25">
      <c r="A331" s="129"/>
      <c r="B331" s="27"/>
      <c r="C331" s="24"/>
      <c r="D331" s="24"/>
      <c r="E331" s="28"/>
      <c r="F331" s="355"/>
      <c r="G331" s="355"/>
      <c r="H331" s="28"/>
      <c r="I331" s="28"/>
      <c r="J331" s="49"/>
    </row>
    <row r="332" spans="1:22" s="12" customFormat="1" x14ac:dyDescent="0.25">
      <c r="A332" s="129"/>
      <c r="B332" s="27"/>
      <c r="C332" s="24"/>
      <c r="D332" s="24"/>
      <c r="E332" s="28"/>
      <c r="F332" s="355"/>
      <c r="G332" s="355"/>
      <c r="H332" s="28"/>
      <c r="I332" s="28"/>
      <c r="J332" s="49"/>
    </row>
    <row r="333" spans="1:22" s="12" customFormat="1" x14ac:dyDescent="0.25">
      <c r="A333" s="129"/>
      <c r="B333" s="27"/>
      <c r="C333" s="24"/>
      <c r="D333" s="24"/>
      <c r="E333" s="28"/>
      <c r="F333" s="355"/>
      <c r="G333" s="355"/>
      <c r="H333" s="28"/>
      <c r="I333" s="28"/>
      <c r="J333" s="49"/>
    </row>
    <row r="334" spans="1:22" s="12" customFormat="1" x14ac:dyDescent="0.25">
      <c r="A334" s="129"/>
      <c r="B334" s="27"/>
      <c r="C334" s="24"/>
      <c r="D334" s="24"/>
      <c r="E334" s="28"/>
      <c r="F334" s="355"/>
      <c r="G334" s="355"/>
      <c r="H334" s="28"/>
      <c r="I334" s="28"/>
      <c r="J334" s="49"/>
    </row>
    <row r="335" spans="1:22" x14ac:dyDescent="0.25">
      <c r="B335" s="29"/>
      <c r="C335" s="23"/>
      <c r="D335" s="23"/>
      <c r="E335" s="28"/>
      <c r="F335" s="355"/>
      <c r="G335" s="355"/>
      <c r="H335" s="28"/>
      <c r="I335" s="28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B336" s="30"/>
      <c r="C336" s="26"/>
      <c r="D336" s="26"/>
      <c r="E336" s="24"/>
      <c r="H336" s="24"/>
      <c r="I336" s="2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B337" s="27"/>
      <c r="C337" s="24"/>
      <c r="D337" s="24"/>
      <c r="E337" s="28"/>
      <c r="F337" s="355"/>
      <c r="G337" s="355"/>
      <c r="H337" s="28"/>
      <c r="I337" s="28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B338" s="27"/>
      <c r="C338" s="28"/>
      <c r="D338" s="28"/>
      <c r="E338" s="24"/>
      <c r="H338" s="24"/>
      <c r="I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B339" s="27"/>
      <c r="C339" s="24"/>
      <c r="D339" s="24"/>
      <c r="E339" s="28"/>
      <c r="F339" s="355"/>
      <c r="G339" s="355"/>
      <c r="H339" s="28"/>
      <c r="I339" s="28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B340" s="27"/>
      <c r="C340" s="24"/>
      <c r="D340" s="24"/>
      <c r="E340" s="28"/>
      <c r="F340" s="355"/>
      <c r="G340" s="355"/>
      <c r="H340" s="28"/>
      <c r="I340" s="28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B341" s="27"/>
      <c r="C341" s="24"/>
      <c r="D341" s="24"/>
      <c r="E341" s="28"/>
      <c r="F341" s="355"/>
      <c r="G341" s="355"/>
      <c r="H341" s="28"/>
      <c r="I341" s="28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B342" s="27"/>
      <c r="C342" s="24"/>
      <c r="D342" s="24"/>
      <c r="E342" s="28"/>
      <c r="F342" s="355"/>
      <c r="G342" s="355"/>
      <c r="H342" s="28"/>
      <c r="I342" s="28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B343" s="27"/>
      <c r="C343" s="28"/>
      <c r="D343" s="28"/>
      <c r="E343" s="24"/>
      <c r="H343" s="24"/>
      <c r="I343" s="24"/>
      <c r="J343" s="60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B344" s="27"/>
      <c r="C344" s="24"/>
      <c r="D344" s="24"/>
      <c r="E344" s="28"/>
      <c r="F344" s="355"/>
      <c r="G344" s="355"/>
      <c r="H344" s="28"/>
      <c r="I344" s="28"/>
      <c r="J344" s="60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B345" s="27"/>
      <c r="C345" s="24"/>
      <c r="D345" s="24"/>
      <c r="E345" s="28"/>
      <c r="F345" s="355"/>
      <c r="G345" s="355"/>
      <c r="H345" s="28"/>
      <c r="I345" s="28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B346" s="27"/>
      <c r="C346" s="28"/>
      <c r="D346" s="28"/>
      <c r="E346" s="24"/>
      <c r="H346" s="24"/>
      <c r="I346" s="24"/>
      <c r="J346" s="60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x14ac:dyDescent="0.25">
      <c r="B347" s="27"/>
      <c r="C347" s="28"/>
      <c r="D347" s="28"/>
      <c r="E347" s="24"/>
      <c r="H347" s="24"/>
      <c r="I347" s="24"/>
      <c r="J347" s="60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x14ac:dyDescent="0.25">
      <c r="B348" s="27"/>
      <c r="C348" s="24"/>
      <c r="D348" s="24"/>
      <c r="E348" s="28"/>
      <c r="F348" s="355"/>
      <c r="G348" s="355"/>
      <c r="H348" s="28"/>
      <c r="I348" s="28"/>
      <c r="J348" s="60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x14ac:dyDescent="0.25">
      <c r="B349" s="27"/>
      <c r="C349" s="24"/>
      <c r="D349" s="24"/>
      <c r="E349" s="28"/>
      <c r="F349" s="355"/>
      <c r="G349" s="355"/>
      <c r="H349" s="28"/>
      <c r="I349" s="28"/>
      <c r="J349" s="60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x14ac:dyDescent="0.25">
      <c r="A350" s="128"/>
      <c r="B350" s="27"/>
      <c r="C350" s="24"/>
      <c r="D350" s="24"/>
      <c r="E350" s="28"/>
      <c r="F350" s="355"/>
      <c r="G350" s="355"/>
      <c r="H350" s="28"/>
      <c r="I350" s="28"/>
      <c r="J350" s="60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x14ac:dyDescent="0.25">
      <c r="A351" s="128"/>
      <c r="B351" s="27"/>
      <c r="C351" s="28"/>
      <c r="D351" s="28"/>
      <c r="E351" s="24"/>
      <c r="H351" s="24"/>
      <c r="I351" s="24"/>
      <c r="J351" s="60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x14ac:dyDescent="0.25">
      <c r="A352" s="128"/>
      <c r="B352" s="27"/>
      <c r="C352" s="24"/>
      <c r="D352" s="24"/>
      <c r="E352" s="28"/>
      <c r="F352" s="355"/>
      <c r="G352" s="355"/>
      <c r="H352" s="28"/>
      <c r="I352" s="28"/>
      <c r="J352" s="60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x14ac:dyDescent="0.25">
      <c r="A353" s="128"/>
      <c r="B353" s="27"/>
      <c r="C353" s="24"/>
      <c r="D353" s="24"/>
      <c r="E353" s="28"/>
      <c r="F353" s="355"/>
      <c r="G353" s="355"/>
      <c r="H353" s="28"/>
      <c r="I353" s="28"/>
      <c r="J353" s="60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x14ac:dyDescent="0.25">
      <c r="A354" s="128"/>
      <c r="B354" s="27"/>
      <c r="C354" s="24"/>
      <c r="D354" s="24"/>
      <c r="E354" s="28"/>
      <c r="F354" s="355"/>
      <c r="G354" s="355"/>
      <c r="H354" s="28"/>
      <c r="I354" s="28"/>
      <c r="J354" s="60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x14ac:dyDescent="0.25">
      <c r="A355" s="128"/>
      <c r="B355" s="27"/>
      <c r="C355" s="24"/>
      <c r="D355" s="24"/>
      <c r="E355" s="28"/>
      <c r="F355" s="355"/>
      <c r="G355" s="355"/>
      <c r="H355" s="28"/>
      <c r="I355" s="28"/>
      <c r="J355" s="60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x14ac:dyDescent="0.25">
      <c r="A356" s="128"/>
      <c r="B356" s="27"/>
      <c r="C356" s="24"/>
      <c r="D356" s="24"/>
      <c r="E356" s="28"/>
      <c r="F356" s="355"/>
      <c r="G356" s="355"/>
      <c r="H356" s="28"/>
      <c r="I356" s="28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x14ac:dyDescent="0.25">
      <c r="A357" s="128"/>
      <c r="B357" s="27"/>
      <c r="C357" s="24"/>
      <c r="D357" s="24"/>
      <c r="E357" s="28"/>
      <c r="F357" s="355"/>
      <c r="G357" s="355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x14ac:dyDescent="0.25">
      <c r="A358" s="128"/>
      <c r="B358" s="27"/>
      <c r="C358" s="24"/>
      <c r="D358" s="24"/>
      <c r="E358" s="28"/>
      <c r="F358" s="355"/>
      <c r="G358" s="355"/>
      <c r="H358" s="28"/>
      <c r="I358" s="28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x14ac:dyDescent="0.25">
      <c r="A359" s="128"/>
      <c r="B359" s="27"/>
      <c r="C359" s="24"/>
      <c r="D359" s="24"/>
      <c r="E359" s="28"/>
      <c r="F359" s="355"/>
      <c r="G359" s="355"/>
      <c r="H359" s="28"/>
      <c r="I359" s="28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x14ac:dyDescent="0.25">
      <c r="A360" s="128"/>
      <c r="B360" s="27"/>
      <c r="C360" s="24"/>
      <c r="D360" s="24"/>
      <c r="E360" s="28"/>
      <c r="F360" s="355"/>
      <c r="G360" s="355"/>
      <c r="H360" s="28"/>
      <c r="I360" s="28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x14ac:dyDescent="0.25">
      <c r="A361" s="128"/>
      <c r="B361" s="27"/>
      <c r="C361" s="24"/>
      <c r="D361" s="24"/>
      <c r="E361" s="28"/>
      <c r="F361" s="355"/>
      <c r="G361" s="355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x14ac:dyDescent="0.25">
      <c r="A362" s="128"/>
      <c r="B362" s="29"/>
      <c r="C362" s="23"/>
      <c r="D362" s="23"/>
      <c r="E362" s="24"/>
      <c r="H362" s="24"/>
      <c r="I362" s="24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x14ac:dyDescent="0.25">
      <c r="A363" s="128"/>
      <c r="B363" s="27"/>
      <c r="C363" s="28"/>
      <c r="D363" s="28"/>
      <c r="E363" s="24"/>
      <c r="H363" s="24"/>
      <c r="I363" s="24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x14ac:dyDescent="0.25">
      <c r="A364" s="128"/>
      <c r="B364" s="27"/>
      <c r="C364" s="28"/>
      <c r="D364" s="28"/>
      <c r="E364" s="24"/>
      <c r="H364" s="24"/>
      <c r="I364" s="24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x14ac:dyDescent="0.25">
      <c r="A365" s="128"/>
      <c r="B365" s="27"/>
      <c r="C365" s="24"/>
      <c r="D365" s="24"/>
      <c r="E365" s="28"/>
      <c r="F365" s="355"/>
      <c r="G365" s="355"/>
      <c r="H365" s="28"/>
      <c r="I365" s="28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x14ac:dyDescent="0.25">
      <c r="A366" s="128"/>
      <c r="B366" s="27"/>
      <c r="C366" s="24"/>
      <c r="D366" s="24"/>
      <c r="E366" s="28"/>
      <c r="F366" s="355"/>
      <c r="G366" s="355"/>
      <c r="H366" s="28"/>
      <c r="I366" s="28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x14ac:dyDescent="0.25">
      <c r="A367" s="128"/>
      <c r="B367" s="27"/>
      <c r="C367" s="24"/>
      <c r="D367" s="24"/>
      <c r="E367" s="28"/>
      <c r="F367" s="355"/>
      <c r="G367" s="355"/>
      <c r="H367" s="28"/>
      <c r="I367" s="28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x14ac:dyDescent="0.25">
      <c r="A368" s="128"/>
      <c r="B368" s="27"/>
      <c r="C368" s="28"/>
      <c r="D368" s="28"/>
      <c r="E368" s="24"/>
      <c r="H368" s="24"/>
      <c r="I368" s="24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x14ac:dyDescent="0.25">
      <c r="A369" s="128"/>
      <c r="B369" s="27"/>
      <c r="C369" s="24"/>
      <c r="D369" s="24"/>
      <c r="E369" s="28"/>
      <c r="F369" s="355"/>
      <c r="G369" s="355"/>
      <c r="H369" s="28"/>
      <c r="I369" s="28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x14ac:dyDescent="0.25">
      <c r="A370" s="128"/>
      <c r="B370" s="27"/>
      <c r="C370" s="24"/>
      <c r="D370" s="24"/>
      <c r="E370" s="28"/>
      <c r="F370" s="355"/>
      <c r="G370" s="355"/>
      <c r="H370" s="28"/>
      <c r="I370" s="28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x14ac:dyDescent="0.25">
      <c r="A371" s="128"/>
      <c r="B371" s="27"/>
      <c r="C371" s="28"/>
      <c r="D371" s="28"/>
      <c r="E371" s="24"/>
      <c r="H371" s="24"/>
      <c r="I371" s="24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x14ac:dyDescent="0.25">
      <c r="A372" s="128"/>
      <c r="B372" s="27"/>
      <c r="C372" s="24"/>
      <c r="D372" s="24"/>
      <c r="E372" s="28"/>
      <c r="F372" s="355"/>
      <c r="G372" s="355"/>
      <c r="H372" s="28"/>
      <c r="I372" s="28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A373" s="128"/>
      <c r="B373" s="27"/>
      <c r="C373" s="24"/>
      <c r="D373" s="24"/>
      <c r="E373" s="28"/>
      <c r="F373" s="355"/>
      <c r="G373" s="355"/>
      <c r="H373" s="28"/>
      <c r="I373" s="28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A374" s="128"/>
      <c r="B374" s="27"/>
      <c r="C374" s="24"/>
      <c r="D374" s="24"/>
      <c r="E374" s="28"/>
      <c r="F374" s="355"/>
      <c r="G374" s="355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A375" s="128"/>
      <c r="B375" s="27"/>
      <c r="C375" s="24"/>
      <c r="D375" s="24"/>
      <c r="E375" s="28"/>
      <c r="F375" s="355"/>
      <c r="G375" s="355"/>
      <c r="H375" s="28"/>
      <c r="I375" s="28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A376" s="128"/>
      <c r="B376" s="27"/>
      <c r="C376" s="24"/>
      <c r="D376" s="24"/>
      <c r="E376" s="28"/>
      <c r="F376" s="355"/>
      <c r="G376" s="355"/>
      <c r="H376" s="28"/>
      <c r="I376" s="28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A377" s="128"/>
      <c r="B377" s="27"/>
      <c r="C377" s="24"/>
      <c r="D377" s="24"/>
      <c r="E377" s="28"/>
      <c r="F377" s="355"/>
      <c r="G377" s="355"/>
      <c r="H377" s="28"/>
      <c r="I377" s="28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A378" s="128"/>
      <c r="B378" s="27"/>
      <c r="C378" s="24"/>
      <c r="D378" s="24"/>
      <c r="E378" s="28"/>
      <c r="F378" s="355"/>
      <c r="G378" s="355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28"/>
      <c r="B379" s="27"/>
      <c r="C379" s="28"/>
      <c r="D379" s="28"/>
      <c r="E379" s="24"/>
      <c r="H379" s="24"/>
      <c r="I379" s="24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28"/>
      <c r="B380" s="27"/>
      <c r="C380" s="28"/>
      <c r="D380" s="28"/>
      <c r="E380" s="24"/>
      <c r="H380" s="24"/>
      <c r="I380" s="24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28"/>
      <c r="B381" s="27"/>
      <c r="C381" s="28"/>
      <c r="D381" s="28"/>
      <c r="E381" s="24"/>
      <c r="H381" s="24"/>
      <c r="I381" s="24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28"/>
      <c r="B382" s="27"/>
      <c r="C382" s="28"/>
      <c r="D382" s="28"/>
      <c r="E382" s="24"/>
      <c r="H382" s="24"/>
      <c r="I382" s="24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28"/>
      <c r="B383" s="27"/>
      <c r="C383" s="24"/>
      <c r="D383" s="24"/>
      <c r="E383" s="28"/>
      <c r="F383" s="355"/>
      <c r="G383" s="355"/>
      <c r="H383" s="28"/>
      <c r="I383" s="28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28"/>
      <c r="B384" s="27"/>
      <c r="C384" s="24"/>
      <c r="D384" s="24"/>
      <c r="E384" s="28"/>
      <c r="F384" s="355"/>
      <c r="G384" s="355"/>
      <c r="H384" s="28"/>
      <c r="I384" s="28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28"/>
      <c r="B385" s="27"/>
      <c r="C385" s="24"/>
      <c r="D385" s="24"/>
      <c r="E385" s="28"/>
      <c r="F385" s="355"/>
      <c r="G385" s="355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28"/>
      <c r="B386" s="27"/>
      <c r="C386" s="24"/>
      <c r="D386" s="24"/>
      <c r="E386" s="28"/>
      <c r="F386" s="355"/>
      <c r="G386" s="355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28"/>
      <c r="B387" s="27"/>
      <c r="C387" s="28"/>
      <c r="D387" s="28"/>
      <c r="E387" s="24"/>
      <c r="H387" s="24"/>
      <c r="I387" s="24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28"/>
      <c r="B388" s="27"/>
      <c r="C388" s="24"/>
      <c r="D388" s="24"/>
      <c r="E388" s="28"/>
      <c r="F388" s="355"/>
      <c r="G388" s="355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28"/>
      <c r="B389" s="27"/>
      <c r="C389" s="24"/>
      <c r="D389" s="24"/>
      <c r="E389" s="28"/>
      <c r="F389" s="355"/>
      <c r="G389" s="355"/>
      <c r="H389" s="28"/>
      <c r="I389" s="28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28"/>
      <c r="B390" s="27"/>
      <c r="C390" s="24"/>
      <c r="D390" s="24"/>
      <c r="E390" s="28"/>
      <c r="F390" s="355"/>
      <c r="G390" s="355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28"/>
      <c r="B391" s="27"/>
      <c r="C391" s="24"/>
      <c r="D391" s="24"/>
      <c r="E391" s="28"/>
      <c r="F391" s="355"/>
      <c r="G391" s="355"/>
      <c r="H391" s="28"/>
      <c r="I391" s="28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28"/>
      <c r="B392" s="27"/>
      <c r="C392" s="24"/>
      <c r="D392" s="24"/>
      <c r="E392" s="28"/>
      <c r="F392" s="355"/>
      <c r="G392" s="355"/>
      <c r="H392" s="28"/>
      <c r="I392" s="28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28"/>
      <c r="B393" s="27"/>
      <c r="C393" s="28"/>
      <c r="D393" s="28"/>
      <c r="E393" s="24"/>
      <c r="H393" s="24"/>
      <c r="I393" s="24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28"/>
      <c r="B394" s="27"/>
      <c r="C394" s="28"/>
      <c r="D394" s="28"/>
      <c r="E394" s="24"/>
      <c r="H394" s="24"/>
      <c r="I394" s="24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28"/>
      <c r="B395" s="27"/>
      <c r="C395" s="24"/>
      <c r="D395" s="24"/>
      <c r="E395" s="28"/>
      <c r="F395" s="355"/>
      <c r="G395" s="355"/>
      <c r="H395" s="28"/>
      <c r="I395" s="28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28"/>
      <c r="B396" s="27"/>
      <c r="C396" s="24"/>
      <c r="D396" s="24"/>
      <c r="E396" s="28"/>
      <c r="F396" s="355"/>
      <c r="G396" s="355"/>
      <c r="H396" s="28"/>
      <c r="I396" s="28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28"/>
      <c r="B397" s="27"/>
      <c r="C397" s="24"/>
      <c r="D397" s="24"/>
      <c r="E397" s="28"/>
      <c r="F397" s="355"/>
      <c r="G397" s="355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28"/>
      <c r="B398" s="29"/>
      <c r="C398" s="23"/>
      <c r="D398" s="23"/>
      <c r="E398" s="24"/>
      <c r="H398" s="24"/>
      <c r="I398" s="24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28"/>
      <c r="B399" s="27"/>
      <c r="C399" s="28"/>
      <c r="D399" s="28"/>
      <c r="E399" s="24"/>
      <c r="H399" s="24"/>
      <c r="I399" s="24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28"/>
      <c r="B400" s="27"/>
      <c r="C400" s="28"/>
      <c r="D400" s="28"/>
      <c r="E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28"/>
      <c r="B401" s="27"/>
      <c r="C401" s="24"/>
      <c r="D401" s="24"/>
      <c r="E401" s="28"/>
      <c r="F401" s="355"/>
      <c r="G401" s="355"/>
      <c r="H401" s="28"/>
      <c r="I401" s="28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28"/>
      <c r="B402" s="27"/>
      <c r="C402" s="24"/>
      <c r="D402" s="24"/>
      <c r="E402" s="28"/>
      <c r="F402" s="355"/>
      <c r="G402" s="355"/>
      <c r="H402" s="28"/>
      <c r="I402" s="28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28"/>
      <c r="B403" s="27"/>
      <c r="C403" s="28"/>
      <c r="D403" s="28"/>
      <c r="E403" s="24"/>
      <c r="H403" s="24"/>
      <c r="I403" s="24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28"/>
      <c r="B404" s="27"/>
      <c r="C404" s="28"/>
      <c r="D404" s="28"/>
      <c r="E404" s="24"/>
      <c r="H404" s="24"/>
      <c r="I404" s="24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28"/>
      <c r="B405" s="27"/>
      <c r="C405" s="24"/>
      <c r="D405" s="24"/>
      <c r="E405" s="28"/>
      <c r="F405" s="355"/>
      <c r="G405" s="355"/>
      <c r="H405" s="28"/>
      <c r="I405" s="28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28"/>
      <c r="B406" s="27"/>
      <c r="C406" s="24"/>
      <c r="D406" s="24"/>
      <c r="E406" s="28"/>
      <c r="F406" s="355"/>
      <c r="G406" s="355"/>
      <c r="H406" s="28"/>
      <c r="I406" s="28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28"/>
      <c r="B407" s="27"/>
      <c r="C407" s="28"/>
      <c r="D407" s="28"/>
      <c r="E407" s="24"/>
      <c r="H407" s="24"/>
      <c r="I407" s="24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28"/>
      <c r="B408" s="29"/>
      <c r="C408" s="23"/>
      <c r="D408" s="23"/>
      <c r="E408" s="24"/>
      <c r="H408" s="24"/>
      <c r="I408" s="24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28"/>
      <c r="B409" s="27"/>
      <c r="C409" s="28"/>
      <c r="D409" s="28"/>
      <c r="E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28"/>
      <c r="B410" s="27"/>
      <c r="C410" s="28"/>
      <c r="D410" s="28"/>
      <c r="E410" s="24"/>
      <c r="H410" s="24"/>
      <c r="I410" s="24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28"/>
      <c r="B411" s="27"/>
      <c r="C411" s="28"/>
      <c r="D411" s="28"/>
      <c r="E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28"/>
      <c r="B412" s="27"/>
      <c r="C412" s="28"/>
      <c r="D412" s="28"/>
      <c r="E412" s="24"/>
      <c r="H412" s="24"/>
      <c r="I412" s="24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28"/>
      <c r="B413" s="27"/>
      <c r="C413" s="24"/>
      <c r="D413" s="24"/>
      <c r="E413" s="28"/>
      <c r="F413" s="355"/>
      <c r="G413" s="355"/>
      <c r="H413" s="28"/>
      <c r="I413" s="28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28"/>
      <c r="B414" s="27"/>
      <c r="C414" s="24"/>
      <c r="D414" s="24"/>
      <c r="E414" s="28"/>
      <c r="F414" s="355"/>
      <c r="G414" s="355"/>
      <c r="H414" s="28"/>
      <c r="I414" s="28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28"/>
      <c r="B415" s="27"/>
      <c r="C415" s="24"/>
      <c r="D415" s="24"/>
      <c r="E415" s="28"/>
      <c r="F415" s="355"/>
      <c r="G415" s="355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28"/>
      <c r="B416" s="27"/>
      <c r="C416" s="24"/>
      <c r="D416" s="24"/>
      <c r="E416" s="28"/>
      <c r="F416" s="355"/>
      <c r="G416" s="355"/>
      <c r="H416" s="28"/>
      <c r="I416" s="28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28"/>
      <c r="B417" s="27"/>
      <c r="C417" s="24"/>
      <c r="D417" s="24"/>
      <c r="E417" s="28"/>
      <c r="F417" s="355"/>
      <c r="G417" s="355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28"/>
      <c r="B418" s="27"/>
      <c r="C418" s="24"/>
      <c r="D418" s="24"/>
      <c r="E418" s="28"/>
      <c r="F418" s="355"/>
      <c r="G418" s="355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28"/>
      <c r="B419" s="27"/>
      <c r="C419" s="24"/>
      <c r="D419" s="24"/>
      <c r="E419" s="28"/>
      <c r="F419" s="355"/>
      <c r="G419" s="355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28"/>
      <c r="B420" s="27"/>
      <c r="C420" s="24"/>
      <c r="D420" s="24"/>
      <c r="E420" s="28"/>
      <c r="F420" s="355"/>
      <c r="G420" s="355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28"/>
      <c r="B421" s="27"/>
      <c r="C421" s="24"/>
      <c r="D421" s="24"/>
      <c r="E421" s="28"/>
      <c r="F421" s="355"/>
      <c r="G421" s="355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28"/>
      <c r="B422" s="27"/>
      <c r="C422" s="28"/>
      <c r="D422" s="28"/>
      <c r="E422" s="24"/>
      <c r="H422" s="24"/>
      <c r="I422" s="24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28"/>
      <c r="B423" s="27"/>
      <c r="C423" s="24"/>
      <c r="D423" s="24"/>
      <c r="E423" s="28"/>
      <c r="F423" s="355"/>
      <c r="G423" s="355"/>
      <c r="H423" s="28"/>
      <c r="I423" s="28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28"/>
      <c r="B424" s="27"/>
      <c r="C424" s="24"/>
      <c r="D424" s="24"/>
      <c r="E424" s="28"/>
      <c r="F424" s="355"/>
      <c r="G424" s="355"/>
      <c r="H424" s="28"/>
      <c r="I424" s="28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28"/>
      <c r="B425" s="27"/>
      <c r="C425" s="24"/>
      <c r="D425" s="24"/>
      <c r="E425" s="28"/>
      <c r="F425" s="355"/>
      <c r="G425" s="355"/>
      <c r="H425" s="28"/>
      <c r="I425" s="28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28"/>
      <c r="B426" s="27"/>
      <c r="C426" s="24"/>
      <c r="D426" s="24"/>
      <c r="E426" s="28"/>
      <c r="F426" s="355"/>
      <c r="G426" s="355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28"/>
      <c r="B427" s="27"/>
      <c r="C427" s="24"/>
      <c r="D427" s="24"/>
      <c r="E427" s="28"/>
      <c r="F427" s="355"/>
      <c r="G427" s="355"/>
      <c r="H427" s="28"/>
      <c r="I427" s="28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28"/>
      <c r="B428" s="27"/>
      <c r="C428" s="24"/>
      <c r="D428" s="24"/>
      <c r="E428" s="28"/>
      <c r="F428" s="355"/>
      <c r="G428" s="355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28"/>
      <c r="B429" s="27"/>
      <c r="C429" s="24"/>
      <c r="D429" s="24"/>
      <c r="E429" s="28"/>
      <c r="F429" s="355"/>
      <c r="G429" s="355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28"/>
      <c r="B430" s="27"/>
      <c r="C430" s="24"/>
      <c r="D430" s="24"/>
      <c r="E430" s="28"/>
      <c r="F430" s="355"/>
      <c r="G430" s="355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28"/>
      <c r="B431" s="27"/>
      <c r="C431" s="24"/>
      <c r="D431" s="24"/>
      <c r="E431" s="28"/>
      <c r="F431" s="355"/>
      <c r="G431" s="355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28"/>
      <c r="B432" s="27"/>
      <c r="C432" s="24"/>
      <c r="D432" s="24"/>
      <c r="E432" s="28"/>
      <c r="F432" s="355"/>
      <c r="G432" s="355"/>
      <c r="H432" s="28"/>
      <c r="I432" s="28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28"/>
      <c r="B433" s="27"/>
      <c r="C433" s="24"/>
      <c r="D433" s="24"/>
      <c r="E433" s="28"/>
      <c r="F433" s="355"/>
      <c r="G433" s="355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28"/>
      <c r="B434" s="29"/>
      <c r="C434" s="23"/>
      <c r="D434" s="23"/>
      <c r="E434" s="24"/>
      <c r="H434" s="24"/>
      <c r="I434" s="24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28"/>
      <c r="B435" s="27"/>
      <c r="C435" s="28"/>
      <c r="D435" s="28"/>
      <c r="E435" s="24"/>
      <c r="H435" s="24"/>
      <c r="I435" s="24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28"/>
      <c r="B436" s="27"/>
      <c r="C436" s="28"/>
      <c r="D436" s="28"/>
      <c r="E436" s="24"/>
      <c r="H436" s="24"/>
      <c r="I436" s="24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28"/>
      <c r="B437" s="27"/>
      <c r="C437" s="28"/>
      <c r="D437" s="28"/>
      <c r="E437" s="24"/>
      <c r="H437" s="24"/>
      <c r="I437" s="24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28"/>
      <c r="B438" s="27"/>
      <c r="C438" s="28"/>
      <c r="D438" s="28"/>
      <c r="E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28"/>
      <c r="B439" s="27"/>
      <c r="C439" s="24"/>
      <c r="D439" s="24"/>
      <c r="E439" s="28"/>
      <c r="F439" s="355"/>
      <c r="G439" s="355"/>
      <c r="H439" s="28"/>
      <c r="I439" s="28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28"/>
      <c r="B440" s="27"/>
      <c r="C440" s="24"/>
      <c r="D440" s="24"/>
      <c r="E440" s="28"/>
      <c r="F440" s="355"/>
      <c r="G440" s="355"/>
      <c r="H440" s="28"/>
      <c r="I440" s="28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28"/>
      <c r="B441" s="27"/>
      <c r="C441" s="24"/>
      <c r="D441" s="24"/>
      <c r="E441" s="28"/>
      <c r="F441" s="355"/>
      <c r="G441" s="355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28"/>
      <c r="B442" s="27"/>
      <c r="C442" s="24"/>
      <c r="D442" s="24"/>
      <c r="E442" s="28"/>
      <c r="F442" s="355"/>
      <c r="G442" s="355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28"/>
      <c r="B443" s="27"/>
      <c r="C443" s="24"/>
      <c r="D443" s="24"/>
      <c r="E443" s="28"/>
      <c r="F443" s="355"/>
      <c r="G443" s="355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28"/>
      <c r="B444" s="27"/>
      <c r="C444" s="24"/>
      <c r="D444" s="24"/>
      <c r="E444" s="28"/>
      <c r="F444" s="355"/>
      <c r="G444" s="355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28"/>
      <c r="B445" s="27"/>
      <c r="C445" s="24"/>
      <c r="D445" s="24"/>
      <c r="E445" s="28"/>
      <c r="F445" s="355"/>
      <c r="G445" s="355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28"/>
      <c r="B446" s="27"/>
      <c r="C446" s="24"/>
      <c r="D446" s="24"/>
      <c r="E446" s="28"/>
      <c r="F446" s="355"/>
      <c r="G446" s="355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28"/>
      <c r="B447" s="27"/>
      <c r="C447" s="24"/>
      <c r="D447" s="24"/>
      <c r="E447" s="28"/>
      <c r="F447" s="355"/>
      <c r="G447" s="355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28"/>
      <c r="B448" s="27"/>
      <c r="C448" s="28"/>
      <c r="D448" s="28"/>
      <c r="E448" s="24"/>
      <c r="H448" s="24"/>
      <c r="I448" s="24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28"/>
      <c r="B449" s="27"/>
      <c r="C449" s="24"/>
      <c r="D449" s="24"/>
      <c r="E449" s="28"/>
      <c r="F449" s="355"/>
      <c r="G449" s="355"/>
      <c r="H449" s="28"/>
      <c r="I449" s="28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28"/>
      <c r="B450" s="27"/>
      <c r="C450" s="24"/>
      <c r="D450" s="24"/>
      <c r="E450" s="28"/>
      <c r="F450" s="355"/>
      <c r="G450" s="355"/>
      <c r="H450" s="28"/>
      <c r="I450" s="28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28"/>
      <c r="B451" s="27"/>
      <c r="C451" s="24"/>
      <c r="D451" s="24"/>
      <c r="E451" s="28"/>
      <c r="F451" s="355"/>
      <c r="G451" s="355"/>
      <c r="H451" s="28"/>
      <c r="I451" s="28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28"/>
      <c r="B452" s="27"/>
      <c r="C452" s="24"/>
      <c r="D452" s="24"/>
      <c r="E452" s="28"/>
      <c r="F452" s="355"/>
      <c r="G452" s="355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28"/>
      <c r="B453" s="27"/>
      <c r="C453" s="24"/>
      <c r="D453" s="24"/>
      <c r="E453" s="28"/>
      <c r="F453" s="355"/>
      <c r="G453" s="355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28"/>
      <c r="B454" s="27"/>
      <c r="C454" s="24"/>
      <c r="D454" s="24"/>
      <c r="E454" s="28"/>
      <c r="F454" s="355"/>
      <c r="G454" s="355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28"/>
      <c r="B455" s="27"/>
      <c r="C455" s="24"/>
      <c r="D455" s="24"/>
      <c r="E455" s="28"/>
      <c r="F455" s="355"/>
      <c r="G455" s="355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28"/>
      <c r="B456" s="27"/>
      <c r="C456" s="24"/>
      <c r="D456" s="24"/>
      <c r="E456" s="28"/>
      <c r="F456" s="355"/>
      <c r="G456" s="355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28"/>
      <c r="B457" s="27"/>
      <c r="C457" s="24"/>
      <c r="D457" s="24"/>
      <c r="E457" s="28"/>
      <c r="F457" s="355"/>
      <c r="G457" s="355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28"/>
      <c r="B458" s="27"/>
      <c r="C458" s="24"/>
      <c r="D458" s="24"/>
      <c r="E458" s="28"/>
      <c r="F458" s="355"/>
      <c r="G458" s="355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28"/>
      <c r="B459" s="27"/>
      <c r="C459" s="24"/>
      <c r="D459" s="24"/>
      <c r="E459" s="28"/>
      <c r="F459" s="355"/>
      <c r="G459" s="355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28"/>
      <c r="B460" s="29"/>
      <c r="C460" s="23"/>
      <c r="D460" s="23"/>
      <c r="E460" s="24"/>
      <c r="H460" s="24"/>
      <c r="I460" s="24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28"/>
      <c r="B461" s="32"/>
      <c r="C461" s="33"/>
      <c r="D461" s="33"/>
      <c r="E461" s="24"/>
      <c r="H461" s="24"/>
      <c r="I461" s="24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28"/>
      <c r="B462" s="34"/>
      <c r="C462" s="35"/>
      <c r="D462" s="35"/>
      <c r="E462" s="36"/>
      <c r="F462" s="356"/>
      <c r="G462" s="356"/>
      <c r="H462" s="36"/>
      <c r="I462" s="36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28"/>
      <c r="B463" s="19"/>
      <c r="C463" s="37"/>
      <c r="D463" s="37"/>
      <c r="E463" s="24"/>
      <c r="H463" s="24"/>
      <c r="I463" s="24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28"/>
      <c r="B464" s="19"/>
      <c r="C464" s="37"/>
      <c r="D464" s="37"/>
      <c r="E464" s="24"/>
      <c r="H464" s="24"/>
      <c r="I464" s="24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28"/>
      <c r="B465" s="19"/>
      <c r="C465" s="37"/>
      <c r="D465" s="37"/>
      <c r="E465" s="24"/>
      <c r="H465" s="24"/>
      <c r="I465" s="24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28"/>
      <c r="B466" s="34"/>
      <c r="C466" s="35"/>
      <c r="D466" s="35"/>
      <c r="E466" s="36"/>
      <c r="F466" s="356"/>
      <c r="G466" s="356"/>
      <c r="H466" s="36"/>
      <c r="I466" s="36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28"/>
      <c r="B467" s="19"/>
      <c r="C467" s="37"/>
      <c r="D467" s="37"/>
      <c r="E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28"/>
      <c r="B468" s="19"/>
      <c r="C468" s="24"/>
      <c r="D468" s="24"/>
      <c r="E468" s="37"/>
      <c r="F468" s="355"/>
      <c r="G468" s="355"/>
      <c r="H468" s="37"/>
      <c r="I468" s="37"/>
    </row>
    <row r="469" spans="1:22" x14ac:dyDescent="0.25">
      <c r="A469" s="128"/>
      <c r="B469" s="19"/>
      <c r="C469" s="24"/>
      <c r="D469" s="24"/>
      <c r="E469" s="37"/>
      <c r="F469" s="355"/>
      <c r="G469" s="355"/>
      <c r="H469" s="37"/>
      <c r="I469" s="37"/>
    </row>
    <row r="470" spans="1:22" x14ac:dyDescent="0.25">
      <c r="A470" s="128"/>
      <c r="B470" s="19"/>
      <c r="C470" s="24"/>
      <c r="D470" s="24"/>
      <c r="E470" s="37"/>
      <c r="F470" s="355"/>
      <c r="G470" s="355"/>
      <c r="H470" s="37"/>
      <c r="I470" s="37"/>
    </row>
    <row r="471" spans="1:22" x14ac:dyDescent="0.25">
      <c r="A471" s="128"/>
      <c r="B471" s="19"/>
      <c r="C471" s="24"/>
      <c r="D471" s="24"/>
      <c r="E471" s="37"/>
      <c r="F471" s="355"/>
      <c r="G471" s="355"/>
      <c r="H471" s="37"/>
      <c r="I471" s="37"/>
    </row>
    <row r="472" spans="1:22" x14ac:dyDescent="0.25">
      <c r="A472" s="128"/>
      <c r="B472" s="19"/>
      <c r="C472" s="24"/>
      <c r="D472" s="24"/>
      <c r="E472" s="37"/>
      <c r="F472" s="355"/>
      <c r="G472" s="355"/>
      <c r="H472" s="37"/>
      <c r="I472" s="37"/>
    </row>
    <row r="473" spans="1:22" x14ac:dyDescent="0.25">
      <c r="A473" s="128"/>
      <c r="B473" s="19"/>
      <c r="C473" s="24"/>
      <c r="D473" s="24"/>
      <c r="E473" s="37"/>
      <c r="F473" s="355"/>
      <c r="G473" s="355"/>
      <c r="H473" s="37"/>
      <c r="I473" s="37"/>
    </row>
    <row r="474" spans="1:22" x14ac:dyDescent="0.25">
      <c r="A474" s="128"/>
      <c r="B474" s="34"/>
      <c r="C474" s="35"/>
      <c r="D474" s="35"/>
      <c r="E474" s="36"/>
      <c r="F474" s="356"/>
      <c r="G474" s="356"/>
      <c r="H474" s="36"/>
      <c r="I474" s="36"/>
    </row>
    <row r="475" spans="1:22" x14ac:dyDescent="0.25">
      <c r="A475" s="128"/>
      <c r="B475" s="19"/>
      <c r="C475" s="37"/>
      <c r="D475" s="37"/>
      <c r="E475" s="24"/>
      <c r="H475" s="24"/>
      <c r="I475" s="24"/>
    </row>
    <row r="476" spans="1:22" x14ac:dyDescent="0.25">
      <c r="A476" s="128"/>
      <c r="B476" s="19"/>
      <c r="C476" s="37"/>
      <c r="D476" s="37"/>
      <c r="E476" s="24"/>
      <c r="H476" s="24"/>
      <c r="I476" s="24"/>
    </row>
    <row r="477" spans="1:22" x14ac:dyDescent="0.25">
      <c r="A477" s="128"/>
      <c r="B477" s="19"/>
      <c r="C477" s="37"/>
      <c r="D477" s="37"/>
      <c r="E477" s="24"/>
      <c r="H477" s="24"/>
      <c r="I477" s="24"/>
    </row>
    <row r="478" spans="1:22" x14ac:dyDescent="0.25">
      <c r="B478" s="19"/>
      <c r="C478" s="37"/>
      <c r="D478" s="37"/>
      <c r="E478" s="24"/>
      <c r="H478" s="24"/>
      <c r="I478" s="24"/>
      <c r="J478" s="18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s="12" customFormat="1" x14ac:dyDescent="0.25">
      <c r="A479" s="129"/>
      <c r="B479" s="19"/>
      <c r="C479" s="37"/>
      <c r="D479" s="37"/>
      <c r="E479" s="24"/>
      <c r="F479" s="354"/>
      <c r="G479" s="354"/>
      <c r="H479" s="24"/>
      <c r="I479" s="24"/>
      <c r="J479" s="49"/>
    </row>
    <row r="480" spans="1:22" s="12" customFormat="1" x14ac:dyDescent="0.25">
      <c r="A480" s="129"/>
      <c r="B480" s="32"/>
      <c r="C480" s="33"/>
      <c r="D480" s="33"/>
      <c r="E480" s="24"/>
      <c r="F480" s="354"/>
      <c r="G480" s="354"/>
      <c r="H480" s="24"/>
      <c r="I480" s="24"/>
      <c r="J480" s="49"/>
    </row>
    <row r="481" spans="1:22" s="12" customFormat="1" x14ac:dyDescent="0.25">
      <c r="A481" s="129"/>
      <c r="B481" s="19"/>
      <c r="C481" s="37"/>
      <c r="D481" s="37"/>
      <c r="E481" s="24"/>
      <c r="F481" s="354"/>
      <c r="G481" s="354"/>
      <c r="H481" s="24"/>
      <c r="I481" s="24"/>
      <c r="J481" s="49"/>
    </row>
    <row r="482" spans="1:22" s="12" customFormat="1" x14ac:dyDescent="0.25">
      <c r="A482" s="129"/>
      <c r="B482" s="19"/>
      <c r="C482" s="37"/>
      <c r="D482" s="37"/>
      <c r="E482" s="24"/>
      <c r="F482" s="354"/>
      <c r="G482" s="354"/>
      <c r="H482" s="24"/>
      <c r="I482" s="24"/>
      <c r="J482" s="49"/>
    </row>
    <row r="483" spans="1:22" s="12" customFormat="1" x14ac:dyDescent="0.25">
      <c r="A483" s="129"/>
      <c r="B483" s="19"/>
      <c r="C483" s="37"/>
      <c r="D483" s="37"/>
      <c r="E483" s="24"/>
      <c r="F483" s="354"/>
      <c r="G483" s="354"/>
      <c r="H483" s="24"/>
      <c r="I483" s="24"/>
      <c r="J483" s="49"/>
    </row>
    <row r="484" spans="1:22" s="12" customFormat="1" x14ac:dyDescent="0.25">
      <c r="A484" s="129"/>
      <c r="B484" s="19"/>
      <c r="C484" s="37"/>
      <c r="D484" s="37"/>
      <c r="E484" s="24"/>
      <c r="F484" s="354"/>
      <c r="G484" s="354"/>
      <c r="H484" s="24"/>
      <c r="I484" s="24"/>
      <c r="J484" s="49"/>
    </row>
    <row r="485" spans="1:22" s="12" customFormat="1" x14ac:dyDescent="0.25">
      <c r="A485" s="129"/>
      <c r="B485" s="19"/>
      <c r="C485" s="37"/>
      <c r="D485" s="37"/>
      <c r="E485" s="24"/>
      <c r="F485" s="354"/>
      <c r="G485" s="354"/>
      <c r="H485" s="24"/>
      <c r="I485" s="24"/>
      <c r="J485" s="49"/>
    </row>
    <row r="486" spans="1:22" s="12" customFormat="1" x14ac:dyDescent="0.25">
      <c r="A486" s="129"/>
      <c r="B486" s="19"/>
      <c r="C486" s="37"/>
      <c r="D486" s="37"/>
      <c r="E486" s="24"/>
      <c r="F486" s="354"/>
      <c r="G486" s="354"/>
      <c r="H486" s="24"/>
      <c r="I486" s="24"/>
      <c r="J486" s="49"/>
    </row>
    <row r="487" spans="1:22" x14ac:dyDescent="0.25">
      <c r="A487" s="128"/>
      <c r="B487" s="17"/>
      <c r="C487" s="17"/>
      <c r="D487" s="17"/>
      <c r="E487" s="17"/>
      <c r="F487" s="387"/>
      <c r="G487" s="387"/>
      <c r="H487" s="17"/>
      <c r="I487" s="17"/>
      <c r="J487" s="18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x14ac:dyDescent="0.25">
      <c r="A488" s="128"/>
      <c r="B488" s="17"/>
      <c r="C488" s="17"/>
      <c r="D488" s="17"/>
      <c r="E488" s="17"/>
      <c r="F488" s="387"/>
      <c r="G488" s="387"/>
      <c r="H488" s="17"/>
      <c r="I488" s="17"/>
      <c r="J488" s="18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x14ac:dyDescent="0.25">
      <c r="A489" s="128"/>
      <c r="B489" s="17"/>
      <c r="C489" s="17"/>
      <c r="D489" s="17"/>
      <c r="E489" s="17"/>
      <c r="F489" s="387"/>
      <c r="G489" s="387"/>
      <c r="H489" s="17"/>
      <c r="I489" s="17"/>
      <c r="J489" s="18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x14ac:dyDescent="0.25">
      <c r="A490" s="128"/>
      <c r="B490" s="17"/>
      <c r="C490" s="17"/>
      <c r="D490" s="17"/>
      <c r="E490" s="17"/>
      <c r="F490" s="387"/>
      <c r="G490" s="387"/>
      <c r="H490" s="17"/>
      <c r="I490" s="17"/>
      <c r="J490" s="18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x14ac:dyDescent="0.25">
      <c r="A491" s="128"/>
      <c r="B491" s="17"/>
      <c r="C491" s="17"/>
      <c r="D491" s="17"/>
      <c r="E491" s="17"/>
      <c r="F491" s="387"/>
      <c r="G491" s="387"/>
      <c r="H491" s="17"/>
      <c r="I491" s="17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x14ac:dyDescent="0.25">
      <c r="A492" s="128"/>
      <c r="B492" s="17"/>
      <c r="C492" s="17"/>
      <c r="D492" s="17"/>
      <c r="E492" s="17"/>
      <c r="F492" s="387"/>
      <c r="G492" s="387"/>
      <c r="H492" s="17"/>
      <c r="I492" s="17"/>
      <c r="J492" s="18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x14ac:dyDescent="0.25">
      <c r="A493" s="128"/>
      <c r="B493" s="17"/>
      <c r="C493" s="17"/>
      <c r="D493" s="17"/>
      <c r="E493" s="17"/>
      <c r="F493" s="387"/>
      <c r="G493" s="387"/>
      <c r="H493" s="17"/>
      <c r="I493" s="17"/>
      <c r="J493" s="18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x14ac:dyDescent="0.25">
      <c r="A494" s="128"/>
      <c r="B494" s="17"/>
      <c r="C494" s="17"/>
      <c r="D494" s="17"/>
      <c r="E494" s="17"/>
      <c r="F494" s="387"/>
      <c r="G494" s="387"/>
      <c r="H494" s="17"/>
      <c r="I494" s="17"/>
      <c r="J494" s="18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x14ac:dyDescent="0.25">
      <c r="A495" s="128"/>
      <c r="B495" s="17"/>
      <c r="C495" s="17"/>
      <c r="D495" s="17"/>
      <c r="E495" s="17"/>
      <c r="F495" s="387"/>
      <c r="G495" s="387"/>
      <c r="H495" s="17"/>
      <c r="I495" s="17"/>
      <c r="J495" s="18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x14ac:dyDescent="0.25">
      <c r="A496" s="128"/>
      <c r="B496" s="17"/>
      <c r="C496" s="17"/>
      <c r="D496" s="17"/>
      <c r="E496" s="17"/>
      <c r="F496" s="387"/>
      <c r="G496" s="387"/>
      <c r="H496" s="17"/>
      <c r="I496" s="17"/>
      <c r="J496" s="18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x14ac:dyDescent="0.25">
      <c r="A497" s="128"/>
      <c r="B497" s="17"/>
      <c r="C497" s="17"/>
      <c r="D497" s="17"/>
      <c r="E497" s="17"/>
      <c r="F497" s="387"/>
      <c r="G497" s="387"/>
      <c r="H497" s="17"/>
      <c r="I497" s="17"/>
      <c r="J497" s="18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x14ac:dyDescent="0.25">
      <c r="A498" s="128"/>
      <c r="B498" s="17"/>
      <c r="C498" s="17"/>
      <c r="D498" s="17"/>
      <c r="E498" s="17"/>
      <c r="F498" s="387"/>
      <c r="G498" s="387"/>
      <c r="H498" s="17"/>
      <c r="I498" s="17"/>
      <c r="J498" s="18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x14ac:dyDescent="0.25">
      <c r="A499" s="128"/>
      <c r="B499" s="17"/>
      <c r="C499" s="17"/>
      <c r="D499" s="17"/>
      <c r="E499" s="17"/>
      <c r="F499" s="387"/>
      <c r="G499" s="387"/>
      <c r="H499" s="17"/>
      <c r="I499" s="17"/>
      <c r="J499" s="18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x14ac:dyDescent="0.25">
      <c r="A500" s="128"/>
      <c r="B500" s="17"/>
      <c r="C500" s="17"/>
      <c r="D500" s="17"/>
      <c r="E500" s="17"/>
      <c r="F500" s="387"/>
      <c r="G500" s="38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x14ac:dyDescent="0.25">
      <c r="A501" s="128"/>
      <c r="B501" s="17"/>
      <c r="C501" s="17"/>
      <c r="D501" s="17"/>
      <c r="E501" s="17"/>
      <c r="F501" s="387"/>
      <c r="G501" s="38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x14ac:dyDescent="0.25">
      <c r="A502" s="128"/>
      <c r="B502" s="17"/>
      <c r="C502" s="17"/>
      <c r="D502" s="17"/>
      <c r="E502" s="17"/>
      <c r="F502" s="387"/>
      <c r="G502" s="38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x14ac:dyDescent="0.25">
      <c r="A503" s="128"/>
      <c r="B503" s="17"/>
      <c r="C503" s="17"/>
      <c r="D503" s="17"/>
      <c r="E503" s="17"/>
      <c r="F503" s="387"/>
      <c r="G503" s="38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x14ac:dyDescent="0.25">
      <c r="A504" s="128"/>
      <c r="B504" s="17"/>
      <c r="C504" s="17"/>
      <c r="D504" s="17"/>
      <c r="E504" s="17"/>
      <c r="F504" s="387"/>
      <c r="G504" s="38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x14ac:dyDescent="0.25">
      <c r="A505" s="128"/>
      <c r="B505" s="17"/>
      <c r="C505" s="17"/>
      <c r="D505" s="17"/>
      <c r="E505" s="17"/>
      <c r="F505" s="387"/>
      <c r="G505" s="38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x14ac:dyDescent="0.25">
      <c r="A506" s="128"/>
      <c r="B506" s="17"/>
      <c r="C506" s="17"/>
      <c r="D506" s="17"/>
      <c r="E506" s="17"/>
      <c r="F506" s="387"/>
      <c r="G506" s="38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x14ac:dyDescent="0.25">
      <c r="A507" s="128"/>
      <c r="B507" s="17"/>
      <c r="C507" s="17"/>
      <c r="D507" s="17"/>
      <c r="E507" s="17"/>
      <c r="F507" s="387"/>
      <c r="G507" s="38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x14ac:dyDescent="0.25">
      <c r="A508" s="128"/>
      <c r="B508" s="17"/>
      <c r="C508" s="17"/>
      <c r="D508" s="17"/>
      <c r="E508" s="17"/>
      <c r="F508" s="387"/>
      <c r="G508" s="38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x14ac:dyDescent="0.25">
      <c r="A509" s="128"/>
      <c r="B509" s="17"/>
      <c r="C509" s="17"/>
      <c r="D509" s="17"/>
      <c r="E509" s="17"/>
      <c r="F509" s="387"/>
      <c r="G509" s="38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x14ac:dyDescent="0.25">
      <c r="A510" s="128"/>
      <c r="B510" s="17"/>
      <c r="C510" s="17"/>
      <c r="D510" s="17"/>
      <c r="E510" s="17"/>
      <c r="F510" s="387"/>
      <c r="G510" s="38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x14ac:dyDescent="0.25">
      <c r="A511" s="128"/>
      <c r="B511" s="17"/>
      <c r="C511" s="17"/>
      <c r="D511" s="17"/>
      <c r="E511" s="17"/>
      <c r="F511" s="387"/>
      <c r="G511" s="38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x14ac:dyDescent="0.25">
      <c r="A512" s="128"/>
      <c r="B512" s="17"/>
      <c r="C512" s="17"/>
      <c r="D512" s="17"/>
      <c r="E512" s="17"/>
      <c r="F512" s="387"/>
      <c r="G512" s="38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x14ac:dyDescent="0.25">
      <c r="A513" s="128"/>
      <c r="B513" s="17"/>
      <c r="C513" s="17"/>
      <c r="D513" s="17"/>
      <c r="E513" s="17"/>
      <c r="F513" s="387"/>
      <c r="G513" s="38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x14ac:dyDescent="0.25">
      <c r="A514" s="128"/>
      <c r="B514" s="17"/>
      <c r="C514" s="17"/>
      <c r="D514" s="17"/>
      <c r="E514" s="17"/>
      <c r="F514" s="387"/>
      <c r="G514" s="38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x14ac:dyDescent="0.25">
      <c r="A515" s="128"/>
      <c r="B515" s="17"/>
      <c r="C515" s="17"/>
      <c r="D515" s="17"/>
      <c r="E515" s="17"/>
      <c r="F515" s="387"/>
      <c r="G515" s="38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x14ac:dyDescent="0.25">
      <c r="A516" s="128"/>
      <c r="B516" s="17"/>
      <c r="C516" s="17"/>
      <c r="D516" s="17"/>
      <c r="E516" s="17"/>
      <c r="F516" s="387"/>
      <c r="G516" s="38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28"/>
      <c r="B517" s="17"/>
      <c r="C517" s="17"/>
      <c r="D517" s="17"/>
      <c r="E517" s="17"/>
      <c r="F517" s="387"/>
      <c r="G517" s="38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28"/>
      <c r="B518" s="17"/>
      <c r="C518" s="17"/>
      <c r="D518" s="17"/>
      <c r="E518" s="17"/>
      <c r="F518" s="387"/>
      <c r="G518" s="38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28"/>
      <c r="B519" s="17"/>
      <c r="C519" s="17"/>
      <c r="D519" s="17"/>
      <c r="E519" s="17"/>
      <c r="F519" s="387"/>
      <c r="G519" s="38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28"/>
      <c r="B520" s="17"/>
      <c r="C520" s="17"/>
      <c r="D520" s="17"/>
      <c r="E520" s="17"/>
      <c r="F520" s="387"/>
      <c r="G520" s="38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28"/>
      <c r="B521" s="17"/>
      <c r="C521" s="17"/>
      <c r="D521" s="17"/>
      <c r="E521" s="17"/>
      <c r="F521" s="387"/>
      <c r="G521" s="38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28"/>
      <c r="B522" s="17"/>
      <c r="C522" s="17"/>
      <c r="D522" s="17"/>
      <c r="E522" s="17"/>
      <c r="F522" s="387"/>
      <c r="G522" s="38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28"/>
      <c r="B523" s="17"/>
      <c r="C523" s="17"/>
      <c r="D523" s="17"/>
      <c r="E523" s="17"/>
      <c r="F523" s="387"/>
      <c r="G523" s="38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28"/>
      <c r="B524" s="17"/>
      <c r="C524" s="17"/>
      <c r="D524" s="17"/>
      <c r="E524" s="17"/>
      <c r="F524" s="387"/>
      <c r="G524" s="38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28"/>
      <c r="B525" s="17"/>
      <c r="C525" s="17"/>
      <c r="D525" s="17"/>
      <c r="E525" s="17"/>
      <c r="F525" s="387"/>
      <c r="G525" s="38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28"/>
      <c r="B526" s="17"/>
      <c r="C526" s="17"/>
      <c r="D526" s="17"/>
      <c r="E526" s="17"/>
      <c r="F526" s="387"/>
      <c r="G526" s="38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28"/>
      <c r="B527" s="17"/>
      <c r="C527" s="17"/>
      <c r="D527" s="17"/>
      <c r="E527" s="17"/>
      <c r="F527" s="387"/>
      <c r="G527" s="38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28"/>
      <c r="B528" s="17"/>
      <c r="C528" s="17"/>
      <c r="D528" s="17"/>
      <c r="E528" s="17"/>
      <c r="F528" s="387"/>
      <c r="G528" s="38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28"/>
      <c r="B529" s="17"/>
      <c r="C529" s="17"/>
      <c r="D529" s="17"/>
      <c r="E529" s="17"/>
      <c r="F529" s="387"/>
      <c r="G529" s="38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28"/>
      <c r="B530" s="17"/>
      <c r="C530" s="17"/>
      <c r="D530" s="17"/>
      <c r="E530" s="17"/>
      <c r="F530" s="387"/>
      <c r="G530" s="38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28"/>
      <c r="B531" s="17"/>
      <c r="C531" s="17"/>
      <c r="D531" s="17"/>
      <c r="E531" s="17"/>
      <c r="F531" s="387"/>
      <c r="G531" s="38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28"/>
      <c r="B532" s="17"/>
      <c r="C532" s="17"/>
      <c r="D532" s="17"/>
      <c r="E532" s="17"/>
      <c r="F532" s="387"/>
      <c r="G532" s="38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28"/>
      <c r="B533" s="17"/>
      <c r="C533" s="17"/>
      <c r="D533" s="17"/>
      <c r="E533" s="17"/>
      <c r="F533" s="387"/>
      <c r="G533" s="38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28"/>
      <c r="B534" s="17"/>
      <c r="C534" s="17"/>
      <c r="D534" s="17"/>
      <c r="E534" s="17"/>
      <c r="F534" s="387"/>
      <c r="G534" s="38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28"/>
      <c r="B535" s="17"/>
      <c r="C535" s="17"/>
      <c r="D535" s="17"/>
      <c r="E535" s="17"/>
      <c r="F535" s="387"/>
      <c r="G535" s="38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28"/>
      <c r="B536" s="17"/>
      <c r="C536" s="17"/>
      <c r="D536" s="17"/>
      <c r="E536" s="17"/>
      <c r="F536" s="387"/>
      <c r="G536" s="38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28"/>
      <c r="B537" s="17"/>
      <c r="C537" s="17"/>
      <c r="D537" s="17"/>
      <c r="E537" s="17"/>
      <c r="F537" s="387"/>
      <c r="G537" s="38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28"/>
      <c r="B538" s="17"/>
      <c r="C538" s="17"/>
      <c r="D538" s="17"/>
      <c r="E538" s="17"/>
      <c r="F538" s="387"/>
      <c r="G538" s="38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28"/>
      <c r="B539" s="17"/>
      <c r="C539" s="17"/>
      <c r="D539" s="17"/>
      <c r="E539" s="17"/>
      <c r="F539" s="387"/>
      <c r="G539" s="38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28"/>
      <c r="B540" s="17"/>
      <c r="C540" s="17"/>
      <c r="D540" s="17"/>
      <c r="E540" s="17"/>
      <c r="F540" s="387"/>
      <c r="G540" s="38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28"/>
      <c r="B541" s="17"/>
      <c r="C541" s="17"/>
      <c r="D541" s="17"/>
      <c r="E541" s="17"/>
      <c r="F541" s="387"/>
      <c r="G541" s="38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28"/>
      <c r="B542" s="17"/>
      <c r="C542" s="17"/>
      <c r="D542" s="17"/>
      <c r="E542" s="17"/>
      <c r="F542" s="387"/>
      <c r="G542" s="38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28"/>
      <c r="B543" s="17"/>
      <c r="C543" s="17"/>
      <c r="D543" s="17"/>
      <c r="E543" s="17"/>
      <c r="F543" s="387"/>
      <c r="G543" s="38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28"/>
      <c r="B544" s="17"/>
      <c r="C544" s="17"/>
      <c r="D544" s="17"/>
      <c r="E544" s="17"/>
      <c r="F544" s="387"/>
      <c r="G544" s="38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28"/>
      <c r="B545" s="17"/>
      <c r="C545" s="17"/>
      <c r="D545" s="17"/>
      <c r="E545" s="17"/>
      <c r="F545" s="387"/>
      <c r="G545" s="38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28"/>
      <c r="B546" s="17"/>
      <c r="C546" s="17"/>
      <c r="D546" s="17"/>
      <c r="E546" s="17"/>
      <c r="F546" s="387"/>
      <c r="G546" s="38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28"/>
      <c r="B547" s="17"/>
      <c r="C547" s="17"/>
      <c r="D547" s="17"/>
      <c r="E547" s="17"/>
      <c r="F547" s="387"/>
      <c r="G547" s="38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28"/>
      <c r="B548" s="17"/>
      <c r="C548" s="17"/>
      <c r="D548" s="17"/>
      <c r="E548" s="17"/>
      <c r="F548" s="387"/>
      <c r="G548" s="38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28"/>
      <c r="B549" s="17"/>
      <c r="C549" s="17"/>
      <c r="D549" s="17"/>
      <c r="E549" s="17"/>
      <c r="F549" s="387"/>
      <c r="G549" s="38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28"/>
      <c r="B550" s="17"/>
      <c r="C550" s="17"/>
      <c r="D550" s="17"/>
      <c r="E550" s="17"/>
      <c r="F550" s="387"/>
      <c r="G550" s="38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28"/>
      <c r="B551" s="17"/>
      <c r="C551" s="17"/>
      <c r="D551" s="17"/>
      <c r="E551" s="17"/>
      <c r="F551" s="387"/>
      <c r="G551" s="38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28"/>
      <c r="B552" s="17"/>
      <c r="C552" s="17"/>
      <c r="D552" s="17"/>
      <c r="E552" s="17"/>
      <c r="F552" s="387"/>
      <c r="G552" s="38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28"/>
      <c r="B553" s="17"/>
      <c r="C553" s="17"/>
      <c r="D553" s="17"/>
      <c r="E553" s="17"/>
      <c r="F553" s="387"/>
      <c r="G553" s="38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28"/>
      <c r="B554" s="17"/>
      <c r="C554" s="17"/>
      <c r="D554" s="17"/>
      <c r="E554" s="17"/>
      <c r="F554" s="387"/>
      <c r="G554" s="38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28"/>
      <c r="B555" s="17"/>
      <c r="C555" s="17"/>
      <c r="D555" s="17"/>
      <c r="E555" s="17"/>
      <c r="F555" s="387"/>
      <c r="G555" s="38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28"/>
      <c r="B556" s="17"/>
      <c r="C556" s="17"/>
      <c r="D556" s="17"/>
      <c r="E556" s="17"/>
      <c r="F556" s="387"/>
      <c r="G556" s="38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28"/>
      <c r="B557" s="17"/>
      <c r="C557" s="17"/>
      <c r="D557" s="17"/>
      <c r="E557" s="17"/>
      <c r="F557" s="387"/>
      <c r="G557" s="38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28"/>
      <c r="B558" s="17"/>
      <c r="C558" s="17"/>
      <c r="D558" s="17"/>
      <c r="E558" s="17"/>
      <c r="F558" s="387"/>
      <c r="G558" s="38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28"/>
      <c r="B559" s="17"/>
      <c r="C559" s="17"/>
      <c r="D559" s="17"/>
      <c r="E559" s="17"/>
      <c r="F559" s="387"/>
      <c r="G559" s="38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28"/>
      <c r="B560" s="17"/>
      <c r="C560" s="17"/>
      <c r="D560" s="17"/>
      <c r="E560" s="17"/>
      <c r="F560" s="387"/>
      <c r="G560" s="38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28"/>
      <c r="B561" s="17"/>
      <c r="C561" s="17"/>
      <c r="D561" s="17"/>
      <c r="E561" s="17"/>
      <c r="F561" s="387"/>
      <c r="G561" s="38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28"/>
      <c r="B562" s="17"/>
      <c r="C562" s="17"/>
      <c r="D562" s="17"/>
      <c r="E562" s="17"/>
      <c r="F562" s="387"/>
      <c r="G562" s="38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28"/>
      <c r="B563" s="17"/>
      <c r="C563" s="17"/>
      <c r="D563" s="17"/>
      <c r="E563" s="17"/>
      <c r="F563" s="387"/>
      <c r="G563" s="38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28"/>
      <c r="B564" s="17"/>
      <c r="C564" s="17"/>
      <c r="D564" s="17"/>
      <c r="E564" s="17"/>
      <c r="F564" s="387"/>
      <c r="G564" s="38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28"/>
      <c r="B565" s="17"/>
      <c r="C565" s="17"/>
      <c r="D565" s="17"/>
      <c r="E565" s="17"/>
      <c r="F565" s="387"/>
      <c r="G565" s="38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28"/>
      <c r="B566" s="17"/>
      <c r="C566" s="17"/>
      <c r="D566" s="17"/>
      <c r="E566" s="17"/>
      <c r="F566" s="387"/>
      <c r="G566" s="38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28"/>
      <c r="B567" s="17"/>
      <c r="C567" s="17"/>
      <c r="D567" s="17"/>
      <c r="E567" s="17"/>
      <c r="F567" s="387"/>
      <c r="G567" s="38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28"/>
      <c r="B568" s="17"/>
      <c r="C568" s="17"/>
      <c r="D568" s="17"/>
      <c r="E568" s="17"/>
      <c r="F568" s="387"/>
      <c r="G568" s="38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28"/>
      <c r="B569" s="17"/>
      <c r="C569" s="17"/>
      <c r="D569" s="17"/>
      <c r="E569" s="17"/>
      <c r="F569" s="387"/>
      <c r="G569" s="38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28"/>
      <c r="B570" s="17"/>
      <c r="C570" s="17"/>
      <c r="D570" s="17"/>
      <c r="E570" s="17"/>
      <c r="F570" s="387"/>
      <c r="G570" s="38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28"/>
      <c r="B571" s="17"/>
      <c r="C571" s="17"/>
      <c r="D571" s="17"/>
      <c r="E571" s="17"/>
      <c r="F571" s="387"/>
      <c r="G571" s="38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28"/>
      <c r="B572" s="17"/>
      <c r="C572" s="17"/>
      <c r="D572" s="17"/>
      <c r="E572" s="17"/>
      <c r="F572" s="387"/>
      <c r="G572" s="38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28"/>
      <c r="B573" s="17"/>
      <c r="C573" s="17"/>
      <c r="D573" s="17"/>
      <c r="E573" s="17"/>
      <c r="F573" s="387"/>
      <c r="G573" s="38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28"/>
      <c r="B574" s="17"/>
      <c r="C574" s="17"/>
      <c r="D574" s="17"/>
      <c r="E574" s="17"/>
      <c r="F574" s="387"/>
      <c r="G574" s="38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28"/>
      <c r="B575" s="17"/>
      <c r="C575" s="17"/>
      <c r="D575" s="17"/>
      <c r="E575" s="17"/>
      <c r="F575" s="387"/>
      <c r="G575" s="38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28"/>
      <c r="B576" s="17"/>
      <c r="C576" s="17"/>
      <c r="D576" s="17"/>
      <c r="E576" s="17"/>
      <c r="F576" s="387"/>
      <c r="G576" s="38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28"/>
      <c r="B577" s="17"/>
      <c r="C577" s="17"/>
      <c r="D577" s="17"/>
      <c r="E577" s="17"/>
      <c r="F577" s="387"/>
      <c r="G577" s="38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28"/>
      <c r="B578" s="17"/>
      <c r="C578" s="17"/>
      <c r="D578" s="17"/>
      <c r="E578" s="17"/>
      <c r="F578" s="387"/>
      <c r="G578" s="38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28"/>
      <c r="B579" s="17"/>
      <c r="C579" s="17"/>
      <c r="D579" s="17"/>
      <c r="E579" s="17"/>
      <c r="F579" s="387"/>
      <c r="G579" s="38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28"/>
      <c r="B580" s="17"/>
      <c r="C580" s="17"/>
      <c r="D580" s="17"/>
      <c r="E580" s="17"/>
      <c r="F580" s="387"/>
      <c r="G580" s="38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28"/>
      <c r="B581" s="17"/>
      <c r="C581" s="17"/>
      <c r="D581" s="17"/>
      <c r="E581" s="17"/>
      <c r="F581" s="387"/>
      <c r="G581" s="38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28"/>
      <c r="B582" s="17"/>
      <c r="C582" s="17"/>
      <c r="D582" s="17"/>
      <c r="E582" s="17"/>
      <c r="F582" s="387"/>
      <c r="G582" s="38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28"/>
      <c r="B583" s="17"/>
      <c r="C583" s="17"/>
      <c r="D583" s="17"/>
      <c r="E583" s="17"/>
      <c r="F583" s="387"/>
      <c r="G583" s="38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28"/>
      <c r="B584" s="17"/>
      <c r="C584" s="17"/>
      <c r="D584" s="17"/>
      <c r="E584" s="17"/>
      <c r="F584" s="387"/>
      <c r="G584" s="38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28"/>
      <c r="B585" s="17"/>
      <c r="C585" s="17"/>
      <c r="D585" s="17"/>
      <c r="E585" s="17"/>
      <c r="F585" s="387"/>
      <c r="G585" s="38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28"/>
      <c r="B586" s="17"/>
      <c r="C586" s="17"/>
      <c r="D586" s="17"/>
      <c r="E586" s="17"/>
      <c r="F586" s="387"/>
      <c r="G586" s="38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28"/>
      <c r="B587" s="17"/>
      <c r="C587" s="17"/>
      <c r="D587" s="17"/>
      <c r="E587" s="17"/>
      <c r="F587" s="387"/>
      <c r="G587" s="38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28"/>
      <c r="B588" s="17"/>
      <c r="C588" s="17"/>
      <c r="D588" s="17"/>
      <c r="E588" s="17"/>
      <c r="F588" s="387"/>
      <c r="G588" s="38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28"/>
      <c r="B589" s="17"/>
      <c r="C589" s="17"/>
      <c r="D589" s="17"/>
      <c r="E589" s="17"/>
      <c r="F589" s="387"/>
      <c r="G589" s="38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28"/>
      <c r="B590" s="17"/>
      <c r="C590" s="17"/>
      <c r="D590" s="17"/>
      <c r="E590" s="17"/>
      <c r="F590" s="387"/>
      <c r="G590" s="38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28"/>
      <c r="B591" s="17"/>
      <c r="C591" s="17"/>
      <c r="D591" s="17"/>
      <c r="E591" s="17"/>
      <c r="F591" s="387"/>
      <c r="G591" s="38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28"/>
      <c r="B592" s="17"/>
      <c r="C592" s="17"/>
      <c r="D592" s="17"/>
      <c r="E592" s="17"/>
      <c r="F592" s="387"/>
      <c r="G592" s="38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28"/>
      <c r="B593" s="17"/>
      <c r="C593" s="17"/>
      <c r="D593" s="17"/>
      <c r="E593" s="17"/>
      <c r="F593" s="387"/>
      <c r="G593" s="38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28"/>
      <c r="B594" s="17"/>
      <c r="C594" s="17"/>
      <c r="D594" s="17"/>
      <c r="E594" s="17"/>
      <c r="F594" s="387"/>
      <c r="G594" s="38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28"/>
      <c r="B595" s="17"/>
      <c r="C595" s="17"/>
      <c r="D595" s="17"/>
      <c r="E595" s="17"/>
      <c r="F595" s="387"/>
      <c r="G595" s="38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28"/>
      <c r="B596" s="17"/>
      <c r="C596" s="17"/>
      <c r="D596" s="17"/>
      <c r="E596" s="17"/>
      <c r="F596" s="387"/>
      <c r="G596" s="38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28"/>
      <c r="B597" s="17"/>
      <c r="C597" s="17"/>
      <c r="D597" s="17"/>
      <c r="E597" s="17"/>
      <c r="F597" s="387"/>
      <c r="G597" s="38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28"/>
      <c r="B598" s="17"/>
      <c r="C598" s="17"/>
      <c r="D598" s="17"/>
      <c r="E598" s="17"/>
      <c r="F598" s="387"/>
      <c r="G598" s="38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28"/>
      <c r="B599" s="17"/>
      <c r="C599" s="17"/>
      <c r="D599" s="17"/>
      <c r="E599" s="17"/>
      <c r="F599" s="387"/>
      <c r="G599" s="38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28"/>
      <c r="B600" s="17"/>
      <c r="C600" s="17"/>
      <c r="D600" s="17"/>
      <c r="E600" s="17"/>
      <c r="F600" s="387"/>
      <c r="G600" s="38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28"/>
      <c r="B601" s="17"/>
      <c r="C601" s="17"/>
      <c r="D601" s="17"/>
      <c r="E601" s="17"/>
      <c r="F601" s="387"/>
      <c r="G601" s="38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28"/>
      <c r="B602" s="17"/>
      <c r="C602" s="17"/>
      <c r="D602" s="17"/>
      <c r="E602" s="17"/>
      <c r="F602" s="387"/>
      <c r="G602" s="38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28"/>
      <c r="B603" s="17"/>
      <c r="C603" s="17"/>
      <c r="D603" s="17"/>
      <c r="E603" s="17"/>
      <c r="F603" s="387"/>
      <c r="G603" s="38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28"/>
      <c r="B604" s="17"/>
      <c r="C604" s="17"/>
      <c r="D604" s="17"/>
      <c r="E604" s="17"/>
      <c r="F604" s="387"/>
      <c r="G604" s="38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28"/>
      <c r="B605" s="17"/>
      <c r="C605" s="17"/>
      <c r="D605" s="17"/>
      <c r="E605" s="17"/>
      <c r="F605" s="387"/>
      <c r="G605" s="38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28"/>
      <c r="B606" s="17"/>
      <c r="C606" s="17"/>
      <c r="D606" s="17"/>
      <c r="E606" s="17"/>
      <c r="F606" s="387"/>
      <c r="G606" s="38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28"/>
      <c r="B607" s="17"/>
      <c r="C607" s="17"/>
      <c r="D607" s="17"/>
      <c r="E607" s="17"/>
      <c r="F607" s="387"/>
      <c r="G607" s="38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28"/>
      <c r="B608" s="17"/>
      <c r="C608" s="17"/>
      <c r="D608" s="17"/>
      <c r="E608" s="17"/>
      <c r="F608" s="387"/>
      <c r="G608" s="38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28"/>
      <c r="B609" s="17"/>
      <c r="C609" s="17"/>
      <c r="D609" s="17"/>
      <c r="E609" s="17"/>
      <c r="F609" s="387"/>
      <c r="G609" s="38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28"/>
      <c r="B610" s="17"/>
      <c r="C610" s="17"/>
      <c r="D610" s="17"/>
      <c r="E610" s="17"/>
      <c r="F610" s="387"/>
      <c r="G610" s="38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28"/>
      <c r="B611" s="17"/>
      <c r="C611" s="17"/>
      <c r="D611" s="17"/>
      <c r="E611" s="17"/>
      <c r="F611" s="387"/>
      <c r="G611" s="38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28"/>
      <c r="B612" s="17"/>
      <c r="C612" s="17"/>
      <c r="D612" s="17"/>
      <c r="E612" s="17"/>
      <c r="F612" s="387"/>
      <c r="G612" s="38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28"/>
      <c r="B613" s="17"/>
      <c r="C613" s="17"/>
      <c r="D613" s="17"/>
      <c r="E613" s="17"/>
      <c r="F613" s="387"/>
      <c r="G613" s="38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28"/>
      <c r="B614" s="17"/>
      <c r="C614" s="17"/>
      <c r="D614" s="17"/>
      <c r="E614" s="17"/>
      <c r="F614" s="387"/>
      <c r="G614" s="38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28"/>
      <c r="B615" s="17"/>
      <c r="C615" s="17"/>
      <c r="D615" s="17"/>
      <c r="E615" s="17"/>
      <c r="F615" s="387"/>
      <c r="G615" s="38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28"/>
      <c r="B616" s="17"/>
      <c r="C616" s="17"/>
      <c r="D616" s="17"/>
      <c r="E616" s="17"/>
      <c r="F616" s="387"/>
      <c r="G616" s="38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28"/>
      <c r="B617" s="17"/>
      <c r="C617" s="17"/>
      <c r="D617" s="17"/>
      <c r="E617" s="17"/>
      <c r="F617" s="387"/>
      <c r="G617" s="38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28"/>
      <c r="B618" s="17"/>
      <c r="C618" s="17"/>
      <c r="D618" s="17"/>
      <c r="E618" s="17"/>
      <c r="F618" s="387"/>
      <c r="G618" s="38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28"/>
      <c r="B619" s="17"/>
      <c r="C619" s="17"/>
      <c r="D619" s="17"/>
      <c r="E619" s="17"/>
      <c r="F619" s="387"/>
      <c r="G619" s="38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28"/>
      <c r="B620" s="17"/>
      <c r="C620" s="17"/>
      <c r="D620" s="17"/>
      <c r="E620" s="17"/>
      <c r="F620" s="387"/>
      <c r="G620" s="38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28"/>
      <c r="B621" s="17"/>
      <c r="C621" s="17"/>
      <c r="D621" s="17"/>
      <c r="E621" s="17"/>
      <c r="F621" s="387"/>
      <c r="G621" s="38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28"/>
      <c r="B622" s="17"/>
      <c r="C622" s="17"/>
      <c r="D622" s="17"/>
      <c r="E622" s="17"/>
      <c r="F622" s="387"/>
      <c r="G622" s="38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28"/>
      <c r="B623" s="17"/>
      <c r="C623" s="17"/>
      <c r="D623" s="17"/>
      <c r="E623" s="17"/>
      <c r="F623" s="387"/>
      <c r="G623" s="38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28"/>
      <c r="B624" s="17"/>
      <c r="C624" s="17"/>
      <c r="D624" s="17"/>
      <c r="E624" s="17"/>
      <c r="F624" s="387"/>
      <c r="G624" s="38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28"/>
      <c r="B625" s="17"/>
      <c r="C625" s="17"/>
      <c r="D625" s="17"/>
      <c r="E625" s="17"/>
      <c r="F625" s="387"/>
      <c r="G625" s="38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28"/>
      <c r="B626" s="17"/>
      <c r="C626" s="17"/>
      <c r="D626" s="17"/>
      <c r="E626" s="17"/>
      <c r="F626" s="387"/>
      <c r="G626" s="38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28"/>
      <c r="B627" s="17"/>
      <c r="C627" s="17"/>
      <c r="D627" s="17"/>
      <c r="E627" s="17"/>
      <c r="F627" s="387"/>
      <c r="G627" s="38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28"/>
      <c r="B628" s="17"/>
      <c r="C628" s="17"/>
      <c r="D628" s="17"/>
      <c r="E628" s="17"/>
      <c r="F628" s="387"/>
      <c r="G628" s="38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28"/>
      <c r="B629" s="17"/>
      <c r="C629" s="17"/>
      <c r="D629" s="17"/>
      <c r="E629" s="17"/>
      <c r="F629" s="387"/>
      <c r="G629" s="38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28"/>
      <c r="B630" s="17"/>
      <c r="C630" s="17"/>
      <c r="D630" s="17"/>
      <c r="E630" s="17"/>
      <c r="F630" s="387"/>
      <c r="G630" s="38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28"/>
      <c r="B631" s="17"/>
      <c r="C631" s="17"/>
      <c r="D631" s="17"/>
      <c r="E631" s="17"/>
      <c r="F631" s="387"/>
      <c r="G631" s="38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28"/>
      <c r="B632" s="17"/>
      <c r="C632" s="17"/>
      <c r="D632" s="17"/>
      <c r="E632" s="17"/>
      <c r="F632" s="387"/>
      <c r="G632" s="38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28"/>
      <c r="B633" s="17"/>
      <c r="C633" s="17"/>
      <c r="D633" s="17"/>
      <c r="E633" s="17"/>
      <c r="F633" s="387"/>
      <c r="G633" s="38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28"/>
      <c r="B634" s="17"/>
      <c r="C634" s="17"/>
      <c r="D634" s="17"/>
      <c r="E634" s="17"/>
      <c r="F634" s="387"/>
      <c r="G634" s="38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28"/>
      <c r="B635" s="17"/>
      <c r="C635" s="17"/>
      <c r="D635" s="17"/>
      <c r="E635" s="17"/>
      <c r="F635" s="387"/>
      <c r="G635" s="38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28"/>
      <c r="B636" s="17"/>
      <c r="C636" s="17"/>
      <c r="D636" s="17"/>
      <c r="E636" s="17"/>
      <c r="F636" s="387"/>
      <c r="G636" s="38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28"/>
      <c r="B637" s="17"/>
      <c r="C637" s="17"/>
      <c r="D637" s="17"/>
      <c r="E637" s="17"/>
      <c r="F637" s="387"/>
      <c r="G637" s="38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28"/>
      <c r="B638" s="17"/>
      <c r="C638" s="17"/>
      <c r="D638" s="17"/>
      <c r="E638" s="17"/>
      <c r="F638" s="387"/>
      <c r="G638" s="38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28"/>
      <c r="B639" s="17"/>
      <c r="C639" s="17"/>
      <c r="D639" s="17"/>
      <c r="E639" s="17"/>
      <c r="F639" s="387"/>
      <c r="G639" s="38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28"/>
      <c r="B640" s="17"/>
      <c r="C640" s="17"/>
      <c r="D640" s="17"/>
      <c r="E640" s="17"/>
      <c r="F640" s="387"/>
      <c r="G640" s="38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28"/>
      <c r="B641" s="17"/>
      <c r="C641" s="17"/>
      <c r="D641" s="17"/>
      <c r="E641" s="17"/>
      <c r="F641" s="387"/>
      <c r="G641" s="38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28"/>
      <c r="B642" s="17"/>
      <c r="C642" s="17"/>
      <c r="D642" s="17"/>
      <c r="E642" s="17"/>
      <c r="F642" s="387"/>
      <c r="G642" s="38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28"/>
      <c r="B643" s="17"/>
      <c r="C643" s="17"/>
      <c r="D643" s="17"/>
      <c r="E643" s="17"/>
      <c r="F643" s="387"/>
      <c r="G643" s="38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28"/>
      <c r="B644" s="17"/>
      <c r="C644" s="17"/>
      <c r="D644" s="17"/>
      <c r="E644" s="17"/>
      <c r="F644" s="387"/>
      <c r="G644" s="38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28"/>
      <c r="B645" s="17"/>
      <c r="C645" s="17"/>
      <c r="D645" s="17"/>
      <c r="E645" s="17"/>
      <c r="F645" s="387"/>
      <c r="G645" s="38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28"/>
      <c r="B646" s="17"/>
      <c r="C646" s="17"/>
      <c r="D646" s="17"/>
      <c r="E646" s="17"/>
      <c r="F646" s="387"/>
      <c r="G646" s="38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28"/>
      <c r="B647" s="17"/>
      <c r="C647" s="17"/>
      <c r="D647" s="17"/>
      <c r="E647" s="17"/>
      <c r="F647" s="387"/>
      <c r="G647" s="38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28"/>
      <c r="B648" s="17"/>
      <c r="C648" s="17"/>
      <c r="D648" s="17"/>
      <c r="E648" s="17"/>
      <c r="F648" s="387"/>
      <c r="G648" s="38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28"/>
      <c r="B649" s="17"/>
      <c r="C649" s="17"/>
      <c r="D649" s="17"/>
      <c r="E649" s="17"/>
      <c r="F649" s="387"/>
      <c r="G649" s="38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28"/>
      <c r="B650" s="17"/>
      <c r="C650" s="17"/>
      <c r="D650" s="17"/>
      <c r="E650" s="17"/>
      <c r="F650" s="387"/>
      <c r="G650" s="38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28"/>
      <c r="B651" s="17"/>
      <c r="C651" s="17"/>
      <c r="D651" s="17"/>
      <c r="E651" s="17"/>
      <c r="F651" s="387"/>
      <c r="G651" s="38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28"/>
      <c r="B652" s="17"/>
      <c r="C652" s="17"/>
      <c r="D652" s="17"/>
      <c r="E652" s="17"/>
      <c r="F652" s="387"/>
      <c r="G652" s="38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28"/>
      <c r="B653" s="17"/>
      <c r="C653" s="17"/>
      <c r="D653" s="17"/>
      <c r="E653" s="17"/>
      <c r="F653" s="387"/>
      <c r="G653" s="38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28"/>
      <c r="B654" s="17"/>
      <c r="C654" s="17"/>
      <c r="D654" s="17"/>
      <c r="E654" s="17"/>
      <c r="F654" s="387"/>
      <c r="G654" s="38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28"/>
      <c r="B655" s="17"/>
      <c r="C655" s="17"/>
      <c r="D655" s="17"/>
      <c r="E655" s="17"/>
      <c r="F655" s="387"/>
      <c r="G655" s="38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28"/>
      <c r="B656" s="17"/>
      <c r="C656" s="17"/>
      <c r="D656" s="17"/>
      <c r="E656" s="17"/>
      <c r="F656" s="387"/>
      <c r="G656" s="38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28"/>
      <c r="B657" s="17"/>
      <c r="C657" s="17"/>
      <c r="D657" s="17"/>
      <c r="E657" s="17"/>
      <c r="F657" s="387"/>
      <c r="G657" s="38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28"/>
      <c r="B658" s="17"/>
      <c r="C658" s="17"/>
      <c r="D658" s="17"/>
      <c r="E658" s="17"/>
      <c r="F658" s="387"/>
      <c r="G658" s="38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28"/>
      <c r="B659" s="17"/>
      <c r="C659" s="17"/>
      <c r="D659" s="17"/>
      <c r="E659" s="17"/>
      <c r="F659" s="387"/>
      <c r="G659" s="38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28"/>
      <c r="B660" s="17"/>
      <c r="C660" s="17"/>
      <c r="D660" s="17"/>
      <c r="E660" s="17"/>
      <c r="F660" s="387"/>
      <c r="G660" s="38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28"/>
      <c r="B661" s="17"/>
      <c r="C661" s="17"/>
      <c r="D661" s="17"/>
      <c r="E661" s="17"/>
      <c r="F661" s="387"/>
      <c r="G661" s="38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28"/>
      <c r="B662" s="17"/>
      <c r="C662" s="17"/>
      <c r="D662" s="17"/>
      <c r="E662" s="17"/>
      <c r="F662" s="387"/>
      <c r="G662" s="38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28"/>
      <c r="B663" s="17"/>
      <c r="C663" s="17"/>
      <c r="D663" s="17"/>
      <c r="E663" s="17"/>
      <c r="F663" s="387"/>
      <c r="G663" s="38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28"/>
      <c r="B664" s="17"/>
      <c r="C664" s="17"/>
      <c r="D664" s="17"/>
      <c r="E664" s="17"/>
      <c r="F664" s="387"/>
      <c r="G664" s="38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28"/>
      <c r="B665" s="17"/>
      <c r="C665" s="17"/>
      <c r="D665" s="17"/>
      <c r="E665" s="17"/>
      <c r="F665" s="387"/>
      <c r="G665" s="38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28"/>
      <c r="B666" s="17"/>
      <c r="C666" s="17"/>
      <c r="D666" s="17"/>
      <c r="E666" s="17"/>
      <c r="F666" s="387"/>
      <c r="G666" s="38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28"/>
      <c r="B667" s="17"/>
      <c r="C667" s="17"/>
      <c r="D667" s="17"/>
      <c r="E667" s="17"/>
      <c r="F667" s="387"/>
      <c r="G667" s="38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28"/>
      <c r="B668" s="17"/>
      <c r="C668" s="17"/>
      <c r="D668" s="17"/>
      <c r="E668" s="17"/>
      <c r="F668" s="387"/>
      <c r="G668" s="38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28"/>
      <c r="B669" s="17"/>
      <c r="C669" s="17"/>
      <c r="D669" s="17"/>
      <c r="E669" s="17"/>
      <c r="F669" s="387"/>
      <c r="G669" s="38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28"/>
      <c r="B670" s="17"/>
      <c r="C670" s="17"/>
      <c r="D670" s="17"/>
      <c r="E670" s="17"/>
      <c r="F670" s="387"/>
      <c r="G670" s="38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28"/>
      <c r="B671" s="17"/>
      <c r="C671" s="17"/>
      <c r="D671" s="17"/>
      <c r="E671" s="17"/>
      <c r="F671" s="387"/>
      <c r="G671" s="38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28"/>
      <c r="B672" s="17"/>
      <c r="C672" s="17"/>
      <c r="D672" s="17"/>
      <c r="E672" s="17"/>
      <c r="F672" s="387"/>
      <c r="G672" s="38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28"/>
      <c r="B673" s="17"/>
      <c r="C673" s="17"/>
      <c r="D673" s="17"/>
      <c r="E673" s="17"/>
      <c r="F673" s="387"/>
      <c r="G673" s="38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28"/>
      <c r="B674" s="17"/>
      <c r="C674" s="17"/>
      <c r="D674" s="17"/>
      <c r="E674" s="17"/>
      <c r="F674" s="387"/>
      <c r="G674" s="38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28"/>
      <c r="B675" s="17"/>
      <c r="C675" s="17"/>
      <c r="D675" s="17"/>
      <c r="E675" s="17"/>
      <c r="F675" s="387"/>
      <c r="G675" s="38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28"/>
      <c r="B676" s="17"/>
      <c r="C676" s="17"/>
      <c r="D676" s="17"/>
      <c r="E676" s="17"/>
      <c r="F676" s="387"/>
      <c r="G676" s="38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28"/>
      <c r="B677" s="17"/>
      <c r="C677" s="17"/>
      <c r="D677" s="17"/>
      <c r="E677" s="17"/>
      <c r="F677" s="387"/>
      <c r="G677" s="38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28"/>
      <c r="B678" s="17"/>
      <c r="C678" s="17"/>
      <c r="D678" s="17"/>
      <c r="E678" s="17"/>
      <c r="F678" s="387"/>
      <c r="G678" s="38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28"/>
      <c r="B679" s="17"/>
      <c r="C679" s="17"/>
      <c r="D679" s="17"/>
      <c r="E679" s="17"/>
      <c r="F679" s="387"/>
      <c r="G679" s="38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28"/>
      <c r="B680" s="17"/>
      <c r="C680" s="17"/>
      <c r="D680" s="17"/>
      <c r="E680" s="17"/>
      <c r="F680" s="387"/>
      <c r="G680" s="38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28"/>
      <c r="B681" s="17"/>
      <c r="C681" s="17"/>
      <c r="D681" s="17"/>
      <c r="E681" s="17"/>
      <c r="F681" s="387"/>
      <c r="G681" s="38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28"/>
      <c r="B682" s="17"/>
      <c r="C682" s="17"/>
      <c r="D682" s="17"/>
      <c r="E682" s="17"/>
      <c r="F682" s="387"/>
      <c r="G682" s="38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28"/>
      <c r="B683" s="17"/>
      <c r="C683" s="17"/>
      <c r="D683" s="17"/>
      <c r="E683" s="17"/>
      <c r="F683" s="387"/>
      <c r="G683" s="38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28"/>
      <c r="B684" s="17"/>
      <c r="C684" s="17"/>
      <c r="D684" s="17"/>
      <c r="E684" s="17"/>
      <c r="F684" s="387"/>
      <c r="G684" s="38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28"/>
      <c r="B685" s="17"/>
      <c r="C685" s="17"/>
      <c r="D685" s="17"/>
      <c r="E685" s="17"/>
      <c r="F685" s="387"/>
      <c r="G685" s="38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28"/>
      <c r="B686" s="17"/>
      <c r="C686" s="17"/>
      <c r="D686" s="17"/>
      <c r="E686" s="17"/>
      <c r="F686" s="387"/>
      <c r="G686" s="38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28"/>
      <c r="B687" s="17"/>
      <c r="C687" s="17"/>
      <c r="D687" s="17"/>
      <c r="E687" s="17"/>
      <c r="F687" s="387"/>
      <c r="G687" s="38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28"/>
      <c r="B688" s="17"/>
      <c r="C688" s="17"/>
      <c r="D688" s="17"/>
      <c r="E688" s="17"/>
      <c r="F688" s="387"/>
      <c r="G688" s="38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28"/>
      <c r="B689" s="17"/>
      <c r="C689" s="17"/>
      <c r="D689" s="17"/>
      <c r="E689" s="17"/>
      <c r="F689" s="387"/>
      <c r="G689" s="38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28"/>
      <c r="B690" s="17"/>
      <c r="C690" s="17"/>
      <c r="D690" s="17"/>
      <c r="E690" s="17"/>
      <c r="F690" s="387"/>
      <c r="G690" s="38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28"/>
      <c r="B691" s="17"/>
      <c r="C691" s="17"/>
      <c r="D691" s="17"/>
      <c r="E691" s="17"/>
      <c r="F691" s="387"/>
      <c r="G691" s="38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28"/>
      <c r="B692" s="17"/>
      <c r="C692" s="17"/>
      <c r="D692" s="17"/>
      <c r="E692" s="17"/>
      <c r="F692" s="387"/>
      <c r="G692" s="38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28"/>
      <c r="B693" s="17"/>
      <c r="C693" s="17"/>
      <c r="D693" s="17"/>
      <c r="E693" s="17"/>
      <c r="F693" s="387"/>
      <c r="G693" s="38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28"/>
      <c r="B694" s="17"/>
      <c r="C694" s="17"/>
      <c r="D694" s="17"/>
      <c r="E694" s="17"/>
      <c r="F694" s="387"/>
      <c r="G694" s="38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28"/>
      <c r="B695" s="17"/>
      <c r="C695" s="17"/>
      <c r="D695" s="17"/>
      <c r="E695" s="17"/>
      <c r="F695" s="387"/>
      <c r="G695" s="38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28"/>
      <c r="B696" s="17"/>
      <c r="C696" s="17"/>
      <c r="D696" s="17"/>
      <c r="E696" s="17"/>
      <c r="F696" s="387"/>
      <c r="G696" s="38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28"/>
      <c r="B697" s="17"/>
      <c r="C697" s="17"/>
      <c r="D697" s="17"/>
      <c r="E697" s="17"/>
      <c r="F697" s="387"/>
      <c r="G697" s="38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28"/>
      <c r="B698" s="17"/>
      <c r="C698" s="17"/>
      <c r="D698" s="17"/>
      <c r="E698" s="17"/>
      <c r="F698" s="387"/>
      <c r="G698" s="38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28"/>
      <c r="B699" s="17"/>
      <c r="C699" s="17"/>
      <c r="D699" s="17"/>
      <c r="E699" s="17"/>
      <c r="F699" s="387"/>
      <c r="G699" s="38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28"/>
      <c r="B700" s="17"/>
      <c r="C700" s="17"/>
      <c r="D700" s="17"/>
      <c r="E700" s="17"/>
      <c r="F700" s="387"/>
      <c r="G700" s="38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28"/>
      <c r="B701" s="17"/>
      <c r="C701" s="17"/>
      <c r="D701" s="17"/>
      <c r="E701" s="17"/>
      <c r="F701" s="387"/>
      <c r="G701" s="38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28"/>
      <c r="B702" s="17"/>
      <c r="C702" s="17"/>
      <c r="D702" s="17"/>
      <c r="E702" s="17"/>
      <c r="F702" s="387"/>
      <c r="G702" s="38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28"/>
      <c r="B703" s="17"/>
      <c r="C703" s="17"/>
      <c r="D703" s="17"/>
      <c r="E703" s="17"/>
      <c r="F703" s="387"/>
      <c r="G703" s="38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28"/>
      <c r="B704" s="17"/>
      <c r="C704" s="17"/>
      <c r="D704" s="17"/>
      <c r="E704" s="17"/>
      <c r="F704" s="387"/>
      <c r="G704" s="38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28"/>
      <c r="B705" s="17"/>
      <c r="C705" s="17"/>
      <c r="D705" s="17"/>
      <c r="E705" s="17"/>
      <c r="F705" s="387"/>
      <c r="G705" s="38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28"/>
      <c r="B706" s="17"/>
      <c r="C706" s="17"/>
      <c r="D706" s="17"/>
      <c r="E706" s="17"/>
      <c r="F706" s="387"/>
      <c r="G706" s="38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28"/>
      <c r="B707" s="17"/>
      <c r="C707" s="17"/>
      <c r="D707" s="17"/>
      <c r="E707" s="17"/>
      <c r="F707" s="387"/>
      <c r="G707" s="38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28"/>
      <c r="B708" s="17"/>
      <c r="C708" s="17"/>
      <c r="D708" s="17"/>
      <c r="E708" s="17"/>
      <c r="F708" s="387"/>
      <c r="G708" s="38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28"/>
      <c r="B709" s="17"/>
      <c r="C709" s="17"/>
      <c r="D709" s="17"/>
      <c r="E709" s="17"/>
      <c r="F709" s="387"/>
      <c r="G709" s="38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28"/>
      <c r="B710" s="17"/>
      <c r="C710" s="17"/>
      <c r="D710" s="17"/>
      <c r="E710" s="17"/>
      <c r="F710" s="387"/>
      <c r="G710" s="38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28"/>
      <c r="B711" s="17"/>
      <c r="C711" s="17"/>
      <c r="D711" s="17"/>
      <c r="E711" s="17"/>
      <c r="F711" s="387"/>
      <c r="G711" s="38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28"/>
      <c r="B712" s="17"/>
      <c r="C712" s="17"/>
      <c r="D712" s="17"/>
      <c r="E712" s="17"/>
      <c r="F712" s="387"/>
      <c r="G712" s="38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28"/>
      <c r="B713" s="17"/>
      <c r="C713" s="17"/>
      <c r="D713" s="17"/>
      <c r="E713" s="17"/>
      <c r="F713" s="387"/>
      <c r="G713" s="38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28"/>
      <c r="B714" s="17"/>
      <c r="C714" s="17"/>
      <c r="D714" s="17"/>
      <c r="E714" s="17"/>
      <c r="F714" s="387"/>
      <c r="G714" s="38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28"/>
      <c r="B715" s="17"/>
      <c r="C715" s="17"/>
      <c r="D715" s="17"/>
      <c r="E715" s="17"/>
      <c r="F715" s="387"/>
      <c r="G715" s="38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28"/>
      <c r="B716" s="17"/>
      <c r="C716" s="17"/>
      <c r="D716" s="17"/>
      <c r="E716" s="17"/>
      <c r="F716" s="387"/>
      <c r="G716" s="38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28"/>
      <c r="B717" s="17"/>
      <c r="C717" s="17"/>
      <c r="D717" s="17"/>
      <c r="E717" s="17"/>
      <c r="F717" s="387"/>
      <c r="G717" s="38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28"/>
      <c r="B718" s="17"/>
      <c r="C718" s="17"/>
      <c r="D718" s="17"/>
      <c r="E718" s="17"/>
      <c r="F718" s="387"/>
      <c r="G718" s="38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28"/>
      <c r="B719" s="17"/>
      <c r="C719" s="17"/>
      <c r="D719" s="17"/>
      <c r="E719" s="17"/>
      <c r="F719" s="387"/>
      <c r="G719" s="38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</sheetData>
  <mergeCells count="245">
    <mergeCell ref="K2:V2"/>
    <mergeCell ref="F2:F4"/>
    <mergeCell ref="C5:E5"/>
    <mergeCell ref="C6:E6"/>
    <mergeCell ref="C20:E20"/>
    <mergeCell ref="C21:E21"/>
    <mergeCell ref="C22:E22"/>
    <mergeCell ref="T3:V3"/>
    <mergeCell ref="K3:S3"/>
    <mergeCell ref="G2:G4"/>
    <mergeCell ref="C23:E23"/>
    <mergeCell ref="B2:E4"/>
    <mergeCell ref="H2:J2"/>
    <mergeCell ref="H3:H4"/>
    <mergeCell ref="I3:I4"/>
    <mergeCell ref="J3:J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</mergeCells>
  <pageMargins left="0.25" right="0.25" top="0.75" bottom="0.75" header="0.3" footer="0.3"/>
  <pageSetup paperSize="9" scale="59" orientation="landscape" horizontalDpi="4294967293" r:id="rId1"/>
  <headerFooter>
    <oddHeader>&amp;C&amp;"Times New Roman,Félkövér"&amp;12 045160 Közutak, hidak, alagutak üzemeltetése, fenntartásaKiadások - 2017. év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1"/>
  <sheetViews>
    <sheetView view="pageBreakPreview" zoomScale="60" zoomScaleNormal="78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K271" sqref="K271"/>
    </sheetView>
  </sheetViews>
  <sheetFormatPr defaultColWidth="9.140625" defaultRowHeight="15" x14ac:dyDescent="0.25"/>
  <cols>
    <col min="1" max="1" width="7.85546875" style="126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7" width="10.28515625" style="12" customWidth="1"/>
    <col min="8" max="8" width="11" style="12" customWidth="1"/>
    <col min="9" max="9" width="11.140625" style="12" customWidth="1"/>
    <col min="10" max="10" width="11.7109375" style="49" customWidth="1"/>
    <col min="11" max="21" width="10.140625" style="12" bestFit="1" customWidth="1"/>
    <col min="22" max="22" width="11.28515625" style="12" bestFit="1" customWidth="1"/>
    <col min="23" max="16384" width="9.140625" style="17"/>
  </cols>
  <sheetData>
    <row r="1" spans="1:22" ht="15.75" thickBot="1" x14ac:dyDescent="0.3">
      <c r="V1" s="11" t="s">
        <v>828</v>
      </c>
    </row>
    <row r="2" spans="1:22" ht="15" customHeight="1" x14ac:dyDescent="0.25">
      <c r="B2" s="765" t="s">
        <v>0</v>
      </c>
      <c r="C2" s="766"/>
      <c r="D2" s="766"/>
      <c r="E2" s="766"/>
      <c r="F2" s="850" t="s">
        <v>1037</v>
      </c>
      <c r="G2" s="850" t="s">
        <v>1053</v>
      </c>
      <c r="H2" s="839" t="s">
        <v>1031</v>
      </c>
      <c r="I2" s="751"/>
      <c r="J2" s="752"/>
      <c r="K2" s="747" t="s">
        <v>1032</v>
      </c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809"/>
    </row>
    <row r="3" spans="1:22" ht="22.5" customHeight="1" x14ac:dyDescent="0.25">
      <c r="B3" s="767"/>
      <c r="C3" s="768"/>
      <c r="D3" s="768"/>
      <c r="E3" s="768"/>
      <c r="F3" s="851"/>
      <c r="G3" s="851"/>
      <c r="H3" s="840" t="s">
        <v>854</v>
      </c>
      <c r="I3" s="842" t="s">
        <v>855</v>
      </c>
      <c r="J3" s="844" t="s">
        <v>571</v>
      </c>
      <c r="K3" s="808" t="s">
        <v>1033</v>
      </c>
      <c r="L3" s="806"/>
      <c r="M3" s="806"/>
      <c r="N3" s="806"/>
      <c r="O3" s="806"/>
      <c r="P3" s="806"/>
      <c r="Q3" s="806"/>
      <c r="R3" s="806"/>
      <c r="S3" s="807"/>
      <c r="T3" s="806" t="s">
        <v>1034</v>
      </c>
      <c r="U3" s="806"/>
      <c r="V3" s="807"/>
    </row>
    <row r="4" spans="1:22" ht="21" customHeight="1" thickBot="1" x14ac:dyDescent="0.3">
      <c r="B4" s="769"/>
      <c r="C4" s="770"/>
      <c r="D4" s="770"/>
      <c r="E4" s="770"/>
      <c r="F4" s="852"/>
      <c r="G4" s="852"/>
      <c r="H4" s="841"/>
      <c r="I4" s="843"/>
      <c r="J4" s="845"/>
      <c r="K4" s="130" t="s">
        <v>593</v>
      </c>
      <c r="L4" s="65" t="s">
        <v>594</v>
      </c>
      <c r="M4" s="65" t="s">
        <v>595</v>
      </c>
      <c r="N4" s="65" t="s">
        <v>596</v>
      </c>
      <c r="O4" s="65" t="s">
        <v>597</v>
      </c>
      <c r="P4" s="645" t="s">
        <v>598</v>
      </c>
      <c r="Q4" s="83" t="s">
        <v>599</v>
      </c>
      <c r="R4" s="270" t="s">
        <v>600</v>
      </c>
      <c r="S4" s="665" t="s">
        <v>601</v>
      </c>
      <c r="T4" s="352" t="s">
        <v>602</v>
      </c>
      <c r="U4" s="270" t="s">
        <v>603</v>
      </c>
      <c r="V4" s="66" t="s">
        <v>604</v>
      </c>
    </row>
    <row r="5" spans="1:22" ht="15.75" thickBot="1" x14ac:dyDescent="0.3">
      <c r="B5" s="84" t="s">
        <v>118</v>
      </c>
      <c r="C5" s="846" t="s">
        <v>119</v>
      </c>
      <c r="D5" s="847"/>
      <c r="E5" s="847"/>
      <c r="F5" s="382"/>
      <c r="G5" s="592"/>
      <c r="H5" s="249">
        <f>H6+H20</f>
        <v>0</v>
      </c>
      <c r="I5" s="147">
        <f t="shared" ref="I5:V5" si="0">I6+I20</f>
        <v>0</v>
      </c>
      <c r="J5" s="164">
        <f>SUM(H5:I5)</f>
        <v>0</v>
      </c>
      <c r="K5" s="86">
        <f t="shared" si="0"/>
        <v>0</v>
      </c>
      <c r="L5" s="87">
        <f t="shared" si="0"/>
        <v>0</v>
      </c>
      <c r="M5" s="87">
        <f t="shared" si="0"/>
        <v>0</v>
      </c>
      <c r="N5" s="87">
        <f t="shared" si="0"/>
        <v>0</v>
      </c>
      <c r="O5" s="87">
        <f t="shared" si="0"/>
        <v>0</v>
      </c>
      <c r="P5" s="90">
        <f t="shared" si="0"/>
        <v>0</v>
      </c>
      <c r="Q5" s="87">
        <f t="shared" si="0"/>
        <v>0</v>
      </c>
      <c r="R5" s="89">
        <f t="shared" si="0"/>
        <v>0</v>
      </c>
      <c r="S5" s="666">
        <f t="shared" si="0"/>
        <v>0</v>
      </c>
      <c r="T5" s="89">
        <f t="shared" si="0"/>
        <v>0</v>
      </c>
      <c r="U5" s="89">
        <f t="shared" si="0"/>
        <v>0</v>
      </c>
      <c r="V5" s="91">
        <f t="shared" si="0"/>
        <v>0</v>
      </c>
    </row>
    <row r="6" spans="1:22" ht="15.75" hidden="1" thickBot="1" x14ac:dyDescent="0.3">
      <c r="B6" s="123" t="s">
        <v>609</v>
      </c>
      <c r="C6" s="779" t="s">
        <v>120</v>
      </c>
      <c r="D6" s="780"/>
      <c r="E6" s="780"/>
      <c r="F6" s="418"/>
      <c r="G6" s="593"/>
      <c r="H6" s="250">
        <f>H7+H8+H9+H10+H11+H12+H13+H14+H15+H16+H17+H18+H19</f>
        <v>0</v>
      </c>
      <c r="I6" s="148">
        <f t="shared" ref="I6:V6" si="1">I7+I8+I9+I10+I11+I12+I13+I14+I15+I16+I17+I18+I19</f>
        <v>0</v>
      </c>
      <c r="J6" s="165">
        <f t="shared" ref="J6:J71" si="2">SUM(H6:I6)</f>
        <v>0</v>
      </c>
      <c r="K6" s="117">
        <f t="shared" si="1"/>
        <v>0</v>
      </c>
      <c r="L6" s="118">
        <f t="shared" si="1"/>
        <v>0</v>
      </c>
      <c r="M6" s="118">
        <f t="shared" si="1"/>
        <v>0</v>
      </c>
      <c r="N6" s="118">
        <f t="shared" si="1"/>
        <v>0</v>
      </c>
      <c r="O6" s="118">
        <f t="shared" si="1"/>
        <v>0</v>
      </c>
      <c r="P6" s="121">
        <f t="shared" si="1"/>
        <v>0</v>
      </c>
      <c r="Q6" s="118">
        <f t="shared" si="1"/>
        <v>0</v>
      </c>
      <c r="R6" s="120">
        <f t="shared" si="1"/>
        <v>0</v>
      </c>
      <c r="S6" s="667">
        <f t="shared" si="1"/>
        <v>0</v>
      </c>
      <c r="T6" s="120">
        <f t="shared" si="1"/>
        <v>0</v>
      </c>
      <c r="U6" s="120">
        <f t="shared" si="1"/>
        <v>0</v>
      </c>
      <c r="V6" s="122">
        <f t="shared" si="1"/>
        <v>0</v>
      </c>
    </row>
    <row r="7" spans="1:22" s="209" customFormat="1" ht="15.75" hidden="1" thickBot="1" x14ac:dyDescent="0.3">
      <c r="A7" s="126" t="s">
        <v>121</v>
      </c>
      <c r="B7" s="189" t="s">
        <v>610</v>
      </c>
      <c r="C7" s="202"/>
      <c r="D7" s="266" t="s">
        <v>122</v>
      </c>
      <c r="E7" s="266"/>
      <c r="F7" s="422"/>
      <c r="G7" s="594"/>
      <c r="H7" s="271">
        <f>SUM(K7:V7)</f>
        <v>0</v>
      </c>
      <c r="I7" s="190"/>
      <c r="J7" s="191">
        <f t="shared" si="2"/>
        <v>0</v>
      </c>
      <c r="K7" s="199"/>
      <c r="L7" s="193"/>
      <c r="M7" s="193"/>
      <c r="N7" s="193"/>
      <c r="O7" s="193"/>
      <c r="P7" s="194"/>
      <c r="Q7" s="193"/>
      <c r="R7" s="192"/>
      <c r="S7" s="664"/>
      <c r="T7" s="192"/>
      <c r="U7" s="192"/>
      <c r="V7" s="195"/>
    </row>
    <row r="8" spans="1:22" s="209" customFormat="1" ht="15.75" hidden="1" thickBot="1" x14ac:dyDescent="0.3">
      <c r="A8" s="126" t="s">
        <v>123</v>
      </c>
      <c r="B8" s="189" t="s">
        <v>611</v>
      </c>
      <c r="C8" s="202"/>
      <c r="D8" s="266" t="s">
        <v>124</v>
      </c>
      <c r="E8" s="266"/>
      <c r="F8" s="422"/>
      <c r="G8" s="594"/>
      <c r="H8" s="271">
        <f t="shared" ref="H8:H19" si="3">SUM(K8:V8)</f>
        <v>0</v>
      </c>
      <c r="I8" s="190"/>
      <c r="J8" s="191">
        <f t="shared" si="2"/>
        <v>0</v>
      </c>
      <c r="K8" s="199"/>
      <c r="L8" s="193"/>
      <c r="M8" s="193"/>
      <c r="N8" s="193"/>
      <c r="O8" s="193"/>
      <c r="P8" s="194"/>
      <c r="Q8" s="193"/>
      <c r="R8" s="192"/>
      <c r="S8" s="664"/>
      <c r="T8" s="192"/>
      <c r="U8" s="192"/>
      <c r="V8" s="195"/>
    </row>
    <row r="9" spans="1:22" s="209" customFormat="1" ht="15.75" hidden="1" thickBot="1" x14ac:dyDescent="0.3">
      <c r="A9" s="126" t="s">
        <v>125</v>
      </c>
      <c r="B9" s="189" t="s">
        <v>612</v>
      </c>
      <c r="C9" s="202"/>
      <c r="D9" s="266" t="s">
        <v>126</v>
      </c>
      <c r="E9" s="266"/>
      <c r="F9" s="422"/>
      <c r="G9" s="594"/>
      <c r="H9" s="271">
        <f t="shared" si="3"/>
        <v>0</v>
      </c>
      <c r="I9" s="190"/>
      <c r="J9" s="191">
        <f t="shared" si="2"/>
        <v>0</v>
      </c>
      <c r="K9" s="199"/>
      <c r="L9" s="193"/>
      <c r="M9" s="193"/>
      <c r="N9" s="193"/>
      <c r="O9" s="193"/>
      <c r="P9" s="194"/>
      <c r="Q9" s="193"/>
      <c r="R9" s="192"/>
      <c r="S9" s="664"/>
      <c r="T9" s="192"/>
      <c r="U9" s="192"/>
      <c r="V9" s="195"/>
    </row>
    <row r="10" spans="1:22" s="209" customFormat="1" ht="15.75" hidden="1" thickBot="1" x14ac:dyDescent="0.3">
      <c r="A10" s="126" t="s">
        <v>127</v>
      </c>
      <c r="B10" s="189" t="s">
        <v>613</v>
      </c>
      <c r="C10" s="202"/>
      <c r="D10" s="266" t="s">
        <v>351</v>
      </c>
      <c r="E10" s="266"/>
      <c r="F10" s="422"/>
      <c r="G10" s="594"/>
      <c r="H10" s="271">
        <f t="shared" si="3"/>
        <v>0</v>
      </c>
      <c r="I10" s="190"/>
      <c r="J10" s="191">
        <f t="shared" si="2"/>
        <v>0</v>
      </c>
      <c r="K10" s="199"/>
      <c r="L10" s="193"/>
      <c r="M10" s="193"/>
      <c r="N10" s="193"/>
      <c r="O10" s="193"/>
      <c r="P10" s="194"/>
      <c r="Q10" s="193"/>
      <c r="R10" s="192"/>
      <c r="S10" s="664"/>
      <c r="T10" s="192"/>
      <c r="U10" s="192"/>
      <c r="V10" s="195"/>
    </row>
    <row r="11" spans="1:22" s="209" customFormat="1" ht="15.75" hidden="1" thickBot="1" x14ac:dyDescent="0.3">
      <c r="A11" s="126" t="s">
        <v>128</v>
      </c>
      <c r="B11" s="189" t="s">
        <v>614</v>
      </c>
      <c r="C11" s="202"/>
      <c r="D11" s="266" t="s">
        <v>129</v>
      </c>
      <c r="E11" s="266"/>
      <c r="F11" s="422"/>
      <c r="G11" s="594"/>
      <c r="H11" s="271">
        <f t="shared" si="3"/>
        <v>0</v>
      </c>
      <c r="I11" s="190"/>
      <c r="J11" s="191">
        <f t="shared" si="2"/>
        <v>0</v>
      </c>
      <c r="K11" s="199"/>
      <c r="L11" s="193"/>
      <c r="M11" s="193"/>
      <c r="N11" s="193"/>
      <c r="O11" s="193"/>
      <c r="P11" s="194"/>
      <c r="Q11" s="193"/>
      <c r="R11" s="192"/>
      <c r="S11" s="664"/>
      <c r="T11" s="192"/>
      <c r="U11" s="192"/>
      <c r="V11" s="195"/>
    </row>
    <row r="12" spans="1:22" s="209" customFormat="1" ht="15.75" hidden="1" thickBot="1" x14ac:dyDescent="0.3">
      <c r="A12" s="126" t="s">
        <v>130</v>
      </c>
      <c r="B12" s="189" t="s">
        <v>615</v>
      </c>
      <c r="C12" s="202"/>
      <c r="D12" s="266" t="s">
        <v>131</v>
      </c>
      <c r="E12" s="266"/>
      <c r="F12" s="422"/>
      <c r="G12" s="594"/>
      <c r="H12" s="271">
        <f t="shared" si="3"/>
        <v>0</v>
      </c>
      <c r="I12" s="190"/>
      <c r="J12" s="191">
        <f t="shared" si="2"/>
        <v>0</v>
      </c>
      <c r="K12" s="199"/>
      <c r="L12" s="193"/>
      <c r="M12" s="193"/>
      <c r="N12" s="193"/>
      <c r="O12" s="193"/>
      <c r="P12" s="194"/>
      <c r="Q12" s="193"/>
      <c r="R12" s="192"/>
      <c r="S12" s="664"/>
      <c r="T12" s="192"/>
      <c r="U12" s="192"/>
      <c r="V12" s="195"/>
    </row>
    <row r="13" spans="1:22" s="209" customFormat="1" ht="15.75" hidden="1" thickBot="1" x14ac:dyDescent="0.3">
      <c r="A13" s="126" t="s">
        <v>132</v>
      </c>
      <c r="B13" s="189" t="s">
        <v>616</v>
      </c>
      <c r="C13" s="202"/>
      <c r="D13" s="266" t="s">
        <v>133</v>
      </c>
      <c r="E13" s="266"/>
      <c r="F13" s="422"/>
      <c r="G13" s="594"/>
      <c r="H13" s="271">
        <f t="shared" si="3"/>
        <v>0</v>
      </c>
      <c r="I13" s="190"/>
      <c r="J13" s="191">
        <f t="shared" si="2"/>
        <v>0</v>
      </c>
      <c r="K13" s="199"/>
      <c r="L13" s="193"/>
      <c r="M13" s="193"/>
      <c r="N13" s="193"/>
      <c r="O13" s="193"/>
      <c r="P13" s="194"/>
      <c r="Q13" s="193"/>
      <c r="R13" s="192"/>
      <c r="S13" s="664"/>
      <c r="T13" s="192"/>
      <c r="U13" s="192"/>
      <c r="V13" s="195"/>
    </row>
    <row r="14" spans="1:22" s="209" customFormat="1" ht="15.75" hidden="1" thickBot="1" x14ac:dyDescent="0.3">
      <c r="A14" s="126" t="s">
        <v>134</v>
      </c>
      <c r="B14" s="189" t="s">
        <v>617</v>
      </c>
      <c r="C14" s="202"/>
      <c r="D14" s="266" t="s">
        <v>135</v>
      </c>
      <c r="E14" s="266"/>
      <c r="F14" s="422"/>
      <c r="G14" s="594"/>
      <c r="H14" s="271">
        <f t="shared" si="3"/>
        <v>0</v>
      </c>
      <c r="I14" s="190"/>
      <c r="J14" s="191">
        <f t="shared" si="2"/>
        <v>0</v>
      </c>
      <c r="K14" s="199"/>
      <c r="L14" s="193"/>
      <c r="M14" s="193"/>
      <c r="N14" s="193"/>
      <c r="O14" s="193"/>
      <c r="P14" s="194"/>
      <c r="Q14" s="193"/>
      <c r="R14" s="192"/>
      <c r="S14" s="664"/>
      <c r="T14" s="192"/>
      <c r="U14" s="192"/>
      <c r="V14" s="195"/>
    </row>
    <row r="15" spans="1:22" s="209" customFormat="1" ht="15.75" hidden="1" thickBot="1" x14ac:dyDescent="0.3">
      <c r="A15" s="126" t="s">
        <v>136</v>
      </c>
      <c r="B15" s="189" t="s">
        <v>618</v>
      </c>
      <c r="C15" s="202"/>
      <c r="D15" s="266" t="s">
        <v>137</v>
      </c>
      <c r="E15" s="266"/>
      <c r="F15" s="422"/>
      <c r="G15" s="594"/>
      <c r="H15" s="271">
        <f t="shared" si="3"/>
        <v>0</v>
      </c>
      <c r="I15" s="190"/>
      <c r="J15" s="191">
        <f t="shared" si="2"/>
        <v>0</v>
      </c>
      <c r="K15" s="199"/>
      <c r="L15" s="193"/>
      <c r="M15" s="193"/>
      <c r="N15" s="193"/>
      <c r="O15" s="193"/>
      <c r="P15" s="194"/>
      <c r="Q15" s="193"/>
      <c r="R15" s="192"/>
      <c r="S15" s="664"/>
      <c r="T15" s="192"/>
      <c r="U15" s="192"/>
      <c r="V15" s="195"/>
    </row>
    <row r="16" spans="1:22" s="209" customFormat="1" ht="15.75" hidden="1" thickBot="1" x14ac:dyDescent="0.3">
      <c r="A16" s="126" t="s">
        <v>138</v>
      </c>
      <c r="B16" s="189" t="s">
        <v>619</v>
      </c>
      <c r="C16" s="202"/>
      <c r="D16" s="266" t="s">
        <v>139</v>
      </c>
      <c r="E16" s="266"/>
      <c r="F16" s="422"/>
      <c r="G16" s="594"/>
      <c r="H16" s="271">
        <f t="shared" si="3"/>
        <v>0</v>
      </c>
      <c r="I16" s="190"/>
      <c r="J16" s="191">
        <f t="shared" si="2"/>
        <v>0</v>
      </c>
      <c r="K16" s="199"/>
      <c r="L16" s="193"/>
      <c r="M16" s="193"/>
      <c r="N16" s="193"/>
      <c r="O16" s="193"/>
      <c r="P16" s="194"/>
      <c r="Q16" s="193"/>
      <c r="R16" s="192"/>
      <c r="S16" s="664"/>
      <c r="T16" s="192"/>
      <c r="U16" s="192"/>
      <c r="V16" s="195"/>
    </row>
    <row r="17" spans="1:22" s="209" customFormat="1" ht="15.75" hidden="1" thickBot="1" x14ac:dyDescent="0.3">
      <c r="A17" s="126" t="s">
        <v>140</v>
      </c>
      <c r="B17" s="189" t="s">
        <v>620</v>
      </c>
      <c r="C17" s="202"/>
      <c r="D17" s="266" t="s">
        <v>141</v>
      </c>
      <c r="E17" s="266"/>
      <c r="F17" s="422"/>
      <c r="G17" s="594"/>
      <c r="H17" s="271">
        <f t="shared" si="3"/>
        <v>0</v>
      </c>
      <c r="I17" s="190"/>
      <c r="J17" s="191">
        <f t="shared" si="2"/>
        <v>0</v>
      </c>
      <c r="K17" s="199"/>
      <c r="L17" s="193"/>
      <c r="M17" s="193"/>
      <c r="N17" s="193"/>
      <c r="O17" s="193"/>
      <c r="P17" s="194"/>
      <c r="Q17" s="193"/>
      <c r="R17" s="192"/>
      <c r="S17" s="664"/>
      <c r="T17" s="192"/>
      <c r="U17" s="192"/>
      <c r="V17" s="195"/>
    </row>
    <row r="18" spans="1:22" s="209" customFormat="1" ht="15.75" hidden="1" thickBot="1" x14ac:dyDescent="0.3">
      <c r="A18" s="126" t="s">
        <v>142</v>
      </c>
      <c r="B18" s="189" t="s">
        <v>621</v>
      </c>
      <c r="C18" s="202"/>
      <c r="D18" s="266" t="s">
        <v>143</v>
      </c>
      <c r="E18" s="266"/>
      <c r="F18" s="422"/>
      <c r="G18" s="594"/>
      <c r="H18" s="271">
        <f t="shared" si="3"/>
        <v>0</v>
      </c>
      <c r="I18" s="190"/>
      <c r="J18" s="191">
        <f t="shared" si="2"/>
        <v>0</v>
      </c>
      <c r="K18" s="199"/>
      <c r="L18" s="193"/>
      <c r="M18" s="193"/>
      <c r="N18" s="193"/>
      <c r="O18" s="193"/>
      <c r="P18" s="194"/>
      <c r="Q18" s="193"/>
      <c r="R18" s="192"/>
      <c r="S18" s="664"/>
      <c r="T18" s="192"/>
      <c r="U18" s="192"/>
      <c r="V18" s="195"/>
    </row>
    <row r="19" spans="1:22" s="209" customFormat="1" ht="15.75" hidden="1" thickBot="1" x14ac:dyDescent="0.3">
      <c r="A19" s="126" t="s">
        <v>144</v>
      </c>
      <c r="B19" s="189" t="s">
        <v>622</v>
      </c>
      <c r="C19" s="202"/>
      <c r="D19" s="266" t="s">
        <v>145</v>
      </c>
      <c r="E19" s="266"/>
      <c r="F19" s="422"/>
      <c r="G19" s="594"/>
      <c r="H19" s="271">
        <f t="shared" si="3"/>
        <v>0</v>
      </c>
      <c r="I19" s="190"/>
      <c r="J19" s="191">
        <f t="shared" si="2"/>
        <v>0</v>
      </c>
      <c r="K19" s="199"/>
      <c r="L19" s="193"/>
      <c r="M19" s="193"/>
      <c r="N19" s="193"/>
      <c r="O19" s="193"/>
      <c r="P19" s="194"/>
      <c r="Q19" s="193"/>
      <c r="R19" s="192"/>
      <c r="S19" s="664"/>
      <c r="T19" s="192"/>
      <c r="U19" s="192"/>
      <c r="V19" s="195"/>
    </row>
    <row r="20" spans="1:22" ht="15.75" hidden="1" thickBot="1" x14ac:dyDescent="0.3">
      <c r="B20" s="92" t="s">
        <v>623</v>
      </c>
      <c r="C20" s="781" t="s">
        <v>146</v>
      </c>
      <c r="D20" s="782"/>
      <c r="E20" s="782"/>
      <c r="F20" s="421"/>
      <c r="G20" s="595"/>
      <c r="H20" s="252">
        <f>H21+H22+H23</f>
        <v>0</v>
      </c>
      <c r="I20" s="150">
        <f t="shared" ref="I20:V20" si="4">I21+I22+I23</f>
        <v>0</v>
      </c>
      <c r="J20" s="166">
        <f t="shared" si="2"/>
        <v>0</v>
      </c>
      <c r="K20" s="94">
        <f t="shared" si="4"/>
        <v>0</v>
      </c>
      <c r="L20" s="95">
        <f t="shared" si="4"/>
        <v>0</v>
      </c>
      <c r="M20" s="95">
        <f t="shared" si="4"/>
        <v>0</v>
      </c>
      <c r="N20" s="95">
        <f t="shared" si="4"/>
        <v>0</v>
      </c>
      <c r="O20" s="95">
        <f t="shared" si="4"/>
        <v>0</v>
      </c>
      <c r="P20" s="98">
        <f t="shared" si="4"/>
        <v>0</v>
      </c>
      <c r="Q20" s="95">
        <f t="shared" si="4"/>
        <v>0</v>
      </c>
      <c r="R20" s="97">
        <f t="shared" si="4"/>
        <v>0</v>
      </c>
      <c r="S20" s="668">
        <f t="shared" si="4"/>
        <v>0</v>
      </c>
      <c r="T20" s="97">
        <f t="shared" si="4"/>
        <v>0</v>
      </c>
      <c r="U20" s="97">
        <f t="shared" si="4"/>
        <v>0</v>
      </c>
      <c r="V20" s="99">
        <f t="shared" si="4"/>
        <v>0</v>
      </c>
    </row>
    <row r="21" spans="1:22" s="41" customFormat="1" ht="15.75" hidden="1" thickBot="1" x14ac:dyDescent="0.3">
      <c r="A21" s="126" t="s">
        <v>147</v>
      </c>
      <c r="B21" s="53" t="s">
        <v>624</v>
      </c>
      <c r="C21" s="802" t="s">
        <v>148</v>
      </c>
      <c r="D21" s="803"/>
      <c r="E21" s="803"/>
      <c r="F21" s="419"/>
      <c r="G21" s="596"/>
      <c r="H21" s="258">
        <f>SUM(K21:V21)</f>
        <v>0</v>
      </c>
      <c r="I21" s="156"/>
      <c r="J21" s="168">
        <f t="shared" si="2"/>
        <v>0</v>
      </c>
      <c r="K21" s="77"/>
      <c r="L21" s="13"/>
      <c r="M21" s="13"/>
      <c r="N21" s="13"/>
      <c r="O21" s="13"/>
      <c r="P21" s="82"/>
      <c r="Q21" s="13"/>
      <c r="R21" s="43"/>
      <c r="S21" s="669"/>
      <c r="T21" s="43"/>
      <c r="U21" s="43"/>
      <c r="V21" s="45"/>
    </row>
    <row r="22" spans="1:22" s="41" customFormat="1" ht="25.5" hidden="1" customHeight="1" x14ac:dyDescent="0.25">
      <c r="A22" s="126" t="s">
        <v>149</v>
      </c>
      <c r="B22" s="53" t="s">
        <v>625</v>
      </c>
      <c r="C22" s="804" t="s">
        <v>877</v>
      </c>
      <c r="D22" s="805"/>
      <c r="E22" s="805"/>
      <c r="F22" s="442"/>
      <c r="G22" s="597"/>
      <c r="H22" s="258">
        <f>SUM(K22:V22)</f>
        <v>0</v>
      </c>
      <c r="I22" s="156"/>
      <c r="J22" s="168">
        <f t="shared" si="2"/>
        <v>0</v>
      </c>
      <c r="K22" s="77"/>
      <c r="L22" s="13"/>
      <c r="M22" s="13"/>
      <c r="N22" s="13"/>
      <c r="O22" s="13"/>
      <c r="P22" s="82"/>
      <c r="Q22" s="13"/>
      <c r="R22" s="43"/>
      <c r="S22" s="669"/>
      <c r="T22" s="43"/>
      <c r="U22" s="43"/>
      <c r="V22" s="45"/>
    </row>
    <row r="23" spans="1:22" s="41" customFormat="1" ht="15.75" hidden="1" thickBot="1" x14ac:dyDescent="0.3">
      <c r="A23" s="126" t="s">
        <v>150</v>
      </c>
      <c r="B23" s="196" t="s">
        <v>626</v>
      </c>
      <c r="C23" s="848" t="s">
        <v>151</v>
      </c>
      <c r="D23" s="849"/>
      <c r="E23" s="849"/>
      <c r="F23" s="441"/>
      <c r="G23" s="598"/>
      <c r="H23" s="272">
        <f>SUM(K23:V23)</f>
        <v>0</v>
      </c>
      <c r="I23" s="197"/>
      <c r="J23" s="168">
        <f t="shared" si="2"/>
        <v>0</v>
      </c>
      <c r="K23" s="77"/>
      <c r="L23" s="13"/>
      <c r="M23" s="13"/>
      <c r="N23" s="13"/>
      <c r="O23" s="13"/>
      <c r="P23" s="82"/>
      <c r="Q23" s="13"/>
      <c r="R23" s="43"/>
      <c r="S23" s="669"/>
      <c r="T23" s="43"/>
      <c r="U23" s="43"/>
      <c r="V23" s="45"/>
    </row>
    <row r="24" spans="1:22" ht="15.75" thickBot="1" x14ac:dyDescent="0.3">
      <c r="A24" s="126" t="s">
        <v>966</v>
      </c>
      <c r="B24" s="84" t="s">
        <v>152</v>
      </c>
      <c r="C24" s="777" t="s">
        <v>803</v>
      </c>
      <c r="D24" s="777"/>
      <c r="E24" s="778"/>
      <c r="F24" s="412"/>
      <c r="G24" s="599"/>
      <c r="H24" s="254">
        <f>H25+H26+H27+H28+H29+H30+H31</f>
        <v>0</v>
      </c>
      <c r="I24" s="152">
        <f t="shared" ref="I24:V24" si="5">I25+I26+I27+I28+I29+I30+I31</f>
        <v>0</v>
      </c>
      <c r="J24" s="164">
        <f t="shared" si="2"/>
        <v>0</v>
      </c>
      <c r="K24" s="86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90">
        <f t="shared" si="5"/>
        <v>0</v>
      </c>
      <c r="Q24" s="87">
        <f t="shared" si="5"/>
        <v>0</v>
      </c>
      <c r="R24" s="89">
        <f t="shared" si="5"/>
        <v>0</v>
      </c>
      <c r="S24" s="666">
        <f t="shared" si="5"/>
        <v>0</v>
      </c>
      <c r="T24" s="89">
        <f t="shared" si="5"/>
        <v>0</v>
      </c>
      <c r="U24" s="89">
        <f t="shared" si="5"/>
        <v>0</v>
      </c>
      <c r="V24" s="91">
        <f t="shared" si="5"/>
        <v>0</v>
      </c>
    </row>
    <row r="25" spans="1:22" ht="15.75" hidden="1" thickBot="1" x14ac:dyDescent="0.3">
      <c r="B25" s="61"/>
      <c r="C25" s="833" t="s">
        <v>154</v>
      </c>
      <c r="D25" s="834"/>
      <c r="E25" s="834"/>
      <c r="F25" s="414"/>
      <c r="G25" s="600"/>
      <c r="H25" s="255">
        <f t="shared" ref="H25:H31" si="6">SUM(K25:V25)</f>
        <v>0</v>
      </c>
      <c r="I25" s="153"/>
      <c r="J25" s="167">
        <f t="shared" si="2"/>
        <v>0</v>
      </c>
      <c r="K25" s="75"/>
      <c r="L25" s="1"/>
      <c r="M25" s="1"/>
      <c r="N25" s="1"/>
      <c r="O25" s="1"/>
      <c r="P25" s="81"/>
      <c r="Q25" s="1"/>
      <c r="R25" s="42"/>
      <c r="S25" s="670"/>
      <c r="T25" s="42"/>
      <c r="U25" s="42"/>
      <c r="V25" s="44"/>
    </row>
    <row r="26" spans="1:22" ht="15.75" hidden="1" thickBot="1" x14ac:dyDescent="0.3">
      <c r="B26" s="62"/>
      <c r="C26" s="835" t="s">
        <v>155</v>
      </c>
      <c r="D26" s="836"/>
      <c r="E26" s="836"/>
      <c r="F26" s="415"/>
      <c r="G26" s="601"/>
      <c r="H26" s="256">
        <f t="shared" si="6"/>
        <v>0</v>
      </c>
      <c r="I26" s="154"/>
      <c r="J26" s="167">
        <f t="shared" si="2"/>
        <v>0</v>
      </c>
      <c r="K26" s="75"/>
      <c r="L26" s="1"/>
      <c r="M26" s="1"/>
      <c r="N26" s="1"/>
      <c r="O26" s="1"/>
      <c r="P26" s="81"/>
      <c r="Q26" s="1"/>
      <c r="R26" s="42"/>
      <c r="S26" s="670"/>
      <c r="T26" s="42"/>
      <c r="U26" s="42"/>
      <c r="V26" s="44"/>
    </row>
    <row r="27" spans="1:22" ht="15.75" hidden="1" thickBot="1" x14ac:dyDescent="0.3">
      <c r="B27" s="62"/>
      <c r="C27" s="835" t="s">
        <v>156</v>
      </c>
      <c r="D27" s="836"/>
      <c r="E27" s="836"/>
      <c r="F27" s="415"/>
      <c r="G27" s="601"/>
      <c r="H27" s="256">
        <f t="shared" si="6"/>
        <v>0</v>
      </c>
      <c r="I27" s="154"/>
      <c r="J27" s="167">
        <f t="shared" si="2"/>
        <v>0</v>
      </c>
      <c r="K27" s="75"/>
      <c r="L27" s="1"/>
      <c r="M27" s="1"/>
      <c r="N27" s="1"/>
      <c r="O27" s="1"/>
      <c r="P27" s="81"/>
      <c r="Q27" s="1"/>
      <c r="R27" s="42"/>
      <c r="S27" s="670"/>
      <c r="T27" s="42"/>
      <c r="U27" s="42"/>
      <c r="V27" s="44"/>
    </row>
    <row r="28" spans="1:22" ht="15.75" hidden="1" thickBot="1" x14ac:dyDescent="0.3">
      <c r="B28" s="62"/>
      <c r="C28" s="835" t="s">
        <v>157</v>
      </c>
      <c r="D28" s="836"/>
      <c r="E28" s="836"/>
      <c r="F28" s="415"/>
      <c r="G28" s="601"/>
      <c r="H28" s="256">
        <f t="shared" si="6"/>
        <v>0</v>
      </c>
      <c r="I28" s="154"/>
      <c r="J28" s="167">
        <f t="shared" si="2"/>
        <v>0</v>
      </c>
      <c r="K28" s="75"/>
      <c r="L28" s="1"/>
      <c r="M28" s="1"/>
      <c r="N28" s="1"/>
      <c r="O28" s="1"/>
      <c r="P28" s="81"/>
      <c r="Q28" s="1"/>
      <c r="R28" s="42"/>
      <c r="S28" s="670"/>
      <c r="T28" s="42"/>
      <c r="U28" s="42"/>
      <c r="V28" s="44"/>
    </row>
    <row r="29" spans="1:22" ht="15.75" hidden="1" thickBot="1" x14ac:dyDescent="0.3">
      <c r="B29" s="62"/>
      <c r="C29" s="835" t="s">
        <v>158</v>
      </c>
      <c r="D29" s="836"/>
      <c r="E29" s="836"/>
      <c r="F29" s="415"/>
      <c r="G29" s="601"/>
      <c r="H29" s="256">
        <f t="shared" si="6"/>
        <v>0</v>
      </c>
      <c r="I29" s="154"/>
      <c r="J29" s="167">
        <f t="shared" si="2"/>
        <v>0</v>
      </c>
      <c r="K29" s="75"/>
      <c r="L29" s="1"/>
      <c r="M29" s="1"/>
      <c r="N29" s="1"/>
      <c r="O29" s="1"/>
      <c r="P29" s="81"/>
      <c r="Q29" s="1"/>
      <c r="R29" s="42"/>
      <c r="S29" s="670"/>
      <c r="T29" s="42"/>
      <c r="U29" s="42"/>
      <c r="V29" s="44"/>
    </row>
    <row r="30" spans="1:22" ht="15.75" hidden="1" thickBot="1" x14ac:dyDescent="0.3">
      <c r="B30" s="62"/>
      <c r="C30" s="835" t="s">
        <v>159</v>
      </c>
      <c r="D30" s="836"/>
      <c r="E30" s="836"/>
      <c r="F30" s="415"/>
      <c r="G30" s="601"/>
      <c r="H30" s="256">
        <f t="shared" si="6"/>
        <v>0</v>
      </c>
      <c r="I30" s="154"/>
      <c r="J30" s="167">
        <f t="shared" si="2"/>
        <v>0</v>
      </c>
      <c r="K30" s="75"/>
      <c r="L30" s="1"/>
      <c r="M30" s="1"/>
      <c r="N30" s="1"/>
      <c r="O30" s="1"/>
      <c r="P30" s="81"/>
      <c r="Q30" s="1"/>
      <c r="R30" s="42"/>
      <c r="S30" s="670"/>
      <c r="T30" s="42"/>
      <c r="U30" s="42"/>
      <c r="V30" s="44"/>
    </row>
    <row r="31" spans="1:22" ht="15.75" hidden="1" thickBot="1" x14ac:dyDescent="0.3">
      <c r="B31" s="63"/>
      <c r="C31" s="837" t="s">
        <v>160</v>
      </c>
      <c r="D31" s="838"/>
      <c r="E31" s="838"/>
      <c r="F31" s="417"/>
      <c r="G31" s="602"/>
      <c r="H31" s="257">
        <f t="shared" si="6"/>
        <v>0</v>
      </c>
      <c r="I31" s="155"/>
      <c r="J31" s="167">
        <f t="shared" si="2"/>
        <v>0</v>
      </c>
      <c r="K31" s="75"/>
      <c r="L31" s="1"/>
      <c r="M31" s="1"/>
      <c r="N31" s="1"/>
      <c r="O31" s="1"/>
      <c r="P31" s="81"/>
      <c r="Q31" s="1"/>
      <c r="R31" s="42"/>
      <c r="S31" s="670"/>
      <c r="T31" s="42"/>
      <c r="U31" s="42"/>
      <c r="V31" s="44"/>
    </row>
    <row r="32" spans="1:22" ht="15.75" thickBot="1" x14ac:dyDescent="0.3">
      <c r="B32" s="84" t="s">
        <v>161</v>
      </c>
      <c r="C32" s="778" t="s">
        <v>162</v>
      </c>
      <c r="D32" s="786"/>
      <c r="E32" s="786"/>
      <c r="F32" s="412">
        <f>F40+F55</f>
        <v>104000</v>
      </c>
      <c r="G32" s="412">
        <f>G40+G55</f>
        <v>118690</v>
      </c>
      <c r="H32" s="254">
        <f>H33+H37+H40+H52+H55</f>
        <v>125369</v>
      </c>
      <c r="I32" s="152">
        <f t="shared" ref="I32:V32" si="7">I33+I37+I40+I52+I55</f>
        <v>0</v>
      </c>
      <c r="J32" s="164">
        <f t="shared" si="2"/>
        <v>125369</v>
      </c>
      <c r="K32" s="86">
        <f t="shared" si="7"/>
        <v>10879</v>
      </c>
      <c r="L32" s="87">
        <f t="shared" si="7"/>
        <v>11097</v>
      </c>
      <c r="M32" s="87">
        <f t="shared" si="7"/>
        <v>10017</v>
      </c>
      <c r="N32" s="87">
        <f t="shared" si="7"/>
        <v>18797</v>
      </c>
      <c r="O32" s="87">
        <f t="shared" si="7"/>
        <v>10638</v>
      </c>
      <c r="P32" s="90">
        <f t="shared" si="7"/>
        <v>-8587</v>
      </c>
      <c r="Q32" s="87">
        <f t="shared" si="7"/>
        <v>9192</v>
      </c>
      <c r="R32" s="89">
        <f t="shared" si="7"/>
        <v>9481</v>
      </c>
      <c r="S32" s="666">
        <f t="shared" si="7"/>
        <v>11502</v>
      </c>
      <c r="T32" s="89">
        <f t="shared" si="7"/>
        <v>23407</v>
      </c>
      <c r="U32" s="89">
        <f t="shared" si="7"/>
        <v>9482</v>
      </c>
      <c r="V32" s="91">
        <f t="shared" si="7"/>
        <v>9464</v>
      </c>
    </row>
    <row r="33" spans="1:22" hidden="1" x14ac:dyDescent="0.25">
      <c r="B33" s="123" t="s">
        <v>627</v>
      </c>
      <c r="C33" s="779" t="s">
        <v>163</v>
      </c>
      <c r="D33" s="780"/>
      <c r="E33" s="780"/>
      <c r="F33" s="418"/>
      <c r="G33" s="418"/>
      <c r="H33" s="250">
        <f>H34+H35+H36</f>
        <v>0</v>
      </c>
      <c r="I33" s="148">
        <f t="shared" ref="I33:V33" si="8">I34+I35+I36</f>
        <v>0</v>
      </c>
      <c r="J33" s="165">
        <f t="shared" si="2"/>
        <v>0</v>
      </c>
      <c r="K33" s="117">
        <f t="shared" si="8"/>
        <v>0</v>
      </c>
      <c r="L33" s="118">
        <f t="shared" si="8"/>
        <v>0</v>
      </c>
      <c r="M33" s="118">
        <f t="shared" si="8"/>
        <v>0</v>
      </c>
      <c r="N33" s="118">
        <f t="shared" si="8"/>
        <v>0</v>
      </c>
      <c r="O33" s="118">
        <f t="shared" si="8"/>
        <v>0</v>
      </c>
      <c r="P33" s="121">
        <f t="shared" si="8"/>
        <v>0</v>
      </c>
      <c r="Q33" s="118">
        <f t="shared" si="8"/>
        <v>0</v>
      </c>
      <c r="R33" s="120">
        <f t="shared" si="8"/>
        <v>0</v>
      </c>
      <c r="S33" s="667">
        <f t="shared" si="8"/>
        <v>0</v>
      </c>
      <c r="T33" s="120">
        <f t="shared" si="8"/>
        <v>0</v>
      </c>
      <c r="U33" s="120">
        <f t="shared" si="8"/>
        <v>0</v>
      </c>
      <c r="V33" s="122">
        <f t="shared" si="8"/>
        <v>0</v>
      </c>
    </row>
    <row r="34" spans="1:22" s="41" customFormat="1" hidden="1" x14ac:dyDescent="0.25">
      <c r="A34" s="126" t="s">
        <v>164</v>
      </c>
      <c r="B34" s="53" t="s">
        <v>628</v>
      </c>
      <c r="C34" s="802" t="s">
        <v>165</v>
      </c>
      <c r="D34" s="803"/>
      <c r="E34" s="803"/>
      <c r="F34" s="419"/>
      <c r="G34" s="419"/>
      <c r="H34" s="258">
        <f>SUM(K34:V34)</f>
        <v>0</v>
      </c>
      <c r="I34" s="156"/>
      <c r="J34" s="168">
        <f t="shared" si="2"/>
        <v>0</v>
      </c>
      <c r="K34" s="77"/>
      <c r="L34" s="13"/>
      <c r="M34" s="13"/>
      <c r="N34" s="13"/>
      <c r="O34" s="13"/>
      <c r="P34" s="82"/>
      <c r="Q34" s="13"/>
      <c r="R34" s="43"/>
      <c r="S34" s="669"/>
      <c r="T34" s="43"/>
      <c r="U34" s="43"/>
      <c r="V34" s="45"/>
    </row>
    <row r="35" spans="1:22" s="41" customFormat="1" hidden="1" x14ac:dyDescent="0.25">
      <c r="A35" s="126" t="s">
        <v>166</v>
      </c>
      <c r="B35" s="53" t="s">
        <v>629</v>
      </c>
      <c r="C35" s="802" t="s">
        <v>167</v>
      </c>
      <c r="D35" s="803"/>
      <c r="E35" s="803"/>
      <c r="F35" s="419"/>
      <c r="G35" s="419"/>
      <c r="H35" s="258">
        <f>SUM(K35:V35)</f>
        <v>0</v>
      </c>
      <c r="I35" s="156"/>
      <c r="J35" s="168">
        <f t="shared" si="2"/>
        <v>0</v>
      </c>
      <c r="K35" s="77"/>
      <c r="L35" s="13"/>
      <c r="M35" s="13"/>
      <c r="N35" s="13"/>
      <c r="O35" s="13"/>
      <c r="P35" s="82"/>
      <c r="Q35" s="13"/>
      <c r="R35" s="43"/>
      <c r="S35" s="669"/>
      <c r="T35" s="43"/>
      <c r="U35" s="43"/>
      <c r="V35" s="45"/>
    </row>
    <row r="36" spans="1:22" s="41" customFormat="1" hidden="1" x14ac:dyDescent="0.25">
      <c r="A36" s="126" t="s">
        <v>168</v>
      </c>
      <c r="B36" s="53" t="s">
        <v>630</v>
      </c>
      <c r="C36" s="802" t="s">
        <v>169</v>
      </c>
      <c r="D36" s="803"/>
      <c r="E36" s="803"/>
      <c r="F36" s="419"/>
      <c r="G36" s="419"/>
      <c r="H36" s="258">
        <f>SUM(K36:V36)</f>
        <v>0</v>
      </c>
      <c r="I36" s="156"/>
      <c r="J36" s="168">
        <f t="shared" si="2"/>
        <v>0</v>
      </c>
      <c r="K36" s="77"/>
      <c r="L36" s="13"/>
      <c r="M36" s="13"/>
      <c r="N36" s="13"/>
      <c r="O36" s="13"/>
      <c r="P36" s="82"/>
      <c r="Q36" s="13"/>
      <c r="R36" s="43"/>
      <c r="S36" s="669"/>
      <c r="T36" s="43"/>
      <c r="U36" s="43"/>
      <c r="V36" s="45"/>
    </row>
    <row r="37" spans="1:22" hidden="1" x14ac:dyDescent="0.25">
      <c r="B37" s="92" t="s">
        <v>631</v>
      </c>
      <c r="C37" s="781" t="s">
        <v>170</v>
      </c>
      <c r="D37" s="782"/>
      <c r="E37" s="782"/>
      <c r="F37" s="421"/>
      <c r="G37" s="421"/>
      <c r="H37" s="252">
        <f>H38+H39</f>
        <v>0</v>
      </c>
      <c r="I37" s="150">
        <f t="shared" ref="I37:V37" si="9">I38+I39</f>
        <v>0</v>
      </c>
      <c r="J37" s="166">
        <f t="shared" si="2"/>
        <v>0</v>
      </c>
      <c r="K37" s="94">
        <f t="shared" si="9"/>
        <v>0</v>
      </c>
      <c r="L37" s="95">
        <f t="shared" si="9"/>
        <v>0</v>
      </c>
      <c r="M37" s="95">
        <f t="shared" si="9"/>
        <v>0</v>
      </c>
      <c r="N37" s="95">
        <f t="shared" si="9"/>
        <v>0</v>
      </c>
      <c r="O37" s="95">
        <f t="shared" si="9"/>
        <v>0</v>
      </c>
      <c r="P37" s="98">
        <f t="shared" si="9"/>
        <v>0</v>
      </c>
      <c r="Q37" s="95">
        <f t="shared" si="9"/>
        <v>0</v>
      </c>
      <c r="R37" s="97">
        <f t="shared" si="9"/>
        <v>0</v>
      </c>
      <c r="S37" s="668">
        <f t="shared" si="9"/>
        <v>0</v>
      </c>
      <c r="T37" s="97">
        <f t="shared" si="9"/>
        <v>0</v>
      </c>
      <c r="U37" s="97">
        <f t="shared" si="9"/>
        <v>0</v>
      </c>
      <c r="V37" s="99">
        <f t="shared" si="9"/>
        <v>0</v>
      </c>
    </row>
    <row r="38" spans="1:22" s="41" customFormat="1" hidden="1" x14ac:dyDescent="0.25">
      <c r="A38" s="126" t="s">
        <v>171</v>
      </c>
      <c r="B38" s="53" t="s">
        <v>632</v>
      </c>
      <c r="C38" s="802" t="s">
        <v>172</v>
      </c>
      <c r="D38" s="803"/>
      <c r="E38" s="803"/>
      <c r="F38" s="419"/>
      <c r="G38" s="419"/>
      <c r="H38" s="258">
        <f>SUM(K38:V38)</f>
        <v>0</v>
      </c>
      <c r="I38" s="156"/>
      <c r="J38" s="168">
        <f t="shared" si="2"/>
        <v>0</v>
      </c>
      <c r="K38" s="77"/>
      <c r="L38" s="13"/>
      <c r="M38" s="13"/>
      <c r="N38" s="13"/>
      <c r="O38" s="13"/>
      <c r="P38" s="82"/>
      <c r="Q38" s="13"/>
      <c r="R38" s="43"/>
      <c r="S38" s="669"/>
      <c r="T38" s="43"/>
      <c r="U38" s="43"/>
      <c r="V38" s="45"/>
    </row>
    <row r="39" spans="1:22" s="41" customFormat="1" hidden="1" x14ac:dyDescent="0.25">
      <c r="A39" s="126" t="s">
        <v>173</v>
      </c>
      <c r="B39" s="53" t="s">
        <v>633</v>
      </c>
      <c r="C39" s="802" t="s">
        <v>174</v>
      </c>
      <c r="D39" s="803"/>
      <c r="E39" s="803"/>
      <c r="F39" s="419"/>
      <c r="G39" s="419"/>
      <c r="H39" s="258">
        <f>SUM(K39:V39)</f>
        <v>0</v>
      </c>
      <c r="I39" s="156"/>
      <c r="J39" s="168">
        <f t="shared" si="2"/>
        <v>0</v>
      </c>
      <c r="K39" s="77"/>
      <c r="L39" s="13"/>
      <c r="M39" s="13"/>
      <c r="N39" s="13"/>
      <c r="O39" s="13"/>
      <c r="P39" s="82"/>
      <c r="Q39" s="13"/>
      <c r="R39" s="43"/>
      <c r="S39" s="669"/>
      <c r="T39" s="43"/>
      <c r="U39" s="43"/>
      <c r="V39" s="45"/>
    </row>
    <row r="40" spans="1:22" x14ac:dyDescent="0.25">
      <c r="B40" s="92" t="s">
        <v>634</v>
      </c>
      <c r="C40" s="781" t="s">
        <v>175</v>
      </c>
      <c r="D40" s="782"/>
      <c r="E40" s="782"/>
      <c r="F40" s="421">
        <f>F41</f>
        <v>81890</v>
      </c>
      <c r="G40" s="421">
        <f>G41+G51</f>
        <v>96580</v>
      </c>
      <c r="H40" s="252">
        <f>H41+H44+H45+H46+H47+H50+H51</f>
        <v>101274</v>
      </c>
      <c r="I40" s="150">
        <f t="shared" ref="I40:V40" si="10">I41+I44+I45+I46+I47+I50+I51</f>
        <v>0</v>
      </c>
      <c r="J40" s="166">
        <f t="shared" si="2"/>
        <v>101274</v>
      </c>
      <c r="K40" s="94">
        <f t="shared" si="10"/>
        <v>8766</v>
      </c>
      <c r="L40" s="95">
        <f t="shared" si="10"/>
        <v>8866</v>
      </c>
      <c r="M40" s="95">
        <f t="shared" si="10"/>
        <v>8038</v>
      </c>
      <c r="N40" s="95">
        <f t="shared" si="10"/>
        <v>15442</v>
      </c>
      <c r="O40" s="95">
        <f t="shared" si="10"/>
        <v>8603</v>
      </c>
      <c r="P40" s="98">
        <f t="shared" si="10"/>
        <v>-6914</v>
      </c>
      <c r="Q40" s="95">
        <f t="shared" si="10"/>
        <v>7395</v>
      </c>
      <c r="R40" s="97">
        <f t="shared" si="10"/>
        <v>7622</v>
      </c>
      <c r="S40" s="668">
        <f t="shared" si="10"/>
        <v>9632</v>
      </c>
      <c r="T40" s="97">
        <f t="shared" si="10"/>
        <v>18580</v>
      </c>
      <c r="U40" s="97">
        <f t="shared" si="10"/>
        <v>7622</v>
      </c>
      <c r="V40" s="99">
        <f t="shared" si="10"/>
        <v>7622</v>
      </c>
    </row>
    <row r="41" spans="1:22" s="41" customFormat="1" x14ac:dyDescent="0.25">
      <c r="A41" s="126" t="s">
        <v>176</v>
      </c>
      <c r="B41" s="53" t="s">
        <v>635</v>
      </c>
      <c r="C41" s="802" t="s">
        <v>177</v>
      </c>
      <c r="D41" s="803"/>
      <c r="E41" s="803"/>
      <c r="F41" s="419">
        <f>F42+F43</f>
        <v>81890</v>
      </c>
      <c r="G41" s="419">
        <f>G42+G43</f>
        <v>92560</v>
      </c>
      <c r="H41" s="258">
        <f>SUM(H42:H43)</f>
        <v>97254</v>
      </c>
      <c r="I41" s="156">
        <f>SUM(I42:I43)</f>
        <v>0</v>
      </c>
      <c r="J41" s="168">
        <f t="shared" si="2"/>
        <v>97254</v>
      </c>
      <c r="K41" s="77">
        <f t="shared" ref="K41:V41" si="11">SUM(K42:K43)</f>
        <v>8766</v>
      </c>
      <c r="L41" s="13">
        <f t="shared" si="11"/>
        <v>8866</v>
      </c>
      <c r="M41" s="13">
        <f t="shared" si="11"/>
        <v>8038</v>
      </c>
      <c r="N41" s="13">
        <f t="shared" si="11"/>
        <v>13432</v>
      </c>
      <c r="O41" s="13">
        <f t="shared" si="11"/>
        <v>8603</v>
      </c>
      <c r="P41" s="82">
        <f t="shared" si="11"/>
        <v>-6914</v>
      </c>
      <c r="Q41" s="13">
        <f t="shared" si="11"/>
        <v>7395</v>
      </c>
      <c r="R41" s="43">
        <f t="shared" si="11"/>
        <v>7622</v>
      </c>
      <c r="S41" s="669">
        <f t="shared" si="11"/>
        <v>7622</v>
      </c>
      <c r="T41" s="43">
        <f t="shared" si="11"/>
        <v>18580</v>
      </c>
      <c r="U41" s="43">
        <f t="shared" si="11"/>
        <v>7622</v>
      </c>
      <c r="V41" s="45">
        <f t="shared" si="11"/>
        <v>7622</v>
      </c>
    </row>
    <row r="42" spans="1:22" x14ac:dyDescent="0.25">
      <c r="B42" s="55"/>
      <c r="C42" s="303"/>
      <c r="D42" s="242" t="s">
        <v>997</v>
      </c>
      <c r="E42" s="242"/>
      <c r="F42" s="420">
        <v>66142</v>
      </c>
      <c r="G42" s="420">
        <v>80120</v>
      </c>
      <c r="H42" s="251">
        <f>SUM(K42:V42)</f>
        <v>81730</v>
      </c>
      <c r="I42" s="149"/>
      <c r="J42" s="167">
        <f>SUM(H42:I42)</f>
        <v>81730</v>
      </c>
      <c r="K42" s="75">
        <v>8766</v>
      </c>
      <c r="L42" s="1">
        <v>8866</v>
      </c>
      <c r="M42" s="1">
        <v>8038</v>
      </c>
      <c r="N42" s="1">
        <v>8866</v>
      </c>
      <c r="O42" s="1">
        <v>8603</v>
      </c>
      <c r="P42" s="81">
        <v>-6914</v>
      </c>
      <c r="Q42" s="1">
        <v>7395</v>
      </c>
      <c r="R42" s="42">
        <v>7622</v>
      </c>
      <c r="S42" s="670">
        <v>7622</v>
      </c>
      <c r="T42" s="42">
        <v>7622</v>
      </c>
      <c r="U42" s="42">
        <v>7622</v>
      </c>
      <c r="V42" s="42">
        <v>7622</v>
      </c>
    </row>
    <row r="43" spans="1:22" x14ac:dyDescent="0.25">
      <c r="B43" s="55"/>
      <c r="C43" s="303"/>
      <c r="D43" s="242" t="s">
        <v>999</v>
      </c>
      <c r="E43" s="242"/>
      <c r="F43" s="420">
        <v>15748</v>
      </c>
      <c r="G43" s="420">
        <v>12440</v>
      </c>
      <c r="H43" s="251">
        <f>SUM(K43:V43)</f>
        <v>15524</v>
      </c>
      <c r="I43" s="149"/>
      <c r="J43" s="167">
        <f>SUM(H43:I43)</f>
        <v>15524</v>
      </c>
      <c r="K43" s="75"/>
      <c r="L43" s="1"/>
      <c r="M43" s="1"/>
      <c r="N43" s="1">
        <v>4566</v>
      </c>
      <c r="O43" s="1"/>
      <c r="P43" s="81"/>
      <c r="Q43" s="1"/>
      <c r="R43" s="42"/>
      <c r="S43" s="670"/>
      <c r="T43" s="42">
        <v>10958</v>
      </c>
      <c r="U43" s="42"/>
      <c r="V43" s="44"/>
    </row>
    <row r="44" spans="1:22" s="41" customFormat="1" hidden="1" x14ac:dyDescent="0.25">
      <c r="A44" s="126" t="s">
        <v>178</v>
      </c>
      <c r="B44" s="53" t="s">
        <v>636</v>
      </c>
      <c r="C44" s="802" t="s">
        <v>179</v>
      </c>
      <c r="D44" s="803"/>
      <c r="E44" s="803"/>
      <c r="F44" s="419"/>
      <c r="G44" s="419"/>
      <c r="H44" s="258">
        <f>SUM(K44:V44)</f>
        <v>0</v>
      </c>
      <c r="I44" s="156"/>
      <c r="J44" s="168">
        <f t="shared" si="2"/>
        <v>0</v>
      </c>
      <c r="K44" s="77"/>
      <c r="L44" s="13"/>
      <c r="M44" s="13"/>
      <c r="N44" s="13"/>
      <c r="O44" s="13"/>
      <c r="P44" s="82"/>
      <c r="Q44" s="13"/>
      <c r="R44" s="43"/>
      <c r="S44" s="669"/>
      <c r="T44" s="43"/>
      <c r="U44" s="43"/>
      <c r="V44" s="45"/>
    </row>
    <row r="45" spans="1:22" s="41" customFormat="1" hidden="1" x14ac:dyDescent="0.25">
      <c r="A45" s="126" t="s">
        <v>180</v>
      </c>
      <c r="B45" s="53" t="s">
        <v>637</v>
      </c>
      <c r="C45" s="802" t="s">
        <v>181</v>
      </c>
      <c r="D45" s="803"/>
      <c r="E45" s="803"/>
      <c r="F45" s="419"/>
      <c r="G45" s="419"/>
      <c r="H45" s="258">
        <f>SUM(K45:V45)</f>
        <v>0</v>
      </c>
      <c r="I45" s="156"/>
      <c r="J45" s="168">
        <f t="shared" si="2"/>
        <v>0</v>
      </c>
      <c r="K45" s="77"/>
      <c r="L45" s="13"/>
      <c r="M45" s="13"/>
      <c r="N45" s="13"/>
      <c r="O45" s="13"/>
      <c r="P45" s="82"/>
      <c r="Q45" s="13"/>
      <c r="R45" s="43"/>
      <c r="S45" s="669"/>
      <c r="T45" s="43"/>
      <c r="U45" s="43"/>
      <c r="V45" s="45"/>
    </row>
    <row r="46" spans="1:22" s="41" customFormat="1" hidden="1" x14ac:dyDescent="0.25">
      <c r="A46" s="126" t="s">
        <v>182</v>
      </c>
      <c r="B46" s="53" t="s">
        <v>638</v>
      </c>
      <c r="C46" s="802" t="s">
        <v>183</v>
      </c>
      <c r="D46" s="803"/>
      <c r="E46" s="803"/>
      <c r="F46" s="419"/>
      <c r="G46" s="419"/>
      <c r="H46" s="258">
        <f>SUM(K46:V46)</f>
        <v>0</v>
      </c>
      <c r="I46" s="156"/>
      <c r="J46" s="168">
        <f t="shared" si="2"/>
        <v>0</v>
      </c>
      <c r="K46" s="77"/>
      <c r="L46" s="13"/>
      <c r="M46" s="13"/>
      <c r="N46" s="13"/>
      <c r="O46" s="13"/>
      <c r="P46" s="82"/>
      <c r="Q46" s="13"/>
      <c r="R46" s="43"/>
      <c r="S46" s="669"/>
      <c r="T46" s="43"/>
      <c r="U46" s="43"/>
      <c r="V46" s="45"/>
    </row>
    <row r="47" spans="1:22" s="18" customFormat="1" hidden="1" x14ac:dyDescent="0.25">
      <c r="A47" s="126" t="s">
        <v>184</v>
      </c>
      <c r="B47" s="53" t="s">
        <v>639</v>
      </c>
      <c r="C47" s="802" t="s">
        <v>185</v>
      </c>
      <c r="D47" s="803"/>
      <c r="E47" s="803"/>
      <c r="F47" s="419"/>
      <c r="G47" s="419"/>
      <c r="H47" s="258">
        <f>H48+H49</f>
        <v>0</v>
      </c>
      <c r="I47" s="156">
        <f t="shared" ref="I47:V47" si="12">I48+I49</f>
        <v>0</v>
      </c>
      <c r="J47" s="168">
        <f t="shared" si="2"/>
        <v>0</v>
      </c>
      <c r="K47" s="77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13">
        <f t="shared" si="12"/>
        <v>0</v>
      </c>
      <c r="P47" s="82">
        <f t="shared" si="12"/>
        <v>0</v>
      </c>
      <c r="Q47" s="13">
        <f t="shared" si="12"/>
        <v>0</v>
      </c>
      <c r="R47" s="43">
        <f t="shared" si="12"/>
        <v>0</v>
      </c>
      <c r="S47" s="669">
        <f t="shared" si="12"/>
        <v>0</v>
      </c>
      <c r="T47" s="43">
        <f t="shared" si="12"/>
        <v>0</v>
      </c>
      <c r="U47" s="43">
        <f t="shared" si="12"/>
        <v>0</v>
      </c>
      <c r="V47" s="45">
        <f t="shared" si="12"/>
        <v>0</v>
      </c>
    </row>
    <row r="48" spans="1:22" hidden="1" x14ac:dyDescent="0.25">
      <c r="B48" s="55"/>
      <c r="C48" s="269"/>
      <c r="D48" s="761" t="s">
        <v>186</v>
      </c>
      <c r="E48" s="761"/>
      <c r="F48" s="420"/>
      <c r="G48" s="420"/>
      <c r="H48" s="251">
        <f>SUM(K48:V48)</f>
        <v>0</v>
      </c>
      <c r="I48" s="149"/>
      <c r="J48" s="167">
        <f t="shared" si="2"/>
        <v>0</v>
      </c>
      <c r="K48" s="75"/>
      <c r="L48" s="1"/>
      <c r="M48" s="1"/>
      <c r="N48" s="1"/>
      <c r="O48" s="1"/>
      <c r="P48" s="81"/>
      <c r="Q48" s="1"/>
      <c r="R48" s="42"/>
      <c r="S48" s="670"/>
      <c r="T48" s="42"/>
      <c r="U48" s="42"/>
      <c r="V48" s="44"/>
    </row>
    <row r="49" spans="1:22" hidden="1" x14ac:dyDescent="0.25">
      <c r="B49" s="55"/>
      <c r="C49" s="269"/>
      <c r="D49" s="761" t="s">
        <v>187</v>
      </c>
      <c r="E49" s="761"/>
      <c r="F49" s="420"/>
      <c r="G49" s="420"/>
      <c r="H49" s="251">
        <f>SUM(K49:V49)</f>
        <v>0</v>
      </c>
      <c r="I49" s="149"/>
      <c r="J49" s="167">
        <f t="shared" si="2"/>
        <v>0</v>
      </c>
      <c r="K49" s="75"/>
      <c r="L49" s="1"/>
      <c r="M49" s="1"/>
      <c r="N49" s="1"/>
      <c r="O49" s="1"/>
      <c r="P49" s="81"/>
      <c r="Q49" s="1"/>
      <c r="R49" s="42"/>
      <c r="S49" s="670"/>
      <c r="T49" s="42"/>
      <c r="U49" s="42"/>
      <c r="V49" s="44"/>
    </row>
    <row r="50" spans="1:22" s="41" customFormat="1" hidden="1" x14ac:dyDescent="0.25">
      <c r="A50" s="126" t="s">
        <v>188</v>
      </c>
      <c r="B50" s="53" t="s">
        <v>640</v>
      </c>
      <c r="C50" s="810" t="s">
        <v>189</v>
      </c>
      <c r="D50" s="811"/>
      <c r="E50" s="811"/>
      <c r="F50" s="419"/>
      <c r="G50" s="419"/>
      <c r="H50" s="258">
        <f>SUM(K50:V50)</f>
        <v>0</v>
      </c>
      <c r="I50" s="156"/>
      <c r="J50" s="168">
        <f t="shared" si="2"/>
        <v>0</v>
      </c>
      <c r="K50" s="77"/>
      <c r="L50" s="13"/>
      <c r="M50" s="13"/>
      <c r="N50" s="13"/>
      <c r="O50" s="13"/>
      <c r="P50" s="82"/>
      <c r="Q50" s="13"/>
      <c r="R50" s="43"/>
      <c r="S50" s="669"/>
      <c r="T50" s="43"/>
      <c r="U50" s="43"/>
      <c r="V50" s="45"/>
    </row>
    <row r="51" spans="1:22" s="41" customFormat="1" x14ac:dyDescent="0.25">
      <c r="A51" s="126" t="s">
        <v>190</v>
      </c>
      <c r="B51" s="53" t="s">
        <v>641</v>
      </c>
      <c r="C51" s="810" t="s">
        <v>191</v>
      </c>
      <c r="D51" s="811"/>
      <c r="E51" s="811"/>
      <c r="F51" s="419"/>
      <c r="G51" s="419">
        <v>4020</v>
      </c>
      <c r="H51" s="258">
        <f>SUM(K51:V51)</f>
        <v>4020</v>
      </c>
      <c r="I51" s="156"/>
      <c r="J51" s="168">
        <f t="shared" si="2"/>
        <v>4020</v>
      </c>
      <c r="K51" s="77"/>
      <c r="L51" s="13"/>
      <c r="M51" s="13"/>
      <c r="N51" s="13">
        <v>2010</v>
      </c>
      <c r="O51" s="13"/>
      <c r="P51" s="82"/>
      <c r="Q51" s="13"/>
      <c r="R51" s="43"/>
      <c r="S51" s="669">
        <v>2010</v>
      </c>
      <c r="T51" s="43"/>
      <c r="U51" s="43"/>
      <c r="V51" s="45"/>
    </row>
    <row r="52" spans="1:22" x14ac:dyDescent="0.25">
      <c r="B52" s="92" t="s">
        <v>642</v>
      </c>
      <c r="C52" s="784" t="s">
        <v>192</v>
      </c>
      <c r="D52" s="785"/>
      <c r="E52" s="785"/>
      <c r="F52" s="421"/>
      <c r="G52" s="421"/>
      <c r="H52" s="252">
        <f>H53+H54</f>
        <v>0</v>
      </c>
      <c r="I52" s="150">
        <f t="shared" ref="I52:V52" si="13">I53+I54</f>
        <v>0</v>
      </c>
      <c r="J52" s="166">
        <f t="shared" si="2"/>
        <v>0</v>
      </c>
      <c r="K52" s="94">
        <f t="shared" si="13"/>
        <v>0</v>
      </c>
      <c r="L52" s="95">
        <f t="shared" si="13"/>
        <v>0</v>
      </c>
      <c r="M52" s="95">
        <f t="shared" si="13"/>
        <v>0</v>
      </c>
      <c r="N52" s="95">
        <f t="shared" si="13"/>
        <v>0</v>
      </c>
      <c r="O52" s="95">
        <f t="shared" si="13"/>
        <v>0</v>
      </c>
      <c r="P52" s="98">
        <f t="shared" si="13"/>
        <v>0</v>
      </c>
      <c r="Q52" s="95">
        <f t="shared" si="13"/>
        <v>0</v>
      </c>
      <c r="R52" s="97">
        <f t="shared" si="13"/>
        <v>0</v>
      </c>
      <c r="S52" s="668">
        <f t="shared" si="13"/>
        <v>0</v>
      </c>
      <c r="T52" s="97">
        <f t="shared" si="13"/>
        <v>0</v>
      </c>
      <c r="U52" s="97">
        <f t="shared" si="13"/>
        <v>0</v>
      </c>
      <c r="V52" s="99">
        <f t="shared" si="13"/>
        <v>0</v>
      </c>
    </row>
    <row r="53" spans="1:22" s="41" customFormat="1" x14ac:dyDescent="0.25">
      <c r="A53" s="126" t="s">
        <v>193</v>
      </c>
      <c r="B53" s="53" t="s">
        <v>643</v>
      </c>
      <c r="C53" s="810" t="s">
        <v>194</v>
      </c>
      <c r="D53" s="811"/>
      <c r="E53" s="811"/>
      <c r="F53" s="419"/>
      <c r="G53" s="419"/>
      <c r="H53" s="258">
        <f>SUM(K53:V53)</f>
        <v>0</v>
      </c>
      <c r="I53" s="156"/>
      <c r="J53" s="168">
        <f t="shared" si="2"/>
        <v>0</v>
      </c>
      <c r="K53" s="77"/>
      <c r="L53" s="13"/>
      <c r="M53" s="13"/>
      <c r="N53" s="13"/>
      <c r="O53" s="13"/>
      <c r="P53" s="82"/>
      <c r="Q53" s="13"/>
      <c r="R53" s="43"/>
      <c r="S53" s="669"/>
      <c r="T53" s="43"/>
      <c r="U53" s="43"/>
      <c r="V53" s="45"/>
    </row>
    <row r="54" spans="1:22" s="41" customFormat="1" x14ac:dyDescent="0.25">
      <c r="A54" s="126" t="s">
        <v>195</v>
      </c>
      <c r="B54" s="53" t="s">
        <v>644</v>
      </c>
      <c r="C54" s="810" t="s">
        <v>196</v>
      </c>
      <c r="D54" s="811"/>
      <c r="E54" s="811"/>
      <c r="F54" s="419"/>
      <c r="G54" s="419"/>
      <c r="H54" s="258">
        <f>SUM(K54:V54)</f>
        <v>0</v>
      </c>
      <c r="I54" s="156"/>
      <c r="J54" s="168">
        <f t="shared" si="2"/>
        <v>0</v>
      </c>
      <c r="K54" s="77"/>
      <c r="L54" s="13"/>
      <c r="M54" s="13"/>
      <c r="N54" s="13"/>
      <c r="O54" s="13"/>
      <c r="P54" s="82"/>
      <c r="Q54" s="13"/>
      <c r="R54" s="43"/>
      <c r="S54" s="669"/>
      <c r="T54" s="43"/>
      <c r="U54" s="43"/>
      <c r="V54" s="45"/>
    </row>
    <row r="55" spans="1:22" x14ac:dyDescent="0.25">
      <c r="B55" s="92" t="s">
        <v>645</v>
      </c>
      <c r="C55" s="784" t="s">
        <v>197</v>
      </c>
      <c r="D55" s="785"/>
      <c r="E55" s="785"/>
      <c r="F55" s="421">
        <f>F56</f>
        <v>22110</v>
      </c>
      <c r="G55" s="421">
        <f>G56</f>
        <v>22110</v>
      </c>
      <c r="H55" s="252">
        <f>H56+H57+H58+H59+H60</f>
        <v>24095</v>
      </c>
      <c r="I55" s="150">
        <f t="shared" ref="I55:V55" si="14">I56+I57+I58+I59+I60</f>
        <v>0</v>
      </c>
      <c r="J55" s="166">
        <f t="shared" si="2"/>
        <v>24095</v>
      </c>
      <c r="K55" s="94">
        <f t="shared" si="14"/>
        <v>2113</v>
      </c>
      <c r="L55" s="95">
        <f t="shared" si="14"/>
        <v>2231</v>
      </c>
      <c r="M55" s="95">
        <f t="shared" si="14"/>
        <v>1979</v>
      </c>
      <c r="N55" s="95">
        <f t="shared" si="14"/>
        <v>3355</v>
      </c>
      <c r="O55" s="95">
        <f t="shared" si="14"/>
        <v>2035</v>
      </c>
      <c r="P55" s="98">
        <f t="shared" si="14"/>
        <v>-1673</v>
      </c>
      <c r="Q55" s="95">
        <f t="shared" si="14"/>
        <v>1797</v>
      </c>
      <c r="R55" s="97">
        <f t="shared" si="14"/>
        <v>1859</v>
      </c>
      <c r="S55" s="668">
        <f t="shared" si="14"/>
        <v>1870</v>
      </c>
      <c r="T55" s="97">
        <f t="shared" si="14"/>
        <v>4827</v>
      </c>
      <c r="U55" s="97">
        <f t="shared" si="14"/>
        <v>1860</v>
      </c>
      <c r="V55" s="99">
        <f t="shared" si="14"/>
        <v>1842</v>
      </c>
    </row>
    <row r="56" spans="1:22" s="41" customFormat="1" ht="15.75" thickBot="1" x14ac:dyDescent="0.3">
      <c r="A56" s="126" t="s">
        <v>198</v>
      </c>
      <c r="B56" s="53" t="s">
        <v>646</v>
      </c>
      <c r="C56" s="810" t="s">
        <v>878</v>
      </c>
      <c r="D56" s="811"/>
      <c r="E56" s="811"/>
      <c r="F56" s="419">
        <v>22110</v>
      </c>
      <c r="G56" s="419">
        <v>22110</v>
      </c>
      <c r="H56" s="258">
        <f>SUM(K56:V56)</f>
        <v>24095</v>
      </c>
      <c r="I56" s="156"/>
      <c r="J56" s="168">
        <f t="shared" si="2"/>
        <v>24095</v>
      </c>
      <c r="K56" s="77">
        <v>2113</v>
      </c>
      <c r="L56" s="13">
        <v>2231</v>
      </c>
      <c r="M56" s="13">
        <v>1979</v>
      </c>
      <c r="N56" s="13">
        <v>3355</v>
      </c>
      <c r="O56" s="13">
        <v>2035</v>
      </c>
      <c r="P56" s="82">
        <v>-1673</v>
      </c>
      <c r="Q56" s="13">
        <v>1797</v>
      </c>
      <c r="R56" s="43">
        <v>1859</v>
      </c>
      <c r="S56" s="669">
        <v>1870</v>
      </c>
      <c r="T56" s="43">
        <f>2957+1870</f>
        <v>4827</v>
      </c>
      <c r="U56" s="43">
        <v>1860</v>
      </c>
      <c r="V56" s="45">
        <v>1842</v>
      </c>
    </row>
    <row r="57" spans="1:22" s="41" customFormat="1" ht="15.75" hidden="1" thickBot="1" x14ac:dyDescent="0.3">
      <c r="A57" s="126" t="s">
        <v>199</v>
      </c>
      <c r="B57" s="53" t="s">
        <v>647</v>
      </c>
      <c r="C57" s="810" t="s">
        <v>200</v>
      </c>
      <c r="D57" s="811"/>
      <c r="E57" s="811"/>
      <c r="F57" s="419"/>
      <c r="G57" s="419"/>
      <c r="H57" s="258">
        <f>SUM(K57:V57)</f>
        <v>0</v>
      </c>
      <c r="I57" s="156"/>
      <c r="J57" s="168">
        <f t="shared" si="2"/>
        <v>0</v>
      </c>
      <c r="K57" s="77"/>
      <c r="L57" s="13"/>
      <c r="M57" s="13"/>
      <c r="N57" s="13"/>
      <c r="O57" s="13"/>
      <c r="P57" s="82"/>
      <c r="Q57" s="13"/>
      <c r="R57" s="43"/>
      <c r="S57" s="669"/>
      <c r="T57" s="43"/>
      <c r="U57" s="43"/>
      <c r="V57" s="45"/>
    </row>
    <row r="58" spans="1:22" s="41" customFormat="1" ht="15.75" hidden="1" thickBot="1" x14ac:dyDescent="0.3">
      <c r="A58" s="126" t="s">
        <v>201</v>
      </c>
      <c r="B58" s="53" t="s">
        <v>648</v>
      </c>
      <c r="C58" s="810" t="s">
        <v>202</v>
      </c>
      <c r="D58" s="811"/>
      <c r="E58" s="811"/>
      <c r="F58" s="419"/>
      <c r="G58" s="419"/>
      <c r="H58" s="258">
        <f>SUM(K58:V58)</f>
        <v>0</v>
      </c>
      <c r="I58" s="156"/>
      <c r="J58" s="168">
        <f t="shared" si="2"/>
        <v>0</v>
      </c>
      <c r="K58" s="77"/>
      <c r="L58" s="13"/>
      <c r="M58" s="13"/>
      <c r="N58" s="13"/>
      <c r="O58" s="13"/>
      <c r="P58" s="82"/>
      <c r="Q58" s="13"/>
      <c r="R58" s="43"/>
      <c r="S58" s="669"/>
      <c r="T58" s="43"/>
      <c r="U58" s="43"/>
      <c r="V58" s="45"/>
    </row>
    <row r="59" spans="1:22" s="41" customFormat="1" ht="15.75" hidden="1" thickBot="1" x14ac:dyDescent="0.3">
      <c r="A59" s="126" t="s">
        <v>203</v>
      </c>
      <c r="B59" s="53" t="s">
        <v>649</v>
      </c>
      <c r="C59" s="810" t="s">
        <v>204</v>
      </c>
      <c r="D59" s="811"/>
      <c r="E59" s="811"/>
      <c r="F59" s="419"/>
      <c r="G59" s="419"/>
      <c r="H59" s="258">
        <f>SUM(K59:V59)</f>
        <v>0</v>
      </c>
      <c r="I59" s="156"/>
      <c r="J59" s="168">
        <f t="shared" si="2"/>
        <v>0</v>
      </c>
      <c r="K59" s="77"/>
      <c r="L59" s="13"/>
      <c r="M59" s="13"/>
      <c r="N59" s="13"/>
      <c r="O59" s="13"/>
      <c r="P59" s="82"/>
      <c r="Q59" s="13"/>
      <c r="R59" s="43"/>
      <c r="S59" s="669"/>
      <c r="T59" s="43"/>
      <c r="U59" s="43"/>
      <c r="V59" s="45"/>
    </row>
    <row r="60" spans="1:22" s="41" customFormat="1" ht="15.75" hidden="1" thickBot="1" x14ac:dyDescent="0.3">
      <c r="A60" s="126" t="s">
        <v>205</v>
      </c>
      <c r="B60" s="196" t="s">
        <v>650</v>
      </c>
      <c r="C60" s="815" t="s">
        <v>206</v>
      </c>
      <c r="D60" s="816"/>
      <c r="E60" s="816"/>
      <c r="F60" s="441"/>
      <c r="G60" s="441"/>
      <c r="H60" s="272">
        <f>SUM(K60:V60)</f>
        <v>0</v>
      </c>
      <c r="I60" s="197"/>
      <c r="J60" s="168">
        <f t="shared" si="2"/>
        <v>0</v>
      </c>
      <c r="K60" s="77"/>
      <c r="L60" s="13"/>
      <c r="M60" s="13"/>
      <c r="N60" s="13"/>
      <c r="O60" s="13"/>
      <c r="P60" s="82"/>
      <c r="Q60" s="13"/>
      <c r="R60" s="43"/>
      <c r="S60" s="669"/>
      <c r="T60" s="43"/>
      <c r="U60" s="43"/>
      <c r="V60" s="45"/>
    </row>
    <row r="61" spans="1:22" ht="15.75" thickBot="1" x14ac:dyDescent="0.3">
      <c r="B61" s="84" t="s">
        <v>207</v>
      </c>
      <c r="C61" s="788" t="s">
        <v>208</v>
      </c>
      <c r="D61" s="789"/>
      <c r="E61" s="789"/>
      <c r="F61" s="412"/>
      <c r="G61" s="412"/>
      <c r="H61" s="254">
        <f>H62+H63+H64+H65+H66+H67+H68+H72</f>
        <v>0</v>
      </c>
      <c r="I61" s="152">
        <f t="shared" ref="I61:V61" si="15">I62+I63+I64+I65+I66+I67+I68+I72</f>
        <v>0</v>
      </c>
      <c r="J61" s="164">
        <f t="shared" si="2"/>
        <v>0</v>
      </c>
      <c r="K61" s="86">
        <f t="shared" si="15"/>
        <v>0</v>
      </c>
      <c r="L61" s="87">
        <f t="shared" si="15"/>
        <v>0</v>
      </c>
      <c r="M61" s="87">
        <f t="shared" si="15"/>
        <v>0</v>
      </c>
      <c r="N61" s="87">
        <f t="shared" si="15"/>
        <v>0</v>
      </c>
      <c r="O61" s="87">
        <f t="shared" si="15"/>
        <v>0</v>
      </c>
      <c r="P61" s="90">
        <f t="shared" si="15"/>
        <v>0</v>
      </c>
      <c r="Q61" s="87">
        <f t="shared" si="15"/>
        <v>0</v>
      </c>
      <c r="R61" s="89">
        <f t="shared" si="15"/>
        <v>0</v>
      </c>
      <c r="S61" s="666">
        <f t="shared" si="15"/>
        <v>0</v>
      </c>
      <c r="T61" s="89">
        <f t="shared" si="15"/>
        <v>0</v>
      </c>
      <c r="U61" s="89">
        <f t="shared" si="15"/>
        <v>0</v>
      </c>
      <c r="V61" s="91">
        <f t="shared" si="15"/>
        <v>0</v>
      </c>
    </row>
    <row r="62" spans="1:22" s="18" customFormat="1" ht="15.75" hidden="1" thickBot="1" x14ac:dyDescent="0.3">
      <c r="A62" s="126" t="s">
        <v>879</v>
      </c>
      <c r="B62" s="115" t="s">
        <v>880</v>
      </c>
      <c r="C62" s="812" t="s">
        <v>881</v>
      </c>
      <c r="D62" s="813"/>
      <c r="E62" s="813"/>
      <c r="F62" s="418"/>
      <c r="G62" s="418"/>
      <c r="H62" s="250">
        <f t="shared" ref="H62:H67" si="16">SUM(K62:V62)</f>
        <v>0</v>
      </c>
      <c r="I62" s="148"/>
      <c r="J62" s="166">
        <f t="shared" si="2"/>
        <v>0</v>
      </c>
      <c r="K62" s="94"/>
      <c r="L62" s="95"/>
      <c r="M62" s="95"/>
      <c r="N62" s="95"/>
      <c r="O62" s="95"/>
      <c r="P62" s="98"/>
      <c r="Q62" s="95"/>
      <c r="R62" s="97"/>
      <c r="S62" s="668"/>
      <c r="T62" s="97"/>
      <c r="U62" s="97"/>
      <c r="V62" s="99"/>
    </row>
    <row r="63" spans="1:22" s="18" customFormat="1" ht="15.75" hidden="1" thickBot="1" x14ac:dyDescent="0.3">
      <c r="A63" s="126" t="s">
        <v>209</v>
      </c>
      <c r="B63" s="115" t="s">
        <v>651</v>
      </c>
      <c r="C63" s="812" t="s">
        <v>210</v>
      </c>
      <c r="D63" s="813"/>
      <c r="E63" s="813"/>
      <c r="F63" s="418"/>
      <c r="G63" s="418"/>
      <c r="H63" s="250">
        <f t="shared" si="16"/>
        <v>0</v>
      </c>
      <c r="I63" s="148"/>
      <c r="J63" s="166">
        <f t="shared" si="2"/>
        <v>0</v>
      </c>
      <c r="K63" s="94"/>
      <c r="L63" s="95"/>
      <c r="M63" s="95"/>
      <c r="N63" s="95"/>
      <c r="O63" s="95"/>
      <c r="P63" s="98"/>
      <c r="Q63" s="95"/>
      <c r="R63" s="97"/>
      <c r="S63" s="668"/>
      <c r="T63" s="97"/>
      <c r="U63" s="97"/>
      <c r="V63" s="99"/>
    </row>
    <row r="64" spans="1:22" s="18" customFormat="1" ht="15.75" hidden="1" thickBot="1" x14ac:dyDescent="0.3">
      <c r="A64" s="126" t="s">
        <v>211</v>
      </c>
      <c r="B64" s="92" t="s">
        <v>652</v>
      </c>
      <c r="C64" s="784" t="s">
        <v>352</v>
      </c>
      <c r="D64" s="785"/>
      <c r="E64" s="785"/>
      <c r="F64" s="421"/>
      <c r="G64" s="421"/>
      <c r="H64" s="252">
        <f t="shared" si="16"/>
        <v>0</v>
      </c>
      <c r="I64" s="150"/>
      <c r="J64" s="166">
        <f t="shared" si="2"/>
        <v>0</v>
      </c>
      <c r="K64" s="94"/>
      <c r="L64" s="95"/>
      <c r="M64" s="95"/>
      <c r="N64" s="95"/>
      <c r="O64" s="95"/>
      <c r="P64" s="98"/>
      <c r="Q64" s="95"/>
      <c r="R64" s="97"/>
      <c r="S64" s="668"/>
      <c r="T64" s="97"/>
      <c r="U64" s="97"/>
      <c r="V64" s="99"/>
    </row>
    <row r="65" spans="1:23" s="18" customFormat="1" ht="15.75" hidden="1" thickBot="1" x14ac:dyDescent="0.3">
      <c r="A65" s="126" t="s">
        <v>212</v>
      </c>
      <c r="B65" s="115" t="s">
        <v>653</v>
      </c>
      <c r="C65" s="784" t="s">
        <v>882</v>
      </c>
      <c r="D65" s="785"/>
      <c r="E65" s="785"/>
      <c r="F65" s="421"/>
      <c r="G65" s="421"/>
      <c r="H65" s="252">
        <f t="shared" si="16"/>
        <v>0</v>
      </c>
      <c r="I65" s="150"/>
      <c r="J65" s="166">
        <f t="shared" si="2"/>
        <v>0</v>
      </c>
      <c r="K65" s="94"/>
      <c r="L65" s="95"/>
      <c r="M65" s="95"/>
      <c r="N65" s="95"/>
      <c r="O65" s="95"/>
      <c r="P65" s="98"/>
      <c r="Q65" s="95"/>
      <c r="R65" s="97"/>
      <c r="S65" s="668"/>
      <c r="T65" s="97"/>
      <c r="U65" s="97"/>
      <c r="V65" s="99"/>
    </row>
    <row r="66" spans="1:23" s="18" customFormat="1" ht="15.75" hidden="1" thickBot="1" x14ac:dyDescent="0.3">
      <c r="A66" s="126" t="s">
        <v>213</v>
      </c>
      <c r="B66" s="92" t="s">
        <v>654</v>
      </c>
      <c r="C66" s="784" t="s">
        <v>883</v>
      </c>
      <c r="D66" s="785"/>
      <c r="E66" s="785"/>
      <c r="F66" s="421"/>
      <c r="G66" s="421"/>
      <c r="H66" s="252">
        <f t="shared" si="16"/>
        <v>0</v>
      </c>
      <c r="I66" s="150"/>
      <c r="J66" s="166">
        <f t="shared" si="2"/>
        <v>0</v>
      </c>
      <c r="K66" s="94"/>
      <c r="L66" s="95"/>
      <c r="M66" s="95"/>
      <c r="N66" s="95"/>
      <c r="O66" s="95"/>
      <c r="P66" s="98"/>
      <c r="Q66" s="95"/>
      <c r="R66" s="97"/>
      <c r="S66" s="668"/>
      <c r="T66" s="97"/>
      <c r="U66" s="97"/>
      <c r="V66" s="99"/>
    </row>
    <row r="67" spans="1:23" s="18" customFormat="1" ht="15.75" hidden="1" thickBot="1" x14ac:dyDescent="0.3">
      <c r="A67" s="126" t="s">
        <v>214</v>
      </c>
      <c r="B67" s="115" t="s">
        <v>655</v>
      </c>
      <c r="C67" s="784" t="s">
        <v>215</v>
      </c>
      <c r="D67" s="785"/>
      <c r="E67" s="785"/>
      <c r="F67" s="421"/>
      <c r="G67" s="421"/>
      <c r="H67" s="252">
        <f t="shared" si="16"/>
        <v>0</v>
      </c>
      <c r="I67" s="150"/>
      <c r="J67" s="166">
        <f t="shared" si="2"/>
        <v>0</v>
      </c>
      <c r="K67" s="94"/>
      <c r="L67" s="95"/>
      <c r="M67" s="95"/>
      <c r="N67" s="95"/>
      <c r="O67" s="95"/>
      <c r="P67" s="98"/>
      <c r="Q67" s="95"/>
      <c r="R67" s="97"/>
      <c r="S67" s="668"/>
      <c r="T67" s="97"/>
      <c r="U67" s="97"/>
      <c r="V67" s="99"/>
    </row>
    <row r="68" spans="1:23" s="18" customFormat="1" ht="15.75" hidden="1" thickBot="1" x14ac:dyDescent="0.3">
      <c r="A68" s="126" t="s">
        <v>216</v>
      </c>
      <c r="B68" s="92" t="s">
        <v>656</v>
      </c>
      <c r="C68" s="784" t="s">
        <v>217</v>
      </c>
      <c r="D68" s="785"/>
      <c r="E68" s="785"/>
      <c r="F68" s="421"/>
      <c r="G68" s="421"/>
      <c r="H68" s="252">
        <f>H69+H70+H71</f>
        <v>0</v>
      </c>
      <c r="I68" s="150">
        <f t="shared" ref="I68:V68" si="17">I69+I70+I71</f>
        <v>0</v>
      </c>
      <c r="J68" s="166">
        <f t="shared" si="2"/>
        <v>0</v>
      </c>
      <c r="K68" s="94">
        <f t="shared" si="17"/>
        <v>0</v>
      </c>
      <c r="L68" s="95">
        <f t="shared" si="17"/>
        <v>0</v>
      </c>
      <c r="M68" s="95">
        <f t="shared" si="17"/>
        <v>0</v>
      </c>
      <c r="N68" s="95">
        <f t="shared" si="17"/>
        <v>0</v>
      </c>
      <c r="O68" s="95">
        <f t="shared" si="17"/>
        <v>0</v>
      </c>
      <c r="P68" s="98">
        <f t="shared" si="17"/>
        <v>0</v>
      </c>
      <c r="Q68" s="95">
        <f t="shared" si="17"/>
        <v>0</v>
      </c>
      <c r="R68" s="97">
        <f t="shared" si="17"/>
        <v>0</v>
      </c>
      <c r="S68" s="668">
        <f t="shared" si="17"/>
        <v>0</v>
      </c>
      <c r="T68" s="97">
        <f t="shared" si="17"/>
        <v>0</v>
      </c>
      <c r="U68" s="97">
        <f t="shared" si="17"/>
        <v>0</v>
      </c>
      <c r="V68" s="99">
        <f t="shared" si="17"/>
        <v>0</v>
      </c>
    </row>
    <row r="69" spans="1:23" ht="15.75" hidden="1" thickBot="1" x14ac:dyDescent="0.3">
      <c r="B69" s="55"/>
      <c r="C69" s="2"/>
      <c r="D69" s="761" t="s">
        <v>343</v>
      </c>
      <c r="E69" s="761"/>
      <c r="F69" s="420"/>
      <c r="G69" s="420"/>
      <c r="H69" s="251">
        <f>SUM(K69:V69)</f>
        <v>0</v>
      </c>
      <c r="I69" s="149"/>
      <c r="J69" s="167">
        <f t="shared" si="2"/>
        <v>0</v>
      </c>
      <c r="K69" s="75"/>
      <c r="L69" s="1"/>
      <c r="M69" s="1"/>
      <c r="N69" s="1"/>
      <c r="O69" s="1"/>
      <c r="P69" s="81"/>
      <c r="Q69" s="1"/>
      <c r="R69" s="42"/>
      <c r="S69" s="670"/>
      <c r="T69" s="42"/>
      <c r="U69" s="42"/>
      <c r="V69" s="44"/>
      <c r="W69" s="21"/>
    </row>
    <row r="70" spans="1:23" ht="15.75" hidden="1" thickBot="1" x14ac:dyDescent="0.3">
      <c r="B70" s="55"/>
      <c r="C70" s="2"/>
      <c r="D70" s="761" t="s">
        <v>344</v>
      </c>
      <c r="E70" s="761"/>
      <c r="F70" s="420"/>
      <c r="G70" s="420"/>
      <c r="H70" s="251">
        <f>SUM(K70:V70)</f>
        <v>0</v>
      </c>
      <c r="I70" s="149"/>
      <c r="J70" s="167">
        <f t="shared" si="2"/>
        <v>0</v>
      </c>
      <c r="K70" s="75"/>
      <c r="L70" s="1"/>
      <c r="M70" s="1"/>
      <c r="N70" s="1"/>
      <c r="O70" s="1"/>
      <c r="P70" s="81"/>
      <c r="Q70" s="1"/>
      <c r="R70" s="42"/>
      <c r="S70" s="670"/>
      <c r="T70" s="42"/>
      <c r="U70" s="42"/>
      <c r="V70" s="44"/>
    </row>
    <row r="71" spans="1:23" ht="15.75" hidden="1" thickBot="1" x14ac:dyDescent="0.3">
      <c r="B71" s="55"/>
      <c r="C71" s="2"/>
      <c r="D71" s="761" t="s">
        <v>345</v>
      </c>
      <c r="E71" s="761"/>
      <c r="F71" s="420"/>
      <c r="G71" s="420"/>
      <c r="H71" s="251">
        <f>SUM(K71:V71)</f>
        <v>0</v>
      </c>
      <c r="I71" s="149"/>
      <c r="J71" s="167">
        <f t="shared" si="2"/>
        <v>0</v>
      </c>
      <c r="K71" s="75"/>
      <c r="L71" s="1"/>
      <c r="M71" s="1"/>
      <c r="N71" s="1"/>
      <c r="O71" s="1"/>
      <c r="P71" s="81"/>
      <c r="Q71" s="1"/>
      <c r="R71" s="42"/>
      <c r="S71" s="670"/>
      <c r="T71" s="42"/>
      <c r="U71" s="42"/>
      <c r="V71" s="44"/>
    </row>
    <row r="72" spans="1:23" s="18" customFormat="1" ht="15.75" hidden="1" thickBot="1" x14ac:dyDescent="0.3">
      <c r="A72" s="126" t="s">
        <v>218</v>
      </c>
      <c r="B72" s="92" t="s">
        <v>657</v>
      </c>
      <c r="C72" s="784" t="s">
        <v>219</v>
      </c>
      <c r="D72" s="785"/>
      <c r="E72" s="785"/>
      <c r="F72" s="421"/>
      <c r="G72" s="421"/>
      <c r="H72" s="252">
        <f>H73+H74+H75+H76</f>
        <v>0</v>
      </c>
      <c r="I72" s="150">
        <f t="shared" ref="I72:V72" si="18">I73+I74+I75+I76</f>
        <v>0</v>
      </c>
      <c r="J72" s="166">
        <f t="shared" ref="J72:J135" si="19">SUM(H72:I72)</f>
        <v>0</v>
      </c>
      <c r="K72" s="94">
        <f t="shared" si="18"/>
        <v>0</v>
      </c>
      <c r="L72" s="95">
        <f t="shared" si="18"/>
        <v>0</v>
      </c>
      <c r="M72" s="95">
        <f t="shared" si="18"/>
        <v>0</v>
      </c>
      <c r="N72" s="95">
        <f t="shared" si="18"/>
        <v>0</v>
      </c>
      <c r="O72" s="95">
        <f t="shared" si="18"/>
        <v>0</v>
      </c>
      <c r="P72" s="98">
        <f t="shared" si="18"/>
        <v>0</v>
      </c>
      <c r="Q72" s="95">
        <f t="shared" si="18"/>
        <v>0</v>
      </c>
      <c r="R72" s="97">
        <f t="shared" si="18"/>
        <v>0</v>
      </c>
      <c r="S72" s="668">
        <f t="shared" si="18"/>
        <v>0</v>
      </c>
      <c r="T72" s="97">
        <f t="shared" si="18"/>
        <v>0</v>
      </c>
      <c r="U72" s="97">
        <f t="shared" si="18"/>
        <v>0</v>
      </c>
      <c r="V72" s="99">
        <f t="shared" si="18"/>
        <v>0</v>
      </c>
    </row>
    <row r="73" spans="1:23" ht="15.75" hidden="1" thickBot="1" x14ac:dyDescent="0.3">
      <c r="B73" s="55"/>
      <c r="C73" s="2"/>
      <c r="D73" s="761" t="s">
        <v>836</v>
      </c>
      <c r="E73" s="761"/>
      <c r="F73" s="420"/>
      <c r="G73" s="420"/>
      <c r="H73" s="251">
        <f>SUM(K73:V73)</f>
        <v>0</v>
      </c>
      <c r="I73" s="149"/>
      <c r="J73" s="167">
        <f t="shared" si="19"/>
        <v>0</v>
      </c>
      <c r="K73" s="75"/>
      <c r="L73" s="1"/>
      <c r="M73" s="1"/>
      <c r="N73" s="1"/>
      <c r="O73" s="1"/>
      <c r="P73" s="81"/>
      <c r="Q73" s="1"/>
      <c r="R73" s="42"/>
      <c r="S73" s="670"/>
      <c r="T73" s="42"/>
      <c r="U73" s="42"/>
      <c r="V73" s="44"/>
    </row>
    <row r="74" spans="1:23" ht="15.75" hidden="1" thickBot="1" x14ac:dyDescent="0.3">
      <c r="B74" s="55"/>
      <c r="C74" s="2"/>
      <c r="D74" s="761" t="s">
        <v>346</v>
      </c>
      <c r="E74" s="761"/>
      <c r="F74" s="420"/>
      <c r="G74" s="420"/>
      <c r="H74" s="251">
        <f>SUM(K74:V74)</f>
        <v>0</v>
      </c>
      <c r="I74" s="149"/>
      <c r="J74" s="167">
        <f t="shared" si="19"/>
        <v>0</v>
      </c>
      <c r="K74" s="75"/>
      <c r="L74" s="1"/>
      <c r="M74" s="1"/>
      <c r="N74" s="1"/>
      <c r="O74" s="1"/>
      <c r="P74" s="81"/>
      <c r="Q74" s="1"/>
      <c r="R74" s="42"/>
      <c r="S74" s="670"/>
      <c r="T74" s="42"/>
      <c r="U74" s="42"/>
      <c r="V74" s="44"/>
    </row>
    <row r="75" spans="1:23" ht="15.75" hidden="1" thickBot="1" x14ac:dyDescent="0.3">
      <c r="B75" s="55"/>
      <c r="C75" s="2"/>
      <c r="D75" s="761" t="s">
        <v>837</v>
      </c>
      <c r="E75" s="761"/>
      <c r="F75" s="420"/>
      <c r="G75" s="420"/>
      <c r="H75" s="251">
        <f>SUM(K75:V75)</f>
        <v>0</v>
      </c>
      <c r="I75" s="149"/>
      <c r="J75" s="167">
        <f t="shared" si="19"/>
        <v>0</v>
      </c>
      <c r="K75" s="75"/>
      <c r="L75" s="1"/>
      <c r="M75" s="1"/>
      <c r="N75" s="1"/>
      <c r="O75" s="1"/>
      <c r="P75" s="81"/>
      <c r="Q75" s="1"/>
      <c r="R75" s="42"/>
      <c r="S75" s="670"/>
      <c r="T75" s="42"/>
      <c r="U75" s="42"/>
      <c r="V75" s="44"/>
    </row>
    <row r="76" spans="1:23" ht="15.75" hidden="1" thickBot="1" x14ac:dyDescent="0.3">
      <c r="B76" s="55"/>
      <c r="C76" s="2"/>
      <c r="D76" s="761" t="s">
        <v>835</v>
      </c>
      <c r="E76" s="761"/>
      <c r="F76" s="420"/>
      <c r="G76" s="420"/>
      <c r="H76" s="251">
        <f>SUM(K76:V76)</f>
        <v>0</v>
      </c>
      <c r="I76" s="149"/>
      <c r="J76" s="167">
        <f t="shared" si="19"/>
        <v>0</v>
      </c>
      <c r="K76" s="75"/>
      <c r="L76" s="1"/>
      <c r="M76" s="1"/>
      <c r="N76" s="1"/>
      <c r="O76" s="1"/>
      <c r="P76" s="81"/>
      <c r="Q76" s="1"/>
      <c r="R76" s="42"/>
      <c r="S76" s="670"/>
      <c r="T76" s="42"/>
      <c r="U76" s="42"/>
      <c r="V76" s="44"/>
    </row>
    <row r="77" spans="1:23" ht="15.75" thickBot="1" x14ac:dyDescent="0.3">
      <c r="B77" s="100" t="s">
        <v>220</v>
      </c>
      <c r="C77" s="788" t="s">
        <v>221</v>
      </c>
      <c r="D77" s="789"/>
      <c r="E77" s="789"/>
      <c r="F77" s="412"/>
      <c r="G77" s="412"/>
      <c r="H77" s="254">
        <f>H78+H81+H85+H86+H97+H108+H119+H122+H134+H135+H136+H137+H148</f>
        <v>0</v>
      </c>
      <c r="I77" s="152">
        <f t="shared" ref="I77:V77" si="20">I78+I81+I85+I86+I97+I108+I119+I122+I134+I135+I136+I137+I148</f>
        <v>0</v>
      </c>
      <c r="J77" s="164">
        <f t="shared" si="19"/>
        <v>0</v>
      </c>
      <c r="K77" s="86">
        <f t="shared" si="20"/>
        <v>0</v>
      </c>
      <c r="L77" s="87">
        <f t="shared" si="20"/>
        <v>0</v>
      </c>
      <c r="M77" s="87">
        <f t="shared" si="20"/>
        <v>0</v>
      </c>
      <c r="N77" s="87">
        <f t="shared" si="20"/>
        <v>0</v>
      </c>
      <c r="O77" s="87">
        <f t="shared" si="20"/>
        <v>0</v>
      </c>
      <c r="P77" s="90">
        <f t="shared" si="20"/>
        <v>0</v>
      </c>
      <c r="Q77" s="87">
        <f t="shared" si="20"/>
        <v>0</v>
      </c>
      <c r="R77" s="89">
        <f t="shared" si="20"/>
        <v>0</v>
      </c>
      <c r="S77" s="666">
        <f t="shared" si="20"/>
        <v>0</v>
      </c>
      <c r="T77" s="89">
        <f t="shared" si="20"/>
        <v>0</v>
      </c>
      <c r="U77" s="89">
        <f t="shared" si="20"/>
        <v>0</v>
      </c>
      <c r="V77" s="91">
        <f t="shared" si="20"/>
        <v>0</v>
      </c>
    </row>
    <row r="78" spans="1:23" s="41" customFormat="1" ht="15.75" hidden="1" thickBot="1" x14ac:dyDescent="0.3">
      <c r="A78" s="126" t="s">
        <v>222</v>
      </c>
      <c r="B78" s="124" t="s">
        <v>658</v>
      </c>
      <c r="C78" s="790" t="s">
        <v>223</v>
      </c>
      <c r="D78" s="791"/>
      <c r="E78" s="791"/>
      <c r="F78" s="424"/>
      <c r="G78" s="424"/>
      <c r="H78" s="259">
        <f>H79+H80</f>
        <v>0</v>
      </c>
      <c r="I78" s="157">
        <f t="shared" ref="I78:V78" si="21">I79+I80</f>
        <v>0</v>
      </c>
      <c r="J78" s="169">
        <f t="shared" si="19"/>
        <v>0</v>
      </c>
      <c r="K78" s="171">
        <f t="shared" si="21"/>
        <v>0</v>
      </c>
      <c r="L78" s="132">
        <f t="shared" si="21"/>
        <v>0</v>
      </c>
      <c r="M78" s="132">
        <f t="shared" si="21"/>
        <v>0</v>
      </c>
      <c r="N78" s="132">
        <f t="shared" si="21"/>
        <v>0</v>
      </c>
      <c r="O78" s="132">
        <f t="shared" si="21"/>
        <v>0</v>
      </c>
      <c r="P78" s="133">
        <f t="shared" si="21"/>
        <v>0</v>
      </c>
      <c r="Q78" s="132">
        <f t="shared" si="21"/>
        <v>0</v>
      </c>
      <c r="R78" s="131">
        <f t="shared" si="21"/>
        <v>0</v>
      </c>
      <c r="S78" s="671">
        <f t="shared" si="21"/>
        <v>0</v>
      </c>
      <c r="T78" s="131">
        <f t="shared" si="21"/>
        <v>0</v>
      </c>
      <c r="U78" s="131">
        <f t="shared" si="21"/>
        <v>0</v>
      </c>
      <c r="V78" s="134">
        <f t="shared" si="21"/>
        <v>0</v>
      </c>
    </row>
    <row r="79" spans="1:23" ht="15.75" hidden="1" thickBot="1" x14ac:dyDescent="0.3">
      <c r="B79" s="55"/>
      <c r="C79" s="2"/>
      <c r="D79" s="761" t="s">
        <v>347</v>
      </c>
      <c r="E79" s="761"/>
      <c r="F79" s="420"/>
      <c r="G79" s="420"/>
      <c r="H79" s="251">
        <f>SUM(K79:V79)</f>
        <v>0</v>
      </c>
      <c r="I79" s="149"/>
      <c r="J79" s="167">
        <f t="shared" si="19"/>
        <v>0</v>
      </c>
      <c r="K79" s="75"/>
      <c r="L79" s="1"/>
      <c r="M79" s="1"/>
      <c r="N79" s="1"/>
      <c r="O79" s="1"/>
      <c r="P79" s="81"/>
      <c r="Q79" s="1"/>
      <c r="R79" s="42"/>
      <c r="S79" s="670"/>
      <c r="T79" s="42"/>
      <c r="U79" s="42"/>
      <c r="V79" s="44"/>
    </row>
    <row r="80" spans="1:23" ht="15.75" hidden="1" thickBot="1" x14ac:dyDescent="0.3">
      <c r="B80" s="55"/>
      <c r="C80" s="2"/>
      <c r="D80" s="761" t="s">
        <v>348</v>
      </c>
      <c r="E80" s="761"/>
      <c r="F80" s="420"/>
      <c r="G80" s="420"/>
      <c r="H80" s="251">
        <f>SUM(K80:V80)</f>
        <v>0</v>
      </c>
      <c r="I80" s="149"/>
      <c r="J80" s="167">
        <f t="shared" si="19"/>
        <v>0</v>
      </c>
      <c r="K80" s="75"/>
      <c r="L80" s="1"/>
      <c r="M80" s="1"/>
      <c r="N80" s="1"/>
      <c r="O80" s="1"/>
      <c r="P80" s="81"/>
      <c r="Q80" s="1"/>
      <c r="R80" s="42"/>
      <c r="S80" s="670"/>
      <c r="T80" s="42"/>
      <c r="U80" s="42"/>
      <c r="V80" s="44"/>
    </row>
    <row r="81" spans="1:22" ht="15.75" hidden="1" thickBot="1" x14ac:dyDescent="0.3">
      <c r="B81" s="124" t="s">
        <v>838</v>
      </c>
      <c r="C81" s="790" t="s">
        <v>839</v>
      </c>
      <c r="D81" s="791"/>
      <c r="E81" s="791"/>
      <c r="F81" s="424"/>
      <c r="G81" s="424"/>
      <c r="H81" s="259">
        <f>H82+H83+H84</f>
        <v>0</v>
      </c>
      <c r="I81" s="157">
        <f t="shared" ref="I81:V81" si="22">I82+I83+I84</f>
        <v>0</v>
      </c>
      <c r="J81" s="169">
        <f t="shared" si="19"/>
        <v>0</v>
      </c>
      <c r="K81" s="171">
        <f t="shared" si="22"/>
        <v>0</v>
      </c>
      <c r="L81" s="132">
        <f t="shared" si="22"/>
        <v>0</v>
      </c>
      <c r="M81" s="132">
        <f t="shared" si="22"/>
        <v>0</v>
      </c>
      <c r="N81" s="132">
        <f t="shared" si="22"/>
        <v>0</v>
      </c>
      <c r="O81" s="132">
        <f t="shared" si="22"/>
        <v>0</v>
      </c>
      <c r="P81" s="133">
        <f t="shared" si="22"/>
        <v>0</v>
      </c>
      <c r="Q81" s="132">
        <f t="shared" si="22"/>
        <v>0</v>
      </c>
      <c r="R81" s="131">
        <f t="shared" si="22"/>
        <v>0</v>
      </c>
      <c r="S81" s="671">
        <f t="shared" si="22"/>
        <v>0</v>
      </c>
      <c r="T81" s="131">
        <f t="shared" si="22"/>
        <v>0</v>
      </c>
      <c r="U81" s="131">
        <f t="shared" si="22"/>
        <v>0</v>
      </c>
      <c r="V81" s="134">
        <f t="shared" si="22"/>
        <v>0</v>
      </c>
    </row>
    <row r="82" spans="1:22" s="209" customFormat="1" ht="15.75" hidden="1" thickBot="1" x14ac:dyDescent="0.3">
      <c r="A82" s="126" t="s">
        <v>884</v>
      </c>
      <c r="B82" s="189" t="s">
        <v>885</v>
      </c>
      <c r="C82" s="202"/>
      <c r="D82" s="266" t="s">
        <v>971</v>
      </c>
      <c r="E82" s="266"/>
      <c r="F82" s="422"/>
      <c r="G82" s="422"/>
      <c r="H82" s="271">
        <f>SUM(K82:V82)</f>
        <v>0</v>
      </c>
      <c r="I82" s="190"/>
      <c r="J82" s="191">
        <f t="shared" si="19"/>
        <v>0</v>
      </c>
      <c r="K82" s="199"/>
      <c r="L82" s="193"/>
      <c r="M82" s="193"/>
      <c r="N82" s="193"/>
      <c r="O82" s="193"/>
      <c r="P82" s="194"/>
      <c r="Q82" s="193"/>
      <c r="R82" s="192"/>
      <c r="S82" s="664"/>
      <c r="T82" s="192"/>
      <c r="U82" s="192"/>
      <c r="V82" s="195"/>
    </row>
    <row r="83" spans="1:22" s="209" customFormat="1" ht="15.75" hidden="1" thickBot="1" x14ac:dyDescent="0.3">
      <c r="A83" s="126" t="s">
        <v>224</v>
      </c>
      <c r="B83" s="189" t="s">
        <v>659</v>
      </c>
      <c r="C83" s="202"/>
      <c r="D83" s="266" t="s">
        <v>225</v>
      </c>
      <c r="E83" s="266"/>
      <c r="F83" s="422"/>
      <c r="G83" s="422"/>
      <c r="H83" s="271">
        <f>SUM(K83:V83)</f>
        <v>0</v>
      </c>
      <c r="I83" s="190"/>
      <c r="J83" s="191">
        <f t="shared" si="19"/>
        <v>0</v>
      </c>
      <c r="K83" s="199"/>
      <c r="L83" s="193"/>
      <c r="M83" s="193"/>
      <c r="N83" s="193"/>
      <c r="O83" s="193"/>
      <c r="P83" s="194"/>
      <c r="Q83" s="193"/>
      <c r="R83" s="192"/>
      <c r="S83" s="664"/>
      <c r="T83" s="192"/>
      <c r="U83" s="192"/>
      <c r="V83" s="195"/>
    </row>
    <row r="84" spans="1:22" s="209" customFormat="1" ht="15.75" hidden="1" thickBot="1" x14ac:dyDescent="0.3">
      <c r="A84" s="126" t="s">
        <v>226</v>
      </c>
      <c r="B84" s="189" t="s">
        <v>660</v>
      </c>
      <c r="C84" s="202"/>
      <c r="D84" s="266" t="s">
        <v>227</v>
      </c>
      <c r="E84" s="266"/>
      <c r="F84" s="422"/>
      <c r="G84" s="422"/>
      <c r="H84" s="271">
        <f>SUM(K84:V84)</f>
        <v>0</v>
      </c>
      <c r="I84" s="190"/>
      <c r="J84" s="191">
        <f t="shared" si="19"/>
        <v>0</v>
      </c>
      <c r="K84" s="199"/>
      <c r="L84" s="193"/>
      <c r="M84" s="193"/>
      <c r="N84" s="193"/>
      <c r="O84" s="193"/>
      <c r="P84" s="194"/>
      <c r="Q84" s="193"/>
      <c r="R84" s="192"/>
      <c r="S84" s="664"/>
      <c r="T84" s="192"/>
      <c r="U84" s="192"/>
      <c r="V84" s="195"/>
    </row>
    <row r="85" spans="1:22" s="41" customFormat="1" ht="27.75" hidden="1" customHeight="1" x14ac:dyDescent="0.25">
      <c r="A85" s="126" t="s">
        <v>228</v>
      </c>
      <c r="B85" s="107" t="s">
        <v>661</v>
      </c>
      <c r="C85" s="831" t="s">
        <v>353</v>
      </c>
      <c r="D85" s="832"/>
      <c r="E85" s="832"/>
      <c r="F85" s="425"/>
      <c r="G85" s="425"/>
      <c r="H85" s="260">
        <f>SUM(K85:V85)</f>
        <v>0</v>
      </c>
      <c r="I85" s="158"/>
      <c r="J85" s="170">
        <f t="shared" si="19"/>
        <v>0</v>
      </c>
      <c r="K85" s="109"/>
      <c r="L85" s="110"/>
      <c r="M85" s="110"/>
      <c r="N85" s="110"/>
      <c r="O85" s="110"/>
      <c r="P85" s="113"/>
      <c r="Q85" s="110"/>
      <c r="R85" s="112"/>
      <c r="S85" s="672"/>
      <c r="T85" s="112"/>
      <c r="U85" s="112"/>
      <c r="V85" s="114"/>
    </row>
    <row r="86" spans="1:22" s="41" customFormat="1" ht="15.75" hidden="1" thickBot="1" x14ac:dyDescent="0.3">
      <c r="A86" s="126" t="s">
        <v>229</v>
      </c>
      <c r="B86" s="107" t="s">
        <v>662</v>
      </c>
      <c r="C86" s="831" t="s">
        <v>804</v>
      </c>
      <c r="D86" s="832"/>
      <c r="E86" s="832"/>
      <c r="F86" s="425"/>
      <c r="G86" s="425"/>
      <c r="H86" s="260">
        <f>H87+H88+H89+H90+H91+H92+H93+H94+H95+H96</f>
        <v>0</v>
      </c>
      <c r="I86" s="158">
        <f t="shared" ref="I86:V86" si="23">I87+I88+I89+I90+I91+I92+I93+I94+I95+I96</f>
        <v>0</v>
      </c>
      <c r="J86" s="170">
        <f t="shared" si="19"/>
        <v>0</v>
      </c>
      <c r="K86" s="109">
        <f t="shared" si="23"/>
        <v>0</v>
      </c>
      <c r="L86" s="110">
        <f t="shared" si="23"/>
        <v>0</v>
      </c>
      <c r="M86" s="110">
        <f t="shared" si="23"/>
        <v>0</v>
      </c>
      <c r="N86" s="110">
        <f t="shared" si="23"/>
        <v>0</v>
      </c>
      <c r="O86" s="110">
        <f t="shared" si="23"/>
        <v>0</v>
      </c>
      <c r="P86" s="113">
        <f t="shared" si="23"/>
        <v>0</v>
      </c>
      <c r="Q86" s="110">
        <f t="shared" si="23"/>
        <v>0</v>
      </c>
      <c r="R86" s="112">
        <f t="shared" si="23"/>
        <v>0</v>
      </c>
      <c r="S86" s="672">
        <f t="shared" si="23"/>
        <v>0</v>
      </c>
      <c r="T86" s="112">
        <f t="shared" si="23"/>
        <v>0</v>
      </c>
      <c r="U86" s="112">
        <f t="shared" si="23"/>
        <v>0</v>
      </c>
      <c r="V86" s="114">
        <f t="shared" si="23"/>
        <v>0</v>
      </c>
    </row>
    <row r="87" spans="1:22" ht="15.75" hidden="1" thickBot="1" x14ac:dyDescent="0.3">
      <c r="B87" s="55"/>
      <c r="C87" s="2"/>
      <c r="D87" s="761" t="s">
        <v>370</v>
      </c>
      <c r="E87" s="761"/>
      <c r="F87" s="420"/>
      <c r="G87" s="420"/>
      <c r="H87" s="251">
        <f t="shared" ref="H87:H96" si="24">SUM(K87:V87)</f>
        <v>0</v>
      </c>
      <c r="I87" s="149"/>
      <c r="J87" s="167">
        <f t="shared" si="19"/>
        <v>0</v>
      </c>
      <c r="K87" s="75"/>
      <c r="L87" s="1"/>
      <c r="M87" s="1"/>
      <c r="N87" s="1"/>
      <c r="O87" s="1"/>
      <c r="P87" s="81"/>
      <c r="Q87" s="1"/>
      <c r="R87" s="42"/>
      <c r="S87" s="670"/>
      <c r="T87" s="42"/>
      <c r="U87" s="42"/>
      <c r="V87" s="44"/>
    </row>
    <row r="88" spans="1:22" ht="15.75" hidden="1" thickBot="1" x14ac:dyDescent="0.3">
      <c r="B88" s="55"/>
      <c r="C88" s="2"/>
      <c r="D88" s="761" t="s">
        <v>506</v>
      </c>
      <c r="E88" s="761"/>
      <c r="F88" s="420"/>
      <c r="G88" s="420"/>
      <c r="H88" s="251">
        <f t="shared" si="24"/>
        <v>0</v>
      </c>
      <c r="I88" s="149"/>
      <c r="J88" s="167">
        <f t="shared" si="19"/>
        <v>0</v>
      </c>
      <c r="K88" s="75"/>
      <c r="L88" s="1"/>
      <c r="M88" s="1"/>
      <c r="N88" s="1"/>
      <c r="O88" s="1"/>
      <c r="P88" s="81"/>
      <c r="Q88" s="1"/>
      <c r="R88" s="42"/>
      <c r="S88" s="670"/>
      <c r="T88" s="42"/>
      <c r="U88" s="42"/>
      <c r="V88" s="44"/>
    </row>
    <row r="89" spans="1:22" ht="15.75" hidden="1" thickBot="1" x14ac:dyDescent="0.3">
      <c r="B89" s="55"/>
      <c r="C89" s="2"/>
      <c r="D89" s="761" t="s">
        <v>507</v>
      </c>
      <c r="E89" s="761"/>
      <c r="F89" s="420"/>
      <c r="G89" s="420"/>
      <c r="H89" s="251">
        <f t="shared" si="24"/>
        <v>0</v>
      </c>
      <c r="I89" s="149"/>
      <c r="J89" s="167">
        <f t="shared" si="19"/>
        <v>0</v>
      </c>
      <c r="K89" s="75"/>
      <c r="L89" s="1"/>
      <c r="M89" s="1"/>
      <c r="N89" s="1"/>
      <c r="O89" s="1"/>
      <c r="P89" s="81"/>
      <c r="Q89" s="1"/>
      <c r="R89" s="42"/>
      <c r="S89" s="670"/>
      <c r="T89" s="42"/>
      <c r="U89" s="42"/>
      <c r="V89" s="44"/>
    </row>
    <row r="90" spans="1:22" ht="15.75" hidden="1" thickBot="1" x14ac:dyDescent="0.3">
      <c r="B90" s="55"/>
      <c r="C90" s="2"/>
      <c r="D90" s="761" t="s">
        <v>508</v>
      </c>
      <c r="E90" s="761"/>
      <c r="F90" s="420"/>
      <c r="G90" s="420"/>
      <c r="H90" s="251">
        <f t="shared" si="24"/>
        <v>0</v>
      </c>
      <c r="I90" s="149"/>
      <c r="J90" s="167">
        <f t="shared" si="19"/>
        <v>0</v>
      </c>
      <c r="K90" s="75"/>
      <c r="L90" s="1"/>
      <c r="M90" s="1"/>
      <c r="N90" s="1"/>
      <c r="O90" s="1"/>
      <c r="P90" s="81"/>
      <c r="Q90" s="1"/>
      <c r="R90" s="42"/>
      <c r="S90" s="670"/>
      <c r="T90" s="42"/>
      <c r="U90" s="42"/>
      <c r="V90" s="44"/>
    </row>
    <row r="91" spans="1:22" ht="15.75" hidden="1" thickBot="1" x14ac:dyDescent="0.3">
      <c r="B91" s="55"/>
      <c r="C91" s="2"/>
      <c r="D91" s="761" t="s">
        <v>509</v>
      </c>
      <c r="E91" s="761"/>
      <c r="F91" s="420"/>
      <c r="G91" s="420"/>
      <c r="H91" s="251">
        <f t="shared" si="24"/>
        <v>0</v>
      </c>
      <c r="I91" s="149"/>
      <c r="J91" s="167">
        <f t="shared" si="19"/>
        <v>0</v>
      </c>
      <c r="K91" s="75"/>
      <c r="L91" s="1"/>
      <c r="M91" s="1"/>
      <c r="N91" s="1"/>
      <c r="O91" s="1"/>
      <c r="P91" s="81"/>
      <c r="Q91" s="1"/>
      <c r="R91" s="42"/>
      <c r="S91" s="670"/>
      <c r="T91" s="42"/>
      <c r="U91" s="42"/>
      <c r="V91" s="44"/>
    </row>
    <row r="92" spans="1:22" ht="15.75" hidden="1" thickBot="1" x14ac:dyDescent="0.3">
      <c r="B92" s="55"/>
      <c r="C92" s="2"/>
      <c r="D92" s="761" t="s">
        <v>510</v>
      </c>
      <c r="E92" s="761"/>
      <c r="F92" s="420"/>
      <c r="G92" s="420"/>
      <c r="H92" s="251">
        <f t="shared" si="24"/>
        <v>0</v>
      </c>
      <c r="I92" s="149"/>
      <c r="J92" s="167">
        <f t="shared" si="19"/>
        <v>0</v>
      </c>
      <c r="K92" s="75"/>
      <c r="L92" s="1"/>
      <c r="M92" s="1"/>
      <c r="N92" s="1"/>
      <c r="O92" s="1"/>
      <c r="P92" s="81"/>
      <c r="Q92" s="1"/>
      <c r="R92" s="42"/>
      <c r="S92" s="670"/>
      <c r="T92" s="42"/>
      <c r="U92" s="42"/>
      <c r="V92" s="44"/>
    </row>
    <row r="93" spans="1:22" ht="25.5" hidden="1" customHeight="1" x14ac:dyDescent="0.25">
      <c r="B93" s="55"/>
      <c r="C93" s="2"/>
      <c r="D93" s="762" t="s">
        <v>511</v>
      </c>
      <c r="E93" s="762"/>
      <c r="F93" s="426"/>
      <c r="G93" s="426"/>
      <c r="H93" s="261">
        <f t="shared" si="24"/>
        <v>0</v>
      </c>
      <c r="I93" s="159"/>
      <c r="J93" s="167">
        <f t="shared" si="19"/>
        <v>0</v>
      </c>
      <c r="K93" s="75"/>
      <c r="L93" s="1"/>
      <c r="M93" s="1"/>
      <c r="N93" s="1"/>
      <c r="O93" s="1"/>
      <c r="P93" s="81"/>
      <c r="Q93" s="1"/>
      <c r="R93" s="42"/>
      <c r="S93" s="670"/>
      <c r="T93" s="42"/>
      <c r="U93" s="42"/>
      <c r="V93" s="44"/>
    </row>
    <row r="94" spans="1:22" ht="15.75" hidden="1" thickBot="1" x14ac:dyDescent="0.3">
      <c r="B94" s="55"/>
      <c r="C94" s="2"/>
      <c r="D94" s="761" t="s">
        <v>805</v>
      </c>
      <c r="E94" s="761"/>
      <c r="F94" s="420"/>
      <c r="G94" s="420"/>
      <c r="H94" s="251">
        <f t="shared" si="24"/>
        <v>0</v>
      </c>
      <c r="I94" s="149"/>
      <c r="J94" s="167">
        <f t="shared" si="19"/>
        <v>0</v>
      </c>
      <c r="K94" s="75"/>
      <c r="L94" s="1"/>
      <c r="M94" s="1"/>
      <c r="N94" s="1"/>
      <c r="O94" s="1"/>
      <c r="P94" s="81"/>
      <c r="Q94" s="1"/>
      <c r="R94" s="42"/>
      <c r="S94" s="670"/>
      <c r="T94" s="42"/>
      <c r="U94" s="42"/>
      <c r="V94" s="44"/>
    </row>
    <row r="95" spans="1:22" ht="25.5" hidden="1" customHeight="1" x14ac:dyDescent="0.25">
      <c r="B95" s="55"/>
      <c r="C95" s="2"/>
      <c r="D95" s="762" t="s">
        <v>512</v>
      </c>
      <c r="E95" s="762"/>
      <c r="F95" s="426"/>
      <c r="G95" s="426"/>
      <c r="H95" s="261">
        <f t="shared" si="24"/>
        <v>0</v>
      </c>
      <c r="I95" s="159"/>
      <c r="J95" s="167">
        <f t="shared" si="19"/>
        <v>0</v>
      </c>
      <c r="K95" s="75"/>
      <c r="L95" s="1"/>
      <c r="M95" s="1"/>
      <c r="N95" s="1"/>
      <c r="O95" s="1"/>
      <c r="P95" s="81"/>
      <c r="Q95" s="1"/>
      <c r="R95" s="42"/>
      <c r="S95" s="670"/>
      <c r="T95" s="42"/>
      <c r="U95" s="42"/>
      <c r="V95" s="44"/>
    </row>
    <row r="96" spans="1:22" ht="25.5" hidden="1" customHeight="1" x14ac:dyDescent="0.25">
      <c r="B96" s="55"/>
      <c r="C96" s="2"/>
      <c r="D96" s="762" t="s">
        <v>513</v>
      </c>
      <c r="E96" s="762"/>
      <c r="F96" s="426"/>
      <c r="G96" s="426"/>
      <c r="H96" s="261">
        <f t="shared" si="24"/>
        <v>0</v>
      </c>
      <c r="I96" s="159"/>
      <c r="J96" s="167">
        <f t="shared" si="19"/>
        <v>0</v>
      </c>
      <c r="K96" s="75"/>
      <c r="L96" s="1"/>
      <c r="M96" s="1"/>
      <c r="N96" s="1"/>
      <c r="O96" s="1"/>
      <c r="P96" s="81"/>
      <c r="Q96" s="1"/>
      <c r="R96" s="42"/>
      <c r="S96" s="670"/>
      <c r="T96" s="42"/>
      <c r="U96" s="42"/>
      <c r="V96" s="44"/>
    </row>
    <row r="97" spans="1:22" s="41" customFormat="1" ht="15" hidden="1" customHeight="1" x14ac:dyDescent="0.25">
      <c r="A97" s="126" t="s">
        <v>230</v>
      </c>
      <c r="B97" s="107" t="s">
        <v>663</v>
      </c>
      <c r="C97" s="831" t="s">
        <v>806</v>
      </c>
      <c r="D97" s="832"/>
      <c r="E97" s="832"/>
      <c r="F97" s="425"/>
      <c r="G97" s="425"/>
      <c r="H97" s="260">
        <f>H98+H99+H100+H101+H102+H103+H104+H105+H106+H107</f>
        <v>0</v>
      </c>
      <c r="I97" s="158">
        <f t="shared" ref="I97:V97" si="25">I98+I99+I100+I101+I102+I103+I104+I105+I106+I107</f>
        <v>0</v>
      </c>
      <c r="J97" s="170">
        <f t="shared" si="19"/>
        <v>0</v>
      </c>
      <c r="K97" s="109">
        <f t="shared" si="25"/>
        <v>0</v>
      </c>
      <c r="L97" s="110">
        <f t="shared" si="25"/>
        <v>0</v>
      </c>
      <c r="M97" s="110">
        <f t="shared" si="25"/>
        <v>0</v>
      </c>
      <c r="N97" s="110">
        <f t="shared" si="25"/>
        <v>0</v>
      </c>
      <c r="O97" s="110">
        <f t="shared" si="25"/>
        <v>0</v>
      </c>
      <c r="P97" s="113">
        <f t="shared" si="25"/>
        <v>0</v>
      </c>
      <c r="Q97" s="110">
        <f t="shared" si="25"/>
        <v>0</v>
      </c>
      <c r="R97" s="112">
        <f t="shared" si="25"/>
        <v>0</v>
      </c>
      <c r="S97" s="672">
        <f t="shared" si="25"/>
        <v>0</v>
      </c>
      <c r="T97" s="112">
        <f t="shared" si="25"/>
        <v>0</v>
      </c>
      <c r="U97" s="112">
        <f t="shared" si="25"/>
        <v>0</v>
      </c>
      <c r="V97" s="114">
        <f t="shared" si="25"/>
        <v>0</v>
      </c>
    </row>
    <row r="98" spans="1:22" ht="15.75" hidden="1" thickBot="1" x14ac:dyDescent="0.3">
      <c r="B98" s="55"/>
      <c r="C98" s="2"/>
      <c r="D98" s="761" t="s">
        <v>369</v>
      </c>
      <c r="E98" s="761"/>
      <c r="F98" s="420"/>
      <c r="G98" s="420"/>
      <c r="H98" s="251">
        <f t="shared" ref="H98:H107" si="26">SUM(K98:V98)</f>
        <v>0</v>
      </c>
      <c r="I98" s="149"/>
      <c r="J98" s="167">
        <f t="shared" si="19"/>
        <v>0</v>
      </c>
      <c r="K98" s="75"/>
      <c r="L98" s="1"/>
      <c r="M98" s="1"/>
      <c r="N98" s="1"/>
      <c r="O98" s="1"/>
      <c r="P98" s="81"/>
      <c r="Q98" s="1"/>
      <c r="R98" s="42"/>
      <c r="S98" s="670"/>
      <c r="T98" s="42"/>
      <c r="U98" s="42"/>
      <c r="V98" s="44"/>
    </row>
    <row r="99" spans="1:22" ht="15.75" hidden="1" thickBot="1" x14ac:dyDescent="0.3">
      <c r="B99" s="55"/>
      <c r="C99" s="2"/>
      <c r="D99" s="761" t="s">
        <v>514</v>
      </c>
      <c r="E99" s="761"/>
      <c r="F99" s="420"/>
      <c r="G99" s="420"/>
      <c r="H99" s="251">
        <f t="shared" si="26"/>
        <v>0</v>
      </c>
      <c r="I99" s="149"/>
      <c r="J99" s="167">
        <f t="shared" si="19"/>
        <v>0</v>
      </c>
      <c r="K99" s="75"/>
      <c r="L99" s="1"/>
      <c r="M99" s="1"/>
      <c r="N99" s="1"/>
      <c r="O99" s="1"/>
      <c r="P99" s="81"/>
      <c r="Q99" s="1"/>
      <c r="R99" s="42"/>
      <c r="S99" s="670"/>
      <c r="T99" s="42"/>
      <c r="U99" s="42"/>
      <c r="V99" s="44"/>
    </row>
    <row r="100" spans="1:22" ht="15.75" hidden="1" thickBot="1" x14ac:dyDescent="0.3">
      <c r="B100" s="55"/>
      <c r="C100" s="2"/>
      <c r="D100" s="761" t="s">
        <v>516</v>
      </c>
      <c r="E100" s="761"/>
      <c r="F100" s="420"/>
      <c r="G100" s="420"/>
      <c r="H100" s="251">
        <f t="shared" si="26"/>
        <v>0</v>
      </c>
      <c r="I100" s="149"/>
      <c r="J100" s="167">
        <f t="shared" si="19"/>
        <v>0</v>
      </c>
      <c r="K100" s="75"/>
      <c r="L100" s="1"/>
      <c r="M100" s="1"/>
      <c r="N100" s="1"/>
      <c r="O100" s="1"/>
      <c r="P100" s="81"/>
      <c r="Q100" s="1"/>
      <c r="R100" s="42"/>
      <c r="S100" s="670"/>
      <c r="T100" s="42"/>
      <c r="U100" s="42"/>
      <c r="V100" s="44"/>
    </row>
    <row r="101" spans="1:22" ht="15.75" hidden="1" thickBot="1" x14ac:dyDescent="0.3">
      <c r="B101" s="55"/>
      <c r="C101" s="2"/>
      <c r="D101" s="761" t="s">
        <v>808</v>
      </c>
      <c r="E101" s="761"/>
      <c r="F101" s="420"/>
      <c r="G101" s="420"/>
      <c r="H101" s="251">
        <f t="shared" si="26"/>
        <v>0</v>
      </c>
      <c r="I101" s="149"/>
      <c r="J101" s="167">
        <f t="shared" si="19"/>
        <v>0</v>
      </c>
      <c r="K101" s="75"/>
      <c r="L101" s="1"/>
      <c r="M101" s="1"/>
      <c r="N101" s="1"/>
      <c r="O101" s="1"/>
      <c r="P101" s="81"/>
      <c r="Q101" s="1"/>
      <c r="R101" s="42"/>
      <c r="S101" s="670"/>
      <c r="T101" s="42"/>
      <c r="U101" s="42"/>
      <c r="V101" s="44"/>
    </row>
    <row r="102" spans="1:22" ht="15.75" hidden="1" thickBot="1" x14ac:dyDescent="0.3">
      <c r="B102" s="55"/>
      <c r="C102" s="2"/>
      <c r="D102" s="761" t="s">
        <v>521</v>
      </c>
      <c r="E102" s="761"/>
      <c r="F102" s="420"/>
      <c r="G102" s="420"/>
      <c r="H102" s="251">
        <f t="shared" si="26"/>
        <v>0</v>
      </c>
      <c r="I102" s="149"/>
      <c r="J102" s="167">
        <f t="shared" si="19"/>
        <v>0</v>
      </c>
      <c r="K102" s="75"/>
      <c r="L102" s="1"/>
      <c r="M102" s="1"/>
      <c r="N102" s="1"/>
      <c r="O102" s="1"/>
      <c r="P102" s="81"/>
      <c r="Q102" s="1"/>
      <c r="R102" s="42"/>
      <c r="S102" s="670"/>
      <c r="T102" s="42"/>
      <c r="U102" s="42"/>
      <c r="V102" s="44"/>
    </row>
    <row r="103" spans="1:22" ht="15.75" hidden="1" thickBot="1" x14ac:dyDescent="0.3">
      <c r="B103" s="55"/>
      <c r="C103" s="2"/>
      <c r="D103" s="761" t="s">
        <v>519</v>
      </c>
      <c r="E103" s="761"/>
      <c r="F103" s="420"/>
      <c r="G103" s="420"/>
      <c r="H103" s="251">
        <f t="shared" si="26"/>
        <v>0</v>
      </c>
      <c r="I103" s="149"/>
      <c r="J103" s="167">
        <f t="shared" si="19"/>
        <v>0</v>
      </c>
      <c r="K103" s="75"/>
      <c r="L103" s="1"/>
      <c r="M103" s="1"/>
      <c r="N103" s="1"/>
      <c r="O103" s="1"/>
      <c r="P103" s="81"/>
      <c r="Q103" s="1"/>
      <c r="R103" s="42"/>
      <c r="S103" s="670"/>
      <c r="T103" s="42"/>
      <c r="U103" s="42"/>
      <c r="V103" s="44"/>
    </row>
    <row r="104" spans="1:22" ht="25.5" hidden="1" customHeight="1" x14ac:dyDescent="0.25">
      <c r="B104" s="55"/>
      <c r="C104" s="2"/>
      <c r="D104" s="762" t="s">
        <v>523</v>
      </c>
      <c r="E104" s="762"/>
      <c r="F104" s="426"/>
      <c r="G104" s="426"/>
      <c r="H104" s="261">
        <f t="shared" si="26"/>
        <v>0</v>
      </c>
      <c r="I104" s="159"/>
      <c r="J104" s="167">
        <f t="shared" si="19"/>
        <v>0</v>
      </c>
      <c r="K104" s="75"/>
      <c r="L104" s="1"/>
      <c r="M104" s="1"/>
      <c r="N104" s="1"/>
      <c r="O104" s="1"/>
      <c r="P104" s="81"/>
      <c r="Q104" s="1"/>
      <c r="R104" s="42"/>
      <c r="S104" s="670"/>
      <c r="T104" s="42"/>
      <c r="U104" s="42"/>
      <c r="V104" s="44"/>
    </row>
    <row r="105" spans="1:22" ht="15.75" hidden="1" thickBot="1" x14ac:dyDescent="0.3">
      <c r="B105" s="55"/>
      <c r="C105" s="2"/>
      <c r="D105" s="761" t="s">
        <v>807</v>
      </c>
      <c r="E105" s="761"/>
      <c r="F105" s="420"/>
      <c r="G105" s="420"/>
      <c r="H105" s="251">
        <f t="shared" si="26"/>
        <v>0</v>
      </c>
      <c r="I105" s="149"/>
      <c r="J105" s="167">
        <f t="shared" si="19"/>
        <v>0</v>
      </c>
      <c r="K105" s="75"/>
      <c r="L105" s="1"/>
      <c r="M105" s="1"/>
      <c r="N105" s="1"/>
      <c r="O105" s="1"/>
      <c r="P105" s="81"/>
      <c r="Q105" s="1"/>
      <c r="R105" s="42"/>
      <c r="S105" s="670"/>
      <c r="T105" s="42"/>
      <c r="U105" s="42"/>
      <c r="V105" s="44"/>
    </row>
    <row r="106" spans="1:22" ht="25.5" hidden="1" customHeight="1" x14ac:dyDescent="0.25">
      <c r="B106" s="55"/>
      <c r="C106" s="2"/>
      <c r="D106" s="762" t="s">
        <v>526</v>
      </c>
      <c r="E106" s="762"/>
      <c r="F106" s="426"/>
      <c r="G106" s="426"/>
      <c r="H106" s="261">
        <f t="shared" si="26"/>
        <v>0</v>
      </c>
      <c r="I106" s="159"/>
      <c r="J106" s="167">
        <f t="shared" si="19"/>
        <v>0</v>
      </c>
      <c r="K106" s="75"/>
      <c r="L106" s="1"/>
      <c r="M106" s="1"/>
      <c r="N106" s="1"/>
      <c r="O106" s="1"/>
      <c r="P106" s="81"/>
      <c r="Q106" s="1"/>
      <c r="R106" s="42"/>
      <c r="S106" s="670"/>
      <c r="T106" s="42"/>
      <c r="U106" s="42"/>
      <c r="V106" s="44"/>
    </row>
    <row r="107" spans="1:22" ht="25.5" hidden="1" customHeight="1" x14ac:dyDescent="0.25">
      <c r="B107" s="55"/>
      <c r="C107" s="2"/>
      <c r="D107" s="762" t="s">
        <v>528</v>
      </c>
      <c r="E107" s="762"/>
      <c r="F107" s="426"/>
      <c r="G107" s="426"/>
      <c r="H107" s="261">
        <f t="shared" si="26"/>
        <v>0</v>
      </c>
      <c r="I107" s="159"/>
      <c r="J107" s="167">
        <f t="shared" si="19"/>
        <v>0</v>
      </c>
      <c r="K107" s="75"/>
      <c r="L107" s="1"/>
      <c r="M107" s="1"/>
      <c r="N107" s="1"/>
      <c r="O107" s="1"/>
      <c r="P107" s="81"/>
      <c r="Q107" s="1"/>
      <c r="R107" s="42"/>
      <c r="S107" s="670"/>
      <c r="T107" s="42"/>
      <c r="U107" s="42"/>
      <c r="V107" s="44"/>
    </row>
    <row r="108" spans="1:22" s="41" customFormat="1" ht="15.75" hidden="1" thickBot="1" x14ac:dyDescent="0.3">
      <c r="A108" s="126" t="s">
        <v>231</v>
      </c>
      <c r="B108" s="107" t="s">
        <v>664</v>
      </c>
      <c r="C108" s="792" t="s">
        <v>232</v>
      </c>
      <c r="D108" s="793"/>
      <c r="E108" s="793"/>
      <c r="F108" s="427"/>
      <c r="G108" s="427"/>
      <c r="H108" s="262">
        <f>H109+H110+H111+H112+H113+H114+H115+H116+H117+H118</f>
        <v>0</v>
      </c>
      <c r="I108" s="160">
        <f t="shared" ref="I108:V108" si="27">I109+I110+I111+I112+I113+I114+I115+I116+I117+I118</f>
        <v>0</v>
      </c>
      <c r="J108" s="170">
        <f t="shared" si="19"/>
        <v>0</v>
      </c>
      <c r="K108" s="109">
        <f t="shared" si="27"/>
        <v>0</v>
      </c>
      <c r="L108" s="110">
        <f t="shared" si="27"/>
        <v>0</v>
      </c>
      <c r="M108" s="110">
        <f t="shared" si="27"/>
        <v>0</v>
      </c>
      <c r="N108" s="110">
        <f t="shared" si="27"/>
        <v>0</v>
      </c>
      <c r="O108" s="110">
        <f t="shared" si="27"/>
        <v>0</v>
      </c>
      <c r="P108" s="113">
        <f t="shared" si="27"/>
        <v>0</v>
      </c>
      <c r="Q108" s="110">
        <f t="shared" si="27"/>
        <v>0</v>
      </c>
      <c r="R108" s="112">
        <f t="shared" si="27"/>
        <v>0</v>
      </c>
      <c r="S108" s="672">
        <f t="shared" si="27"/>
        <v>0</v>
      </c>
      <c r="T108" s="112">
        <f t="shared" si="27"/>
        <v>0</v>
      </c>
      <c r="U108" s="112">
        <f t="shared" si="27"/>
        <v>0</v>
      </c>
      <c r="V108" s="114">
        <f t="shared" si="27"/>
        <v>0</v>
      </c>
    </row>
    <row r="109" spans="1:22" ht="15.75" hidden="1" thickBot="1" x14ac:dyDescent="0.3">
      <c r="B109" s="55"/>
      <c r="C109" s="2"/>
      <c r="D109" s="761" t="s">
        <v>368</v>
      </c>
      <c r="E109" s="761"/>
      <c r="F109" s="420"/>
      <c r="G109" s="420"/>
      <c r="H109" s="251">
        <f t="shared" ref="H109:H118" si="28">SUM(K109:V109)</f>
        <v>0</v>
      </c>
      <c r="I109" s="149"/>
      <c r="J109" s="167">
        <f t="shared" si="19"/>
        <v>0</v>
      </c>
      <c r="K109" s="75"/>
      <c r="L109" s="1"/>
      <c r="M109" s="1"/>
      <c r="N109" s="1"/>
      <c r="O109" s="1"/>
      <c r="P109" s="81"/>
      <c r="Q109" s="1"/>
      <c r="R109" s="42"/>
      <c r="S109" s="670"/>
      <c r="T109" s="42"/>
      <c r="U109" s="42"/>
      <c r="V109" s="44"/>
    </row>
    <row r="110" spans="1:22" ht="15.75" hidden="1" thickBot="1" x14ac:dyDescent="0.3">
      <c r="B110" s="55"/>
      <c r="C110" s="2"/>
      <c r="D110" s="761" t="s">
        <v>515</v>
      </c>
      <c r="E110" s="761"/>
      <c r="F110" s="420"/>
      <c r="G110" s="420"/>
      <c r="H110" s="251">
        <f t="shared" si="28"/>
        <v>0</v>
      </c>
      <c r="I110" s="149"/>
      <c r="J110" s="167">
        <f t="shared" si="19"/>
        <v>0</v>
      </c>
      <c r="K110" s="75"/>
      <c r="L110" s="1"/>
      <c r="M110" s="1"/>
      <c r="N110" s="1"/>
      <c r="O110" s="1"/>
      <c r="P110" s="81"/>
      <c r="Q110" s="1"/>
      <c r="R110" s="42"/>
      <c r="S110" s="670"/>
      <c r="T110" s="42"/>
      <c r="U110" s="42"/>
      <c r="V110" s="44"/>
    </row>
    <row r="111" spans="1:22" ht="15.75" hidden="1" thickBot="1" x14ac:dyDescent="0.3">
      <c r="B111" s="55"/>
      <c r="C111" s="2"/>
      <c r="D111" s="761" t="s">
        <v>517</v>
      </c>
      <c r="E111" s="761"/>
      <c r="F111" s="420"/>
      <c r="G111" s="420"/>
      <c r="H111" s="251">
        <f t="shared" si="28"/>
        <v>0</v>
      </c>
      <c r="I111" s="149"/>
      <c r="J111" s="167">
        <f t="shared" si="19"/>
        <v>0</v>
      </c>
      <c r="K111" s="75"/>
      <c r="L111" s="1"/>
      <c r="M111" s="1"/>
      <c r="N111" s="1"/>
      <c r="O111" s="1"/>
      <c r="P111" s="81"/>
      <c r="Q111" s="1"/>
      <c r="R111" s="42"/>
      <c r="S111" s="670"/>
      <c r="T111" s="42"/>
      <c r="U111" s="42"/>
      <c r="V111" s="44"/>
    </row>
    <row r="112" spans="1:22" ht="15.75" hidden="1" thickBot="1" x14ac:dyDescent="0.3">
      <c r="B112" s="55"/>
      <c r="C112" s="2"/>
      <c r="D112" s="761" t="s">
        <v>518</v>
      </c>
      <c r="E112" s="761"/>
      <c r="F112" s="420"/>
      <c r="G112" s="420"/>
      <c r="H112" s="251">
        <f t="shared" si="28"/>
        <v>0</v>
      </c>
      <c r="I112" s="149"/>
      <c r="J112" s="167">
        <f t="shared" si="19"/>
        <v>0</v>
      </c>
      <c r="K112" s="75"/>
      <c r="L112" s="1"/>
      <c r="M112" s="1"/>
      <c r="N112" s="1"/>
      <c r="O112" s="1"/>
      <c r="P112" s="81"/>
      <c r="Q112" s="1"/>
      <c r="R112" s="42"/>
      <c r="S112" s="670"/>
      <c r="T112" s="42"/>
      <c r="U112" s="42"/>
      <c r="V112" s="44"/>
    </row>
    <row r="113" spans="1:22" ht="15.75" hidden="1" thickBot="1" x14ac:dyDescent="0.3">
      <c r="B113" s="55"/>
      <c r="C113" s="2"/>
      <c r="D113" s="761" t="s">
        <v>522</v>
      </c>
      <c r="E113" s="761"/>
      <c r="F113" s="420"/>
      <c r="G113" s="420"/>
      <c r="H113" s="251">
        <f t="shared" si="28"/>
        <v>0</v>
      </c>
      <c r="I113" s="149"/>
      <c r="J113" s="167">
        <f t="shared" si="19"/>
        <v>0</v>
      </c>
      <c r="K113" s="75"/>
      <c r="L113" s="1"/>
      <c r="M113" s="1"/>
      <c r="N113" s="1"/>
      <c r="O113" s="1"/>
      <c r="P113" s="81"/>
      <c r="Q113" s="1"/>
      <c r="R113" s="42"/>
      <c r="S113" s="670"/>
      <c r="T113" s="42"/>
      <c r="U113" s="42"/>
      <c r="V113" s="44"/>
    </row>
    <row r="114" spans="1:22" ht="15.75" hidden="1" thickBot="1" x14ac:dyDescent="0.3">
      <c r="B114" s="55"/>
      <c r="C114" s="2"/>
      <c r="D114" s="761" t="s">
        <v>520</v>
      </c>
      <c r="E114" s="761"/>
      <c r="F114" s="420"/>
      <c r="G114" s="420"/>
      <c r="H114" s="251">
        <f t="shared" si="28"/>
        <v>0</v>
      </c>
      <c r="I114" s="149"/>
      <c r="J114" s="167">
        <f t="shared" si="19"/>
        <v>0</v>
      </c>
      <c r="K114" s="75"/>
      <c r="L114" s="1"/>
      <c r="M114" s="1"/>
      <c r="N114" s="1"/>
      <c r="O114" s="1"/>
      <c r="P114" s="81"/>
      <c r="Q114" s="1"/>
      <c r="R114" s="42"/>
      <c r="S114" s="670"/>
      <c r="T114" s="42"/>
      <c r="U114" s="42"/>
      <c r="V114" s="44"/>
    </row>
    <row r="115" spans="1:22" ht="25.5" hidden="1" customHeight="1" x14ac:dyDescent="0.25">
      <c r="B115" s="55"/>
      <c r="C115" s="2"/>
      <c r="D115" s="762" t="s">
        <v>524</v>
      </c>
      <c r="E115" s="762"/>
      <c r="F115" s="426"/>
      <c r="G115" s="426"/>
      <c r="H115" s="261">
        <f t="shared" si="28"/>
        <v>0</v>
      </c>
      <c r="I115" s="159"/>
      <c r="J115" s="167">
        <f t="shared" si="19"/>
        <v>0</v>
      </c>
      <c r="K115" s="75"/>
      <c r="L115" s="1"/>
      <c r="M115" s="1"/>
      <c r="N115" s="1"/>
      <c r="O115" s="1"/>
      <c r="P115" s="81"/>
      <c r="Q115" s="1"/>
      <c r="R115" s="42"/>
      <c r="S115" s="670"/>
      <c r="T115" s="42"/>
      <c r="U115" s="42"/>
      <c r="V115" s="44"/>
    </row>
    <row r="116" spans="1:22" ht="15.75" hidden="1" thickBot="1" x14ac:dyDescent="0.3">
      <c r="B116" s="55"/>
      <c r="C116" s="2"/>
      <c r="D116" s="761" t="s">
        <v>525</v>
      </c>
      <c r="E116" s="761"/>
      <c r="F116" s="420"/>
      <c r="G116" s="420"/>
      <c r="H116" s="251">
        <f t="shared" si="28"/>
        <v>0</v>
      </c>
      <c r="I116" s="149"/>
      <c r="J116" s="167">
        <f t="shared" si="19"/>
        <v>0</v>
      </c>
      <c r="K116" s="75"/>
      <c r="L116" s="1"/>
      <c r="M116" s="1"/>
      <c r="N116" s="1"/>
      <c r="O116" s="1"/>
      <c r="P116" s="81"/>
      <c r="Q116" s="1"/>
      <c r="R116" s="42"/>
      <c r="S116" s="670"/>
      <c r="T116" s="42"/>
      <c r="U116" s="42"/>
      <c r="V116" s="44"/>
    </row>
    <row r="117" spans="1:22" ht="25.5" hidden="1" customHeight="1" x14ac:dyDescent="0.25">
      <c r="B117" s="55"/>
      <c r="C117" s="2"/>
      <c r="D117" s="762" t="s">
        <v>527</v>
      </c>
      <c r="E117" s="762"/>
      <c r="F117" s="426"/>
      <c r="G117" s="426"/>
      <c r="H117" s="261">
        <f t="shared" si="28"/>
        <v>0</v>
      </c>
      <c r="I117" s="159"/>
      <c r="J117" s="167">
        <f t="shared" si="19"/>
        <v>0</v>
      </c>
      <c r="K117" s="75"/>
      <c r="L117" s="1"/>
      <c r="M117" s="1"/>
      <c r="N117" s="1"/>
      <c r="O117" s="1"/>
      <c r="P117" s="81"/>
      <c r="Q117" s="1"/>
      <c r="R117" s="42"/>
      <c r="S117" s="670"/>
      <c r="T117" s="42"/>
      <c r="U117" s="42"/>
      <c r="V117" s="44"/>
    </row>
    <row r="118" spans="1:22" ht="25.5" hidden="1" customHeight="1" x14ac:dyDescent="0.25">
      <c r="B118" s="55"/>
      <c r="C118" s="2"/>
      <c r="D118" s="762" t="s">
        <v>529</v>
      </c>
      <c r="E118" s="762"/>
      <c r="F118" s="426"/>
      <c r="G118" s="426"/>
      <c r="H118" s="261">
        <f t="shared" si="28"/>
        <v>0</v>
      </c>
      <c r="I118" s="159"/>
      <c r="J118" s="167">
        <f t="shared" si="19"/>
        <v>0</v>
      </c>
      <c r="K118" s="75"/>
      <c r="L118" s="1"/>
      <c r="M118" s="1"/>
      <c r="N118" s="1"/>
      <c r="O118" s="1"/>
      <c r="P118" s="81"/>
      <c r="Q118" s="1"/>
      <c r="R118" s="42"/>
      <c r="S118" s="670"/>
      <c r="T118" s="42"/>
      <c r="U118" s="42"/>
      <c r="V118" s="44"/>
    </row>
    <row r="119" spans="1:22" s="41" customFormat="1" ht="27.75" hidden="1" customHeight="1" x14ac:dyDescent="0.25">
      <c r="A119" s="126" t="s">
        <v>233</v>
      </c>
      <c r="B119" s="107" t="s">
        <v>665</v>
      </c>
      <c r="C119" s="831" t="s">
        <v>809</v>
      </c>
      <c r="D119" s="832"/>
      <c r="E119" s="832"/>
      <c r="F119" s="425"/>
      <c r="G119" s="425"/>
      <c r="H119" s="260">
        <f>H120+H121</f>
        <v>0</v>
      </c>
      <c r="I119" s="158">
        <f t="shared" ref="I119:V119" si="29">I120+I121</f>
        <v>0</v>
      </c>
      <c r="J119" s="170">
        <f t="shared" si="19"/>
        <v>0</v>
      </c>
      <c r="K119" s="109">
        <f t="shared" si="29"/>
        <v>0</v>
      </c>
      <c r="L119" s="110">
        <f t="shared" si="29"/>
        <v>0</v>
      </c>
      <c r="M119" s="110">
        <f t="shared" si="29"/>
        <v>0</v>
      </c>
      <c r="N119" s="110">
        <f t="shared" si="29"/>
        <v>0</v>
      </c>
      <c r="O119" s="110">
        <f t="shared" si="29"/>
        <v>0</v>
      </c>
      <c r="P119" s="113">
        <f t="shared" si="29"/>
        <v>0</v>
      </c>
      <c r="Q119" s="110">
        <f t="shared" si="29"/>
        <v>0</v>
      </c>
      <c r="R119" s="112">
        <f t="shared" si="29"/>
        <v>0</v>
      </c>
      <c r="S119" s="672">
        <f t="shared" si="29"/>
        <v>0</v>
      </c>
      <c r="T119" s="112">
        <f t="shared" si="29"/>
        <v>0</v>
      </c>
      <c r="U119" s="112">
        <f t="shared" si="29"/>
        <v>0</v>
      </c>
      <c r="V119" s="114">
        <f t="shared" si="29"/>
        <v>0</v>
      </c>
    </row>
    <row r="120" spans="1:22" ht="15.75" hidden="1" thickBot="1" x14ac:dyDescent="0.3">
      <c r="B120" s="55"/>
      <c r="C120" s="2"/>
      <c r="D120" s="761" t="s">
        <v>531</v>
      </c>
      <c r="E120" s="761"/>
      <c r="F120" s="420"/>
      <c r="G120" s="420"/>
      <c r="H120" s="251">
        <f>SUM(K120:V120)</f>
        <v>0</v>
      </c>
      <c r="I120" s="149"/>
      <c r="J120" s="167">
        <f t="shared" si="19"/>
        <v>0</v>
      </c>
      <c r="K120" s="75"/>
      <c r="L120" s="1"/>
      <c r="M120" s="1"/>
      <c r="N120" s="1"/>
      <c r="O120" s="1"/>
      <c r="P120" s="81"/>
      <c r="Q120" s="1"/>
      <c r="R120" s="42"/>
      <c r="S120" s="670"/>
      <c r="T120" s="42"/>
      <c r="U120" s="42"/>
      <c r="V120" s="44"/>
    </row>
    <row r="121" spans="1:22" ht="25.5" hidden="1" customHeight="1" x14ac:dyDescent="0.25">
      <c r="B121" s="55"/>
      <c r="C121" s="2"/>
      <c r="D121" s="762" t="s">
        <v>530</v>
      </c>
      <c r="E121" s="762"/>
      <c r="F121" s="426"/>
      <c r="G121" s="426"/>
      <c r="H121" s="261">
        <f>SUM(K121:V121)</f>
        <v>0</v>
      </c>
      <c r="I121" s="159"/>
      <c r="J121" s="167">
        <f t="shared" si="19"/>
        <v>0</v>
      </c>
      <c r="K121" s="75"/>
      <c r="L121" s="1"/>
      <c r="M121" s="1"/>
      <c r="N121" s="1"/>
      <c r="O121" s="1"/>
      <c r="P121" s="81"/>
      <c r="Q121" s="1"/>
      <c r="R121" s="42"/>
      <c r="S121" s="670"/>
      <c r="T121" s="42"/>
      <c r="U121" s="42"/>
      <c r="V121" s="44"/>
    </row>
    <row r="122" spans="1:22" s="41" customFormat="1" ht="15.75" hidden="1" thickBot="1" x14ac:dyDescent="0.3">
      <c r="A122" s="126" t="s">
        <v>234</v>
      </c>
      <c r="B122" s="107" t="s">
        <v>667</v>
      </c>
      <c r="C122" s="831" t="s">
        <v>810</v>
      </c>
      <c r="D122" s="832"/>
      <c r="E122" s="832"/>
      <c r="F122" s="425"/>
      <c r="G122" s="425"/>
      <c r="H122" s="260">
        <f>H123+H124+H125+H126+H127+H128+H129+H130+H131+H132+H133</f>
        <v>0</v>
      </c>
      <c r="I122" s="158">
        <f t="shared" ref="I122:V122" si="30">I123+I124+I125+I126+I127+I128+I129+I130+I131+I132+I133</f>
        <v>0</v>
      </c>
      <c r="J122" s="170">
        <f t="shared" si="19"/>
        <v>0</v>
      </c>
      <c r="K122" s="109">
        <f t="shared" si="30"/>
        <v>0</v>
      </c>
      <c r="L122" s="110">
        <f t="shared" si="30"/>
        <v>0</v>
      </c>
      <c r="M122" s="110">
        <f t="shared" si="30"/>
        <v>0</v>
      </c>
      <c r="N122" s="110">
        <f t="shared" si="30"/>
        <v>0</v>
      </c>
      <c r="O122" s="110">
        <f t="shared" si="30"/>
        <v>0</v>
      </c>
      <c r="P122" s="113">
        <f t="shared" si="30"/>
        <v>0</v>
      </c>
      <c r="Q122" s="110">
        <f t="shared" si="30"/>
        <v>0</v>
      </c>
      <c r="R122" s="112">
        <f t="shared" si="30"/>
        <v>0</v>
      </c>
      <c r="S122" s="672">
        <f t="shared" si="30"/>
        <v>0</v>
      </c>
      <c r="T122" s="112">
        <f t="shared" si="30"/>
        <v>0</v>
      </c>
      <c r="U122" s="112">
        <f t="shared" si="30"/>
        <v>0</v>
      </c>
      <c r="V122" s="114">
        <f t="shared" si="30"/>
        <v>0</v>
      </c>
    </row>
    <row r="123" spans="1:22" ht="15.75" hidden="1" thickBot="1" x14ac:dyDescent="0.3">
      <c r="B123" s="55"/>
      <c r="C123" s="2"/>
      <c r="D123" s="761" t="s">
        <v>354</v>
      </c>
      <c r="E123" s="761"/>
      <c r="F123" s="420"/>
      <c r="G123" s="420"/>
      <c r="H123" s="251">
        <f t="shared" ref="H123:H136" si="31">SUM(K123:V123)</f>
        <v>0</v>
      </c>
      <c r="I123" s="149"/>
      <c r="J123" s="167">
        <f t="shared" si="19"/>
        <v>0</v>
      </c>
      <c r="K123" s="75"/>
      <c r="L123" s="1"/>
      <c r="M123" s="1"/>
      <c r="N123" s="1"/>
      <c r="O123" s="1"/>
      <c r="P123" s="81"/>
      <c r="Q123" s="1"/>
      <c r="R123" s="42"/>
      <c r="S123" s="670"/>
      <c r="T123" s="42"/>
      <c r="U123" s="42"/>
      <c r="V123" s="44"/>
    </row>
    <row r="124" spans="1:22" ht="15.75" hidden="1" thickBot="1" x14ac:dyDescent="0.3">
      <c r="B124" s="55"/>
      <c r="C124" s="2"/>
      <c r="D124" s="761" t="s">
        <v>357</v>
      </c>
      <c r="E124" s="761"/>
      <c r="F124" s="420"/>
      <c r="G124" s="420"/>
      <c r="H124" s="251">
        <f t="shared" si="31"/>
        <v>0</v>
      </c>
      <c r="I124" s="149"/>
      <c r="J124" s="167">
        <f t="shared" si="19"/>
        <v>0</v>
      </c>
      <c r="K124" s="75"/>
      <c r="L124" s="1"/>
      <c r="M124" s="1"/>
      <c r="N124" s="1"/>
      <c r="O124" s="1"/>
      <c r="P124" s="81"/>
      <c r="Q124" s="1"/>
      <c r="R124" s="42"/>
      <c r="S124" s="670"/>
      <c r="T124" s="42"/>
      <c r="U124" s="42"/>
      <c r="V124" s="44"/>
    </row>
    <row r="125" spans="1:22" ht="15.75" hidden="1" thickBot="1" x14ac:dyDescent="0.3">
      <c r="B125" s="55"/>
      <c r="C125" s="2"/>
      <c r="D125" s="761" t="s">
        <v>358</v>
      </c>
      <c r="E125" s="761"/>
      <c r="F125" s="420"/>
      <c r="G125" s="420"/>
      <c r="H125" s="251">
        <f t="shared" si="31"/>
        <v>0</v>
      </c>
      <c r="I125" s="149"/>
      <c r="J125" s="167">
        <f t="shared" si="19"/>
        <v>0</v>
      </c>
      <c r="K125" s="75"/>
      <c r="L125" s="1"/>
      <c r="M125" s="1"/>
      <c r="N125" s="1"/>
      <c r="O125" s="1"/>
      <c r="P125" s="81"/>
      <c r="Q125" s="1"/>
      <c r="R125" s="42"/>
      <c r="S125" s="670"/>
      <c r="T125" s="42"/>
      <c r="U125" s="42"/>
      <c r="V125" s="44"/>
    </row>
    <row r="126" spans="1:22" ht="15.75" hidden="1" thickBot="1" x14ac:dyDescent="0.3">
      <c r="B126" s="55"/>
      <c r="C126" s="2"/>
      <c r="D126" s="761" t="s">
        <v>355</v>
      </c>
      <c r="E126" s="761"/>
      <c r="F126" s="420"/>
      <c r="G126" s="420"/>
      <c r="H126" s="251">
        <f t="shared" si="31"/>
        <v>0</v>
      </c>
      <c r="I126" s="149"/>
      <c r="J126" s="167">
        <f t="shared" si="19"/>
        <v>0</v>
      </c>
      <c r="K126" s="75"/>
      <c r="L126" s="1"/>
      <c r="M126" s="1"/>
      <c r="N126" s="1"/>
      <c r="O126" s="1"/>
      <c r="P126" s="81"/>
      <c r="Q126" s="1"/>
      <c r="R126" s="42"/>
      <c r="S126" s="670"/>
      <c r="T126" s="42"/>
      <c r="U126" s="42"/>
      <c r="V126" s="44"/>
    </row>
    <row r="127" spans="1:22" ht="15.75" hidden="1" thickBot="1" x14ac:dyDescent="0.3">
      <c r="B127" s="55"/>
      <c r="C127" s="2"/>
      <c r="D127" s="761" t="s">
        <v>811</v>
      </c>
      <c r="E127" s="761"/>
      <c r="F127" s="420"/>
      <c r="G127" s="420"/>
      <c r="H127" s="251">
        <f t="shared" si="31"/>
        <v>0</v>
      </c>
      <c r="I127" s="149"/>
      <c r="J127" s="167">
        <f t="shared" si="19"/>
        <v>0</v>
      </c>
      <c r="K127" s="75"/>
      <c r="L127" s="1"/>
      <c r="M127" s="1"/>
      <c r="N127" s="1"/>
      <c r="O127" s="1"/>
      <c r="P127" s="81"/>
      <c r="Q127" s="1"/>
      <c r="R127" s="42"/>
      <c r="S127" s="670"/>
      <c r="T127" s="42"/>
      <c r="U127" s="42"/>
      <c r="V127" s="44"/>
    </row>
    <row r="128" spans="1:22" ht="25.5" hidden="1" customHeight="1" x14ac:dyDescent="0.25">
      <c r="B128" s="55"/>
      <c r="C128" s="2"/>
      <c r="D128" s="762" t="s">
        <v>532</v>
      </c>
      <c r="E128" s="762"/>
      <c r="F128" s="426"/>
      <c r="G128" s="426"/>
      <c r="H128" s="261">
        <f t="shared" si="31"/>
        <v>0</v>
      </c>
      <c r="I128" s="159"/>
      <c r="J128" s="167">
        <f t="shared" si="19"/>
        <v>0</v>
      </c>
      <c r="K128" s="75"/>
      <c r="L128" s="1"/>
      <c r="M128" s="1"/>
      <c r="N128" s="1"/>
      <c r="O128" s="1"/>
      <c r="P128" s="81"/>
      <c r="Q128" s="1"/>
      <c r="R128" s="42"/>
      <c r="S128" s="670"/>
      <c r="T128" s="42"/>
      <c r="U128" s="42"/>
      <c r="V128" s="44"/>
    </row>
    <row r="129" spans="1:22" ht="25.5" hidden="1" customHeight="1" x14ac:dyDescent="0.25">
      <c r="B129" s="55"/>
      <c r="C129" s="2"/>
      <c r="D129" s="762" t="s">
        <v>533</v>
      </c>
      <c r="E129" s="762"/>
      <c r="F129" s="426"/>
      <c r="G129" s="426"/>
      <c r="H129" s="261">
        <f t="shared" si="31"/>
        <v>0</v>
      </c>
      <c r="I129" s="159"/>
      <c r="J129" s="167">
        <f t="shared" si="19"/>
        <v>0</v>
      </c>
      <c r="K129" s="75"/>
      <c r="L129" s="1"/>
      <c r="M129" s="1"/>
      <c r="N129" s="1"/>
      <c r="O129" s="1"/>
      <c r="P129" s="81"/>
      <c r="Q129" s="1"/>
      <c r="R129" s="42"/>
      <c r="S129" s="670"/>
      <c r="T129" s="42"/>
      <c r="U129" s="42"/>
      <c r="V129" s="44"/>
    </row>
    <row r="130" spans="1:22" ht="15.75" hidden="1" thickBot="1" x14ac:dyDescent="0.3">
      <c r="B130" s="55"/>
      <c r="C130" s="2"/>
      <c r="D130" s="761" t="s">
        <v>364</v>
      </c>
      <c r="E130" s="761"/>
      <c r="F130" s="420"/>
      <c r="G130" s="420"/>
      <c r="H130" s="251">
        <f t="shared" si="31"/>
        <v>0</v>
      </c>
      <c r="I130" s="149"/>
      <c r="J130" s="167">
        <f t="shared" si="19"/>
        <v>0</v>
      </c>
      <c r="K130" s="75"/>
      <c r="L130" s="1"/>
      <c r="M130" s="1"/>
      <c r="N130" s="1"/>
      <c r="O130" s="1"/>
      <c r="P130" s="81"/>
      <c r="Q130" s="1"/>
      <c r="R130" s="42"/>
      <c r="S130" s="670"/>
      <c r="T130" s="42"/>
      <c r="U130" s="42"/>
      <c r="V130" s="44"/>
    </row>
    <row r="131" spans="1:22" ht="15.75" hidden="1" thickBot="1" x14ac:dyDescent="0.3">
      <c r="B131" s="55"/>
      <c r="C131" s="2"/>
      <c r="D131" s="761" t="s">
        <v>356</v>
      </c>
      <c r="E131" s="761"/>
      <c r="F131" s="420"/>
      <c r="G131" s="420"/>
      <c r="H131" s="251">
        <f t="shared" si="31"/>
        <v>0</v>
      </c>
      <c r="I131" s="149"/>
      <c r="J131" s="167">
        <f t="shared" si="19"/>
        <v>0</v>
      </c>
      <c r="K131" s="75"/>
      <c r="L131" s="1"/>
      <c r="M131" s="1"/>
      <c r="N131" s="1"/>
      <c r="O131" s="1"/>
      <c r="P131" s="81"/>
      <c r="Q131" s="1"/>
      <c r="R131" s="42"/>
      <c r="S131" s="670"/>
      <c r="T131" s="42"/>
      <c r="U131" s="42"/>
      <c r="V131" s="44"/>
    </row>
    <row r="132" spans="1:22" ht="25.5" hidden="1" customHeight="1" x14ac:dyDescent="0.25">
      <c r="B132" s="55"/>
      <c r="C132" s="2"/>
      <c r="D132" s="762" t="s">
        <v>534</v>
      </c>
      <c r="E132" s="762"/>
      <c r="F132" s="426"/>
      <c r="G132" s="426"/>
      <c r="H132" s="261">
        <f t="shared" si="31"/>
        <v>0</v>
      </c>
      <c r="I132" s="159"/>
      <c r="J132" s="167">
        <f t="shared" si="19"/>
        <v>0</v>
      </c>
      <c r="K132" s="75"/>
      <c r="L132" s="1"/>
      <c r="M132" s="1"/>
      <c r="N132" s="1"/>
      <c r="O132" s="1"/>
      <c r="P132" s="81"/>
      <c r="Q132" s="1"/>
      <c r="R132" s="42"/>
      <c r="S132" s="670"/>
      <c r="T132" s="42"/>
      <c r="U132" s="42"/>
      <c r="V132" s="44"/>
    </row>
    <row r="133" spans="1:22" ht="15.75" hidden="1" thickBot="1" x14ac:dyDescent="0.3">
      <c r="B133" s="55"/>
      <c r="C133" s="2"/>
      <c r="D133" s="761" t="s">
        <v>535</v>
      </c>
      <c r="E133" s="761"/>
      <c r="F133" s="420"/>
      <c r="G133" s="420"/>
      <c r="H133" s="251">
        <f t="shared" si="31"/>
        <v>0</v>
      </c>
      <c r="I133" s="149"/>
      <c r="J133" s="167">
        <f t="shared" si="19"/>
        <v>0</v>
      </c>
      <c r="K133" s="75"/>
      <c r="L133" s="1"/>
      <c r="M133" s="1"/>
      <c r="N133" s="1"/>
      <c r="O133" s="1"/>
      <c r="P133" s="81"/>
      <c r="Q133" s="1"/>
      <c r="R133" s="42"/>
      <c r="S133" s="670"/>
      <c r="T133" s="42"/>
      <c r="U133" s="42"/>
      <c r="V133" s="44"/>
    </row>
    <row r="134" spans="1:22" s="41" customFormat="1" ht="15.75" hidden="1" thickBot="1" x14ac:dyDescent="0.3">
      <c r="A134" s="126" t="s">
        <v>235</v>
      </c>
      <c r="B134" s="107" t="s">
        <v>666</v>
      </c>
      <c r="C134" s="792" t="s">
        <v>236</v>
      </c>
      <c r="D134" s="793"/>
      <c r="E134" s="793"/>
      <c r="F134" s="427"/>
      <c r="G134" s="427"/>
      <c r="H134" s="262">
        <f t="shared" si="31"/>
        <v>0</v>
      </c>
      <c r="I134" s="160"/>
      <c r="J134" s="170">
        <f t="shared" si="19"/>
        <v>0</v>
      </c>
      <c r="K134" s="109"/>
      <c r="L134" s="110"/>
      <c r="M134" s="110"/>
      <c r="N134" s="110"/>
      <c r="O134" s="110"/>
      <c r="P134" s="113"/>
      <c r="Q134" s="110"/>
      <c r="R134" s="112"/>
      <c r="S134" s="672"/>
      <c r="T134" s="112"/>
      <c r="U134" s="112"/>
      <c r="V134" s="114"/>
    </row>
    <row r="135" spans="1:22" s="41" customFormat="1" ht="15.75" hidden="1" thickBot="1" x14ac:dyDescent="0.3">
      <c r="A135" s="126" t="s">
        <v>237</v>
      </c>
      <c r="B135" s="107" t="s">
        <v>668</v>
      </c>
      <c r="C135" s="792" t="s">
        <v>238</v>
      </c>
      <c r="D135" s="793"/>
      <c r="E135" s="793"/>
      <c r="F135" s="427"/>
      <c r="G135" s="427"/>
      <c r="H135" s="262">
        <f t="shared" si="31"/>
        <v>0</v>
      </c>
      <c r="I135" s="160"/>
      <c r="J135" s="170">
        <f t="shared" si="19"/>
        <v>0</v>
      </c>
      <c r="K135" s="109"/>
      <c r="L135" s="110"/>
      <c r="M135" s="110"/>
      <c r="N135" s="110"/>
      <c r="O135" s="110"/>
      <c r="P135" s="113"/>
      <c r="Q135" s="110"/>
      <c r="R135" s="112"/>
      <c r="S135" s="672"/>
      <c r="T135" s="112"/>
      <c r="U135" s="112"/>
      <c r="V135" s="114"/>
    </row>
    <row r="136" spans="1:22" s="41" customFormat="1" ht="15.75" hidden="1" thickBot="1" x14ac:dyDescent="0.3">
      <c r="A136" s="126" t="s">
        <v>239</v>
      </c>
      <c r="B136" s="107" t="s">
        <v>669</v>
      </c>
      <c r="C136" s="792" t="s">
        <v>240</v>
      </c>
      <c r="D136" s="793"/>
      <c r="E136" s="793"/>
      <c r="F136" s="427"/>
      <c r="G136" s="427"/>
      <c r="H136" s="262">
        <f t="shared" si="31"/>
        <v>0</v>
      </c>
      <c r="I136" s="160"/>
      <c r="J136" s="170">
        <f t="shared" ref="J136:J199" si="32">SUM(H136:I136)</f>
        <v>0</v>
      </c>
      <c r="K136" s="109"/>
      <c r="L136" s="110"/>
      <c r="M136" s="110"/>
      <c r="N136" s="110"/>
      <c r="O136" s="110"/>
      <c r="P136" s="113"/>
      <c r="Q136" s="110"/>
      <c r="R136" s="112"/>
      <c r="S136" s="672"/>
      <c r="T136" s="112"/>
      <c r="U136" s="112"/>
      <c r="V136" s="114"/>
    </row>
    <row r="137" spans="1:22" s="41" customFormat="1" ht="15.75" hidden="1" thickBot="1" x14ac:dyDescent="0.3">
      <c r="A137" s="126" t="s">
        <v>241</v>
      </c>
      <c r="B137" s="107" t="s">
        <v>670</v>
      </c>
      <c r="C137" s="792" t="s">
        <v>242</v>
      </c>
      <c r="D137" s="793"/>
      <c r="E137" s="793"/>
      <c r="F137" s="427"/>
      <c r="G137" s="427"/>
      <c r="H137" s="262">
        <f>H138+H139+H140+H141+H142+H143+H144+H145+H146+H147</f>
        <v>0</v>
      </c>
      <c r="I137" s="160">
        <f t="shared" ref="I137:V137" si="33">I138+I139+I140+I141+I142+I143+I144+I145+I146+I147</f>
        <v>0</v>
      </c>
      <c r="J137" s="170">
        <f t="shared" si="32"/>
        <v>0</v>
      </c>
      <c r="K137" s="109">
        <f t="shared" si="33"/>
        <v>0</v>
      </c>
      <c r="L137" s="110">
        <f t="shared" si="33"/>
        <v>0</v>
      </c>
      <c r="M137" s="110">
        <f t="shared" si="33"/>
        <v>0</v>
      </c>
      <c r="N137" s="110">
        <f t="shared" si="33"/>
        <v>0</v>
      </c>
      <c r="O137" s="110">
        <f t="shared" si="33"/>
        <v>0</v>
      </c>
      <c r="P137" s="113">
        <f t="shared" si="33"/>
        <v>0</v>
      </c>
      <c r="Q137" s="110">
        <f t="shared" si="33"/>
        <v>0</v>
      </c>
      <c r="R137" s="112">
        <f t="shared" si="33"/>
        <v>0</v>
      </c>
      <c r="S137" s="672">
        <f t="shared" si="33"/>
        <v>0</v>
      </c>
      <c r="T137" s="112">
        <f t="shared" si="33"/>
        <v>0</v>
      </c>
      <c r="U137" s="112">
        <f t="shared" si="33"/>
        <v>0</v>
      </c>
      <c r="V137" s="114">
        <f t="shared" si="33"/>
        <v>0</v>
      </c>
    </row>
    <row r="138" spans="1:22" ht="15.75" hidden="1" thickBot="1" x14ac:dyDescent="0.3">
      <c r="B138" s="55"/>
      <c r="C138" s="2"/>
      <c r="D138" s="761" t="s">
        <v>359</v>
      </c>
      <c r="E138" s="761"/>
      <c r="F138" s="420"/>
      <c r="G138" s="420"/>
      <c r="H138" s="251">
        <f t="shared" ref="H138:H148" si="34">SUM(K138:V138)</f>
        <v>0</v>
      </c>
      <c r="I138" s="149"/>
      <c r="J138" s="167">
        <f t="shared" si="32"/>
        <v>0</v>
      </c>
      <c r="K138" s="75"/>
      <c r="L138" s="1"/>
      <c r="M138" s="1"/>
      <c r="N138" s="1"/>
      <c r="O138" s="1"/>
      <c r="P138" s="81"/>
      <c r="Q138" s="1"/>
      <c r="R138" s="42"/>
      <c r="S138" s="670"/>
      <c r="T138" s="42"/>
      <c r="U138" s="42"/>
      <c r="V138" s="44"/>
    </row>
    <row r="139" spans="1:22" ht="15.75" hidden="1" thickBot="1" x14ac:dyDescent="0.3">
      <c r="B139" s="55"/>
      <c r="C139" s="2"/>
      <c r="D139" s="761" t="s">
        <v>360</v>
      </c>
      <c r="E139" s="761"/>
      <c r="F139" s="420"/>
      <c r="G139" s="420"/>
      <c r="H139" s="251">
        <f t="shared" si="34"/>
        <v>0</v>
      </c>
      <c r="I139" s="149"/>
      <c r="J139" s="167">
        <f t="shared" si="32"/>
        <v>0</v>
      </c>
      <c r="K139" s="75"/>
      <c r="L139" s="1"/>
      <c r="M139" s="1"/>
      <c r="N139" s="1"/>
      <c r="O139" s="1"/>
      <c r="P139" s="81"/>
      <c r="Q139" s="1"/>
      <c r="R139" s="42"/>
      <c r="S139" s="670"/>
      <c r="T139" s="42"/>
      <c r="U139" s="42"/>
      <c r="V139" s="44"/>
    </row>
    <row r="140" spans="1:22" ht="15.75" hidden="1" thickBot="1" x14ac:dyDescent="0.3">
      <c r="B140" s="55"/>
      <c r="C140" s="2"/>
      <c r="D140" s="761" t="s">
        <v>361</v>
      </c>
      <c r="E140" s="761"/>
      <c r="F140" s="420"/>
      <c r="G140" s="420"/>
      <c r="H140" s="251">
        <f t="shared" si="34"/>
        <v>0</v>
      </c>
      <c r="I140" s="149"/>
      <c r="J140" s="167">
        <f t="shared" si="32"/>
        <v>0</v>
      </c>
      <c r="K140" s="75"/>
      <c r="L140" s="1"/>
      <c r="M140" s="1"/>
      <c r="N140" s="1"/>
      <c r="O140" s="1"/>
      <c r="P140" s="81"/>
      <c r="Q140" s="1"/>
      <c r="R140" s="42"/>
      <c r="S140" s="670"/>
      <c r="T140" s="42"/>
      <c r="U140" s="42"/>
      <c r="V140" s="44"/>
    </row>
    <row r="141" spans="1:22" ht="15.75" hidden="1" thickBot="1" x14ac:dyDescent="0.3">
      <c r="B141" s="55"/>
      <c r="C141" s="2"/>
      <c r="D141" s="761" t="s">
        <v>362</v>
      </c>
      <c r="E141" s="761"/>
      <c r="F141" s="420"/>
      <c r="G141" s="420"/>
      <c r="H141" s="251">
        <f t="shared" si="34"/>
        <v>0</v>
      </c>
      <c r="I141" s="149"/>
      <c r="J141" s="167">
        <f t="shared" si="32"/>
        <v>0</v>
      </c>
      <c r="K141" s="75"/>
      <c r="L141" s="1"/>
      <c r="M141" s="1"/>
      <c r="N141" s="1"/>
      <c r="O141" s="1"/>
      <c r="P141" s="81"/>
      <c r="Q141" s="1"/>
      <c r="R141" s="42"/>
      <c r="S141" s="670"/>
      <c r="T141" s="42"/>
      <c r="U141" s="42"/>
      <c r="V141" s="44"/>
    </row>
    <row r="142" spans="1:22" ht="15.75" hidden="1" thickBot="1" x14ac:dyDescent="0.3">
      <c r="B142" s="55"/>
      <c r="C142" s="2"/>
      <c r="D142" s="761" t="s">
        <v>363</v>
      </c>
      <c r="E142" s="761"/>
      <c r="F142" s="420"/>
      <c r="G142" s="420"/>
      <c r="H142" s="251">
        <f t="shared" si="34"/>
        <v>0</v>
      </c>
      <c r="I142" s="149"/>
      <c r="J142" s="167">
        <f t="shared" si="32"/>
        <v>0</v>
      </c>
      <c r="K142" s="75"/>
      <c r="L142" s="1"/>
      <c r="M142" s="1"/>
      <c r="N142" s="1"/>
      <c r="O142" s="1"/>
      <c r="P142" s="81"/>
      <c r="Q142" s="1"/>
      <c r="R142" s="42"/>
      <c r="S142" s="670"/>
      <c r="T142" s="42"/>
      <c r="U142" s="42"/>
      <c r="V142" s="44"/>
    </row>
    <row r="143" spans="1:22" ht="25.5" hidden="1" customHeight="1" x14ac:dyDescent="0.25">
      <c r="B143" s="55"/>
      <c r="C143" s="2"/>
      <c r="D143" s="762" t="s">
        <v>536</v>
      </c>
      <c r="E143" s="762"/>
      <c r="F143" s="426"/>
      <c r="G143" s="426"/>
      <c r="H143" s="261">
        <f t="shared" si="34"/>
        <v>0</v>
      </c>
      <c r="I143" s="159"/>
      <c r="J143" s="167">
        <f t="shared" si="32"/>
        <v>0</v>
      </c>
      <c r="K143" s="75"/>
      <c r="L143" s="1"/>
      <c r="M143" s="1"/>
      <c r="N143" s="1"/>
      <c r="O143" s="1"/>
      <c r="P143" s="81"/>
      <c r="Q143" s="1"/>
      <c r="R143" s="42"/>
      <c r="S143" s="670"/>
      <c r="T143" s="42"/>
      <c r="U143" s="42"/>
      <c r="V143" s="44"/>
    </row>
    <row r="144" spans="1:22" ht="25.5" hidden="1" customHeight="1" x14ac:dyDescent="0.25">
      <c r="B144" s="55"/>
      <c r="C144" s="2"/>
      <c r="D144" s="762" t="s">
        <v>539</v>
      </c>
      <c r="E144" s="762"/>
      <c r="F144" s="426"/>
      <c r="G144" s="426"/>
      <c r="H144" s="261">
        <f t="shared" si="34"/>
        <v>0</v>
      </c>
      <c r="I144" s="159"/>
      <c r="J144" s="167">
        <f t="shared" si="32"/>
        <v>0</v>
      </c>
      <c r="K144" s="75"/>
      <c r="L144" s="1"/>
      <c r="M144" s="1"/>
      <c r="N144" s="1"/>
      <c r="O144" s="1"/>
      <c r="P144" s="81"/>
      <c r="Q144" s="1"/>
      <c r="R144" s="42"/>
      <c r="S144" s="670"/>
      <c r="T144" s="42"/>
      <c r="U144" s="42"/>
      <c r="V144" s="44"/>
    </row>
    <row r="145" spans="1:22" ht="15.75" hidden="1" thickBot="1" x14ac:dyDescent="0.3">
      <c r="B145" s="55"/>
      <c r="C145" s="2"/>
      <c r="D145" s="761" t="s">
        <v>365</v>
      </c>
      <c r="E145" s="761"/>
      <c r="F145" s="420"/>
      <c r="G145" s="420"/>
      <c r="H145" s="251">
        <f t="shared" si="34"/>
        <v>0</v>
      </c>
      <c r="I145" s="149"/>
      <c r="J145" s="167">
        <f t="shared" si="32"/>
        <v>0</v>
      </c>
      <c r="K145" s="75"/>
      <c r="L145" s="1"/>
      <c r="M145" s="1"/>
      <c r="N145" s="1"/>
      <c r="O145" s="1"/>
      <c r="P145" s="81"/>
      <c r="Q145" s="1"/>
      <c r="R145" s="42"/>
      <c r="S145" s="670"/>
      <c r="T145" s="42"/>
      <c r="U145" s="42"/>
      <c r="V145" s="44"/>
    </row>
    <row r="146" spans="1:22" ht="25.5" hidden="1" customHeight="1" x14ac:dyDescent="0.25">
      <c r="B146" s="55"/>
      <c r="C146" s="2"/>
      <c r="D146" s="762" t="s">
        <v>542</v>
      </c>
      <c r="E146" s="762"/>
      <c r="F146" s="426"/>
      <c r="G146" s="426"/>
      <c r="H146" s="261">
        <f t="shared" si="34"/>
        <v>0</v>
      </c>
      <c r="I146" s="159"/>
      <c r="J146" s="167">
        <f t="shared" si="32"/>
        <v>0</v>
      </c>
      <c r="K146" s="75"/>
      <c r="L146" s="1"/>
      <c r="M146" s="1"/>
      <c r="N146" s="1"/>
      <c r="O146" s="1"/>
      <c r="P146" s="81"/>
      <c r="Q146" s="1"/>
      <c r="R146" s="42"/>
      <c r="S146" s="670"/>
      <c r="T146" s="42"/>
      <c r="U146" s="42"/>
      <c r="V146" s="44"/>
    </row>
    <row r="147" spans="1:22" ht="15.75" hidden="1" thickBot="1" x14ac:dyDescent="0.3">
      <c r="B147" s="55"/>
      <c r="C147" s="2"/>
      <c r="D147" s="761" t="s">
        <v>543</v>
      </c>
      <c r="E147" s="761"/>
      <c r="F147" s="420"/>
      <c r="G147" s="420"/>
      <c r="H147" s="251">
        <f t="shared" si="34"/>
        <v>0</v>
      </c>
      <c r="I147" s="149"/>
      <c r="J147" s="167">
        <f t="shared" si="32"/>
        <v>0</v>
      </c>
      <c r="K147" s="75"/>
      <c r="L147" s="1"/>
      <c r="M147" s="1"/>
      <c r="N147" s="1"/>
      <c r="O147" s="1"/>
      <c r="P147" s="81"/>
      <c r="Q147" s="1"/>
      <c r="R147" s="42"/>
      <c r="S147" s="670"/>
      <c r="T147" s="42"/>
      <c r="U147" s="42"/>
      <c r="V147" s="44"/>
    </row>
    <row r="148" spans="1:22" s="41" customFormat="1" ht="15.75" hidden="1" thickBot="1" x14ac:dyDescent="0.3">
      <c r="A148" s="126" t="s">
        <v>243</v>
      </c>
      <c r="B148" s="135" t="s">
        <v>671</v>
      </c>
      <c r="C148" s="829" t="s">
        <v>244</v>
      </c>
      <c r="D148" s="830"/>
      <c r="E148" s="830"/>
      <c r="F148" s="428"/>
      <c r="G148" s="428"/>
      <c r="H148" s="263">
        <f t="shared" si="34"/>
        <v>0</v>
      </c>
      <c r="I148" s="161"/>
      <c r="J148" s="170">
        <f t="shared" si="32"/>
        <v>0</v>
      </c>
      <c r="K148" s="109"/>
      <c r="L148" s="110"/>
      <c r="M148" s="110"/>
      <c r="N148" s="110"/>
      <c r="O148" s="110"/>
      <c r="P148" s="113"/>
      <c r="Q148" s="110"/>
      <c r="R148" s="112"/>
      <c r="S148" s="672"/>
      <c r="T148" s="112"/>
      <c r="U148" s="112"/>
      <c r="V148" s="114"/>
    </row>
    <row r="149" spans="1:22" ht="15.75" thickBot="1" x14ac:dyDescent="0.3">
      <c r="B149" s="100" t="s">
        <v>245</v>
      </c>
      <c r="C149" s="788" t="s">
        <v>246</v>
      </c>
      <c r="D149" s="789"/>
      <c r="E149" s="789"/>
      <c r="F149" s="412"/>
      <c r="G149" s="412"/>
      <c r="H149" s="254">
        <f>H150+H151+H154+H155+H156+H157+H158</f>
        <v>0</v>
      </c>
      <c r="I149" s="152">
        <f t="shared" ref="I149:V149" si="35">I150+I151+I154+I155+I156+I157+I158</f>
        <v>0</v>
      </c>
      <c r="J149" s="164">
        <f t="shared" si="32"/>
        <v>0</v>
      </c>
      <c r="K149" s="86">
        <f t="shared" si="35"/>
        <v>0</v>
      </c>
      <c r="L149" s="87">
        <f t="shared" si="35"/>
        <v>0</v>
      </c>
      <c r="M149" s="87">
        <f t="shared" si="35"/>
        <v>0</v>
      </c>
      <c r="N149" s="87">
        <f t="shared" si="35"/>
        <v>0</v>
      </c>
      <c r="O149" s="87">
        <f t="shared" si="35"/>
        <v>0</v>
      </c>
      <c r="P149" s="90">
        <f t="shared" si="35"/>
        <v>0</v>
      </c>
      <c r="Q149" s="87">
        <f t="shared" si="35"/>
        <v>0</v>
      </c>
      <c r="R149" s="89">
        <f t="shared" si="35"/>
        <v>0</v>
      </c>
      <c r="S149" s="666">
        <f t="shared" si="35"/>
        <v>0</v>
      </c>
      <c r="T149" s="89">
        <f t="shared" si="35"/>
        <v>0</v>
      </c>
      <c r="U149" s="89">
        <f t="shared" si="35"/>
        <v>0</v>
      </c>
      <c r="V149" s="91">
        <f t="shared" si="35"/>
        <v>0</v>
      </c>
    </row>
    <row r="150" spans="1:22" s="18" customFormat="1" ht="15.75" hidden="1" thickBot="1" x14ac:dyDescent="0.3">
      <c r="A150" s="126" t="s">
        <v>247</v>
      </c>
      <c r="B150" s="115" t="s">
        <v>672</v>
      </c>
      <c r="C150" s="812" t="s">
        <v>248</v>
      </c>
      <c r="D150" s="813"/>
      <c r="E150" s="813"/>
      <c r="F150" s="418"/>
      <c r="G150" s="418"/>
      <c r="H150" s="250">
        <f>SUM(K150:V150)</f>
        <v>0</v>
      </c>
      <c r="I150" s="148"/>
      <c r="J150" s="166">
        <f t="shared" si="32"/>
        <v>0</v>
      </c>
      <c r="K150" s="94"/>
      <c r="L150" s="95"/>
      <c r="M150" s="95"/>
      <c r="N150" s="95"/>
      <c r="O150" s="95"/>
      <c r="P150" s="98"/>
      <c r="Q150" s="95"/>
      <c r="R150" s="97"/>
      <c r="S150" s="668"/>
      <c r="T150" s="97"/>
      <c r="U150" s="97"/>
      <c r="V150" s="99"/>
    </row>
    <row r="151" spans="1:22" s="18" customFormat="1" ht="15.75" hidden="1" thickBot="1" x14ac:dyDescent="0.3">
      <c r="A151" s="126" t="s">
        <v>249</v>
      </c>
      <c r="B151" s="92" t="s">
        <v>673</v>
      </c>
      <c r="C151" s="784" t="s">
        <v>250</v>
      </c>
      <c r="D151" s="785"/>
      <c r="E151" s="785"/>
      <c r="F151" s="421"/>
      <c r="G151" s="421"/>
      <c r="H151" s="252">
        <f>H152+H153</f>
        <v>0</v>
      </c>
      <c r="I151" s="150">
        <f t="shared" ref="I151:V151" si="36">I152+I153</f>
        <v>0</v>
      </c>
      <c r="J151" s="166">
        <f t="shared" si="32"/>
        <v>0</v>
      </c>
      <c r="K151" s="94">
        <f t="shared" si="36"/>
        <v>0</v>
      </c>
      <c r="L151" s="95">
        <f t="shared" si="36"/>
        <v>0</v>
      </c>
      <c r="M151" s="95">
        <f t="shared" si="36"/>
        <v>0</v>
      </c>
      <c r="N151" s="95">
        <f t="shared" si="36"/>
        <v>0</v>
      </c>
      <c r="O151" s="95">
        <f t="shared" si="36"/>
        <v>0</v>
      </c>
      <c r="P151" s="98">
        <f t="shared" si="36"/>
        <v>0</v>
      </c>
      <c r="Q151" s="95">
        <f t="shared" si="36"/>
        <v>0</v>
      </c>
      <c r="R151" s="97">
        <f t="shared" si="36"/>
        <v>0</v>
      </c>
      <c r="S151" s="668">
        <f t="shared" si="36"/>
        <v>0</v>
      </c>
      <c r="T151" s="97">
        <f t="shared" si="36"/>
        <v>0</v>
      </c>
      <c r="U151" s="97">
        <f t="shared" si="36"/>
        <v>0</v>
      </c>
      <c r="V151" s="99">
        <f t="shared" si="36"/>
        <v>0</v>
      </c>
    </row>
    <row r="152" spans="1:22" ht="15.75" hidden="1" thickBot="1" x14ac:dyDescent="0.3">
      <c r="B152" s="55"/>
      <c r="C152" s="2"/>
      <c r="D152" s="761" t="s">
        <v>250</v>
      </c>
      <c r="E152" s="761"/>
      <c r="F152" s="420"/>
      <c r="G152" s="420"/>
      <c r="H152" s="251">
        <f t="shared" ref="H152:H158" si="37">SUM(K152:V152)</f>
        <v>0</v>
      </c>
      <c r="I152" s="149"/>
      <c r="J152" s="167">
        <f t="shared" si="32"/>
        <v>0</v>
      </c>
      <c r="K152" s="75"/>
      <c r="L152" s="1"/>
      <c r="M152" s="1"/>
      <c r="N152" s="1"/>
      <c r="O152" s="1"/>
      <c r="P152" s="81"/>
      <c r="Q152" s="1"/>
      <c r="R152" s="42"/>
      <c r="S152" s="670"/>
      <c r="T152" s="42"/>
      <c r="U152" s="42"/>
      <c r="V152" s="44"/>
    </row>
    <row r="153" spans="1:22" ht="15.75" hidden="1" thickBot="1" x14ac:dyDescent="0.3">
      <c r="B153" s="55"/>
      <c r="C153" s="2"/>
      <c r="D153" s="761" t="s">
        <v>349</v>
      </c>
      <c r="E153" s="761"/>
      <c r="F153" s="420"/>
      <c r="G153" s="420"/>
      <c r="H153" s="251">
        <f t="shared" si="37"/>
        <v>0</v>
      </c>
      <c r="I153" s="149"/>
      <c r="J153" s="167">
        <f t="shared" si="32"/>
        <v>0</v>
      </c>
      <c r="K153" s="75"/>
      <c r="L153" s="1"/>
      <c r="M153" s="1"/>
      <c r="N153" s="1"/>
      <c r="O153" s="1"/>
      <c r="P153" s="81"/>
      <c r="Q153" s="1"/>
      <c r="R153" s="42"/>
      <c r="S153" s="670"/>
      <c r="T153" s="42"/>
      <c r="U153" s="42"/>
      <c r="V153" s="44"/>
    </row>
    <row r="154" spans="1:22" s="18" customFormat="1" ht="15.75" hidden="1" thickBot="1" x14ac:dyDescent="0.3">
      <c r="A154" s="126" t="s">
        <v>251</v>
      </c>
      <c r="B154" s="92" t="s">
        <v>674</v>
      </c>
      <c r="C154" s="784" t="s">
        <v>252</v>
      </c>
      <c r="D154" s="785"/>
      <c r="E154" s="785"/>
      <c r="F154" s="421"/>
      <c r="G154" s="421"/>
      <c r="H154" s="252">
        <f t="shared" si="37"/>
        <v>0</v>
      </c>
      <c r="I154" s="150"/>
      <c r="J154" s="166">
        <f t="shared" si="32"/>
        <v>0</v>
      </c>
      <c r="K154" s="94"/>
      <c r="L154" s="95"/>
      <c r="M154" s="95"/>
      <c r="N154" s="95"/>
      <c r="O154" s="95"/>
      <c r="P154" s="98"/>
      <c r="Q154" s="95"/>
      <c r="R154" s="97"/>
      <c r="S154" s="668"/>
      <c r="T154" s="97"/>
      <c r="U154" s="97"/>
      <c r="V154" s="99"/>
    </row>
    <row r="155" spans="1:22" s="18" customFormat="1" ht="15.75" hidden="1" thickBot="1" x14ac:dyDescent="0.3">
      <c r="A155" s="126" t="s">
        <v>253</v>
      </c>
      <c r="B155" s="92" t="s">
        <v>675</v>
      </c>
      <c r="C155" s="784" t="s">
        <v>254</v>
      </c>
      <c r="D155" s="785"/>
      <c r="E155" s="785"/>
      <c r="F155" s="421"/>
      <c r="G155" s="421"/>
      <c r="H155" s="252">
        <f t="shared" si="37"/>
        <v>0</v>
      </c>
      <c r="I155" s="150"/>
      <c r="J155" s="166">
        <f t="shared" si="32"/>
        <v>0</v>
      </c>
      <c r="K155" s="94"/>
      <c r="L155" s="95"/>
      <c r="M155" s="95"/>
      <c r="N155" s="95"/>
      <c r="O155" s="95"/>
      <c r="P155" s="98"/>
      <c r="Q155" s="95"/>
      <c r="R155" s="97"/>
      <c r="S155" s="668"/>
      <c r="T155" s="97"/>
      <c r="U155" s="97"/>
      <c r="V155" s="99"/>
    </row>
    <row r="156" spans="1:22" s="18" customFormat="1" ht="15.75" hidden="1" thickBot="1" x14ac:dyDescent="0.3">
      <c r="A156" s="126" t="s">
        <v>255</v>
      </c>
      <c r="B156" s="92" t="s">
        <v>676</v>
      </c>
      <c r="C156" s="784" t="s">
        <v>256</v>
      </c>
      <c r="D156" s="785"/>
      <c r="E156" s="785"/>
      <c r="F156" s="421"/>
      <c r="G156" s="421"/>
      <c r="H156" s="252">
        <f t="shared" si="37"/>
        <v>0</v>
      </c>
      <c r="I156" s="150"/>
      <c r="J156" s="166">
        <f t="shared" si="32"/>
        <v>0</v>
      </c>
      <c r="K156" s="94"/>
      <c r="L156" s="95"/>
      <c r="M156" s="95"/>
      <c r="N156" s="95"/>
      <c r="O156" s="95"/>
      <c r="P156" s="98"/>
      <c r="Q156" s="95"/>
      <c r="R156" s="97"/>
      <c r="S156" s="668"/>
      <c r="T156" s="97"/>
      <c r="U156" s="97"/>
      <c r="V156" s="99"/>
    </row>
    <row r="157" spans="1:22" s="18" customFormat="1" ht="15.75" hidden="1" thickBot="1" x14ac:dyDescent="0.3">
      <c r="A157" s="126" t="s">
        <v>257</v>
      </c>
      <c r="B157" s="92" t="s">
        <v>677</v>
      </c>
      <c r="C157" s="784" t="s">
        <v>258</v>
      </c>
      <c r="D157" s="785"/>
      <c r="E157" s="785"/>
      <c r="F157" s="421"/>
      <c r="G157" s="421"/>
      <c r="H157" s="252">
        <f t="shared" si="37"/>
        <v>0</v>
      </c>
      <c r="I157" s="150"/>
      <c r="J157" s="166">
        <f t="shared" si="32"/>
        <v>0</v>
      </c>
      <c r="K157" s="94"/>
      <c r="L157" s="95"/>
      <c r="M157" s="95"/>
      <c r="N157" s="95"/>
      <c r="O157" s="95"/>
      <c r="P157" s="98"/>
      <c r="Q157" s="95"/>
      <c r="R157" s="97"/>
      <c r="S157" s="668"/>
      <c r="T157" s="97"/>
      <c r="U157" s="97"/>
      <c r="V157" s="99"/>
    </row>
    <row r="158" spans="1:22" s="18" customFormat="1" ht="15.75" hidden="1" thickBot="1" x14ac:dyDescent="0.3">
      <c r="A158" s="126" t="s">
        <v>259</v>
      </c>
      <c r="B158" s="125" t="s">
        <v>678</v>
      </c>
      <c r="C158" s="825" t="s">
        <v>260</v>
      </c>
      <c r="D158" s="826"/>
      <c r="E158" s="826"/>
      <c r="F158" s="443"/>
      <c r="G158" s="443"/>
      <c r="H158" s="264">
        <f t="shared" si="37"/>
        <v>0</v>
      </c>
      <c r="I158" s="162"/>
      <c r="J158" s="166">
        <f t="shared" si="32"/>
        <v>0</v>
      </c>
      <c r="K158" s="94"/>
      <c r="L158" s="95"/>
      <c r="M158" s="95"/>
      <c r="N158" s="95"/>
      <c r="O158" s="95"/>
      <c r="P158" s="98"/>
      <c r="Q158" s="95"/>
      <c r="R158" s="97"/>
      <c r="S158" s="668"/>
      <c r="T158" s="97"/>
      <c r="U158" s="97"/>
      <c r="V158" s="99"/>
    </row>
    <row r="159" spans="1:22" ht="15.75" thickBot="1" x14ac:dyDescent="0.3">
      <c r="B159" s="100" t="s">
        <v>261</v>
      </c>
      <c r="C159" s="788" t="s">
        <v>262</v>
      </c>
      <c r="D159" s="789"/>
      <c r="E159" s="789"/>
      <c r="F159" s="412"/>
      <c r="G159" s="412"/>
      <c r="H159" s="254">
        <f>H160+H161+H162+H163</f>
        <v>0</v>
      </c>
      <c r="I159" s="152">
        <f t="shared" ref="I159:V159" si="38">I160+I161+I162+I163</f>
        <v>0</v>
      </c>
      <c r="J159" s="164">
        <f t="shared" si="32"/>
        <v>0</v>
      </c>
      <c r="K159" s="86">
        <f t="shared" si="38"/>
        <v>0</v>
      </c>
      <c r="L159" s="87">
        <f t="shared" si="38"/>
        <v>0</v>
      </c>
      <c r="M159" s="87">
        <f t="shared" si="38"/>
        <v>0</v>
      </c>
      <c r="N159" s="87">
        <f t="shared" si="38"/>
        <v>0</v>
      </c>
      <c r="O159" s="87">
        <f t="shared" si="38"/>
        <v>0</v>
      </c>
      <c r="P159" s="90">
        <f t="shared" si="38"/>
        <v>0</v>
      </c>
      <c r="Q159" s="87">
        <f t="shared" si="38"/>
        <v>0</v>
      </c>
      <c r="R159" s="89">
        <f t="shared" si="38"/>
        <v>0</v>
      </c>
      <c r="S159" s="666">
        <f t="shared" si="38"/>
        <v>0</v>
      </c>
      <c r="T159" s="89">
        <f t="shared" si="38"/>
        <v>0</v>
      </c>
      <c r="U159" s="89">
        <f t="shared" si="38"/>
        <v>0</v>
      </c>
      <c r="V159" s="91">
        <f t="shared" si="38"/>
        <v>0</v>
      </c>
    </row>
    <row r="160" spans="1:22" s="18" customFormat="1" ht="15.75" hidden="1" thickBot="1" x14ac:dyDescent="0.3">
      <c r="A160" s="126" t="s">
        <v>263</v>
      </c>
      <c r="B160" s="273" t="s">
        <v>679</v>
      </c>
      <c r="C160" s="827" t="s">
        <v>264</v>
      </c>
      <c r="D160" s="828"/>
      <c r="E160" s="828"/>
      <c r="F160" s="444"/>
      <c r="G160" s="444"/>
      <c r="H160" s="274">
        <f>SUM(K160:V160)</f>
        <v>0</v>
      </c>
      <c r="I160" s="275"/>
      <c r="J160" s="276">
        <f t="shared" si="32"/>
        <v>0</v>
      </c>
      <c r="K160" s="277"/>
      <c r="L160" s="278"/>
      <c r="M160" s="278"/>
      <c r="N160" s="278"/>
      <c r="O160" s="278"/>
      <c r="P160" s="279"/>
      <c r="Q160" s="278"/>
      <c r="R160" s="280"/>
      <c r="S160" s="673"/>
      <c r="T160" s="280"/>
      <c r="U160" s="280"/>
      <c r="V160" s="281"/>
    </row>
    <row r="161" spans="1:22" s="18" customFormat="1" ht="15.75" hidden="1" thickBot="1" x14ac:dyDescent="0.3">
      <c r="A161" s="126" t="s">
        <v>265</v>
      </c>
      <c r="B161" s="282" t="s">
        <v>680</v>
      </c>
      <c r="C161" s="821" t="s">
        <v>886</v>
      </c>
      <c r="D161" s="822"/>
      <c r="E161" s="822"/>
      <c r="F161" s="445"/>
      <c r="G161" s="445"/>
      <c r="H161" s="283">
        <f>SUM(K161:V161)</f>
        <v>0</v>
      </c>
      <c r="I161" s="284"/>
      <c r="J161" s="276">
        <f t="shared" si="32"/>
        <v>0</v>
      </c>
      <c r="K161" s="277"/>
      <c r="L161" s="278"/>
      <c r="M161" s="278"/>
      <c r="N161" s="278"/>
      <c r="O161" s="278"/>
      <c r="P161" s="279"/>
      <c r="Q161" s="278"/>
      <c r="R161" s="280"/>
      <c r="S161" s="673"/>
      <c r="T161" s="280"/>
      <c r="U161" s="280"/>
      <c r="V161" s="281"/>
    </row>
    <row r="162" spans="1:22" s="18" customFormat="1" ht="15.75" hidden="1" thickBot="1" x14ac:dyDescent="0.3">
      <c r="A162" s="126" t="s">
        <v>266</v>
      </c>
      <c r="B162" s="282" t="s">
        <v>681</v>
      </c>
      <c r="C162" s="821" t="s">
        <v>267</v>
      </c>
      <c r="D162" s="822"/>
      <c r="E162" s="822"/>
      <c r="F162" s="445"/>
      <c r="G162" s="445"/>
      <c r="H162" s="283">
        <f>SUM(K162:V162)</f>
        <v>0</v>
      </c>
      <c r="I162" s="284"/>
      <c r="J162" s="276">
        <f t="shared" si="32"/>
        <v>0</v>
      </c>
      <c r="K162" s="277"/>
      <c r="L162" s="278"/>
      <c r="M162" s="278"/>
      <c r="N162" s="278"/>
      <c r="O162" s="278"/>
      <c r="P162" s="279"/>
      <c r="Q162" s="278"/>
      <c r="R162" s="280"/>
      <c r="S162" s="673"/>
      <c r="T162" s="280"/>
      <c r="U162" s="280"/>
      <c r="V162" s="281"/>
    </row>
    <row r="163" spans="1:22" s="18" customFormat="1" ht="15.75" hidden="1" thickBot="1" x14ac:dyDescent="0.3">
      <c r="A163" s="126" t="s">
        <v>268</v>
      </c>
      <c r="B163" s="285" t="s">
        <v>682</v>
      </c>
      <c r="C163" s="823" t="s">
        <v>366</v>
      </c>
      <c r="D163" s="824"/>
      <c r="E163" s="824"/>
      <c r="F163" s="446"/>
      <c r="G163" s="446"/>
      <c r="H163" s="286">
        <f>SUM(K163:V163)</f>
        <v>0</v>
      </c>
      <c r="I163" s="287"/>
      <c r="J163" s="276">
        <f t="shared" si="32"/>
        <v>0</v>
      </c>
      <c r="K163" s="277"/>
      <c r="L163" s="278"/>
      <c r="M163" s="278"/>
      <c r="N163" s="278"/>
      <c r="O163" s="278"/>
      <c r="P163" s="279"/>
      <c r="Q163" s="278"/>
      <c r="R163" s="280"/>
      <c r="S163" s="673"/>
      <c r="T163" s="280"/>
      <c r="U163" s="280"/>
      <c r="V163" s="281"/>
    </row>
    <row r="164" spans="1:22" ht="15.75" thickBot="1" x14ac:dyDescent="0.3">
      <c r="B164" s="100" t="s">
        <v>269</v>
      </c>
      <c r="C164" s="788" t="s">
        <v>270</v>
      </c>
      <c r="D164" s="789"/>
      <c r="E164" s="789"/>
      <c r="F164" s="412"/>
      <c r="G164" s="412"/>
      <c r="H164" s="254">
        <f>H165+H166+H177+H188+H199+H202+H214+H215+H216</f>
        <v>0</v>
      </c>
      <c r="I164" s="152">
        <f t="shared" ref="I164:V164" si="39">I165+I166+I177+I188+I199+I202+I214+I215+I216</f>
        <v>0</v>
      </c>
      <c r="J164" s="164">
        <f t="shared" si="32"/>
        <v>0</v>
      </c>
      <c r="K164" s="86">
        <f t="shared" si="39"/>
        <v>0</v>
      </c>
      <c r="L164" s="87">
        <f t="shared" si="39"/>
        <v>0</v>
      </c>
      <c r="M164" s="87">
        <f t="shared" si="39"/>
        <v>0</v>
      </c>
      <c r="N164" s="87">
        <f t="shared" si="39"/>
        <v>0</v>
      </c>
      <c r="O164" s="87">
        <f t="shared" si="39"/>
        <v>0</v>
      </c>
      <c r="P164" s="90">
        <f t="shared" si="39"/>
        <v>0</v>
      </c>
      <c r="Q164" s="87">
        <f t="shared" si="39"/>
        <v>0</v>
      </c>
      <c r="R164" s="89">
        <f t="shared" si="39"/>
        <v>0</v>
      </c>
      <c r="S164" s="666">
        <f t="shared" si="39"/>
        <v>0</v>
      </c>
      <c r="T164" s="89">
        <f t="shared" si="39"/>
        <v>0</v>
      </c>
      <c r="U164" s="89">
        <f t="shared" si="39"/>
        <v>0</v>
      </c>
      <c r="V164" s="91">
        <f t="shared" si="39"/>
        <v>0</v>
      </c>
    </row>
    <row r="165" spans="1:22" s="18" customFormat="1" ht="25.5" hidden="1" customHeight="1" x14ac:dyDescent="0.25">
      <c r="A165" s="126" t="s">
        <v>271</v>
      </c>
      <c r="B165" s="92" t="s">
        <v>683</v>
      </c>
      <c r="C165" s="759" t="s">
        <v>367</v>
      </c>
      <c r="D165" s="760"/>
      <c r="E165" s="760"/>
      <c r="F165" s="447"/>
      <c r="G165" s="447"/>
      <c r="H165" s="265">
        <f>SUM(K165:V165)</f>
        <v>0</v>
      </c>
      <c r="I165" s="163"/>
      <c r="J165" s="166">
        <f t="shared" si="32"/>
        <v>0</v>
      </c>
      <c r="K165" s="94"/>
      <c r="L165" s="95"/>
      <c r="M165" s="95"/>
      <c r="N165" s="95"/>
      <c r="O165" s="95"/>
      <c r="P165" s="98"/>
      <c r="Q165" s="95"/>
      <c r="R165" s="97"/>
      <c r="S165" s="668"/>
      <c r="T165" s="97"/>
      <c r="U165" s="97"/>
      <c r="V165" s="99"/>
    </row>
    <row r="166" spans="1:22" s="18" customFormat="1" ht="16.350000000000001" hidden="1" customHeight="1" x14ac:dyDescent="0.25">
      <c r="A166" s="126" t="s">
        <v>272</v>
      </c>
      <c r="B166" s="92" t="s">
        <v>684</v>
      </c>
      <c r="C166" s="819" t="s">
        <v>812</v>
      </c>
      <c r="D166" s="820"/>
      <c r="E166" s="820"/>
      <c r="F166" s="447"/>
      <c r="G166" s="447"/>
      <c r="H166" s="265">
        <f>H167+H168+H169+H170+H171+H172+H173+H174+H175+H176</f>
        <v>0</v>
      </c>
      <c r="I166" s="163">
        <f t="shared" ref="I166:V166" si="40">I167+I168+I169+I170+I171+I172+I173+I174+I175+I176</f>
        <v>0</v>
      </c>
      <c r="J166" s="166">
        <f t="shared" si="32"/>
        <v>0</v>
      </c>
      <c r="K166" s="94">
        <f t="shared" si="40"/>
        <v>0</v>
      </c>
      <c r="L166" s="95">
        <f t="shared" si="40"/>
        <v>0</v>
      </c>
      <c r="M166" s="95">
        <f t="shared" si="40"/>
        <v>0</v>
      </c>
      <c r="N166" s="95">
        <f t="shared" si="40"/>
        <v>0</v>
      </c>
      <c r="O166" s="95">
        <f t="shared" si="40"/>
        <v>0</v>
      </c>
      <c r="P166" s="98">
        <f t="shared" si="40"/>
        <v>0</v>
      </c>
      <c r="Q166" s="95">
        <f t="shared" si="40"/>
        <v>0</v>
      </c>
      <c r="R166" s="97">
        <f t="shared" si="40"/>
        <v>0</v>
      </c>
      <c r="S166" s="668">
        <f t="shared" si="40"/>
        <v>0</v>
      </c>
      <c r="T166" s="97">
        <f t="shared" si="40"/>
        <v>0</v>
      </c>
      <c r="U166" s="97">
        <f t="shared" si="40"/>
        <v>0</v>
      </c>
      <c r="V166" s="99">
        <f t="shared" si="40"/>
        <v>0</v>
      </c>
    </row>
    <row r="167" spans="1:22" ht="15.75" hidden="1" thickBot="1" x14ac:dyDescent="0.3">
      <c r="B167" s="55"/>
      <c r="C167" s="2"/>
      <c r="D167" s="761" t="s">
        <v>813</v>
      </c>
      <c r="E167" s="761"/>
      <c r="F167" s="420"/>
      <c r="G167" s="420"/>
      <c r="H167" s="251">
        <f t="shared" ref="H167:H176" si="41">SUM(K167:V167)</f>
        <v>0</v>
      </c>
      <c r="I167" s="149"/>
      <c r="J167" s="167">
        <f t="shared" si="32"/>
        <v>0</v>
      </c>
      <c r="K167" s="75"/>
      <c r="L167" s="1"/>
      <c r="M167" s="1"/>
      <c r="N167" s="1"/>
      <c r="O167" s="1"/>
      <c r="P167" s="81"/>
      <c r="Q167" s="1"/>
      <c r="R167" s="42"/>
      <c r="S167" s="670"/>
      <c r="T167" s="42"/>
      <c r="U167" s="42"/>
      <c r="V167" s="44"/>
    </row>
    <row r="168" spans="1:22" ht="15.75" hidden="1" thickBot="1" x14ac:dyDescent="0.3">
      <c r="B168" s="55"/>
      <c r="C168" s="2"/>
      <c r="D168" s="761" t="s">
        <v>814</v>
      </c>
      <c r="E168" s="761"/>
      <c r="F168" s="420"/>
      <c r="G168" s="420"/>
      <c r="H168" s="251">
        <f t="shared" si="41"/>
        <v>0</v>
      </c>
      <c r="I168" s="149"/>
      <c r="J168" s="167">
        <f t="shared" si="32"/>
        <v>0</v>
      </c>
      <c r="K168" s="75"/>
      <c r="L168" s="1"/>
      <c r="M168" s="1"/>
      <c r="N168" s="1"/>
      <c r="O168" s="1"/>
      <c r="P168" s="81"/>
      <c r="Q168" s="1"/>
      <c r="R168" s="42"/>
      <c r="S168" s="670"/>
      <c r="T168" s="42"/>
      <c r="U168" s="42"/>
      <c r="V168" s="44"/>
    </row>
    <row r="169" spans="1:22" ht="15.75" hidden="1" thickBot="1" x14ac:dyDescent="0.3">
      <c r="B169" s="55"/>
      <c r="C169" s="2"/>
      <c r="D169" s="761" t="s">
        <v>545</v>
      </c>
      <c r="E169" s="761"/>
      <c r="F169" s="420"/>
      <c r="G169" s="420"/>
      <c r="H169" s="251">
        <f t="shared" si="41"/>
        <v>0</v>
      </c>
      <c r="I169" s="149"/>
      <c r="J169" s="167">
        <f t="shared" si="32"/>
        <v>0</v>
      </c>
      <c r="K169" s="75"/>
      <c r="L169" s="1"/>
      <c r="M169" s="1"/>
      <c r="N169" s="1"/>
      <c r="O169" s="1"/>
      <c r="P169" s="81"/>
      <c r="Q169" s="1"/>
      <c r="R169" s="42"/>
      <c r="S169" s="670"/>
      <c r="T169" s="42"/>
      <c r="U169" s="42"/>
      <c r="V169" s="44"/>
    </row>
    <row r="170" spans="1:22" ht="25.5" hidden="1" customHeight="1" x14ac:dyDescent="0.25">
      <c r="B170" s="55"/>
      <c r="C170" s="2"/>
      <c r="D170" s="762" t="s">
        <v>548</v>
      </c>
      <c r="E170" s="762"/>
      <c r="F170" s="426"/>
      <c r="G170" s="426"/>
      <c r="H170" s="261">
        <f t="shared" si="41"/>
        <v>0</v>
      </c>
      <c r="I170" s="159"/>
      <c r="J170" s="167">
        <f t="shared" si="32"/>
        <v>0</v>
      </c>
      <c r="K170" s="75"/>
      <c r="L170" s="1"/>
      <c r="M170" s="1"/>
      <c r="N170" s="1"/>
      <c r="O170" s="1"/>
      <c r="P170" s="81"/>
      <c r="Q170" s="1"/>
      <c r="R170" s="42"/>
      <c r="S170" s="670"/>
      <c r="T170" s="42"/>
      <c r="U170" s="42"/>
      <c r="V170" s="44"/>
    </row>
    <row r="171" spans="1:22" ht="15.75" hidden="1" thickBot="1" x14ac:dyDescent="0.3">
      <c r="B171" s="55"/>
      <c r="C171" s="2"/>
      <c r="D171" s="761" t="s">
        <v>550</v>
      </c>
      <c r="E171" s="761"/>
      <c r="F171" s="420"/>
      <c r="G171" s="420"/>
      <c r="H171" s="251">
        <f t="shared" si="41"/>
        <v>0</v>
      </c>
      <c r="I171" s="149"/>
      <c r="J171" s="167">
        <f t="shared" si="32"/>
        <v>0</v>
      </c>
      <c r="K171" s="75"/>
      <c r="L171" s="1"/>
      <c r="M171" s="1"/>
      <c r="N171" s="1"/>
      <c r="O171" s="1"/>
      <c r="P171" s="81"/>
      <c r="Q171" s="1"/>
      <c r="R171" s="42"/>
      <c r="S171" s="670"/>
      <c r="T171" s="42"/>
      <c r="U171" s="42"/>
      <c r="V171" s="44"/>
    </row>
    <row r="172" spans="1:22" ht="15.75" hidden="1" thickBot="1" x14ac:dyDescent="0.3">
      <c r="B172" s="55"/>
      <c r="C172" s="2"/>
      <c r="D172" s="761" t="s">
        <v>551</v>
      </c>
      <c r="E172" s="761"/>
      <c r="F172" s="420"/>
      <c r="G172" s="420"/>
      <c r="H172" s="251">
        <f t="shared" si="41"/>
        <v>0</v>
      </c>
      <c r="I172" s="149"/>
      <c r="J172" s="167">
        <f t="shared" si="32"/>
        <v>0</v>
      </c>
      <c r="K172" s="75"/>
      <c r="L172" s="1"/>
      <c r="M172" s="1"/>
      <c r="N172" s="1"/>
      <c r="O172" s="1"/>
      <c r="P172" s="81"/>
      <c r="Q172" s="1"/>
      <c r="R172" s="42"/>
      <c r="S172" s="670"/>
      <c r="T172" s="42"/>
      <c r="U172" s="42"/>
      <c r="V172" s="44"/>
    </row>
    <row r="173" spans="1:22" ht="25.5" hidden="1" customHeight="1" x14ac:dyDescent="0.25">
      <c r="B173" s="55"/>
      <c r="C173" s="2"/>
      <c r="D173" s="762" t="s">
        <v>555</v>
      </c>
      <c r="E173" s="762"/>
      <c r="F173" s="426"/>
      <c r="G173" s="426"/>
      <c r="H173" s="261">
        <f t="shared" si="41"/>
        <v>0</v>
      </c>
      <c r="I173" s="159"/>
      <c r="J173" s="167">
        <f t="shared" si="32"/>
        <v>0</v>
      </c>
      <c r="K173" s="75"/>
      <c r="L173" s="1"/>
      <c r="M173" s="1"/>
      <c r="N173" s="1"/>
      <c r="O173" s="1"/>
      <c r="P173" s="81"/>
      <c r="Q173" s="1"/>
      <c r="R173" s="42"/>
      <c r="S173" s="670"/>
      <c r="T173" s="42"/>
      <c r="U173" s="42"/>
      <c r="V173" s="44"/>
    </row>
    <row r="174" spans="1:22" ht="25.5" hidden="1" customHeight="1" x14ac:dyDescent="0.25">
      <c r="B174" s="55"/>
      <c r="C174" s="2"/>
      <c r="D174" s="762" t="s">
        <v>558</v>
      </c>
      <c r="E174" s="762"/>
      <c r="F174" s="426"/>
      <c r="G174" s="426"/>
      <c r="H174" s="261">
        <f t="shared" si="41"/>
        <v>0</v>
      </c>
      <c r="I174" s="159"/>
      <c r="J174" s="167">
        <f t="shared" si="32"/>
        <v>0</v>
      </c>
      <c r="K174" s="75"/>
      <c r="L174" s="1"/>
      <c r="M174" s="1"/>
      <c r="N174" s="1"/>
      <c r="O174" s="1"/>
      <c r="P174" s="81"/>
      <c r="Q174" s="1"/>
      <c r="R174" s="42"/>
      <c r="S174" s="670"/>
      <c r="T174" s="42"/>
      <c r="U174" s="42"/>
      <c r="V174" s="44"/>
    </row>
    <row r="175" spans="1:22" ht="25.5" hidden="1" customHeight="1" x14ac:dyDescent="0.25">
      <c r="B175" s="55"/>
      <c r="C175" s="2"/>
      <c r="D175" s="762" t="s">
        <v>560</v>
      </c>
      <c r="E175" s="762"/>
      <c r="F175" s="426"/>
      <c r="G175" s="426"/>
      <c r="H175" s="261">
        <f t="shared" si="41"/>
        <v>0</v>
      </c>
      <c r="I175" s="159"/>
      <c r="J175" s="167">
        <f t="shared" si="32"/>
        <v>0</v>
      </c>
      <c r="K175" s="75"/>
      <c r="L175" s="1"/>
      <c r="M175" s="1"/>
      <c r="N175" s="1"/>
      <c r="O175" s="1"/>
      <c r="P175" s="81"/>
      <c r="Q175" s="1"/>
      <c r="R175" s="42"/>
      <c r="S175" s="670"/>
      <c r="T175" s="42"/>
      <c r="U175" s="42"/>
      <c r="V175" s="44"/>
    </row>
    <row r="176" spans="1:22" ht="25.5" hidden="1" customHeight="1" x14ac:dyDescent="0.25">
      <c r="B176" s="55"/>
      <c r="C176" s="2"/>
      <c r="D176" s="762" t="s">
        <v>563</v>
      </c>
      <c r="E176" s="762"/>
      <c r="F176" s="426"/>
      <c r="G176" s="426"/>
      <c r="H176" s="261">
        <f t="shared" si="41"/>
        <v>0</v>
      </c>
      <c r="I176" s="159"/>
      <c r="J176" s="167">
        <f t="shared" si="32"/>
        <v>0</v>
      </c>
      <c r="K176" s="75"/>
      <c r="L176" s="1"/>
      <c r="M176" s="1"/>
      <c r="N176" s="1"/>
      <c r="O176" s="1"/>
      <c r="P176" s="81"/>
      <c r="Q176" s="1"/>
      <c r="R176" s="42"/>
      <c r="S176" s="670"/>
      <c r="T176" s="42"/>
      <c r="U176" s="42"/>
      <c r="V176" s="44"/>
    </row>
    <row r="177" spans="1:22" s="18" customFormat="1" ht="25.5" hidden="1" customHeight="1" x14ac:dyDescent="0.25">
      <c r="A177" s="129" t="s">
        <v>273</v>
      </c>
      <c r="B177" s="92" t="s">
        <v>685</v>
      </c>
      <c r="C177" s="819" t="s">
        <v>606</v>
      </c>
      <c r="D177" s="820"/>
      <c r="E177" s="820"/>
      <c r="F177" s="447"/>
      <c r="G177" s="447"/>
      <c r="H177" s="265">
        <f>H178+H179+H180+H181+H182+H183+H184+H185+H186+H187</f>
        <v>0</v>
      </c>
      <c r="I177" s="163">
        <f t="shared" ref="I177:V177" si="42">I178+I179+I180+I181+I182+I183+I184+I185+I186+I187</f>
        <v>0</v>
      </c>
      <c r="J177" s="166">
        <f t="shared" si="32"/>
        <v>0</v>
      </c>
      <c r="K177" s="94">
        <f t="shared" si="42"/>
        <v>0</v>
      </c>
      <c r="L177" s="95">
        <f t="shared" si="42"/>
        <v>0</v>
      </c>
      <c r="M177" s="95">
        <f t="shared" si="42"/>
        <v>0</v>
      </c>
      <c r="N177" s="95">
        <f t="shared" si="42"/>
        <v>0</v>
      </c>
      <c r="O177" s="95">
        <f t="shared" si="42"/>
        <v>0</v>
      </c>
      <c r="P177" s="98">
        <f t="shared" si="42"/>
        <v>0</v>
      </c>
      <c r="Q177" s="95">
        <f t="shared" si="42"/>
        <v>0</v>
      </c>
      <c r="R177" s="97">
        <f t="shared" si="42"/>
        <v>0</v>
      </c>
      <c r="S177" s="668">
        <f t="shared" si="42"/>
        <v>0</v>
      </c>
      <c r="T177" s="97">
        <f t="shared" si="42"/>
        <v>0</v>
      </c>
      <c r="U177" s="97">
        <f t="shared" si="42"/>
        <v>0</v>
      </c>
      <c r="V177" s="99">
        <f t="shared" si="42"/>
        <v>0</v>
      </c>
    </row>
    <row r="178" spans="1:22" ht="15.75" hidden="1" thickBot="1" x14ac:dyDescent="0.3">
      <c r="B178" s="55"/>
      <c r="C178" s="2"/>
      <c r="D178" s="761" t="s">
        <v>815</v>
      </c>
      <c r="E178" s="761"/>
      <c r="F178" s="420"/>
      <c r="G178" s="420"/>
      <c r="H178" s="251">
        <f t="shared" ref="H178:H187" si="43">SUM(K178:V178)</f>
        <v>0</v>
      </c>
      <c r="I178" s="149"/>
      <c r="J178" s="167">
        <f t="shared" si="32"/>
        <v>0</v>
      </c>
      <c r="K178" s="75"/>
      <c r="L178" s="1"/>
      <c r="M178" s="1"/>
      <c r="N178" s="1"/>
      <c r="O178" s="1"/>
      <c r="P178" s="81"/>
      <c r="Q178" s="1"/>
      <c r="R178" s="42"/>
      <c r="S178" s="670"/>
      <c r="T178" s="42"/>
      <c r="U178" s="42"/>
      <c r="V178" s="44"/>
    </row>
    <row r="179" spans="1:22" ht="15.75" hidden="1" thickBot="1" x14ac:dyDescent="0.3">
      <c r="B179" s="55"/>
      <c r="C179" s="2"/>
      <c r="D179" s="761" t="s">
        <v>816</v>
      </c>
      <c r="E179" s="761"/>
      <c r="F179" s="420"/>
      <c r="G179" s="420"/>
      <c r="H179" s="251">
        <f t="shared" si="43"/>
        <v>0</v>
      </c>
      <c r="I179" s="149"/>
      <c r="J179" s="167">
        <f t="shared" si="32"/>
        <v>0</v>
      </c>
      <c r="K179" s="75"/>
      <c r="L179" s="1"/>
      <c r="M179" s="1"/>
      <c r="N179" s="1"/>
      <c r="O179" s="1"/>
      <c r="P179" s="81"/>
      <c r="Q179" s="1"/>
      <c r="R179" s="42"/>
      <c r="S179" s="670"/>
      <c r="T179" s="42"/>
      <c r="U179" s="42"/>
      <c r="V179" s="44"/>
    </row>
    <row r="180" spans="1:22" ht="15.75" hidden="1" thickBot="1" x14ac:dyDescent="0.3">
      <c r="B180" s="55"/>
      <c r="C180" s="2"/>
      <c r="D180" s="761" t="s">
        <v>546</v>
      </c>
      <c r="E180" s="761"/>
      <c r="F180" s="420"/>
      <c r="G180" s="420"/>
      <c r="H180" s="251">
        <f t="shared" si="43"/>
        <v>0</v>
      </c>
      <c r="I180" s="149"/>
      <c r="J180" s="167">
        <f t="shared" si="32"/>
        <v>0</v>
      </c>
      <c r="K180" s="75"/>
      <c r="L180" s="1"/>
      <c r="M180" s="1"/>
      <c r="N180" s="1"/>
      <c r="O180" s="1"/>
      <c r="P180" s="81"/>
      <c r="Q180" s="1"/>
      <c r="R180" s="42"/>
      <c r="S180" s="670"/>
      <c r="T180" s="42"/>
      <c r="U180" s="42"/>
      <c r="V180" s="44"/>
    </row>
    <row r="181" spans="1:22" ht="25.5" hidden="1" customHeight="1" x14ac:dyDescent="0.25">
      <c r="B181" s="55"/>
      <c r="C181" s="2"/>
      <c r="D181" s="762" t="s">
        <v>549</v>
      </c>
      <c r="E181" s="762"/>
      <c r="F181" s="426"/>
      <c r="G181" s="426"/>
      <c r="H181" s="261">
        <f t="shared" si="43"/>
        <v>0</v>
      </c>
      <c r="I181" s="159"/>
      <c r="J181" s="167">
        <f t="shared" si="32"/>
        <v>0</v>
      </c>
      <c r="K181" s="75"/>
      <c r="L181" s="1"/>
      <c r="M181" s="1"/>
      <c r="N181" s="1"/>
      <c r="O181" s="1"/>
      <c r="P181" s="81"/>
      <c r="Q181" s="1"/>
      <c r="R181" s="42"/>
      <c r="S181" s="670"/>
      <c r="T181" s="42"/>
      <c r="U181" s="42"/>
      <c r="V181" s="44"/>
    </row>
    <row r="182" spans="1:22" ht="15.75" hidden="1" thickBot="1" x14ac:dyDescent="0.3">
      <c r="B182" s="55"/>
      <c r="C182" s="2"/>
      <c r="D182" s="761" t="s">
        <v>552</v>
      </c>
      <c r="E182" s="761"/>
      <c r="F182" s="420"/>
      <c r="G182" s="420"/>
      <c r="H182" s="251">
        <f t="shared" si="43"/>
        <v>0</v>
      </c>
      <c r="I182" s="149"/>
      <c r="J182" s="167">
        <f t="shared" si="32"/>
        <v>0</v>
      </c>
      <c r="K182" s="75"/>
      <c r="L182" s="1"/>
      <c r="M182" s="1"/>
      <c r="N182" s="1"/>
      <c r="O182" s="1"/>
      <c r="P182" s="81"/>
      <c r="Q182" s="1"/>
      <c r="R182" s="42"/>
      <c r="S182" s="670"/>
      <c r="T182" s="42"/>
      <c r="U182" s="42"/>
      <c r="V182" s="44"/>
    </row>
    <row r="183" spans="1:22" ht="15.75" hidden="1" thickBot="1" x14ac:dyDescent="0.3">
      <c r="B183" s="55"/>
      <c r="C183" s="2"/>
      <c r="D183" s="761" t="s">
        <v>817</v>
      </c>
      <c r="E183" s="761"/>
      <c r="F183" s="420"/>
      <c r="G183" s="420"/>
      <c r="H183" s="251">
        <f t="shared" si="43"/>
        <v>0</v>
      </c>
      <c r="I183" s="149"/>
      <c r="J183" s="167">
        <f t="shared" si="32"/>
        <v>0</v>
      </c>
      <c r="K183" s="75"/>
      <c r="L183" s="1"/>
      <c r="M183" s="1"/>
      <c r="N183" s="1"/>
      <c r="O183" s="1"/>
      <c r="P183" s="81"/>
      <c r="Q183" s="1"/>
      <c r="R183" s="42"/>
      <c r="S183" s="670"/>
      <c r="T183" s="42"/>
      <c r="U183" s="42"/>
      <c r="V183" s="44"/>
    </row>
    <row r="184" spans="1:22" ht="25.5" hidden="1" customHeight="1" x14ac:dyDescent="0.25">
      <c r="B184" s="55"/>
      <c r="C184" s="2"/>
      <c r="D184" s="762" t="s">
        <v>556</v>
      </c>
      <c r="E184" s="762"/>
      <c r="F184" s="426"/>
      <c r="G184" s="426"/>
      <c r="H184" s="261">
        <f t="shared" si="43"/>
        <v>0</v>
      </c>
      <c r="I184" s="159"/>
      <c r="J184" s="167">
        <f t="shared" si="32"/>
        <v>0</v>
      </c>
      <c r="K184" s="75"/>
      <c r="L184" s="1"/>
      <c r="M184" s="1"/>
      <c r="N184" s="1"/>
      <c r="O184" s="1"/>
      <c r="P184" s="81"/>
      <c r="Q184" s="1"/>
      <c r="R184" s="42"/>
      <c r="S184" s="670"/>
      <c r="T184" s="42"/>
      <c r="U184" s="42"/>
      <c r="V184" s="44"/>
    </row>
    <row r="185" spans="1:22" ht="25.5" hidden="1" customHeight="1" x14ac:dyDescent="0.25">
      <c r="B185" s="55"/>
      <c r="C185" s="2"/>
      <c r="D185" s="762" t="s">
        <v>559</v>
      </c>
      <c r="E185" s="762"/>
      <c r="F185" s="426"/>
      <c r="G185" s="426"/>
      <c r="H185" s="261">
        <f t="shared" si="43"/>
        <v>0</v>
      </c>
      <c r="I185" s="159"/>
      <c r="J185" s="167">
        <f t="shared" si="32"/>
        <v>0</v>
      </c>
      <c r="K185" s="75"/>
      <c r="L185" s="1"/>
      <c r="M185" s="1"/>
      <c r="N185" s="1"/>
      <c r="O185" s="1"/>
      <c r="P185" s="81"/>
      <c r="Q185" s="1"/>
      <c r="R185" s="42"/>
      <c r="S185" s="670"/>
      <c r="T185" s="42"/>
      <c r="U185" s="42"/>
      <c r="V185" s="44"/>
    </row>
    <row r="186" spans="1:22" ht="25.5" hidden="1" customHeight="1" x14ac:dyDescent="0.25">
      <c r="B186" s="55"/>
      <c r="C186" s="2"/>
      <c r="D186" s="762" t="s">
        <v>561</v>
      </c>
      <c r="E186" s="762"/>
      <c r="F186" s="426"/>
      <c r="G186" s="426"/>
      <c r="H186" s="261">
        <f t="shared" si="43"/>
        <v>0</v>
      </c>
      <c r="I186" s="159"/>
      <c r="J186" s="167">
        <f t="shared" si="32"/>
        <v>0</v>
      </c>
      <c r="K186" s="75"/>
      <c r="L186" s="1"/>
      <c r="M186" s="1"/>
      <c r="N186" s="1"/>
      <c r="O186" s="1"/>
      <c r="P186" s="81"/>
      <c r="Q186" s="1"/>
      <c r="R186" s="42"/>
      <c r="S186" s="670"/>
      <c r="T186" s="42"/>
      <c r="U186" s="42"/>
      <c r="V186" s="44"/>
    </row>
    <row r="187" spans="1:22" ht="25.5" hidden="1" customHeight="1" x14ac:dyDescent="0.25">
      <c r="B187" s="55"/>
      <c r="C187" s="2"/>
      <c r="D187" s="762" t="s">
        <v>564</v>
      </c>
      <c r="E187" s="762"/>
      <c r="F187" s="426"/>
      <c r="G187" s="426"/>
      <c r="H187" s="261">
        <f t="shared" si="43"/>
        <v>0</v>
      </c>
      <c r="I187" s="159"/>
      <c r="J187" s="167">
        <f t="shared" si="32"/>
        <v>0</v>
      </c>
      <c r="K187" s="75"/>
      <c r="L187" s="1"/>
      <c r="M187" s="1"/>
      <c r="N187" s="1"/>
      <c r="O187" s="1"/>
      <c r="P187" s="81"/>
      <c r="Q187" s="1"/>
      <c r="R187" s="42"/>
      <c r="S187" s="670"/>
      <c r="T187" s="42"/>
      <c r="U187" s="42"/>
      <c r="V187" s="44"/>
    </row>
    <row r="188" spans="1:22" s="18" customFormat="1" ht="15.75" hidden="1" thickBot="1" x14ac:dyDescent="0.3">
      <c r="A188" s="126" t="s">
        <v>274</v>
      </c>
      <c r="B188" s="92" t="s">
        <v>686</v>
      </c>
      <c r="C188" s="784" t="s">
        <v>275</v>
      </c>
      <c r="D188" s="785"/>
      <c r="E188" s="785"/>
      <c r="F188" s="421"/>
      <c r="G188" s="421"/>
      <c r="H188" s="252">
        <f>H189+H190+H191+H192+H193+H194+H195+H196+H197+H198</f>
        <v>0</v>
      </c>
      <c r="I188" s="150">
        <f t="shared" ref="I188:V188" si="44">I189+I190+I191+I192+I193+I194+I195+I196+I197+I198</f>
        <v>0</v>
      </c>
      <c r="J188" s="166">
        <f t="shared" si="32"/>
        <v>0</v>
      </c>
      <c r="K188" s="94">
        <f t="shared" si="44"/>
        <v>0</v>
      </c>
      <c r="L188" s="95">
        <f t="shared" si="44"/>
        <v>0</v>
      </c>
      <c r="M188" s="95">
        <f t="shared" si="44"/>
        <v>0</v>
      </c>
      <c r="N188" s="95">
        <f t="shared" si="44"/>
        <v>0</v>
      </c>
      <c r="O188" s="95">
        <f t="shared" si="44"/>
        <v>0</v>
      </c>
      <c r="P188" s="98">
        <f t="shared" si="44"/>
        <v>0</v>
      </c>
      <c r="Q188" s="95">
        <f t="shared" si="44"/>
        <v>0</v>
      </c>
      <c r="R188" s="97">
        <f t="shared" si="44"/>
        <v>0</v>
      </c>
      <c r="S188" s="668">
        <f t="shared" si="44"/>
        <v>0</v>
      </c>
      <c r="T188" s="97">
        <f t="shared" si="44"/>
        <v>0</v>
      </c>
      <c r="U188" s="97">
        <f t="shared" si="44"/>
        <v>0</v>
      </c>
      <c r="V188" s="99">
        <f t="shared" si="44"/>
        <v>0</v>
      </c>
    </row>
    <row r="189" spans="1:22" ht="15.75" hidden="1" thickBot="1" x14ac:dyDescent="0.3">
      <c r="B189" s="55"/>
      <c r="C189" s="2"/>
      <c r="D189" s="761" t="s">
        <v>371</v>
      </c>
      <c r="E189" s="761"/>
      <c r="F189" s="420"/>
      <c r="G189" s="420"/>
      <c r="H189" s="251">
        <f t="shared" ref="H189:H198" si="45">SUM(K189:V189)</f>
        <v>0</v>
      </c>
      <c r="I189" s="149"/>
      <c r="J189" s="167">
        <f t="shared" si="32"/>
        <v>0</v>
      </c>
      <c r="K189" s="75"/>
      <c r="L189" s="1"/>
      <c r="M189" s="1"/>
      <c r="N189" s="1"/>
      <c r="O189" s="1"/>
      <c r="P189" s="81"/>
      <c r="Q189" s="1"/>
      <c r="R189" s="42"/>
      <c r="S189" s="670"/>
      <c r="T189" s="42"/>
      <c r="U189" s="42"/>
      <c r="V189" s="44"/>
    </row>
    <row r="190" spans="1:22" ht="15.75" hidden="1" thickBot="1" x14ac:dyDescent="0.3">
      <c r="B190" s="55"/>
      <c r="C190" s="2"/>
      <c r="D190" s="761" t="s">
        <v>544</v>
      </c>
      <c r="E190" s="761"/>
      <c r="F190" s="420"/>
      <c r="G190" s="420"/>
      <c r="H190" s="251">
        <f t="shared" si="45"/>
        <v>0</v>
      </c>
      <c r="I190" s="149"/>
      <c r="J190" s="167">
        <f t="shared" si="32"/>
        <v>0</v>
      </c>
      <c r="K190" s="75"/>
      <c r="L190" s="1"/>
      <c r="M190" s="1"/>
      <c r="N190" s="1"/>
      <c r="O190" s="1"/>
      <c r="P190" s="81"/>
      <c r="Q190" s="1"/>
      <c r="R190" s="42"/>
      <c r="S190" s="670"/>
      <c r="T190" s="42"/>
      <c r="U190" s="42"/>
      <c r="V190" s="44"/>
    </row>
    <row r="191" spans="1:22" ht="15.75" hidden="1" thickBot="1" x14ac:dyDescent="0.3">
      <c r="B191" s="55"/>
      <c r="C191" s="2"/>
      <c r="D191" s="761" t="s">
        <v>547</v>
      </c>
      <c r="E191" s="761"/>
      <c r="F191" s="420"/>
      <c r="G191" s="420"/>
      <c r="H191" s="251">
        <f t="shared" si="45"/>
        <v>0</v>
      </c>
      <c r="I191" s="149"/>
      <c r="J191" s="167">
        <f t="shared" si="32"/>
        <v>0</v>
      </c>
      <c r="K191" s="75"/>
      <c r="L191" s="1"/>
      <c r="M191" s="1"/>
      <c r="N191" s="1"/>
      <c r="O191" s="1"/>
      <c r="P191" s="81"/>
      <c r="Q191" s="1"/>
      <c r="R191" s="42"/>
      <c r="S191" s="670"/>
      <c r="T191" s="42"/>
      <c r="U191" s="42"/>
      <c r="V191" s="44"/>
    </row>
    <row r="192" spans="1:22" ht="15.75" hidden="1" thickBot="1" x14ac:dyDescent="0.3">
      <c r="B192" s="55"/>
      <c r="C192" s="2"/>
      <c r="D192" s="762" t="s">
        <v>818</v>
      </c>
      <c r="E192" s="762"/>
      <c r="F192" s="426"/>
      <c r="G192" s="426"/>
      <c r="H192" s="261">
        <f t="shared" si="45"/>
        <v>0</v>
      </c>
      <c r="I192" s="159"/>
      <c r="J192" s="167">
        <f t="shared" si="32"/>
        <v>0</v>
      </c>
      <c r="K192" s="75"/>
      <c r="L192" s="1"/>
      <c r="M192" s="1"/>
      <c r="N192" s="1"/>
      <c r="O192" s="1"/>
      <c r="P192" s="81"/>
      <c r="Q192" s="1"/>
      <c r="R192" s="42"/>
      <c r="S192" s="670"/>
      <c r="T192" s="42"/>
      <c r="U192" s="42"/>
      <c r="V192" s="44"/>
    </row>
    <row r="193" spans="1:22" ht="15.75" hidden="1" thickBot="1" x14ac:dyDescent="0.3">
      <c r="B193" s="55"/>
      <c r="C193" s="2"/>
      <c r="D193" s="761" t="s">
        <v>554</v>
      </c>
      <c r="E193" s="761"/>
      <c r="F193" s="420"/>
      <c r="G193" s="420"/>
      <c r="H193" s="251">
        <f t="shared" si="45"/>
        <v>0</v>
      </c>
      <c r="I193" s="149"/>
      <c r="J193" s="167">
        <f t="shared" si="32"/>
        <v>0</v>
      </c>
      <c r="K193" s="75"/>
      <c r="L193" s="1"/>
      <c r="M193" s="1"/>
      <c r="N193" s="1"/>
      <c r="O193" s="1"/>
      <c r="P193" s="81"/>
      <c r="Q193" s="1"/>
      <c r="R193" s="42"/>
      <c r="S193" s="670"/>
      <c r="T193" s="42"/>
      <c r="U193" s="42"/>
      <c r="V193" s="44"/>
    </row>
    <row r="194" spans="1:22" ht="15.75" hidden="1" thickBot="1" x14ac:dyDescent="0.3">
      <c r="B194" s="55"/>
      <c r="C194" s="2"/>
      <c r="D194" s="761" t="s">
        <v>553</v>
      </c>
      <c r="E194" s="761"/>
      <c r="F194" s="420"/>
      <c r="G194" s="420"/>
      <c r="H194" s="251">
        <f t="shared" si="45"/>
        <v>0</v>
      </c>
      <c r="I194" s="149"/>
      <c r="J194" s="167">
        <f t="shared" si="32"/>
        <v>0</v>
      </c>
      <c r="K194" s="75"/>
      <c r="L194" s="1"/>
      <c r="M194" s="1"/>
      <c r="N194" s="1"/>
      <c r="O194" s="1"/>
      <c r="P194" s="81"/>
      <c r="Q194" s="1"/>
      <c r="R194" s="42"/>
      <c r="S194" s="670"/>
      <c r="T194" s="42"/>
      <c r="U194" s="42"/>
      <c r="V194" s="44"/>
    </row>
    <row r="195" spans="1:22" ht="25.5" hidden="1" customHeight="1" x14ac:dyDescent="0.25">
      <c r="B195" s="55"/>
      <c r="C195" s="2"/>
      <c r="D195" s="762" t="s">
        <v>557</v>
      </c>
      <c r="E195" s="762"/>
      <c r="F195" s="426"/>
      <c r="G195" s="426"/>
      <c r="H195" s="261">
        <f t="shared" si="45"/>
        <v>0</v>
      </c>
      <c r="I195" s="159"/>
      <c r="J195" s="167">
        <f t="shared" si="32"/>
        <v>0</v>
      </c>
      <c r="K195" s="75"/>
      <c r="L195" s="1"/>
      <c r="M195" s="1"/>
      <c r="N195" s="1"/>
      <c r="O195" s="1"/>
      <c r="P195" s="81"/>
      <c r="Q195" s="1"/>
      <c r="R195" s="42"/>
      <c r="S195" s="670"/>
      <c r="T195" s="42"/>
      <c r="U195" s="42"/>
      <c r="V195" s="44"/>
    </row>
    <row r="196" spans="1:22" ht="15.75" hidden="1" thickBot="1" x14ac:dyDescent="0.3">
      <c r="B196" s="55"/>
      <c r="C196" s="2"/>
      <c r="D196" s="761" t="s">
        <v>819</v>
      </c>
      <c r="E196" s="761"/>
      <c r="F196" s="420"/>
      <c r="G196" s="420"/>
      <c r="H196" s="251">
        <f t="shared" si="45"/>
        <v>0</v>
      </c>
      <c r="I196" s="149"/>
      <c r="J196" s="167">
        <f t="shared" si="32"/>
        <v>0</v>
      </c>
      <c r="K196" s="75"/>
      <c r="L196" s="1"/>
      <c r="M196" s="1"/>
      <c r="N196" s="1"/>
      <c r="O196" s="1"/>
      <c r="P196" s="81"/>
      <c r="Q196" s="1"/>
      <c r="R196" s="42"/>
      <c r="S196" s="670"/>
      <c r="T196" s="42"/>
      <c r="U196" s="42"/>
      <c r="V196" s="44"/>
    </row>
    <row r="197" spans="1:22" ht="25.5" hidden="1" customHeight="1" x14ac:dyDescent="0.25">
      <c r="B197" s="55"/>
      <c r="C197" s="2"/>
      <c r="D197" s="762" t="s">
        <v>562</v>
      </c>
      <c r="E197" s="762"/>
      <c r="F197" s="426"/>
      <c r="G197" s="426"/>
      <c r="H197" s="261">
        <f t="shared" si="45"/>
        <v>0</v>
      </c>
      <c r="I197" s="159"/>
      <c r="J197" s="167">
        <f t="shared" si="32"/>
        <v>0</v>
      </c>
      <c r="K197" s="75"/>
      <c r="L197" s="1"/>
      <c r="M197" s="1"/>
      <c r="N197" s="1"/>
      <c r="O197" s="1"/>
      <c r="P197" s="81"/>
      <c r="Q197" s="1"/>
      <c r="R197" s="42"/>
      <c r="S197" s="670"/>
      <c r="T197" s="42"/>
      <c r="U197" s="42"/>
      <c r="V197" s="44"/>
    </row>
    <row r="198" spans="1:22" ht="25.5" hidden="1" customHeight="1" x14ac:dyDescent="0.25">
      <c r="B198" s="55"/>
      <c r="C198" s="2"/>
      <c r="D198" s="762" t="s">
        <v>565</v>
      </c>
      <c r="E198" s="762"/>
      <c r="F198" s="426"/>
      <c r="G198" s="426"/>
      <c r="H198" s="261">
        <f t="shared" si="45"/>
        <v>0</v>
      </c>
      <c r="I198" s="159"/>
      <c r="J198" s="167">
        <f t="shared" si="32"/>
        <v>0</v>
      </c>
      <c r="K198" s="75"/>
      <c r="L198" s="1"/>
      <c r="M198" s="1"/>
      <c r="N198" s="1"/>
      <c r="O198" s="1"/>
      <c r="P198" s="81"/>
      <c r="Q198" s="1"/>
      <c r="R198" s="42"/>
      <c r="S198" s="670"/>
      <c r="T198" s="42"/>
      <c r="U198" s="42"/>
      <c r="V198" s="44"/>
    </row>
    <row r="199" spans="1:22" s="18" customFormat="1" ht="25.5" hidden="1" customHeight="1" x14ac:dyDescent="0.25">
      <c r="A199" s="126" t="s">
        <v>276</v>
      </c>
      <c r="B199" s="92" t="s">
        <v>687</v>
      </c>
      <c r="C199" s="819" t="s">
        <v>607</v>
      </c>
      <c r="D199" s="820"/>
      <c r="E199" s="820"/>
      <c r="F199" s="447"/>
      <c r="G199" s="447"/>
      <c r="H199" s="265">
        <f>H200+H201</f>
        <v>0</v>
      </c>
      <c r="I199" s="163">
        <f t="shared" ref="I199:V199" si="46">I200+I201</f>
        <v>0</v>
      </c>
      <c r="J199" s="166">
        <f t="shared" si="32"/>
        <v>0</v>
      </c>
      <c r="K199" s="94">
        <f t="shared" si="46"/>
        <v>0</v>
      </c>
      <c r="L199" s="95">
        <f t="shared" si="46"/>
        <v>0</v>
      </c>
      <c r="M199" s="95">
        <f t="shared" si="46"/>
        <v>0</v>
      </c>
      <c r="N199" s="95">
        <f t="shared" si="46"/>
        <v>0</v>
      </c>
      <c r="O199" s="95">
        <f t="shared" si="46"/>
        <v>0</v>
      </c>
      <c r="P199" s="98">
        <f t="shared" si="46"/>
        <v>0</v>
      </c>
      <c r="Q199" s="95">
        <f t="shared" si="46"/>
        <v>0</v>
      </c>
      <c r="R199" s="97">
        <f t="shared" si="46"/>
        <v>0</v>
      </c>
      <c r="S199" s="668">
        <f t="shared" si="46"/>
        <v>0</v>
      </c>
      <c r="T199" s="97">
        <f t="shared" si="46"/>
        <v>0</v>
      </c>
      <c r="U199" s="97">
        <f t="shared" si="46"/>
        <v>0</v>
      </c>
      <c r="V199" s="99">
        <f t="shared" si="46"/>
        <v>0</v>
      </c>
    </row>
    <row r="200" spans="1:22" ht="25.5" hidden="1" customHeight="1" x14ac:dyDescent="0.25">
      <c r="B200" s="55"/>
      <c r="C200" s="2"/>
      <c r="D200" s="762" t="s">
        <v>568</v>
      </c>
      <c r="E200" s="762"/>
      <c r="F200" s="426"/>
      <c r="G200" s="426"/>
      <c r="H200" s="261">
        <f>SUM(K200:V200)</f>
        <v>0</v>
      </c>
      <c r="I200" s="159"/>
      <c r="J200" s="167">
        <f t="shared" ref="J200:J257" si="47">SUM(H200:I200)</f>
        <v>0</v>
      </c>
      <c r="K200" s="75"/>
      <c r="L200" s="1"/>
      <c r="M200" s="1"/>
      <c r="N200" s="1"/>
      <c r="O200" s="1"/>
      <c r="P200" s="81"/>
      <c r="Q200" s="1"/>
      <c r="R200" s="42"/>
      <c r="S200" s="670"/>
      <c r="T200" s="42"/>
      <c r="U200" s="42"/>
      <c r="V200" s="44"/>
    </row>
    <row r="201" spans="1:22" ht="25.5" hidden="1" customHeight="1" x14ac:dyDescent="0.25">
      <c r="B201" s="55"/>
      <c r="C201" s="2"/>
      <c r="D201" s="762" t="s">
        <v>569</v>
      </c>
      <c r="E201" s="762"/>
      <c r="F201" s="426"/>
      <c r="G201" s="426"/>
      <c r="H201" s="261">
        <f>SUM(K201:V201)</f>
        <v>0</v>
      </c>
      <c r="I201" s="159"/>
      <c r="J201" s="167">
        <f t="shared" si="47"/>
        <v>0</v>
      </c>
      <c r="K201" s="75"/>
      <c r="L201" s="1"/>
      <c r="M201" s="1"/>
      <c r="N201" s="1"/>
      <c r="O201" s="1"/>
      <c r="P201" s="81"/>
      <c r="Q201" s="1"/>
      <c r="R201" s="42"/>
      <c r="S201" s="670"/>
      <c r="T201" s="42"/>
      <c r="U201" s="42"/>
      <c r="V201" s="44"/>
    </row>
    <row r="202" spans="1:22" s="18" customFormat="1" ht="15" hidden="1" customHeight="1" x14ac:dyDescent="0.25">
      <c r="A202" s="126" t="s">
        <v>277</v>
      </c>
      <c r="B202" s="92" t="s">
        <v>688</v>
      </c>
      <c r="C202" s="819" t="s">
        <v>820</v>
      </c>
      <c r="D202" s="820"/>
      <c r="E202" s="820"/>
      <c r="F202" s="447"/>
      <c r="G202" s="447"/>
      <c r="H202" s="265">
        <f>H203+H204+H205+H206+H207+H208+H209+H210+H211+H212+H213</f>
        <v>0</v>
      </c>
      <c r="I202" s="163">
        <f t="shared" ref="I202:V202" si="48">I203+I204+I205+I206+I207+I208+I209+I210+I211+I212+I213</f>
        <v>0</v>
      </c>
      <c r="J202" s="166">
        <f t="shared" si="47"/>
        <v>0</v>
      </c>
      <c r="K202" s="94">
        <f t="shared" si="48"/>
        <v>0</v>
      </c>
      <c r="L202" s="95">
        <f t="shared" si="48"/>
        <v>0</v>
      </c>
      <c r="M202" s="95">
        <f t="shared" si="48"/>
        <v>0</v>
      </c>
      <c r="N202" s="95">
        <f t="shared" si="48"/>
        <v>0</v>
      </c>
      <c r="O202" s="95">
        <f t="shared" si="48"/>
        <v>0</v>
      </c>
      <c r="P202" s="98">
        <f t="shared" si="48"/>
        <v>0</v>
      </c>
      <c r="Q202" s="95">
        <f t="shared" si="48"/>
        <v>0</v>
      </c>
      <c r="R202" s="97">
        <f t="shared" si="48"/>
        <v>0</v>
      </c>
      <c r="S202" s="668">
        <f t="shared" si="48"/>
        <v>0</v>
      </c>
      <c r="T202" s="97">
        <f t="shared" si="48"/>
        <v>0</v>
      </c>
      <c r="U202" s="97">
        <f t="shared" si="48"/>
        <v>0</v>
      </c>
      <c r="V202" s="99">
        <f t="shared" si="48"/>
        <v>0</v>
      </c>
    </row>
    <row r="203" spans="1:22" ht="15.75" hidden="1" thickBot="1" x14ac:dyDescent="0.3">
      <c r="B203" s="55"/>
      <c r="C203" s="2"/>
      <c r="D203" s="761" t="s">
        <v>372</v>
      </c>
      <c r="E203" s="761"/>
      <c r="F203" s="420"/>
      <c r="G203" s="420"/>
      <c r="H203" s="251">
        <f t="shared" ref="H203:H215" si="49">SUM(K203:V203)</f>
        <v>0</v>
      </c>
      <c r="I203" s="149"/>
      <c r="J203" s="167">
        <f t="shared" si="47"/>
        <v>0</v>
      </c>
      <c r="K203" s="75"/>
      <c r="L203" s="1"/>
      <c r="M203" s="1"/>
      <c r="N203" s="1"/>
      <c r="O203" s="1"/>
      <c r="P203" s="81"/>
      <c r="Q203" s="1"/>
      <c r="R203" s="42"/>
      <c r="S203" s="670"/>
      <c r="T203" s="42"/>
      <c r="U203" s="42"/>
      <c r="V203" s="44"/>
    </row>
    <row r="204" spans="1:22" ht="15.75" hidden="1" thickBot="1" x14ac:dyDescent="0.3">
      <c r="B204" s="55"/>
      <c r="C204" s="2"/>
      <c r="D204" s="761" t="s">
        <v>821</v>
      </c>
      <c r="E204" s="761"/>
      <c r="F204" s="420"/>
      <c r="G204" s="420"/>
      <c r="H204" s="251">
        <f t="shared" si="49"/>
        <v>0</v>
      </c>
      <c r="I204" s="149"/>
      <c r="J204" s="167">
        <f t="shared" si="47"/>
        <v>0</v>
      </c>
      <c r="K204" s="75"/>
      <c r="L204" s="1"/>
      <c r="M204" s="1"/>
      <c r="N204" s="1"/>
      <c r="O204" s="1"/>
      <c r="P204" s="81"/>
      <c r="Q204" s="1"/>
      <c r="R204" s="42"/>
      <c r="S204" s="670"/>
      <c r="T204" s="42"/>
      <c r="U204" s="42"/>
      <c r="V204" s="44"/>
    </row>
    <row r="205" spans="1:22" ht="15.75" hidden="1" thickBot="1" x14ac:dyDescent="0.3">
      <c r="B205" s="55"/>
      <c r="C205" s="2"/>
      <c r="D205" s="761" t="s">
        <v>375</v>
      </c>
      <c r="E205" s="761"/>
      <c r="F205" s="420"/>
      <c r="G205" s="420"/>
      <c r="H205" s="251">
        <f t="shared" si="49"/>
        <v>0</v>
      </c>
      <c r="I205" s="149"/>
      <c r="J205" s="167">
        <f t="shared" si="47"/>
        <v>0</v>
      </c>
      <c r="K205" s="75"/>
      <c r="L205" s="1"/>
      <c r="M205" s="1"/>
      <c r="N205" s="1"/>
      <c r="O205" s="1"/>
      <c r="P205" s="81"/>
      <c r="Q205" s="1"/>
      <c r="R205" s="42"/>
      <c r="S205" s="670"/>
      <c r="T205" s="42"/>
      <c r="U205" s="42"/>
      <c r="V205" s="44"/>
    </row>
    <row r="206" spans="1:22" ht="15.75" hidden="1" thickBot="1" x14ac:dyDescent="0.3">
      <c r="B206" s="55"/>
      <c r="C206" s="2"/>
      <c r="D206" s="761" t="s">
        <v>373</v>
      </c>
      <c r="E206" s="761"/>
      <c r="F206" s="420"/>
      <c r="G206" s="420"/>
      <c r="H206" s="251">
        <f t="shared" si="49"/>
        <v>0</v>
      </c>
      <c r="I206" s="149"/>
      <c r="J206" s="167">
        <f t="shared" si="47"/>
        <v>0</v>
      </c>
      <c r="K206" s="75"/>
      <c r="L206" s="1"/>
      <c r="M206" s="1"/>
      <c r="N206" s="1"/>
      <c r="O206" s="1"/>
      <c r="P206" s="81"/>
      <c r="Q206" s="1"/>
      <c r="R206" s="42"/>
      <c r="S206" s="670"/>
      <c r="T206" s="42"/>
      <c r="U206" s="42"/>
      <c r="V206" s="44"/>
    </row>
    <row r="207" spans="1:22" ht="15.75" hidden="1" thickBot="1" x14ac:dyDescent="0.3">
      <c r="B207" s="55"/>
      <c r="C207" s="2"/>
      <c r="D207" s="761" t="s">
        <v>822</v>
      </c>
      <c r="E207" s="761"/>
      <c r="F207" s="420"/>
      <c r="G207" s="420"/>
      <c r="H207" s="251">
        <f t="shared" si="49"/>
        <v>0</v>
      </c>
      <c r="I207" s="149"/>
      <c r="J207" s="167">
        <f t="shared" si="47"/>
        <v>0</v>
      </c>
      <c r="K207" s="75"/>
      <c r="L207" s="1"/>
      <c r="M207" s="1"/>
      <c r="N207" s="1"/>
      <c r="O207" s="1"/>
      <c r="P207" s="81"/>
      <c r="Q207" s="1"/>
      <c r="R207" s="42"/>
      <c r="S207" s="670"/>
      <c r="T207" s="42"/>
      <c r="U207" s="42"/>
      <c r="V207" s="44"/>
    </row>
    <row r="208" spans="1:22" ht="25.5" hidden="1" customHeight="1" x14ac:dyDescent="0.25">
      <c r="B208" s="55"/>
      <c r="C208" s="2"/>
      <c r="D208" s="762" t="s">
        <v>537</v>
      </c>
      <c r="E208" s="762"/>
      <c r="F208" s="426"/>
      <c r="G208" s="426"/>
      <c r="H208" s="261">
        <f t="shared" si="49"/>
        <v>0</v>
      </c>
      <c r="I208" s="159"/>
      <c r="J208" s="167">
        <f t="shared" si="47"/>
        <v>0</v>
      </c>
      <c r="K208" s="75"/>
      <c r="L208" s="1"/>
      <c r="M208" s="1"/>
      <c r="N208" s="1"/>
      <c r="O208" s="1"/>
      <c r="P208" s="81"/>
      <c r="Q208" s="1"/>
      <c r="R208" s="42"/>
      <c r="S208" s="670"/>
      <c r="T208" s="42"/>
      <c r="U208" s="42"/>
      <c r="V208" s="44"/>
    </row>
    <row r="209" spans="1:22" ht="25.5" hidden="1" customHeight="1" x14ac:dyDescent="0.25">
      <c r="B209" s="55"/>
      <c r="C209" s="2"/>
      <c r="D209" s="762" t="s">
        <v>540</v>
      </c>
      <c r="E209" s="762"/>
      <c r="F209" s="426"/>
      <c r="G209" s="426"/>
      <c r="H209" s="261">
        <f t="shared" si="49"/>
        <v>0</v>
      </c>
      <c r="I209" s="159"/>
      <c r="J209" s="167">
        <f t="shared" si="47"/>
        <v>0</v>
      </c>
      <c r="K209" s="75"/>
      <c r="L209" s="1"/>
      <c r="M209" s="1"/>
      <c r="N209" s="1"/>
      <c r="O209" s="1"/>
      <c r="P209" s="81"/>
      <c r="Q209" s="1"/>
      <c r="R209" s="42"/>
      <c r="S209" s="670"/>
      <c r="T209" s="42"/>
      <c r="U209" s="42"/>
      <c r="V209" s="44"/>
    </row>
    <row r="210" spans="1:22" ht="15.75" hidden="1" thickBot="1" x14ac:dyDescent="0.3">
      <c r="B210" s="55"/>
      <c r="C210" s="2"/>
      <c r="D210" s="761" t="s">
        <v>823</v>
      </c>
      <c r="E210" s="761"/>
      <c r="F210" s="420"/>
      <c r="G210" s="420"/>
      <c r="H210" s="251">
        <f t="shared" si="49"/>
        <v>0</v>
      </c>
      <c r="I210" s="149"/>
      <c r="J210" s="167">
        <f t="shared" si="47"/>
        <v>0</v>
      </c>
      <c r="K210" s="75"/>
      <c r="L210" s="1"/>
      <c r="M210" s="1"/>
      <c r="N210" s="1"/>
      <c r="O210" s="1"/>
      <c r="P210" s="81"/>
      <c r="Q210" s="1"/>
      <c r="R210" s="42"/>
      <c r="S210" s="670"/>
      <c r="T210" s="42"/>
      <c r="U210" s="42"/>
      <c r="V210" s="44"/>
    </row>
    <row r="211" spans="1:22" ht="15.75" hidden="1" thickBot="1" x14ac:dyDescent="0.3">
      <c r="B211" s="55"/>
      <c r="C211" s="2"/>
      <c r="D211" s="761" t="s">
        <v>374</v>
      </c>
      <c r="E211" s="761"/>
      <c r="F211" s="420"/>
      <c r="G211" s="420"/>
      <c r="H211" s="251">
        <f t="shared" si="49"/>
        <v>0</v>
      </c>
      <c r="I211" s="149"/>
      <c r="J211" s="167">
        <f t="shared" si="47"/>
        <v>0</v>
      </c>
      <c r="K211" s="75"/>
      <c r="L211" s="1"/>
      <c r="M211" s="1"/>
      <c r="N211" s="1"/>
      <c r="O211" s="1"/>
      <c r="P211" s="81"/>
      <c r="Q211" s="1"/>
      <c r="R211" s="42"/>
      <c r="S211" s="670"/>
      <c r="T211" s="42"/>
      <c r="U211" s="42"/>
      <c r="V211" s="44"/>
    </row>
    <row r="212" spans="1:22" ht="15.75" hidden="1" thickBot="1" x14ac:dyDescent="0.3">
      <c r="B212" s="55"/>
      <c r="C212" s="2"/>
      <c r="D212" s="761" t="s">
        <v>824</v>
      </c>
      <c r="E212" s="761"/>
      <c r="F212" s="420"/>
      <c r="G212" s="420"/>
      <c r="H212" s="251">
        <f t="shared" si="49"/>
        <v>0</v>
      </c>
      <c r="I212" s="149"/>
      <c r="J212" s="167">
        <f t="shared" si="47"/>
        <v>0</v>
      </c>
      <c r="K212" s="75"/>
      <c r="L212" s="1"/>
      <c r="M212" s="1"/>
      <c r="N212" s="1"/>
      <c r="O212" s="1"/>
      <c r="P212" s="81"/>
      <c r="Q212" s="1"/>
      <c r="R212" s="42"/>
      <c r="S212" s="670"/>
      <c r="T212" s="42"/>
      <c r="U212" s="42"/>
      <c r="V212" s="44"/>
    </row>
    <row r="213" spans="1:22" ht="15.75" hidden="1" thickBot="1" x14ac:dyDescent="0.3">
      <c r="B213" s="55"/>
      <c r="C213" s="2"/>
      <c r="D213" s="761" t="s">
        <v>566</v>
      </c>
      <c r="E213" s="761"/>
      <c r="F213" s="420"/>
      <c r="G213" s="420"/>
      <c r="H213" s="251">
        <f t="shared" si="49"/>
        <v>0</v>
      </c>
      <c r="I213" s="149"/>
      <c r="J213" s="167">
        <f t="shared" si="47"/>
        <v>0</v>
      </c>
      <c r="K213" s="75"/>
      <c r="L213" s="1"/>
      <c r="M213" s="1"/>
      <c r="N213" s="1"/>
      <c r="O213" s="1"/>
      <c r="P213" s="81"/>
      <c r="Q213" s="1"/>
      <c r="R213" s="42"/>
      <c r="S213" s="670"/>
      <c r="T213" s="42"/>
      <c r="U213" s="42"/>
      <c r="V213" s="44"/>
    </row>
    <row r="214" spans="1:22" s="18" customFormat="1" ht="15.75" hidden="1" thickBot="1" x14ac:dyDescent="0.3">
      <c r="A214" s="126" t="s">
        <v>278</v>
      </c>
      <c r="B214" s="92" t="s">
        <v>689</v>
      </c>
      <c r="C214" s="784" t="s">
        <v>279</v>
      </c>
      <c r="D214" s="785"/>
      <c r="E214" s="785"/>
      <c r="F214" s="421"/>
      <c r="G214" s="421"/>
      <c r="H214" s="252">
        <f t="shared" si="49"/>
        <v>0</v>
      </c>
      <c r="I214" s="150"/>
      <c r="J214" s="166">
        <f t="shared" si="47"/>
        <v>0</v>
      </c>
      <c r="K214" s="94"/>
      <c r="L214" s="95"/>
      <c r="M214" s="95"/>
      <c r="N214" s="95"/>
      <c r="O214" s="95"/>
      <c r="P214" s="98"/>
      <c r="Q214" s="95"/>
      <c r="R214" s="97"/>
      <c r="S214" s="668"/>
      <c r="T214" s="97"/>
      <c r="U214" s="97"/>
      <c r="V214" s="99"/>
    </row>
    <row r="215" spans="1:22" s="18" customFormat="1" ht="15.75" hidden="1" thickBot="1" x14ac:dyDescent="0.3">
      <c r="A215" s="126" t="s">
        <v>280</v>
      </c>
      <c r="B215" s="92" t="s">
        <v>690</v>
      </c>
      <c r="C215" s="784" t="s">
        <v>281</v>
      </c>
      <c r="D215" s="785"/>
      <c r="E215" s="785"/>
      <c r="F215" s="421"/>
      <c r="G215" s="421"/>
      <c r="H215" s="252">
        <f t="shared" si="49"/>
        <v>0</v>
      </c>
      <c r="I215" s="150"/>
      <c r="J215" s="166">
        <f t="shared" si="47"/>
        <v>0</v>
      </c>
      <c r="K215" s="94"/>
      <c r="L215" s="95"/>
      <c r="M215" s="95"/>
      <c r="N215" s="95"/>
      <c r="O215" s="95"/>
      <c r="P215" s="98"/>
      <c r="Q215" s="95"/>
      <c r="R215" s="97"/>
      <c r="S215" s="668"/>
      <c r="T215" s="97"/>
      <c r="U215" s="97"/>
      <c r="V215" s="99"/>
    </row>
    <row r="216" spans="1:22" s="18" customFormat="1" ht="15.75" hidden="1" thickBot="1" x14ac:dyDescent="0.3">
      <c r="A216" s="126" t="s">
        <v>282</v>
      </c>
      <c r="B216" s="92" t="s">
        <v>691</v>
      </c>
      <c r="C216" s="784" t="s">
        <v>283</v>
      </c>
      <c r="D216" s="785"/>
      <c r="E216" s="785"/>
      <c r="F216" s="421"/>
      <c r="G216" s="421"/>
      <c r="H216" s="252">
        <f>H217+H218+H219+H220+H221+H222+H223+H224+H225+H226</f>
        <v>0</v>
      </c>
      <c r="I216" s="150">
        <f t="shared" ref="I216:V216" si="50">I217+I218+I219+I220+I221+I222+I223+I224+I225+I226</f>
        <v>0</v>
      </c>
      <c r="J216" s="166">
        <f t="shared" si="47"/>
        <v>0</v>
      </c>
      <c r="K216" s="94">
        <f t="shared" si="50"/>
        <v>0</v>
      </c>
      <c r="L216" s="95">
        <f t="shared" si="50"/>
        <v>0</v>
      </c>
      <c r="M216" s="95">
        <f t="shared" si="50"/>
        <v>0</v>
      </c>
      <c r="N216" s="95">
        <f t="shared" si="50"/>
        <v>0</v>
      </c>
      <c r="O216" s="95">
        <f t="shared" si="50"/>
        <v>0</v>
      </c>
      <c r="P216" s="98">
        <f t="shared" si="50"/>
        <v>0</v>
      </c>
      <c r="Q216" s="95">
        <f t="shared" si="50"/>
        <v>0</v>
      </c>
      <c r="R216" s="97">
        <f t="shared" si="50"/>
        <v>0</v>
      </c>
      <c r="S216" s="668">
        <f t="shared" si="50"/>
        <v>0</v>
      </c>
      <c r="T216" s="97">
        <f t="shared" si="50"/>
        <v>0</v>
      </c>
      <c r="U216" s="97">
        <f t="shared" si="50"/>
        <v>0</v>
      </c>
      <c r="V216" s="99">
        <f t="shared" si="50"/>
        <v>0</v>
      </c>
    </row>
    <row r="217" spans="1:22" ht="15.75" hidden="1" thickBot="1" x14ac:dyDescent="0.3">
      <c r="B217" s="55"/>
      <c r="C217" s="2"/>
      <c r="D217" s="761" t="s">
        <v>376</v>
      </c>
      <c r="E217" s="761"/>
      <c r="F217" s="420"/>
      <c r="G217" s="420"/>
      <c r="H217" s="251">
        <f t="shared" ref="H217:H226" si="51">SUM(K217:V217)</f>
        <v>0</v>
      </c>
      <c r="I217" s="149"/>
      <c r="J217" s="167">
        <f t="shared" si="47"/>
        <v>0</v>
      </c>
      <c r="K217" s="75"/>
      <c r="L217" s="1"/>
      <c r="M217" s="1"/>
      <c r="N217" s="1"/>
      <c r="O217" s="1"/>
      <c r="P217" s="81"/>
      <c r="Q217" s="1"/>
      <c r="R217" s="42"/>
      <c r="S217" s="670"/>
      <c r="T217" s="42"/>
      <c r="U217" s="42"/>
      <c r="V217" s="44"/>
    </row>
    <row r="218" spans="1:22" ht="15.75" hidden="1" thickBot="1" x14ac:dyDescent="0.3">
      <c r="B218" s="55"/>
      <c r="C218" s="2"/>
      <c r="D218" s="761" t="s">
        <v>377</v>
      </c>
      <c r="E218" s="761"/>
      <c r="F218" s="420"/>
      <c r="G218" s="420"/>
      <c r="H218" s="251">
        <f t="shared" si="51"/>
        <v>0</v>
      </c>
      <c r="I218" s="149"/>
      <c r="J218" s="167">
        <f t="shared" si="47"/>
        <v>0</v>
      </c>
      <c r="K218" s="75"/>
      <c r="L218" s="1"/>
      <c r="M218" s="1"/>
      <c r="N218" s="1"/>
      <c r="O218" s="1"/>
      <c r="P218" s="81"/>
      <c r="Q218" s="1"/>
      <c r="R218" s="42"/>
      <c r="S218" s="670"/>
      <c r="T218" s="42"/>
      <c r="U218" s="42"/>
      <c r="V218" s="44"/>
    </row>
    <row r="219" spans="1:22" ht="15.75" hidden="1" thickBot="1" x14ac:dyDescent="0.3">
      <c r="B219" s="55"/>
      <c r="C219" s="2"/>
      <c r="D219" s="761" t="s">
        <v>378</v>
      </c>
      <c r="E219" s="761"/>
      <c r="F219" s="420"/>
      <c r="G219" s="420"/>
      <c r="H219" s="251">
        <f t="shared" si="51"/>
        <v>0</v>
      </c>
      <c r="I219" s="149"/>
      <c r="J219" s="167">
        <f t="shared" si="47"/>
        <v>0</v>
      </c>
      <c r="K219" s="75"/>
      <c r="L219" s="1"/>
      <c r="M219" s="1"/>
      <c r="N219" s="1"/>
      <c r="O219" s="1"/>
      <c r="P219" s="81"/>
      <c r="Q219" s="1"/>
      <c r="R219" s="42"/>
      <c r="S219" s="670"/>
      <c r="T219" s="42"/>
      <c r="U219" s="42"/>
      <c r="V219" s="44"/>
    </row>
    <row r="220" spans="1:22" ht="15.75" hidden="1" thickBot="1" x14ac:dyDescent="0.3">
      <c r="B220" s="55"/>
      <c r="C220" s="2"/>
      <c r="D220" s="761" t="s">
        <v>379</v>
      </c>
      <c r="E220" s="761"/>
      <c r="F220" s="420"/>
      <c r="G220" s="420"/>
      <c r="H220" s="251">
        <f t="shared" si="51"/>
        <v>0</v>
      </c>
      <c r="I220" s="149"/>
      <c r="J220" s="167">
        <f t="shared" si="47"/>
        <v>0</v>
      </c>
      <c r="K220" s="75"/>
      <c r="L220" s="1"/>
      <c r="M220" s="1"/>
      <c r="N220" s="1"/>
      <c r="O220" s="1"/>
      <c r="P220" s="81"/>
      <c r="Q220" s="1"/>
      <c r="R220" s="42"/>
      <c r="S220" s="670"/>
      <c r="T220" s="42"/>
      <c r="U220" s="42"/>
      <c r="V220" s="44"/>
    </row>
    <row r="221" spans="1:22" ht="15.75" hidden="1" thickBot="1" x14ac:dyDescent="0.3">
      <c r="B221" s="55"/>
      <c r="C221" s="2"/>
      <c r="D221" s="761" t="s">
        <v>380</v>
      </c>
      <c r="E221" s="761"/>
      <c r="F221" s="420"/>
      <c r="G221" s="420"/>
      <c r="H221" s="251">
        <f t="shared" si="51"/>
        <v>0</v>
      </c>
      <c r="I221" s="149"/>
      <c r="J221" s="167">
        <f t="shared" si="47"/>
        <v>0</v>
      </c>
      <c r="K221" s="75"/>
      <c r="L221" s="1"/>
      <c r="M221" s="1"/>
      <c r="N221" s="1"/>
      <c r="O221" s="1"/>
      <c r="P221" s="81"/>
      <c r="Q221" s="1"/>
      <c r="R221" s="42"/>
      <c r="S221" s="670"/>
      <c r="T221" s="42"/>
      <c r="U221" s="42"/>
      <c r="V221" s="44"/>
    </row>
    <row r="222" spans="1:22" ht="25.5" hidden="1" customHeight="1" x14ac:dyDescent="0.25">
      <c r="B222" s="55"/>
      <c r="C222" s="2"/>
      <c r="D222" s="762" t="s">
        <v>538</v>
      </c>
      <c r="E222" s="762"/>
      <c r="F222" s="426"/>
      <c r="G222" s="426"/>
      <c r="H222" s="261">
        <f t="shared" si="51"/>
        <v>0</v>
      </c>
      <c r="I222" s="159"/>
      <c r="J222" s="167">
        <f t="shared" si="47"/>
        <v>0</v>
      </c>
      <c r="K222" s="75"/>
      <c r="L222" s="1"/>
      <c r="M222" s="1"/>
      <c r="N222" s="1"/>
      <c r="O222" s="1"/>
      <c r="P222" s="81"/>
      <c r="Q222" s="1"/>
      <c r="R222" s="42"/>
      <c r="S222" s="670"/>
      <c r="T222" s="42"/>
      <c r="U222" s="42"/>
      <c r="V222" s="44"/>
    </row>
    <row r="223" spans="1:22" ht="25.5" hidden="1" customHeight="1" x14ac:dyDescent="0.25">
      <c r="B223" s="55"/>
      <c r="C223" s="2"/>
      <c r="D223" s="762" t="s">
        <v>541</v>
      </c>
      <c r="E223" s="762"/>
      <c r="F223" s="426"/>
      <c r="G223" s="426"/>
      <c r="H223" s="261">
        <f t="shared" si="51"/>
        <v>0</v>
      </c>
      <c r="I223" s="159"/>
      <c r="J223" s="167">
        <f t="shared" si="47"/>
        <v>0</v>
      </c>
      <c r="K223" s="75"/>
      <c r="L223" s="1"/>
      <c r="M223" s="1"/>
      <c r="N223" s="1"/>
      <c r="O223" s="1"/>
      <c r="P223" s="81"/>
      <c r="Q223" s="1"/>
      <c r="R223" s="42"/>
      <c r="S223" s="670"/>
      <c r="T223" s="42"/>
      <c r="U223" s="42"/>
      <c r="V223" s="44"/>
    </row>
    <row r="224" spans="1:22" ht="15.75" hidden="1" thickBot="1" x14ac:dyDescent="0.3">
      <c r="B224" s="55"/>
      <c r="C224" s="2"/>
      <c r="D224" s="761" t="s">
        <v>381</v>
      </c>
      <c r="E224" s="761"/>
      <c r="F224" s="420"/>
      <c r="G224" s="420"/>
      <c r="H224" s="251">
        <f t="shared" si="51"/>
        <v>0</v>
      </c>
      <c r="I224" s="149"/>
      <c r="J224" s="167">
        <f t="shared" si="47"/>
        <v>0</v>
      </c>
      <c r="K224" s="75"/>
      <c r="L224" s="1"/>
      <c r="M224" s="1"/>
      <c r="N224" s="1"/>
      <c r="O224" s="1"/>
      <c r="P224" s="81"/>
      <c r="Q224" s="1"/>
      <c r="R224" s="42"/>
      <c r="S224" s="670"/>
      <c r="T224" s="42"/>
      <c r="U224" s="42"/>
      <c r="V224" s="44"/>
    </row>
    <row r="225" spans="1:22" ht="15.75" hidden="1" thickBot="1" x14ac:dyDescent="0.3">
      <c r="B225" s="55"/>
      <c r="C225" s="2"/>
      <c r="D225" s="761" t="s">
        <v>382</v>
      </c>
      <c r="E225" s="761"/>
      <c r="F225" s="420"/>
      <c r="G225" s="420"/>
      <c r="H225" s="251">
        <f t="shared" si="51"/>
        <v>0</v>
      </c>
      <c r="I225" s="149"/>
      <c r="J225" s="167">
        <f t="shared" si="47"/>
        <v>0</v>
      </c>
      <c r="K225" s="75"/>
      <c r="L225" s="1"/>
      <c r="M225" s="1"/>
      <c r="N225" s="1"/>
      <c r="O225" s="1"/>
      <c r="P225" s="81"/>
      <c r="Q225" s="1"/>
      <c r="R225" s="42"/>
      <c r="S225" s="670"/>
      <c r="T225" s="42"/>
      <c r="U225" s="42"/>
      <c r="V225" s="44"/>
    </row>
    <row r="226" spans="1:22" ht="15.75" hidden="1" thickBot="1" x14ac:dyDescent="0.3">
      <c r="B226" s="57"/>
      <c r="C226" s="20"/>
      <c r="D226" s="787" t="s">
        <v>567</v>
      </c>
      <c r="E226" s="787"/>
      <c r="F226" s="448"/>
      <c r="G226" s="448"/>
      <c r="H226" s="253">
        <f t="shared" si="51"/>
        <v>0</v>
      </c>
      <c r="I226" s="151"/>
      <c r="J226" s="167">
        <f t="shared" si="47"/>
        <v>0</v>
      </c>
      <c r="K226" s="75"/>
      <c r="L226" s="1"/>
      <c r="M226" s="1"/>
      <c r="N226" s="1"/>
      <c r="O226" s="1"/>
      <c r="P226" s="81"/>
      <c r="Q226" s="1"/>
      <c r="R226" s="42"/>
      <c r="S226" s="670"/>
      <c r="T226" s="42"/>
      <c r="U226" s="42"/>
      <c r="V226" s="44"/>
    </row>
    <row r="227" spans="1:22" ht="15.75" thickBot="1" x14ac:dyDescent="0.3">
      <c r="B227" s="100" t="s">
        <v>284</v>
      </c>
      <c r="C227" s="788" t="s">
        <v>285</v>
      </c>
      <c r="D227" s="789"/>
      <c r="E227" s="789"/>
      <c r="F227" s="412"/>
      <c r="G227" s="412"/>
      <c r="H227" s="254">
        <f>H228+H249+H255+H256</f>
        <v>0</v>
      </c>
      <c r="I227" s="152">
        <f t="shared" ref="I227:V227" si="52">I228+I249+I255+I256</f>
        <v>0</v>
      </c>
      <c r="J227" s="164">
        <f t="shared" si="47"/>
        <v>0</v>
      </c>
      <c r="K227" s="86">
        <f t="shared" si="52"/>
        <v>0</v>
      </c>
      <c r="L227" s="87">
        <f t="shared" si="52"/>
        <v>0</v>
      </c>
      <c r="M227" s="87">
        <f t="shared" si="52"/>
        <v>0</v>
      </c>
      <c r="N227" s="87">
        <f t="shared" si="52"/>
        <v>0</v>
      </c>
      <c r="O227" s="87">
        <f t="shared" si="52"/>
        <v>0</v>
      </c>
      <c r="P227" s="90">
        <f t="shared" si="52"/>
        <v>0</v>
      </c>
      <c r="Q227" s="87">
        <f t="shared" si="52"/>
        <v>0</v>
      </c>
      <c r="R227" s="89">
        <f t="shared" si="52"/>
        <v>0</v>
      </c>
      <c r="S227" s="666">
        <f t="shared" si="52"/>
        <v>0</v>
      </c>
      <c r="T227" s="89">
        <f t="shared" si="52"/>
        <v>0</v>
      </c>
      <c r="U227" s="89">
        <f t="shared" si="52"/>
        <v>0</v>
      </c>
      <c r="V227" s="91">
        <f t="shared" si="52"/>
        <v>0</v>
      </c>
    </row>
    <row r="228" spans="1:22" ht="15.75" hidden="1" thickBot="1" x14ac:dyDescent="0.3">
      <c r="B228" s="115" t="s">
        <v>692</v>
      </c>
      <c r="C228" s="812" t="s">
        <v>286</v>
      </c>
      <c r="D228" s="813"/>
      <c r="E228" s="813"/>
      <c r="F228" s="418"/>
      <c r="G228" s="418"/>
      <c r="H228" s="250">
        <f>H229+H233+H240+H241+H242+H243+H244+H245+H246</f>
        <v>0</v>
      </c>
      <c r="I228" s="148">
        <f t="shared" ref="I228:V228" si="53">I229+I233+I240+I241+I242+I243+I244+I245+I246</f>
        <v>0</v>
      </c>
      <c r="J228" s="165">
        <f t="shared" si="47"/>
        <v>0</v>
      </c>
      <c r="K228" s="117">
        <f t="shared" si="53"/>
        <v>0</v>
      </c>
      <c r="L228" s="118">
        <f t="shared" si="53"/>
        <v>0</v>
      </c>
      <c r="M228" s="118">
        <f t="shared" si="53"/>
        <v>0</v>
      </c>
      <c r="N228" s="118">
        <f t="shared" si="53"/>
        <v>0</v>
      </c>
      <c r="O228" s="118">
        <f t="shared" si="53"/>
        <v>0</v>
      </c>
      <c r="P228" s="121">
        <f t="shared" si="53"/>
        <v>0</v>
      </c>
      <c r="Q228" s="118">
        <f t="shared" si="53"/>
        <v>0</v>
      </c>
      <c r="R228" s="120">
        <f t="shared" si="53"/>
        <v>0</v>
      </c>
      <c r="S228" s="667">
        <f t="shared" si="53"/>
        <v>0</v>
      </c>
      <c r="T228" s="120">
        <f t="shared" si="53"/>
        <v>0</v>
      </c>
      <c r="U228" s="120">
        <f t="shared" si="53"/>
        <v>0</v>
      </c>
      <c r="V228" s="122">
        <f t="shared" si="53"/>
        <v>0</v>
      </c>
    </row>
    <row r="229" spans="1:22" s="18" customFormat="1" ht="15.75" hidden="1" thickBot="1" x14ac:dyDescent="0.3">
      <c r="A229" s="126"/>
      <c r="B229" s="53" t="s">
        <v>693</v>
      </c>
      <c r="C229" s="810" t="s">
        <v>287</v>
      </c>
      <c r="D229" s="811"/>
      <c r="E229" s="811"/>
      <c r="F229" s="419"/>
      <c r="G229" s="419"/>
      <c r="H229" s="258">
        <f>H230+H231+H232</f>
        <v>0</v>
      </c>
      <c r="I229" s="156">
        <f t="shared" ref="I229:V229" si="54">I230+I231+I232</f>
        <v>0</v>
      </c>
      <c r="J229" s="168">
        <f t="shared" si="47"/>
        <v>0</v>
      </c>
      <c r="K229" s="77">
        <f t="shared" si="54"/>
        <v>0</v>
      </c>
      <c r="L229" s="13">
        <f t="shared" si="54"/>
        <v>0</v>
      </c>
      <c r="M229" s="13">
        <f t="shared" si="54"/>
        <v>0</v>
      </c>
      <c r="N229" s="13">
        <f t="shared" si="54"/>
        <v>0</v>
      </c>
      <c r="O229" s="13">
        <f t="shared" si="54"/>
        <v>0</v>
      </c>
      <c r="P229" s="82">
        <f t="shared" si="54"/>
        <v>0</v>
      </c>
      <c r="Q229" s="13">
        <f t="shared" si="54"/>
        <v>0</v>
      </c>
      <c r="R229" s="43">
        <f t="shared" si="54"/>
        <v>0</v>
      </c>
      <c r="S229" s="669">
        <f t="shared" si="54"/>
        <v>0</v>
      </c>
      <c r="T229" s="43">
        <f t="shared" si="54"/>
        <v>0</v>
      </c>
      <c r="U229" s="43">
        <f t="shared" si="54"/>
        <v>0</v>
      </c>
      <c r="V229" s="45">
        <f t="shared" si="54"/>
        <v>0</v>
      </c>
    </row>
    <row r="230" spans="1:22" s="209" customFormat="1" ht="15.75" hidden="1" thickBot="1" x14ac:dyDescent="0.3">
      <c r="A230" s="126" t="s">
        <v>288</v>
      </c>
      <c r="B230" s="189" t="s">
        <v>694</v>
      </c>
      <c r="C230" s="246"/>
      <c r="D230" s="814" t="s">
        <v>706</v>
      </c>
      <c r="E230" s="814"/>
      <c r="F230" s="416"/>
      <c r="G230" s="416"/>
      <c r="H230" s="288">
        <f>SUM(K230:V230)</f>
        <v>0</v>
      </c>
      <c r="I230" s="289"/>
      <c r="J230" s="191">
        <f t="shared" si="47"/>
        <v>0</v>
      </c>
      <c r="K230" s="199"/>
      <c r="L230" s="193"/>
      <c r="M230" s="193"/>
      <c r="N230" s="193"/>
      <c r="O230" s="193"/>
      <c r="P230" s="194"/>
      <c r="Q230" s="193"/>
      <c r="R230" s="192"/>
      <c r="S230" s="664"/>
      <c r="T230" s="192"/>
      <c r="U230" s="192"/>
      <c r="V230" s="195"/>
    </row>
    <row r="231" spans="1:22" s="209" customFormat="1" ht="15.75" hidden="1" thickBot="1" x14ac:dyDescent="0.3">
      <c r="A231" s="126" t="s">
        <v>289</v>
      </c>
      <c r="B231" s="189" t="s">
        <v>695</v>
      </c>
      <c r="C231" s="198"/>
      <c r="D231" s="794" t="s">
        <v>707</v>
      </c>
      <c r="E231" s="794"/>
      <c r="F231" s="422"/>
      <c r="G231" s="422"/>
      <c r="H231" s="271">
        <f>SUM(K231:V231)</f>
        <v>0</v>
      </c>
      <c r="I231" s="190"/>
      <c r="J231" s="191">
        <f t="shared" si="47"/>
        <v>0</v>
      </c>
      <c r="K231" s="199"/>
      <c r="L231" s="193"/>
      <c r="M231" s="193"/>
      <c r="N231" s="193"/>
      <c r="O231" s="193"/>
      <c r="P231" s="194"/>
      <c r="Q231" s="193"/>
      <c r="R231" s="192"/>
      <c r="S231" s="664"/>
      <c r="T231" s="192"/>
      <c r="U231" s="192"/>
      <c r="V231" s="195"/>
    </row>
    <row r="232" spans="1:22" s="209" customFormat="1" ht="15.75" hidden="1" thickBot="1" x14ac:dyDescent="0.3">
      <c r="A232" s="126" t="s">
        <v>290</v>
      </c>
      <c r="B232" s="189" t="s">
        <v>696</v>
      </c>
      <c r="C232" s="198"/>
      <c r="D232" s="794" t="s">
        <v>708</v>
      </c>
      <c r="E232" s="794"/>
      <c r="F232" s="422"/>
      <c r="G232" s="422"/>
      <c r="H232" s="271">
        <f>SUM(K232:V232)</f>
        <v>0</v>
      </c>
      <c r="I232" s="190"/>
      <c r="J232" s="191">
        <f t="shared" si="47"/>
        <v>0</v>
      </c>
      <c r="K232" s="199"/>
      <c r="L232" s="193"/>
      <c r="M232" s="193"/>
      <c r="N232" s="193"/>
      <c r="O232" s="193"/>
      <c r="P232" s="194"/>
      <c r="Q232" s="193"/>
      <c r="R232" s="192"/>
      <c r="S232" s="664"/>
      <c r="T232" s="192"/>
      <c r="U232" s="192"/>
      <c r="V232" s="195"/>
    </row>
    <row r="233" spans="1:22" s="18" customFormat="1" ht="15.75" hidden="1" thickBot="1" x14ac:dyDescent="0.3">
      <c r="A233" s="126"/>
      <c r="B233" s="53" t="s">
        <v>697</v>
      </c>
      <c r="C233" s="810" t="s">
        <v>291</v>
      </c>
      <c r="D233" s="811"/>
      <c r="E233" s="811"/>
      <c r="F233" s="419"/>
      <c r="G233" s="419"/>
      <c r="H233" s="258">
        <f>H234+H235+H236+H237+H238+H239</f>
        <v>0</v>
      </c>
      <c r="I233" s="156">
        <f t="shared" ref="I233:V233" si="55">I234+I235+I236+I237+I238+I239</f>
        <v>0</v>
      </c>
      <c r="J233" s="168">
        <f t="shared" si="47"/>
        <v>0</v>
      </c>
      <c r="K233" s="77">
        <f t="shared" si="55"/>
        <v>0</v>
      </c>
      <c r="L233" s="13">
        <f t="shared" si="55"/>
        <v>0</v>
      </c>
      <c r="M233" s="13">
        <f t="shared" si="55"/>
        <v>0</v>
      </c>
      <c r="N233" s="13">
        <f t="shared" si="55"/>
        <v>0</v>
      </c>
      <c r="O233" s="13">
        <f t="shared" si="55"/>
        <v>0</v>
      </c>
      <c r="P233" s="82">
        <f t="shared" si="55"/>
        <v>0</v>
      </c>
      <c r="Q233" s="13">
        <f t="shared" si="55"/>
        <v>0</v>
      </c>
      <c r="R233" s="43">
        <f t="shared" si="55"/>
        <v>0</v>
      </c>
      <c r="S233" s="669">
        <f t="shared" si="55"/>
        <v>0</v>
      </c>
      <c r="T233" s="43">
        <f t="shared" si="55"/>
        <v>0</v>
      </c>
      <c r="U233" s="43">
        <f t="shared" si="55"/>
        <v>0</v>
      </c>
      <c r="V233" s="45">
        <f t="shared" si="55"/>
        <v>0</v>
      </c>
    </row>
    <row r="234" spans="1:22" s="209" customFormat="1" ht="15.75" hidden="1" thickBot="1" x14ac:dyDescent="0.3">
      <c r="A234" s="126" t="s">
        <v>292</v>
      </c>
      <c r="B234" s="189" t="s">
        <v>698</v>
      </c>
      <c r="C234" s="198"/>
      <c r="D234" s="794" t="s">
        <v>383</v>
      </c>
      <c r="E234" s="794"/>
      <c r="F234" s="422"/>
      <c r="G234" s="422"/>
      <c r="H234" s="271">
        <f t="shared" ref="H234:H245" si="56">SUM(K234:V234)</f>
        <v>0</v>
      </c>
      <c r="I234" s="190"/>
      <c r="J234" s="191">
        <f t="shared" si="47"/>
        <v>0</v>
      </c>
      <c r="K234" s="199"/>
      <c r="L234" s="193"/>
      <c r="M234" s="193"/>
      <c r="N234" s="193"/>
      <c r="O234" s="193"/>
      <c r="P234" s="194"/>
      <c r="Q234" s="193"/>
      <c r="R234" s="192"/>
      <c r="S234" s="664"/>
      <c r="T234" s="192"/>
      <c r="U234" s="192"/>
      <c r="V234" s="195"/>
    </row>
    <row r="235" spans="1:22" s="209" customFormat="1" ht="15.75" hidden="1" thickBot="1" x14ac:dyDescent="0.3">
      <c r="A235" s="126" t="s">
        <v>293</v>
      </c>
      <c r="B235" s="189" t="s">
        <v>699</v>
      </c>
      <c r="C235" s="198"/>
      <c r="D235" s="794" t="s">
        <v>384</v>
      </c>
      <c r="E235" s="794"/>
      <c r="F235" s="422"/>
      <c r="G235" s="422"/>
      <c r="H235" s="271">
        <f t="shared" si="56"/>
        <v>0</v>
      </c>
      <c r="I235" s="190"/>
      <c r="J235" s="191">
        <f t="shared" si="47"/>
        <v>0</v>
      </c>
      <c r="K235" s="199"/>
      <c r="L235" s="193"/>
      <c r="M235" s="193"/>
      <c r="N235" s="193"/>
      <c r="O235" s="193"/>
      <c r="P235" s="194"/>
      <c r="Q235" s="193"/>
      <c r="R235" s="192"/>
      <c r="S235" s="664"/>
      <c r="T235" s="192"/>
      <c r="U235" s="192"/>
      <c r="V235" s="195"/>
    </row>
    <row r="236" spans="1:22" s="209" customFormat="1" ht="15.75" hidden="1" thickBot="1" x14ac:dyDescent="0.3">
      <c r="A236" s="126" t="s">
        <v>887</v>
      </c>
      <c r="B236" s="189" t="s">
        <v>888</v>
      </c>
      <c r="C236" s="198"/>
      <c r="D236" s="794" t="s">
        <v>889</v>
      </c>
      <c r="E236" s="794"/>
      <c r="F236" s="422"/>
      <c r="G236" s="422"/>
      <c r="H236" s="271">
        <f t="shared" si="56"/>
        <v>0</v>
      </c>
      <c r="I236" s="190"/>
      <c r="J236" s="191">
        <f t="shared" si="47"/>
        <v>0</v>
      </c>
      <c r="K236" s="199"/>
      <c r="L236" s="193"/>
      <c r="M236" s="193"/>
      <c r="N236" s="193"/>
      <c r="O236" s="193"/>
      <c r="P236" s="194"/>
      <c r="Q236" s="193"/>
      <c r="R236" s="192"/>
      <c r="S236" s="664"/>
      <c r="T236" s="192"/>
      <c r="U236" s="192"/>
      <c r="V236" s="195"/>
    </row>
    <row r="237" spans="1:22" s="209" customFormat="1" ht="15.75" hidden="1" thickBot="1" x14ac:dyDescent="0.3">
      <c r="A237" s="126" t="s">
        <v>294</v>
      </c>
      <c r="B237" s="189" t="s">
        <v>700</v>
      </c>
      <c r="C237" s="198"/>
      <c r="D237" s="794" t="s">
        <v>295</v>
      </c>
      <c r="E237" s="794"/>
      <c r="F237" s="422"/>
      <c r="G237" s="422"/>
      <c r="H237" s="271">
        <f t="shared" si="56"/>
        <v>0</v>
      </c>
      <c r="I237" s="190"/>
      <c r="J237" s="191">
        <f t="shared" si="47"/>
        <v>0</v>
      </c>
      <c r="K237" s="199"/>
      <c r="L237" s="193"/>
      <c r="M237" s="193"/>
      <c r="N237" s="193"/>
      <c r="O237" s="193"/>
      <c r="P237" s="194"/>
      <c r="Q237" s="193"/>
      <c r="R237" s="192"/>
      <c r="S237" s="664"/>
      <c r="T237" s="192"/>
      <c r="U237" s="192"/>
      <c r="V237" s="195"/>
    </row>
    <row r="238" spans="1:22" s="209" customFormat="1" ht="15.75" hidden="1" thickBot="1" x14ac:dyDescent="0.3">
      <c r="A238" s="126" t="s">
        <v>296</v>
      </c>
      <c r="B238" s="189" t="s">
        <v>701</v>
      </c>
      <c r="C238" s="198"/>
      <c r="D238" s="794" t="s">
        <v>297</v>
      </c>
      <c r="E238" s="794"/>
      <c r="F238" s="422"/>
      <c r="G238" s="422"/>
      <c r="H238" s="271">
        <f t="shared" si="56"/>
        <v>0</v>
      </c>
      <c r="I238" s="190"/>
      <c r="J238" s="191">
        <f t="shared" si="47"/>
        <v>0</v>
      </c>
      <c r="K238" s="199"/>
      <c r="L238" s="193"/>
      <c r="M238" s="193"/>
      <c r="N238" s="193"/>
      <c r="O238" s="193"/>
      <c r="P238" s="194"/>
      <c r="Q238" s="193"/>
      <c r="R238" s="192"/>
      <c r="S238" s="664"/>
      <c r="T238" s="192"/>
      <c r="U238" s="192"/>
      <c r="V238" s="195"/>
    </row>
    <row r="239" spans="1:22" s="209" customFormat="1" ht="15.75" hidden="1" thickBot="1" x14ac:dyDescent="0.3">
      <c r="A239" s="126" t="s">
        <v>890</v>
      </c>
      <c r="B239" s="189" t="s">
        <v>891</v>
      </c>
      <c r="C239" s="198"/>
      <c r="D239" s="794" t="s">
        <v>892</v>
      </c>
      <c r="E239" s="794"/>
      <c r="F239" s="422"/>
      <c r="G239" s="422"/>
      <c r="H239" s="271">
        <f t="shared" si="56"/>
        <v>0</v>
      </c>
      <c r="I239" s="190"/>
      <c r="J239" s="191">
        <f t="shared" si="47"/>
        <v>0</v>
      </c>
      <c r="K239" s="199"/>
      <c r="L239" s="193"/>
      <c r="M239" s="193"/>
      <c r="N239" s="193"/>
      <c r="O239" s="193"/>
      <c r="P239" s="194"/>
      <c r="Q239" s="193"/>
      <c r="R239" s="192"/>
      <c r="S239" s="664"/>
      <c r="T239" s="192"/>
      <c r="U239" s="192"/>
      <c r="V239" s="195"/>
    </row>
    <row r="240" spans="1:22" s="41" customFormat="1" ht="15.75" hidden="1" thickBot="1" x14ac:dyDescent="0.3">
      <c r="A240" s="126" t="s">
        <v>893</v>
      </c>
      <c r="B240" s="53" t="s">
        <v>894</v>
      </c>
      <c r="C240" s="810" t="s">
        <v>895</v>
      </c>
      <c r="D240" s="811"/>
      <c r="E240" s="811"/>
      <c r="F240" s="419"/>
      <c r="G240" s="419"/>
      <c r="H240" s="258">
        <f t="shared" si="56"/>
        <v>0</v>
      </c>
      <c r="I240" s="156"/>
      <c r="J240" s="168">
        <f t="shared" si="47"/>
        <v>0</v>
      </c>
      <c r="K240" s="77"/>
      <c r="L240" s="13"/>
      <c r="M240" s="13"/>
      <c r="N240" s="13"/>
      <c r="O240" s="13"/>
      <c r="P240" s="82"/>
      <c r="Q240" s="13"/>
      <c r="R240" s="43"/>
      <c r="S240" s="669"/>
      <c r="T240" s="43"/>
      <c r="U240" s="43"/>
      <c r="V240" s="45"/>
    </row>
    <row r="241" spans="1:22" s="41" customFormat="1" ht="15.75" hidden="1" thickBot="1" x14ac:dyDescent="0.3">
      <c r="A241" s="126" t="s">
        <v>298</v>
      </c>
      <c r="B241" s="53" t="s">
        <v>702</v>
      </c>
      <c r="C241" s="810" t="s">
        <v>299</v>
      </c>
      <c r="D241" s="811"/>
      <c r="E241" s="811"/>
      <c r="F241" s="419"/>
      <c r="G241" s="419"/>
      <c r="H241" s="258">
        <f t="shared" si="56"/>
        <v>0</v>
      </c>
      <c r="I241" s="156"/>
      <c r="J241" s="168">
        <f t="shared" si="47"/>
        <v>0</v>
      </c>
      <c r="K241" s="77"/>
      <c r="L241" s="13"/>
      <c r="M241" s="13"/>
      <c r="N241" s="13"/>
      <c r="O241" s="13"/>
      <c r="P241" s="82"/>
      <c r="Q241" s="13"/>
      <c r="R241" s="43"/>
      <c r="S241" s="669"/>
      <c r="T241" s="43"/>
      <c r="U241" s="43"/>
      <c r="V241" s="45"/>
    </row>
    <row r="242" spans="1:22" s="41" customFormat="1" ht="15.75" hidden="1" thickBot="1" x14ac:dyDescent="0.3">
      <c r="A242" s="126" t="s">
        <v>300</v>
      </c>
      <c r="B242" s="53" t="s">
        <v>703</v>
      </c>
      <c r="C242" s="810" t="s">
        <v>896</v>
      </c>
      <c r="D242" s="811"/>
      <c r="E242" s="811"/>
      <c r="F242" s="419"/>
      <c r="G242" s="419"/>
      <c r="H242" s="258">
        <f t="shared" si="56"/>
        <v>0</v>
      </c>
      <c r="I242" s="156"/>
      <c r="J242" s="168">
        <f t="shared" si="47"/>
        <v>0</v>
      </c>
      <c r="K242" s="77"/>
      <c r="L242" s="13"/>
      <c r="M242" s="13"/>
      <c r="N242" s="13"/>
      <c r="O242" s="13"/>
      <c r="P242" s="82"/>
      <c r="Q242" s="13"/>
      <c r="R242" s="43"/>
      <c r="S242" s="669"/>
      <c r="T242" s="43"/>
      <c r="U242" s="43"/>
      <c r="V242" s="45"/>
    </row>
    <row r="243" spans="1:22" s="41" customFormat="1" ht="15.75" hidden="1" thickBot="1" x14ac:dyDescent="0.3">
      <c r="A243" s="126" t="s">
        <v>301</v>
      </c>
      <c r="B243" s="53" t="s">
        <v>704</v>
      </c>
      <c r="C243" s="810" t="s">
        <v>897</v>
      </c>
      <c r="D243" s="811"/>
      <c r="E243" s="811"/>
      <c r="F243" s="419"/>
      <c r="G243" s="419"/>
      <c r="H243" s="258">
        <f t="shared" si="56"/>
        <v>0</v>
      </c>
      <c r="I243" s="156"/>
      <c r="J243" s="168">
        <f t="shared" si="47"/>
        <v>0</v>
      </c>
      <c r="K243" s="77"/>
      <c r="L243" s="13"/>
      <c r="M243" s="13"/>
      <c r="N243" s="13"/>
      <c r="O243" s="13"/>
      <c r="P243" s="82"/>
      <c r="Q243" s="13"/>
      <c r="R243" s="43"/>
      <c r="S243" s="669"/>
      <c r="T243" s="43"/>
      <c r="U243" s="43"/>
      <c r="V243" s="45"/>
    </row>
    <row r="244" spans="1:22" s="41" customFormat="1" ht="15.75" hidden="1" thickBot="1" x14ac:dyDescent="0.3">
      <c r="A244" s="126" t="s">
        <v>302</v>
      </c>
      <c r="B244" s="53" t="s">
        <v>705</v>
      </c>
      <c r="C244" s="810" t="s">
        <v>303</v>
      </c>
      <c r="D244" s="811"/>
      <c r="E244" s="811"/>
      <c r="F244" s="419"/>
      <c r="G244" s="419"/>
      <c r="H244" s="258">
        <f t="shared" si="56"/>
        <v>0</v>
      </c>
      <c r="I244" s="156"/>
      <c r="J244" s="168">
        <f t="shared" si="47"/>
        <v>0</v>
      </c>
      <c r="K244" s="77"/>
      <c r="L244" s="13"/>
      <c r="M244" s="13"/>
      <c r="N244" s="13"/>
      <c r="O244" s="13"/>
      <c r="P244" s="82"/>
      <c r="Q244" s="13"/>
      <c r="R244" s="43"/>
      <c r="S244" s="669"/>
      <c r="T244" s="43"/>
      <c r="U244" s="43"/>
      <c r="V244" s="45"/>
    </row>
    <row r="245" spans="1:22" s="41" customFormat="1" ht="15.75" hidden="1" thickBot="1" x14ac:dyDescent="0.3">
      <c r="A245" s="126" t="s">
        <v>898</v>
      </c>
      <c r="B245" s="53" t="s">
        <v>899</v>
      </c>
      <c r="C245" s="810" t="s">
        <v>901</v>
      </c>
      <c r="D245" s="811"/>
      <c r="E245" s="811"/>
      <c r="F245" s="419"/>
      <c r="G245" s="419"/>
      <c r="H245" s="258">
        <f t="shared" si="56"/>
        <v>0</v>
      </c>
      <c r="I245" s="156"/>
      <c r="J245" s="168">
        <f t="shared" si="47"/>
        <v>0</v>
      </c>
      <c r="K245" s="77"/>
      <c r="L245" s="13"/>
      <c r="M245" s="13"/>
      <c r="N245" s="13"/>
      <c r="O245" s="13"/>
      <c r="P245" s="82"/>
      <c r="Q245" s="13"/>
      <c r="R245" s="43"/>
      <c r="S245" s="669"/>
      <c r="T245" s="43"/>
      <c r="U245" s="43"/>
      <c r="V245" s="45"/>
    </row>
    <row r="246" spans="1:22" s="41" customFormat="1" ht="15.75" hidden="1" thickBot="1" x14ac:dyDescent="0.3">
      <c r="A246" s="126"/>
      <c r="B246" s="53" t="s">
        <v>900</v>
      </c>
      <c r="C246" s="810" t="s">
        <v>902</v>
      </c>
      <c r="D246" s="811"/>
      <c r="E246" s="811"/>
      <c r="F246" s="419"/>
      <c r="G246" s="419"/>
      <c r="H246" s="258">
        <f>H247+H248</f>
        <v>0</v>
      </c>
      <c r="I246" s="156">
        <f t="shared" ref="I246:V246" si="57">I247+I248</f>
        <v>0</v>
      </c>
      <c r="J246" s="168">
        <f t="shared" si="47"/>
        <v>0</v>
      </c>
      <c r="K246" s="77">
        <f t="shared" si="57"/>
        <v>0</v>
      </c>
      <c r="L246" s="13">
        <f t="shared" si="57"/>
        <v>0</v>
      </c>
      <c r="M246" s="13">
        <f t="shared" si="57"/>
        <v>0</v>
      </c>
      <c r="N246" s="13">
        <f t="shared" si="57"/>
        <v>0</v>
      </c>
      <c r="O246" s="13">
        <f t="shared" si="57"/>
        <v>0</v>
      </c>
      <c r="P246" s="82">
        <f t="shared" si="57"/>
        <v>0</v>
      </c>
      <c r="Q246" s="13">
        <f t="shared" si="57"/>
        <v>0</v>
      </c>
      <c r="R246" s="43">
        <f t="shared" si="57"/>
        <v>0</v>
      </c>
      <c r="S246" s="669">
        <f t="shared" si="57"/>
        <v>0</v>
      </c>
      <c r="T246" s="43">
        <f t="shared" si="57"/>
        <v>0</v>
      </c>
      <c r="U246" s="43">
        <f t="shared" si="57"/>
        <v>0</v>
      </c>
      <c r="V246" s="45">
        <f t="shared" si="57"/>
        <v>0</v>
      </c>
    </row>
    <row r="247" spans="1:22" s="209" customFormat="1" ht="15.75" hidden="1" thickBot="1" x14ac:dyDescent="0.3">
      <c r="A247" s="126" t="s">
        <v>904</v>
      </c>
      <c r="B247" s="189" t="s">
        <v>903</v>
      </c>
      <c r="C247" s="198"/>
      <c r="D247" s="794" t="s">
        <v>907</v>
      </c>
      <c r="E247" s="794"/>
      <c r="F247" s="422"/>
      <c r="G247" s="422"/>
      <c r="H247" s="271">
        <f>SUM(K247:V247)</f>
        <v>0</v>
      </c>
      <c r="I247" s="190"/>
      <c r="J247" s="191">
        <f t="shared" si="47"/>
        <v>0</v>
      </c>
      <c r="K247" s="199"/>
      <c r="L247" s="193"/>
      <c r="M247" s="193"/>
      <c r="N247" s="193"/>
      <c r="O247" s="193"/>
      <c r="P247" s="194"/>
      <c r="Q247" s="193"/>
      <c r="R247" s="192"/>
      <c r="S247" s="664"/>
      <c r="T247" s="192"/>
      <c r="U247" s="192"/>
      <c r="V247" s="195"/>
    </row>
    <row r="248" spans="1:22" s="209" customFormat="1" ht="15.75" hidden="1" thickBot="1" x14ac:dyDescent="0.3">
      <c r="A248" s="126" t="s">
        <v>905</v>
      </c>
      <c r="B248" s="189" t="s">
        <v>906</v>
      </c>
      <c r="C248" s="198"/>
      <c r="D248" s="794" t="s">
        <v>908</v>
      </c>
      <c r="E248" s="794"/>
      <c r="F248" s="422"/>
      <c r="G248" s="422"/>
      <c r="H248" s="271">
        <f>SUM(K248:V248)</f>
        <v>0</v>
      </c>
      <c r="I248" s="190"/>
      <c r="J248" s="191">
        <f t="shared" si="47"/>
        <v>0</v>
      </c>
      <c r="K248" s="199"/>
      <c r="L248" s="193"/>
      <c r="M248" s="193"/>
      <c r="N248" s="193"/>
      <c r="O248" s="193"/>
      <c r="P248" s="194"/>
      <c r="Q248" s="193"/>
      <c r="R248" s="192"/>
      <c r="S248" s="664"/>
      <c r="T248" s="192"/>
      <c r="U248" s="192"/>
      <c r="V248" s="195"/>
    </row>
    <row r="249" spans="1:22" ht="15.75" hidden="1" thickBot="1" x14ac:dyDescent="0.3">
      <c r="B249" s="92" t="s">
        <v>709</v>
      </c>
      <c r="C249" s="784" t="s">
        <v>304</v>
      </c>
      <c r="D249" s="785"/>
      <c r="E249" s="785"/>
      <c r="F249" s="421"/>
      <c r="G249" s="421"/>
      <c r="H249" s="252">
        <f>H250+H251+H252+H253+H254</f>
        <v>0</v>
      </c>
      <c r="I249" s="150">
        <f t="shared" ref="I249:V249" si="58">I250+I251+I252+I253+I254</f>
        <v>0</v>
      </c>
      <c r="J249" s="166">
        <f t="shared" si="47"/>
        <v>0</v>
      </c>
      <c r="K249" s="94">
        <f t="shared" si="58"/>
        <v>0</v>
      </c>
      <c r="L249" s="95">
        <f t="shared" si="58"/>
        <v>0</v>
      </c>
      <c r="M249" s="95">
        <f t="shared" si="58"/>
        <v>0</v>
      </c>
      <c r="N249" s="95">
        <f t="shared" si="58"/>
        <v>0</v>
      </c>
      <c r="O249" s="95">
        <f t="shared" si="58"/>
        <v>0</v>
      </c>
      <c r="P249" s="98">
        <f t="shared" si="58"/>
        <v>0</v>
      </c>
      <c r="Q249" s="95">
        <f t="shared" si="58"/>
        <v>0</v>
      </c>
      <c r="R249" s="97">
        <f t="shared" si="58"/>
        <v>0</v>
      </c>
      <c r="S249" s="668">
        <f t="shared" si="58"/>
        <v>0</v>
      </c>
      <c r="T249" s="97">
        <f t="shared" si="58"/>
        <v>0</v>
      </c>
      <c r="U249" s="97">
        <f t="shared" si="58"/>
        <v>0</v>
      </c>
      <c r="V249" s="99">
        <f t="shared" si="58"/>
        <v>0</v>
      </c>
    </row>
    <row r="250" spans="1:22" s="41" customFormat="1" ht="15.75" hidden="1" thickBot="1" x14ac:dyDescent="0.3">
      <c r="A250" s="126" t="s">
        <v>305</v>
      </c>
      <c r="B250" s="196" t="s">
        <v>710</v>
      </c>
      <c r="C250" s="815" t="s">
        <v>385</v>
      </c>
      <c r="D250" s="816"/>
      <c r="E250" s="816"/>
      <c r="F250" s="441"/>
      <c r="G250" s="441"/>
      <c r="H250" s="272">
        <f t="shared" ref="H250:H256" si="59">SUM(K250:V250)</f>
        <v>0</v>
      </c>
      <c r="I250" s="197"/>
      <c r="J250" s="211">
        <f t="shared" si="47"/>
        <v>0</v>
      </c>
      <c r="K250" s="212"/>
      <c r="L250" s="213"/>
      <c r="M250" s="213"/>
      <c r="N250" s="213"/>
      <c r="O250" s="213"/>
      <c r="P250" s="216"/>
      <c r="Q250" s="213"/>
      <c r="R250" s="215"/>
      <c r="S250" s="674"/>
      <c r="T250" s="215"/>
      <c r="U250" s="215"/>
      <c r="V250" s="214"/>
    </row>
    <row r="251" spans="1:22" s="41" customFormat="1" ht="15.75" hidden="1" thickBot="1" x14ac:dyDescent="0.3">
      <c r="A251" s="126" t="s">
        <v>306</v>
      </c>
      <c r="B251" s="196" t="s">
        <v>711</v>
      </c>
      <c r="C251" s="815" t="s">
        <v>386</v>
      </c>
      <c r="D251" s="816"/>
      <c r="E251" s="816"/>
      <c r="F251" s="441"/>
      <c r="G251" s="441"/>
      <c r="H251" s="272">
        <f t="shared" si="59"/>
        <v>0</v>
      </c>
      <c r="I251" s="197"/>
      <c r="J251" s="211">
        <f t="shared" si="47"/>
        <v>0</v>
      </c>
      <c r="K251" s="212"/>
      <c r="L251" s="213"/>
      <c r="M251" s="213"/>
      <c r="N251" s="213"/>
      <c r="O251" s="213"/>
      <c r="P251" s="216"/>
      <c r="Q251" s="213"/>
      <c r="R251" s="215"/>
      <c r="S251" s="674"/>
      <c r="T251" s="215"/>
      <c r="U251" s="215"/>
      <c r="V251" s="214"/>
    </row>
    <row r="252" spans="1:22" s="41" customFormat="1" ht="15.75" hidden="1" thickBot="1" x14ac:dyDescent="0.3">
      <c r="A252" s="126" t="s">
        <v>307</v>
      </c>
      <c r="B252" s="196" t="s">
        <v>712</v>
      </c>
      <c r="C252" s="815" t="s">
        <v>308</v>
      </c>
      <c r="D252" s="816"/>
      <c r="E252" s="816"/>
      <c r="F252" s="441"/>
      <c r="G252" s="441"/>
      <c r="H252" s="272">
        <f t="shared" si="59"/>
        <v>0</v>
      </c>
      <c r="I252" s="197"/>
      <c r="J252" s="211">
        <f t="shared" si="47"/>
        <v>0</v>
      </c>
      <c r="K252" s="212"/>
      <c r="L252" s="213"/>
      <c r="M252" s="213"/>
      <c r="N252" s="213"/>
      <c r="O252" s="213"/>
      <c r="P252" s="216"/>
      <c r="Q252" s="213"/>
      <c r="R252" s="215"/>
      <c r="S252" s="674"/>
      <c r="T252" s="215"/>
      <c r="U252" s="215"/>
      <c r="V252" s="214"/>
    </row>
    <row r="253" spans="1:22" s="41" customFormat="1" ht="15.75" hidden="1" thickBot="1" x14ac:dyDescent="0.3">
      <c r="A253" s="126" t="s">
        <v>309</v>
      </c>
      <c r="B253" s="196" t="s">
        <v>713</v>
      </c>
      <c r="C253" s="815" t="s">
        <v>310</v>
      </c>
      <c r="D253" s="816"/>
      <c r="E253" s="816"/>
      <c r="F253" s="441"/>
      <c r="G253" s="441"/>
      <c r="H253" s="272">
        <f t="shared" si="59"/>
        <v>0</v>
      </c>
      <c r="I253" s="197"/>
      <c r="J253" s="211">
        <f t="shared" si="47"/>
        <v>0</v>
      </c>
      <c r="K253" s="212"/>
      <c r="L253" s="213"/>
      <c r="M253" s="213"/>
      <c r="N253" s="213"/>
      <c r="O253" s="213"/>
      <c r="P253" s="216"/>
      <c r="Q253" s="213"/>
      <c r="R253" s="215"/>
      <c r="S253" s="674"/>
      <c r="T253" s="215"/>
      <c r="U253" s="215"/>
      <c r="V253" s="214"/>
    </row>
    <row r="254" spans="1:22" s="41" customFormat="1" ht="15.75" hidden="1" thickBot="1" x14ac:dyDescent="0.3">
      <c r="A254" s="126" t="s">
        <v>311</v>
      </c>
      <c r="B254" s="196" t="s">
        <v>714</v>
      </c>
      <c r="C254" s="815" t="s">
        <v>387</v>
      </c>
      <c r="D254" s="816"/>
      <c r="E254" s="816"/>
      <c r="F254" s="441"/>
      <c r="G254" s="441"/>
      <c r="H254" s="272">
        <f t="shared" si="59"/>
        <v>0</v>
      </c>
      <c r="I254" s="197"/>
      <c r="J254" s="211">
        <f t="shared" si="47"/>
        <v>0</v>
      </c>
      <c r="K254" s="212"/>
      <c r="L254" s="213"/>
      <c r="M254" s="213"/>
      <c r="N254" s="213"/>
      <c r="O254" s="213"/>
      <c r="P254" s="216"/>
      <c r="Q254" s="213"/>
      <c r="R254" s="215"/>
      <c r="S254" s="674"/>
      <c r="T254" s="215"/>
      <c r="U254" s="215"/>
      <c r="V254" s="214"/>
    </row>
    <row r="255" spans="1:22" ht="15.75" hidden="1" thickBot="1" x14ac:dyDescent="0.3">
      <c r="A255" s="126" t="s">
        <v>313</v>
      </c>
      <c r="B255" s="92" t="s">
        <v>715</v>
      </c>
      <c r="C255" s="784" t="s">
        <v>312</v>
      </c>
      <c r="D255" s="785"/>
      <c r="E255" s="785"/>
      <c r="F255" s="421"/>
      <c r="G255" s="421"/>
      <c r="H255" s="252">
        <f t="shared" si="59"/>
        <v>0</v>
      </c>
      <c r="I255" s="150"/>
      <c r="J255" s="166">
        <f t="shared" si="47"/>
        <v>0</v>
      </c>
      <c r="K255" s="94"/>
      <c r="L255" s="95"/>
      <c r="M255" s="95"/>
      <c r="N255" s="95"/>
      <c r="O255" s="95"/>
      <c r="P255" s="98"/>
      <c r="Q255" s="95"/>
      <c r="R255" s="97"/>
      <c r="S255" s="668"/>
      <c r="T255" s="97"/>
      <c r="U255" s="97"/>
      <c r="V255" s="99"/>
    </row>
    <row r="256" spans="1:22" ht="15.75" hidden="1" thickBot="1" x14ac:dyDescent="0.3">
      <c r="A256" s="126" t="s">
        <v>909</v>
      </c>
      <c r="B256" s="92" t="s">
        <v>910</v>
      </c>
      <c r="C256" s="784" t="s">
        <v>911</v>
      </c>
      <c r="D256" s="785"/>
      <c r="E256" s="785"/>
      <c r="F256" s="421"/>
      <c r="G256" s="421"/>
      <c r="H256" s="252">
        <f t="shared" si="59"/>
        <v>0</v>
      </c>
      <c r="I256" s="150"/>
      <c r="J256" s="166">
        <f t="shared" si="47"/>
        <v>0</v>
      </c>
      <c r="K256" s="94"/>
      <c r="L256" s="95"/>
      <c r="M256" s="95"/>
      <c r="N256" s="95"/>
      <c r="O256" s="95"/>
      <c r="P256" s="98"/>
      <c r="Q256" s="95"/>
      <c r="R256" s="97"/>
      <c r="S256" s="668"/>
      <c r="T256" s="97"/>
      <c r="U256" s="97"/>
      <c r="V256" s="99"/>
    </row>
    <row r="257" spans="1:22" ht="15.75" thickBot="1" x14ac:dyDescent="0.3">
      <c r="B257" s="817" t="s">
        <v>314</v>
      </c>
      <c r="C257" s="818"/>
      <c r="D257" s="818"/>
      <c r="E257" s="818"/>
      <c r="F257" s="249">
        <f>F5+F24+F32+F61+F77+F149+F159+F164+F227</f>
        <v>104000</v>
      </c>
      <c r="G257" s="249">
        <f>G5+G24+G32+G61+G77+G149+G159+G164+G227</f>
        <v>118690</v>
      </c>
      <c r="H257" s="249">
        <f>H5+H24+H32+H61+H77+H149+H159+H164+H227</f>
        <v>125369</v>
      </c>
      <c r="I257" s="147">
        <f>I5+I24+I32+I61+I77+I149+I159+I164+I227</f>
        <v>0</v>
      </c>
      <c r="J257" s="164">
        <f t="shared" si="47"/>
        <v>125369</v>
      </c>
      <c r="K257" s="86">
        <f t="shared" ref="K257:V257" si="60">K5+K24+K32+K61+K77+K149+K159+K164+K227</f>
        <v>10879</v>
      </c>
      <c r="L257" s="87">
        <f t="shared" si="60"/>
        <v>11097</v>
      </c>
      <c r="M257" s="87">
        <f t="shared" si="60"/>
        <v>10017</v>
      </c>
      <c r="N257" s="87">
        <f t="shared" si="60"/>
        <v>18797</v>
      </c>
      <c r="O257" s="87">
        <f t="shared" si="60"/>
        <v>10638</v>
      </c>
      <c r="P257" s="90">
        <f t="shared" si="60"/>
        <v>-8587</v>
      </c>
      <c r="Q257" s="87">
        <f t="shared" si="60"/>
        <v>9192</v>
      </c>
      <c r="R257" s="89">
        <f t="shared" si="60"/>
        <v>9481</v>
      </c>
      <c r="S257" s="666">
        <f t="shared" si="60"/>
        <v>11502</v>
      </c>
      <c r="T257" s="89">
        <f t="shared" si="60"/>
        <v>23407</v>
      </c>
      <c r="U257" s="89">
        <f t="shared" si="60"/>
        <v>9482</v>
      </c>
      <c r="V257" s="91">
        <f t="shared" si="60"/>
        <v>9464</v>
      </c>
    </row>
    <row r="258" spans="1:22" x14ac:dyDescent="0.25">
      <c r="B258" s="22"/>
      <c r="C258" s="23"/>
      <c r="D258" s="23"/>
      <c r="E258" s="24"/>
      <c r="F258" s="24"/>
      <c r="G258" s="24"/>
      <c r="H258" s="24"/>
      <c r="I258" s="24"/>
      <c r="J258" s="60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x14ac:dyDescent="0.25">
      <c r="B259" s="25"/>
      <c r="C259" s="26"/>
      <c r="D259" s="26"/>
      <c r="E259" s="24"/>
      <c r="F259" s="24"/>
      <c r="G259" s="24"/>
      <c r="H259" s="24"/>
      <c r="I259" s="24"/>
      <c r="J259" s="60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x14ac:dyDescent="0.25">
      <c r="B260" s="27"/>
      <c r="C260" s="24"/>
      <c r="D260" s="24"/>
      <c r="E260" s="28"/>
      <c r="F260" s="28"/>
      <c r="G260" s="28"/>
      <c r="H260" s="28"/>
      <c r="I260" s="28"/>
      <c r="J260" s="60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x14ac:dyDescent="0.25">
      <c r="B261" s="27"/>
      <c r="C261" s="24"/>
      <c r="D261" s="24"/>
      <c r="E261" s="28"/>
      <c r="F261" s="28"/>
      <c r="G261" s="28"/>
      <c r="H261" s="28"/>
      <c r="I261" s="28"/>
      <c r="J261" s="60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x14ac:dyDescent="0.25">
      <c r="B262" s="27"/>
      <c r="C262" s="24"/>
      <c r="D262" s="24"/>
      <c r="E262" s="28"/>
      <c r="F262" s="28"/>
      <c r="G262" s="28"/>
      <c r="H262" s="28"/>
      <c r="I262" s="28"/>
      <c r="J262" s="60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x14ac:dyDescent="0.25">
      <c r="B263" s="27"/>
      <c r="C263" s="24"/>
      <c r="D263" s="24"/>
      <c r="E263" s="28"/>
      <c r="F263" s="28"/>
      <c r="G263" s="28"/>
      <c r="H263" s="28"/>
      <c r="I263" s="28"/>
      <c r="J263" s="60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x14ac:dyDescent="0.25">
      <c r="B264" s="27"/>
      <c r="C264" s="24"/>
      <c r="D264" s="24"/>
      <c r="E264" s="28"/>
      <c r="F264" s="28"/>
      <c r="G264" s="28"/>
      <c r="H264" s="28"/>
      <c r="I264" s="28"/>
      <c r="J264" s="60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x14ac:dyDescent="0.25">
      <c r="B265" s="27"/>
      <c r="C265" s="24"/>
      <c r="D265" s="24"/>
      <c r="E265" s="28"/>
      <c r="F265" s="28"/>
      <c r="G265" s="28"/>
      <c r="H265" s="28"/>
      <c r="I265" s="28"/>
      <c r="J265" s="60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x14ac:dyDescent="0.25">
      <c r="B266" s="27"/>
      <c r="C266" s="28"/>
      <c r="D266" s="28"/>
      <c r="E266" s="24"/>
      <c r="F266" s="24"/>
      <c r="G266" s="24"/>
      <c r="H266" s="24"/>
      <c r="I266" s="24"/>
      <c r="J266" s="60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x14ac:dyDescent="0.25">
      <c r="B267" s="27"/>
      <c r="C267" s="28"/>
      <c r="D267" s="28"/>
      <c r="E267" s="24"/>
      <c r="F267" s="24"/>
      <c r="G267" s="24"/>
      <c r="H267" s="24"/>
      <c r="I267" s="24"/>
      <c r="J267" s="60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x14ac:dyDescent="0.25">
      <c r="B268" s="27"/>
      <c r="C268" s="28"/>
      <c r="D268" s="28"/>
      <c r="E268" s="24"/>
      <c r="F268" s="24"/>
      <c r="G268" s="24"/>
      <c r="H268" s="24"/>
      <c r="I268" s="24"/>
      <c r="J268" s="60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x14ac:dyDescent="0.25">
      <c r="B269" s="27"/>
      <c r="C269" s="24"/>
      <c r="D269" s="24"/>
      <c r="E269" s="28"/>
      <c r="F269" s="28"/>
      <c r="G269" s="28"/>
      <c r="H269" s="28"/>
      <c r="I269" s="28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x14ac:dyDescent="0.25">
      <c r="B270" s="27"/>
      <c r="C270" s="24"/>
      <c r="D270" s="24"/>
      <c r="E270" s="28"/>
      <c r="F270" s="28"/>
      <c r="G270" s="28"/>
      <c r="H270" s="28"/>
      <c r="I270" s="28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x14ac:dyDescent="0.25">
      <c r="B271" s="27"/>
      <c r="C271" s="24"/>
      <c r="D271" s="24"/>
      <c r="E271" s="28"/>
      <c r="F271" s="28"/>
      <c r="G271" s="28"/>
      <c r="H271" s="28"/>
      <c r="I271" s="28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x14ac:dyDescent="0.25">
      <c r="A272" s="128"/>
      <c r="B272" s="27"/>
      <c r="C272" s="24"/>
      <c r="D272" s="24"/>
      <c r="E272" s="28"/>
      <c r="F272" s="28"/>
      <c r="G272" s="28"/>
      <c r="H272" s="28"/>
      <c r="I272" s="28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x14ac:dyDescent="0.25">
      <c r="A273" s="128"/>
      <c r="B273" s="27"/>
      <c r="C273" s="24"/>
      <c r="D273" s="24"/>
      <c r="E273" s="28"/>
      <c r="F273" s="28"/>
      <c r="G273" s="28"/>
      <c r="H273" s="28"/>
      <c r="I273" s="28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x14ac:dyDescent="0.25">
      <c r="A274" s="128"/>
      <c r="B274" s="27"/>
      <c r="C274" s="24"/>
      <c r="D274" s="24"/>
      <c r="E274" s="28"/>
      <c r="F274" s="28"/>
      <c r="G274" s="28"/>
      <c r="H274" s="28"/>
      <c r="I274" s="28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x14ac:dyDescent="0.25">
      <c r="A275" s="128"/>
      <c r="B275" s="27"/>
      <c r="C275" s="24"/>
      <c r="D275" s="24"/>
      <c r="E275" s="28"/>
      <c r="F275" s="28"/>
      <c r="G275" s="28"/>
      <c r="H275" s="28"/>
      <c r="I275" s="28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x14ac:dyDescent="0.25">
      <c r="A276" s="128"/>
      <c r="B276" s="27"/>
      <c r="C276" s="24"/>
      <c r="D276" s="24"/>
      <c r="E276" s="28"/>
      <c r="F276" s="28"/>
      <c r="G276" s="28"/>
      <c r="H276" s="28"/>
      <c r="I276" s="28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x14ac:dyDescent="0.25">
      <c r="A277" s="128"/>
      <c r="B277" s="27"/>
      <c r="C277" s="24"/>
      <c r="D277" s="24"/>
      <c r="E277" s="28"/>
      <c r="F277" s="28"/>
      <c r="G277" s="28"/>
      <c r="H277" s="28"/>
      <c r="I277" s="28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x14ac:dyDescent="0.25">
      <c r="A278" s="128"/>
      <c r="B278" s="27"/>
      <c r="C278" s="24"/>
      <c r="D278" s="24"/>
      <c r="E278" s="28"/>
      <c r="F278" s="28"/>
      <c r="G278" s="28"/>
      <c r="H278" s="28"/>
      <c r="I278" s="28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x14ac:dyDescent="0.25">
      <c r="A279" s="128"/>
      <c r="B279" s="27"/>
      <c r="C279" s="28"/>
      <c r="D279" s="28"/>
      <c r="E279" s="24"/>
      <c r="F279" s="24"/>
      <c r="G279" s="24"/>
      <c r="H279" s="24"/>
      <c r="I279" s="24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x14ac:dyDescent="0.25">
      <c r="A280" s="128"/>
      <c r="B280" s="27"/>
      <c r="C280" s="24"/>
      <c r="D280" s="24"/>
      <c r="E280" s="28"/>
      <c r="F280" s="28"/>
      <c r="G280" s="28"/>
      <c r="H280" s="28"/>
      <c r="I280" s="28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x14ac:dyDescent="0.25">
      <c r="A281" s="128"/>
      <c r="B281" s="27"/>
      <c r="C281" s="24"/>
      <c r="D281" s="24"/>
      <c r="E281" s="28"/>
      <c r="F281" s="28"/>
      <c r="G281" s="28"/>
      <c r="H281" s="28"/>
      <c r="I281" s="28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x14ac:dyDescent="0.25">
      <c r="A282" s="128"/>
      <c r="B282" s="27"/>
      <c r="C282" s="24"/>
      <c r="D282" s="24"/>
      <c r="E282" s="28"/>
      <c r="F282" s="28"/>
      <c r="G282" s="28"/>
      <c r="H282" s="28"/>
      <c r="I282" s="28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x14ac:dyDescent="0.25">
      <c r="A283" s="128"/>
      <c r="B283" s="27"/>
      <c r="C283" s="24"/>
      <c r="D283" s="24"/>
      <c r="E283" s="28"/>
      <c r="F283" s="28"/>
      <c r="G283" s="28"/>
      <c r="H283" s="28"/>
      <c r="I283" s="28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x14ac:dyDescent="0.25">
      <c r="A284" s="128"/>
      <c r="B284" s="27"/>
      <c r="C284" s="24"/>
      <c r="D284" s="24"/>
      <c r="E284" s="28"/>
      <c r="F284" s="28"/>
      <c r="G284" s="28"/>
      <c r="H284" s="28"/>
      <c r="I284" s="28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x14ac:dyDescent="0.25">
      <c r="A285" s="128"/>
      <c r="B285" s="27"/>
      <c r="C285" s="24"/>
      <c r="D285" s="24"/>
      <c r="E285" s="28"/>
      <c r="F285" s="28"/>
      <c r="G285" s="28"/>
      <c r="H285" s="28"/>
      <c r="I285" s="28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x14ac:dyDescent="0.25">
      <c r="A286" s="128"/>
      <c r="B286" s="27"/>
      <c r="C286" s="24"/>
      <c r="D286" s="24"/>
      <c r="E286" s="28"/>
      <c r="F286" s="28"/>
      <c r="G286" s="28"/>
      <c r="H286" s="28"/>
      <c r="I286" s="28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x14ac:dyDescent="0.25">
      <c r="A287" s="128"/>
      <c r="B287" s="27"/>
      <c r="C287" s="24"/>
      <c r="D287" s="24"/>
      <c r="E287" s="28"/>
      <c r="F287" s="28"/>
      <c r="G287" s="28"/>
      <c r="H287" s="28"/>
      <c r="I287" s="28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A288" s="128"/>
      <c r="B288" s="27"/>
      <c r="C288" s="24"/>
      <c r="D288" s="24"/>
      <c r="E288" s="28"/>
      <c r="F288" s="28"/>
      <c r="G288" s="28"/>
      <c r="H288" s="28"/>
      <c r="I288" s="28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A289" s="128"/>
      <c r="B289" s="27"/>
      <c r="C289" s="24"/>
      <c r="D289" s="24"/>
      <c r="E289" s="28"/>
      <c r="F289" s="28"/>
      <c r="G289" s="28"/>
      <c r="H289" s="28"/>
      <c r="I289" s="28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A290" s="128"/>
      <c r="B290" s="27"/>
      <c r="C290" s="28"/>
      <c r="D290" s="28"/>
      <c r="E290" s="24"/>
      <c r="F290" s="24"/>
      <c r="G290" s="24"/>
      <c r="H290" s="24"/>
      <c r="I290" s="24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A291" s="128"/>
      <c r="B291" s="27"/>
      <c r="C291" s="24"/>
      <c r="D291" s="24"/>
      <c r="E291" s="28"/>
      <c r="F291" s="28"/>
      <c r="G291" s="28"/>
      <c r="H291" s="28"/>
      <c r="I291" s="28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A292" s="128"/>
      <c r="B292" s="27"/>
      <c r="C292" s="24"/>
      <c r="D292" s="24"/>
      <c r="E292" s="28"/>
      <c r="F292" s="28"/>
      <c r="G292" s="28"/>
      <c r="H292" s="28"/>
      <c r="I292" s="28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A293" s="128"/>
      <c r="B293" s="27"/>
      <c r="C293" s="24"/>
      <c r="D293" s="24"/>
      <c r="E293" s="28"/>
      <c r="F293" s="28"/>
      <c r="G293" s="28"/>
      <c r="H293" s="28"/>
      <c r="I293" s="28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A294" s="128"/>
      <c r="B294" s="27"/>
      <c r="C294" s="24"/>
      <c r="D294" s="24"/>
      <c r="E294" s="28"/>
      <c r="F294" s="28"/>
      <c r="G294" s="28"/>
      <c r="H294" s="28"/>
      <c r="I294" s="28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A295" s="128"/>
      <c r="B295" s="27"/>
      <c r="C295" s="24"/>
      <c r="D295" s="24"/>
      <c r="E295" s="28"/>
      <c r="F295" s="28"/>
      <c r="G295" s="28"/>
      <c r="H295" s="28"/>
      <c r="I295" s="28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A296" s="128"/>
      <c r="B296" s="27"/>
      <c r="C296" s="24"/>
      <c r="D296" s="24"/>
      <c r="E296" s="28"/>
      <c r="F296" s="28"/>
      <c r="G296" s="28"/>
      <c r="H296" s="28"/>
      <c r="I296" s="28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A297" s="128"/>
      <c r="B297" s="27"/>
      <c r="C297" s="24"/>
      <c r="D297" s="24"/>
      <c r="E297" s="28"/>
      <c r="F297" s="28"/>
      <c r="G297" s="28"/>
      <c r="H297" s="28"/>
      <c r="I297" s="28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A298" s="128"/>
      <c r="B298" s="27"/>
      <c r="C298" s="24"/>
      <c r="D298" s="24"/>
      <c r="E298" s="28"/>
      <c r="F298" s="28"/>
      <c r="G298" s="28"/>
      <c r="H298" s="28"/>
      <c r="I298" s="28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28"/>
      <c r="B299" s="27"/>
      <c r="C299" s="24"/>
      <c r="D299" s="24"/>
      <c r="E299" s="28"/>
      <c r="F299" s="28"/>
      <c r="G299" s="28"/>
      <c r="H299" s="28"/>
      <c r="I299" s="28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28"/>
      <c r="B300" s="27"/>
      <c r="C300" s="24"/>
      <c r="D300" s="24"/>
      <c r="E300" s="28"/>
      <c r="F300" s="28"/>
      <c r="G300" s="28"/>
      <c r="H300" s="28"/>
      <c r="I300" s="28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28"/>
      <c r="B301" s="29"/>
      <c r="C301" s="23"/>
      <c r="D301" s="23"/>
      <c r="E301" s="24"/>
      <c r="F301" s="24"/>
      <c r="G301" s="24"/>
      <c r="H301" s="24"/>
      <c r="I301" s="24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28"/>
      <c r="B302" s="27"/>
      <c r="C302" s="28"/>
      <c r="D302" s="28"/>
      <c r="E302" s="24"/>
      <c r="F302" s="24"/>
      <c r="G302" s="24"/>
      <c r="H302" s="24"/>
      <c r="I302" s="24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28"/>
      <c r="B303" s="27"/>
      <c r="C303" s="28"/>
      <c r="D303" s="28"/>
      <c r="E303" s="24"/>
      <c r="F303" s="24"/>
      <c r="G303" s="24"/>
      <c r="H303" s="24"/>
      <c r="I303" s="24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28"/>
      <c r="B304" s="27"/>
      <c r="C304" s="28"/>
      <c r="D304" s="28"/>
      <c r="E304" s="24"/>
      <c r="F304" s="24"/>
      <c r="G304" s="24"/>
      <c r="H304" s="24"/>
      <c r="I304" s="24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28"/>
      <c r="B305" s="27"/>
      <c r="C305" s="24"/>
      <c r="D305" s="24"/>
      <c r="E305" s="28"/>
      <c r="F305" s="28"/>
      <c r="G305" s="28"/>
      <c r="H305" s="28"/>
      <c r="I305" s="28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28"/>
      <c r="B306" s="27"/>
      <c r="C306" s="24"/>
      <c r="D306" s="24"/>
      <c r="E306" s="28"/>
      <c r="F306" s="28"/>
      <c r="G306" s="28"/>
      <c r="H306" s="28"/>
      <c r="I306" s="28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28"/>
      <c r="B307" s="27"/>
      <c r="C307" s="24"/>
      <c r="D307" s="24"/>
      <c r="E307" s="28"/>
      <c r="F307" s="28"/>
      <c r="G307" s="28"/>
      <c r="H307" s="28"/>
      <c r="I307" s="28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28"/>
      <c r="B308" s="27"/>
      <c r="C308" s="24"/>
      <c r="D308" s="24"/>
      <c r="E308" s="28"/>
      <c r="F308" s="28"/>
      <c r="G308" s="28"/>
      <c r="H308" s="28"/>
      <c r="I308" s="28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28"/>
      <c r="B309" s="27"/>
      <c r="C309" s="24"/>
      <c r="D309" s="24"/>
      <c r="E309" s="28"/>
      <c r="F309" s="28"/>
      <c r="G309" s="28"/>
      <c r="H309" s="28"/>
      <c r="I309" s="28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28"/>
      <c r="B310" s="27"/>
      <c r="C310" s="24"/>
      <c r="D310" s="24"/>
      <c r="E310" s="28"/>
      <c r="F310" s="28"/>
      <c r="G310" s="28"/>
      <c r="H310" s="28"/>
      <c r="I310" s="28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28"/>
      <c r="B311" s="27"/>
      <c r="C311" s="24"/>
      <c r="D311" s="24"/>
      <c r="E311" s="28"/>
      <c r="F311" s="28"/>
      <c r="G311" s="28"/>
      <c r="H311" s="28"/>
      <c r="I311" s="28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28"/>
      <c r="B312" s="27"/>
      <c r="C312" s="24"/>
      <c r="D312" s="24"/>
      <c r="E312" s="28"/>
      <c r="F312" s="28"/>
      <c r="G312" s="28"/>
      <c r="H312" s="28"/>
      <c r="I312" s="28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28"/>
      <c r="B313" s="27"/>
      <c r="C313" s="24"/>
      <c r="D313" s="24"/>
      <c r="E313" s="28"/>
      <c r="F313" s="28"/>
      <c r="G313" s="28"/>
      <c r="H313" s="28"/>
      <c r="I313" s="28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28"/>
      <c r="B314" s="27"/>
      <c r="C314" s="24"/>
      <c r="D314" s="24"/>
      <c r="E314" s="28"/>
      <c r="F314" s="28"/>
      <c r="G314" s="28"/>
      <c r="H314" s="28"/>
      <c r="I314" s="28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28"/>
      <c r="B315" s="27"/>
      <c r="C315" s="28"/>
      <c r="D315" s="28"/>
      <c r="E315" s="24"/>
      <c r="F315" s="24"/>
      <c r="G315" s="24"/>
      <c r="H315" s="24"/>
      <c r="I315" s="24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28"/>
      <c r="B316" s="27"/>
      <c r="C316" s="24"/>
      <c r="D316" s="24"/>
      <c r="E316" s="28"/>
      <c r="F316" s="28"/>
      <c r="G316" s="28"/>
      <c r="H316" s="28"/>
      <c r="I316" s="28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28"/>
      <c r="B317" s="27"/>
      <c r="C317" s="24"/>
      <c r="D317" s="24"/>
      <c r="E317" s="28"/>
      <c r="F317" s="28"/>
      <c r="G317" s="28"/>
      <c r="H317" s="28"/>
      <c r="I317" s="28"/>
      <c r="J317" s="60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x14ac:dyDescent="0.25">
      <c r="A318" s="128"/>
      <c r="B318" s="27"/>
      <c r="C318" s="24"/>
      <c r="D318" s="24"/>
      <c r="E318" s="28"/>
      <c r="F318" s="28"/>
      <c r="G318" s="28"/>
      <c r="H318" s="28"/>
      <c r="I318" s="28"/>
      <c r="J318" s="60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x14ac:dyDescent="0.25">
      <c r="A319" s="128"/>
      <c r="B319" s="27"/>
      <c r="C319" s="24"/>
      <c r="D319" s="24"/>
      <c r="E319" s="28"/>
      <c r="F319" s="28"/>
      <c r="G319" s="28"/>
      <c r="H319" s="28"/>
      <c r="I319" s="28"/>
    </row>
    <row r="320" spans="1:22" x14ac:dyDescent="0.25">
      <c r="B320" s="27"/>
      <c r="C320" s="24"/>
      <c r="D320" s="24"/>
      <c r="E320" s="28"/>
      <c r="F320" s="28"/>
      <c r="G320" s="28"/>
      <c r="H320" s="28"/>
      <c r="I320" s="28"/>
      <c r="J320" s="18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10" s="12" customFormat="1" x14ac:dyDescent="0.25">
      <c r="A321" s="129"/>
      <c r="B321" s="27"/>
      <c r="C321" s="24"/>
      <c r="D321" s="24"/>
      <c r="E321" s="28"/>
      <c r="F321" s="28"/>
      <c r="G321" s="28"/>
      <c r="H321" s="28"/>
      <c r="I321" s="28"/>
      <c r="J321" s="49"/>
    </row>
    <row r="322" spans="1:10" s="12" customFormat="1" x14ac:dyDescent="0.25">
      <c r="A322" s="129"/>
      <c r="B322" s="27"/>
      <c r="C322" s="24"/>
      <c r="D322" s="24"/>
      <c r="E322" s="28"/>
      <c r="F322" s="28"/>
      <c r="G322" s="28"/>
      <c r="H322" s="28"/>
      <c r="I322" s="28"/>
      <c r="J322" s="49"/>
    </row>
    <row r="323" spans="1:10" s="12" customFormat="1" x14ac:dyDescent="0.25">
      <c r="A323" s="129"/>
      <c r="B323" s="27"/>
      <c r="C323" s="24"/>
      <c r="D323" s="24"/>
      <c r="E323" s="28"/>
      <c r="F323" s="28"/>
      <c r="G323" s="28"/>
      <c r="H323" s="28"/>
      <c r="I323" s="28"/>
      <c r="J323" s="49"/>
    </row>
    <row r="324" spans="1:10" s="12" customFormat="1" x14ac:dyDescent="0.25">
      <c r="A324" s="129"/>
      <c r="B324" s="27"/>
      <c r="C324" s="24"/>
      <c r="D324" s="24"/>
      <c r="E324" s="28"/>
      <c r="F324" s="28"/>
      <c r="G324" s="28"/>
      <c r="H324" s="28"/>
      <c r="I324" s="28"/>
      <c r="J324" s="49"/>
    </row>
    <row r="325" spans="1:10" s="12" customFormat="1" x14ac:dyDescent="0.25">
      <c r="A325" s="129"/>
      <c r="B325" s="27"/>
      <c r="C325" s="24"/>
      <c r="D325" s="24"/>
      <c r="E325" s="28"/>
      <c r="F325" s="28"/>
      <c r="G325" s="28"/>
      <c r="H325" s="28"/>
      <c r="I325" s="28"/>
      <c r="J325" s="49"/>
    </row>
    <row r="326" spans="1:10" s="12" customFormat="1" x14ac:dyDescent="0.25">
      <c r="A326" s="129"/>
      <c r="B326" s="27"/>
      <c r="C326" s="28"/>
      <c r="D326" s="28"/>
      <c r="E326" s="24"/>
      <c r="F326" s="24"/>
      <c r="G326" s="24"/>
      <c r="H326" s="24"/>
      <c r="I326" s="24"/>
      <c r="J326" s="49"/>
    </row>
    <row r="327" spans="1:10" s="12" customFormat="1" x14ac:dyDescent="0.25">
      <c r="A327" s="129"/>
      <c r="B327" s="27"/>
      <c r="C327" s="24"/>
      <c r="D327" s="24"/>
      <c r="E327" s="28"/>
      <c r="F327" s="28"/>
      <c r="G327" s="28"/>
      <c r="H327" s="28"/>
      <c r="I327" s="28"/>
      <c r="J327" s="49"/>
    </row>
    <row r="328" spans="1:10" s="12" customFormat="1" x14ac:dyDescent="0.25">
      <c r="A328" s="129"/>
      <c r="B328" s="27"/>
      <c r="C328" s="24"/>
      <c r="D328" s="24"/>
      <c r="E328" s="28"/>
      <c r="F328" s="28"/>
      <c r="G328" s="28"/>
      <c r="H328" s="28"/>
      <c r="I328" s="28"/>
      <c r="J328" s="49"/>
    </row>
    <row r="329" spans="1:10" s="12" customFormat="1" x14ac:dyDescent="0.25">
      <c r="A329" s="129"/>
      <c r="B329" s="27"/>
      <c r="C329" s="24"/>
      <c r="D329" s="24"/>
      <c r="E329" s="28"/>
      <c r="F329" s="28"/>
      <c r="G329" s="28"/>
      <c r="H329" s="28"/>
      <c r="I329" s="28"/>
      <c r="J329" s="49"/>
    </row>
    <row r="330" spans="1:10" s="12" customFormat="1" x14ac:dyDescent="0.25">
      <c r="A330" s="129"/>
      <c r="B330" s="27"/>
      <c r="C330" s="24"/>
      <c r="D330" s="24"/>
      <c r="E330" s="28"/>
      <c r="F330" s="28"/>
      <c r="G330" s="28"/>
      <c r="H330" s="28"/>
      <c r="I330" s="28"/>
      <c r="J330" s="49"/>
    </row>
    <row r="331" spans="1:10" s="12" customFormat="1" x14ac:dyDescent="0.25">
      <c r="A331" s="129"/>
      <c r="B331" s="27"/>
      <c r="C331" s="24"/>
      <c r="D331" s="24"/>
      <c r="E331" s="28"/>
      <c r="F331" s="28"/>
      <c r="G331" s="28"/>
      <c r="H331" s="28"/>
      <c r="I331" s="28"/>
      <c r="J331" s="49"/>
    </row>
    <row r="332" spans="1:10" s="12" customFormat="1" x14ac:dyDescent="0.25">
      <c r="A332" s="129"/>
      <c r="B332" s="27"/>
      <c r="C332" s="24"/>
      <c r="D332" s="24"/>
      <c r="E332" s="28"/>
      <c r="F332" s="28"/>
      <c r="G332" s="28"/>
      <c r="H332" s="28"/>
      <c r="I332" s="28"/>
      <c r="J332" s="49"/>
    </row>
    <row r="333" spans="1:10" s="12" customFormat="1" x14ac:dyDescent="0.25">
      <c r="A333" s="129"/>
      <c r="B333" s="27"/>
      <c r="C333" s="24"/>
      <c r="D333" s="24"/>
      <c r="E333" s="28"/>
      <c r="F333" s="28"/>
      <c r="G333" s="28"/>
      <c r="H333" s="28"/>
      <c r="I333" s="28"/>
      <c r="J333" s="49"/>
    </row>
    <row r="334" spans="1:10" s="12" customFormat="1" x14ac:dyDescent="0.25">
      <c r="A334" s="129"/>
      <c r="B334" s="27"/>
      <c r="C334" s="24"/>
      <c r="D334" s="24"/>
      <c r="E334" s="28"/>
      <c r="F334" s="28"/>
      <c r="G334" s="28"/>
      <c r="H334" s="28"/>
      <c r="I334" s="28"/>
      <c r="J334" s="49"/>
    </row>
    <row r="335" spans="1:10" s="12" customFormat="1" x14ac:dyDescent="0.25">
      <c r="A335" s="129"/>
      <c r="B335" s="27"/>
      <c r="C335" s="24"/>
      <c r="D335" s="24"/>
      <c r="E335" s="28"/>
      <c r="F335" s="28"/>
      <c r="G335" s="28"/>
      <c r="H335" s="28"/>
      <c r="I335" s="28"/>
      <c r="J335" s="49"/>
    </row>
    <row r="336" spans="1:10" s="12" customFormat="1" x14ac:dyDescent="0.25">
      <c r="A336" s="129"/>
      <c r="B336" s="27"/>
      <c r="C336" s="24"/>
      <c r="D336" s="24"/>
      <c r="E336" s="28"/>
      <c r="F336" s="28"/>
      <c r="G336" s="28"/>
      <c r="H336" s="28"/>
      <c r="I336" s="28"/>
      <c r="J336" s="49"/>
    </row>
    <row r="337" spans="1:22" x14ac:dyDescent="0.25">
      <c r="B337" s="29"/>
      <c r="C337" s="23"/>
      <c r="D337" s="23"/>
      <c r="E337" s="28"/>
      <c r="F337" s="28"/>
      <c r="G337" s="28"/>
      <c r="H337" s="28"/>
      <c r="I337" s="28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B338" s="30"/>
      <c r="C338" s="26"/>
      <c r="D338" s="26"/>
      <c r="E338" s="24"/>
      <c r="F338" s="24"/>
      <c r="G338" s="24"/>
      <c r="H338" s="24"/>
      <c r="I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B339" s="27"/>
      <c r="C339" s="24"/>
      <c r="D339" s="24"/>
      <c r="E339" s="28"/>
      <c r="F339" s="28"/>
      <c r="G339" s="28"/>
      <c r="H339" s="28"/>
      <c r="I339" s="28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B340" s="27"/>
      <c r="C340" s="28"/>
      <c r="D340" s="28"/>
      <c r="E340" s="24"/>
      <c r="F340" s="24"/>
      <c r="G340" s="24"/>
      <c r="H340" s="24"/>
      <c r="I340" s="24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B341" s="27"/>
      <c r="C341" s="24"/>
      <c r="D341" s="24"/>
      <c r="E341" s="28"/>
      <c r="F341" s="28"/>
      <c r="G341" s="28"/>
      <c r="H341" s="28"/>
      <c r="I341" s="28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B342" s="27"/>
      <c r="C342" s="24"/>
      <c r="D342" s="24"/>
      <c r="E342" s="28"/>
      <c r="F342" s="28"/>
      <c r="G342" s="28"/>
      <c r="H342" s="28"/>
      <c r="I342" s="28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B343" s="27"/>
      <c r="C343" s="24"/>
      <c r="D343" s="24"/>
      <c r="E343" s="28"/>
      <c r="F343" s="28"/>
      <c r="G343" s="28"/>
      <c r="H343" s="28"/>
      <c r="I343" s="28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B344" s="27"/>
      <c r="C344" s="24"/>
      <c r="D344" s="24"/>
      <c r="E344" s="28"/>
      <c r="F344" s="28"/>
      <c r="G344" s="28"/>
      <c r="H344" s="28"/>
      <c r="I344" s="28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B345" s="27"/>
      <c r="C345" s="28"/>
      <c r="D345" s="28"/>
      <c r="E345" s="24"/>
      <c r="F345" s="24"/>
      <c r="G345" s="24"/>
      <c r="H345" s="24"/>
      <c r="I345" s="24"/>
      <c r="J345" s="60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B346" s="27"/>
      <c r="C346" s="24"/>
      <c r="D346" s="24"/>
      <c r="E346" s="28"/>
      <c r="F346" s="28"/>
      <c r="G346" s="28"/>
      <c r="H346" s="28"/>
      <c r="I346" s="28"/>
      <c r="J346" s="60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x14ac:dyDescent="0.25">
      <c r="B347" s="27"/>
      <c r="C347" s="24"/>
      <c r="D347" s="24"/>
      <c r="E347" s="28"/>
      <c r="F347" s="28"/>
      <c r="G347" s="28"/>
      <c r="H347" s="28"/>
      <c r="I347" s="28"/>
      <c r="J347" s="60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x14ac:dyDescent="0.25">
      <c r="B348" s="27"/>
      <c r="C348" s="28"/>
      <c r="D348" s="28"/>
      <c r="E348" s="24"/>
      <c r="F348" s="24"/>
      <c r="G348" s="24"/>
      <c r="H348" s="24"/>
      <c r="I348" s="24"/>
      <c r="J348" s="60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x14ac:dyDescent="0.25">
      <c r="B349" s="27"/>
      <c r="C349" s="28"/>
      <c r="D349" s="28"/>
      <c r="E349" s="24"/>
      <c r="F349" s="24"/>
      <c r="G349" s="24"/>
      <c r="H349" s="24"/>
      <c r="I349" s="24"/>
      <c r="J349" s="60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x14ac:dyDescent="0.25">
      <c r="B350" s="27"/>
      <c r="C350" s="24"/>
      <c r="D350" s="24"/>
      <c r="E350" s="28"/>
      <c r="F350" s="28"/>
      <c r="G350" s="28"/>
      <c r="H350" s="28"/>
      <c r="I350" s="28"/>
      <c r="J350" s="60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x14ac:dyDescent="0.25">
      <c r="B351" s="27"/>
      <c r="C351" s="24"/>
      <c r="D351" s="24"/>
      <c r="E351" s="28"/>
      <c r="F351" s="28"/>
      <c r="G351" s="28"/>
      <c r="H351" s="28"/>
      <c r="I351" s="28"/>
      <c r="J351" s="60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x14ac:dyDescent="0.25">
      <c r="A352" s="128"/>
      <c r="B352" s="27"/>
      <c r="C352" s="24"/>
      <c r="D352" s="24"/>
      <c r="E352" s="28"/>
      <c r="F352" s="28"/>
      <c r="G352" s="28"/>
      <c r="H352" s="28"/>
      <c r="I352" s="28"/>
      <c r="J352" s="60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x14ac:dyDescent="0.25">
      <c r="A353" s="128"/>
      <c r="B353" s="27"/>
      <c r="C353" s="28"/>
      <c r="D353" s="28"/>
      <c r="E353" s="24"/>
      <c r="F353" s="24"/>
      <c r="G353" s="24"/>
      <c r="H353" s="24"/>
      <c r="I353" s="24"/>
      <c r="J353" s="60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x14ac:dyDescent="0.25">
      <c r="A354" s="128"/>
      <c r="B354" s="27"/>
      <c r="C354" s="24"/>
      <c r="D354" s="24"/>
      <c r="E354" s="28"/>
      <c r="F354" s="28"/>
      <c r="G354" s="28"/>
      <c r="H354" s="28"/>
      <c r="I354" s="28"/>
      <c r="J354" s="60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x14ac:dyDescent="0.25">
      <c r="A355" s="128"/>
      <c r="B355" s="27"/>
      <c r="C355" s="24"/>
      <c r="D355" s="24"/>
      <c r="E355" s="28"/>
      <c r="F355" s="28"/>
      <c r="G355" s="28"/>
      <c r="H355" s="28"/>
      <c r="I355" s="28"/>
      <c r="J355" s="60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x14ac:dyDescent="0.25">
      <c r="A356" s="128"/>
      <c r="B356" s="27"/>
      <c r="C356" s="24"/>
      <c r="D356" s="24"/>
      <c r="E356" s="28"/>
      <c r="F356" s="28"/>
      <c r="G356" s="28"/>
      <c r="H356" s="28"/>
      <c r="I356" s="28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x14ac:dyDescent="0.25">
      <c r="A357" s="128"/>
      <c r="B357" s="27"/>
      <c r="C357" s="24"/>
      <c r="D357" s="24"/>
      <c r="E357" s="28"/>
      <c r="F357" s="28"/>
      <c r="G357" s="28"/>
      <c r="H357" s="28"/>
      <c r="I357" s="28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x14ac:dyDescent="0.25">
      <c r="A358" s="128"/>
      <c r="B358" s="27"/>
      <c r="C358" s="24"/>
      <c r="D358" s="24"/>
      <c r="E358" s="28"/>
      <c r="F358" s="28"/>
      <c r="G358" s="28"/>
      <c r="H358" s="28"/>
      <c r="I358" s="28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x14ac:dyDescent="0.25">
      <c r="A359" s="128"/>
      <c r="B359" s="27"/>
      <c r="C359" s="24"/>
      <c r="D359" s="24"/>
      <c r="E359" s="28"/>
      <c r="F359" s="28"/>
      <c r="G359" s="28"/>
      <c r="H359" s="28"/>
      <c r="I359" s="28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x14ac:dyDescent="0.25">
      <c r="A360" s="128"/>
      <c r="B360" s="27"/>
      <c r="C360" s="24"/>
      <c r="D360" s="24"/>
      <c r="E360" s="28"/>
      <c r="F360" s="28"/>
      <c r="G360" s="28"/>
      <c r="H360" s="28"/>
      <c r="I360" s="28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x14ac:dyDescent="0.25">
      <c r="A361" s="128"/>
      <c r="B361" s="27"/>
      <c r="C361" s="24"/>
      <c r="D361" s="24"/>
      <c r="E361" s="28"/>
      <c r="F361" s="28"/>
      <c r="G361" s="28"/>
      <c r="H361" s="28"/>
      <c r="I361" s="28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x14ac:dyDescent="0.25">
      <c r="A362" s="128"/>
      <c r="B362" s="27"/>
      <c r="C362" s="24"/>
      <c r="D362" s="24"/>
      <c r="E362" s="28"/>
      <c r="F362" s="28"/>
      <c r="G362" s="28"/>
      <c r="H362" s="28"/>
      <c r="I362" s="28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x14ac:dyDescent="0.25">
      <c r="A363" s="128"/>
      <c r="B363" s="27"/>
      <c r="C363" s="24"/>
      <c r="D363" s="24"/>
      <c r="E363" s="28"/>
      <c r="F363" s="28"/>
      <c r="G363" s="28"/>
      <c r="H363" s="28"/>
      <c r="I363" s="28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x14ac:dyDescent="0.25">
      <c r="A364" s="128"/>
      <c r="B364" s="29"/>
      <c r="C364" s="23"/>
      <c r="D364" s="23"/>
      <c r="E364" s="24"/>
      <c r="F364" s="24"/>
      <c r="G364" s="24"/>
      <c r="H364" s="24"/>
      <c r="I364" s="24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x14ac:dyDescent="0.25">
      <c r="A365" s="128"/>
      <c r="B365" s="27"/>
      <c r="C365" s="28"/>
      <c r="D365" s="28"/>
      <c r="E365" s="24"/>
      <c r="F365" s="24"/>
      <c r="G365" s="24"/>
      <c r="H365" s="24"/>
      <c r="I365" s="24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x14ac:dyDescent="0.25">
      <c r="A366" s="128"/>
      <c r="B366" s="27"/>
      <c r="C366" s="28"/>
      <c r="D366" s="28"/>
      <c r="E366" s="24"/>
      <c r="F366" s="24"/>
      <c r="G366" s="24"/>
      <c r="H366" s="24"/>
      <c r="I366" s="24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x14ac:dyDescent="0.25">
      <c r="A367" s="128"/>
      <c r="B367" s="27"/>
      <c r="C367" s="24"/>
      <c r="D367" s="24"/>
      <c r="E367" s="28"/>
      <c r="F367" s="28"/>
      <c r="G367" s="28"/>
      <c r="H367" s="28"/>
      <c r="I367" s="28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x14ac:dyDescent="0.25">
      <c r="A368" s="128"/>
      <c r="B368" s="27"/>
      <c r="C368" s="24"/>
      <c r="D368" s="24"/>
      <c r="E368" s="28"/>
      <c r="F368" s="28"/>
      <c r="G368" s="28"/>
      <c r="H368" s="28"/>
      <c r="I368" s="28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x14ac:dyDescent="0.25">
      <c r="A369" s="128"/>
      <c r="B369" s="27"/>
      <c r="C369" s="24"/>
      <c r="D369" s="24"/>
      <c r="E369" s="28"/>
      <c r="F369" s="28"/>
      <c r="G369" s="28"/>
      <c r="H369" s="28"/>
      <c r="I369" s="28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x14ac:dyDescent="0.25">
      <c r="A370" s="128"/>
      <c r="B370" s="27"/>
      <c r="C370" s="28"/>
      <c r="D370" s="28"/>
      <c r="E370" s="24"/>
      <c r="F370" s="24"/>
      <c r="G370" s="24"/>
      <c r="H370" s="24"/>
      <c r="I370" s="24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x14ac:dyDescent="0.25">
      <c r="A371" s="128"/>
      <c r="B371" s="27"/>
      <c r="C371" s="24"/>
      <c r="D371" s="24"/>
      <c r="E371" s="28"/>
      <c r="F371" s="28"/>
      <c r="G371" s="28"/>
      <c r="H371" s="28"/>
      <c r="I371" s="28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x14ac:dyDescent="0.25">
      <c r="A372" s="128"/>
      <c r="B372" s="27"/>
      <c r="C372" s="24"/>
      <c r="D372" s="24"/>
      <c r="E372" s="28"/>
      <c r="F372" s="28"/>
      <c r="G372" s="28"/>
      <c r="H372" s="28"/>
      <c r="I372" s="28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A373" s="128"/>
      <c r="B373" s="27"/>
      <c r="C373" s="28"/>
      <c r="D373" s="28"/>
      <c r="E373" s="24"/>
      <c r="F373" s="24"/>
      <c r="G373" s="24"/>
      <c r="H373" s="24"/>
      <c r="I373" s="24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A374" s="128"/>
      <c r="B374" s="27"/>
      <c r="C374" s="24"/>
      <c r="D374" s="24"/>
      <c r="E374" s="28"/>
      <c r="F374" s="28"/>
      <c r="G374" s="28"/>
      <c r="H374" s="28"/>
      <c r="I374" s="28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A375" s="128"/>
      <c r="B375" s="27"/>
      <c r="C375" s="24"/>
      <c r="D375" s="24"/>
      <c r="E375" s="28"/>
      <c r="F375" s="28"/>
      <c r="G375" s="28"/>
      <c r="H375" s="28"/>
      <c r="I375" s="28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A376" s="128"/>
      <c r="B376" s="27"/>
      <c r="C376" s="24"/>
      <c r="D376" s="24"/>
      <c r="E376" s="28"/>
      <c r="F376" s="28"/>
      <c r="G376" s="28"/>
      <c r="H376" s="28"/>
      <c r="I376" s="28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A377" s="128"/>
      <c r="B377" s="27"/>
      <c r="C377" s="24"/>
      <c r="D377" s="24"/>
      <c r="E377" s="28"/>
      <c r="F377" s="28"/>
      <c r="G377" s="28"/>
      <c r="H377" s="28"/>
      <c r="I377" s="28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A378" s="128"/>
      <c r="B378" s="27"/>
      <c r="C378" s="24"/>
      <c r="D378" s="24"/>
      <c r="E378" s="28"/>
      <c r="F378" s="28"/>
      <c r="G378" s="28"/>
      <c r="H378" s="28"/>
      <c r="I378" s="28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28"/>
      <c r="B379" s="27"/>
      <c r="C379" s="24"/>
      <c r="D379" s="24"/>
      <c r="E379" s="28"/>
      <c r="F379" s="28"/>
      <c r="G379" s="28"/>
      <c r="H379" s="28"/>
      <c r="I379" s="28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28"/>
      <c r="B380" s="27"/>
      <c r="C380" s="24"/>
      <c r="D380" s="24"/>
      <c r="E380" s="28"/>
      <c r="F380" s="28"/>
      <c r="G380" s="28"/>
      <c r="H380" s="28"/>
      <c r="I380" s="28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28"/>
      <c r="B381" s="27"/>
      <c r="C381" s="28"/>
      <c r="D381" s="28"/>
      <c r="E381" s="24"/>
      <c r="F381" s="24"/>
      <c r="G381" s="24"/>
      <c r="H381" s="24"/>
      <c r="I381" s="24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28"/>
      <c r="B382" s="27"/>
      <c r="C382" s="28"/>
      <c r="D382" s="28"/>
      <c r="E382" s="24"/>
      <c r="F382" s="24"/>
      <c r="G382" s="24"/>
      <c r="H382" s="24"/>
      <c r="I382" s="24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28"/>
      <c r="B383" s="27"/>
      <c r="C383" s="28"/>
      <c r="D383" s="28"/>
      <c r="E383" s="24"/>
      <c r="F383" s="24"/>
      <c r="G383" s="24"/>
      <c r="H383" s="24"/>
      <c r="I383" s="24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28"/>
      <c r="B384" s="27"/>
      <c r="C384" s="28"/>
      <c r="D384" s="28"/>
      <c r="E384" s="24"/>
      <c r="F384" s="24"/>
      <c r="G384" s="24"/>
      <c r="H384" s="24"/>
      <c r="I384" s="24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28"/>
      <c r="B385" s="27"/>
      <c r="C385" s="24"/>
      <c r="D385" s="24"/>
      <c r="E385" s="28"/>
      <c r="F385" s="28"/>
      <c r="G385" s="28"/>
      <c r="H385" s="28"/>
      <c r="I385" s="28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28"/>
      <c r="B386" s="27"/>
      <c r="C386" s="24"/>
      <c r="D386" s="24"/>
      <c r="E386" s="28"/>
      <c r="F386" s="28"/>
      <c r="G386" s="28"/>
      <c r="H386" s="28"/>
      <c r="I386" s="28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28"/>
      <c r="B387" s="27"/>
      <c r="C387" s="24"/>
      <c r="D387" s="24"/>
      <c r="E387" s="28"/>
      <c r="F387" s="28"/>
      <c r="G387" s="28"/>
      <c r="H387" s="28"/>
      <c r="I387" s="28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28"/>
      <c r="B388" s="27"/>
      <c r="C388" s="24"/>
      <c r="D388" s="24"/>
      <c r="E388" s="28"/>
      <c r="F388" s="28"/>
      <c r="G388" s="28"/>
      <c r="H388" s="28"/>
      <c r="I388" s="28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28"/>
      <c r="B389" s="27"/>
      <c r="C389" s="28"/>
      <c r="D389" s="28"/>
      <c r="E389" s="24"/>
      <c r="F389" s="24"/>
      <c r="G389" s="24"/>
      <c r="H389" s="24"/>
      <c r="I389" s="24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28"/>
      <c r="B390" s="27"/>
      <c r="C390" s="24"/>
      <c r="D390" s="24"/>
      <c r="E390" s="28"/>
      <c r="F390" s="28"/>
      <c r="G390" s="28"/>
      <c r="H390" s="28"/>
      <c r="I390" s="28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28"/>
      <c r="B391" s="27"/>
      <c r="C391" s="24"/>
      <c r="D391" s="24"/>
      <c r="E391" s="28"/>
      <c r="F391" s="28"/>
      <c r="G391" s="28"/>
      <c r="H391" s="28"/>
      <c r="I391" s="28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28"/>
      <c r="B392" s="27"/>
      <c r="C392" s="24"/>
      <c r="D392" s="24"/>
      <c r="E392" s="28"/>
      <c r="F392" s="28"/>
      <c r="G392" s="28"/>
      <c r="H392" s="28"/>
      <c r="I392" s="28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28"/>
      <c r="B393" s="27"/>
      <c r="C393" s="24"/>
      <c r="D393" s="24"/>
      <c r="E393" s="28"/>
      <c r="F393" s="28"/>
      <c r="G393" s="28"/>
      <c r="H393" s="28"/>
      <c r="I393" s="28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28"/>
      <c r="B394" s="27"/>
      <c r="C394" s="24"/>
      <c r="D394" s="24"/>
      <c r="E394" s="28"/>
      <c r="F394" s="28"/>
      <c r="G394" s="28"/>
      <c r="H394" s="28"/>
      <c r="I394" s="28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28"/>
      <c r="B395" s="27"/>
      <c r="C395" s="28"/>
      <c r="D395" s="28"/>
      <c r="E395" s="24"/>
      <c r="F395" s="24"/>
      <c r="G395" s="24"/>
      <c r="H395" s="24"/>
      <c r="I395" s="24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28"/>
      <c r="B396" s="27"/>
      <c r="C396" s="28"/>
      <c r="D396" s="28"/>
      <c r="E396" s="24"/>
      <c r="F396" s="24"/>
      <c r="G396" s="24"/>
      <c r="H396" s="24"/>
      <c r="I396" s="24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28"/>
      <c r="B397" s="27"/>
      <c r="C397" s="24"/>
      <c r="D397" s="24"/>
      <c r="E397" s="28"/>
      <c r="F397" s="28"/>
      <c r="G397" s="28"/>
      <c r="H397" s="28"/>
      <c r="I397" s="28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28"/>
      <c r="B398" s="27"/>
      <c r="C398" s="24"/>
      <c r="D398" s="24"/>
      <c r="E398" s="28"/>
      <c r="F398" s="28"/>
      <c r="G398" s="28"/>
      <c r="H398" s="28"/>
      <c r="I398" s="28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28"/>
      <c r="B399" s="27"/>
      <c r="C399" s="24"/>
      <c r="D399" s="24"/>
      <c r="E399" s="28"/>
      <c r="F399" s="28"/>
      <c r="G399" s="28"/>
      <c r="H399" s="28"/>
      <c r="I399" s="28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28"/>
      <c r="B400" s="29"/>
      <c r="C400" s="23"/>
      <c r="D400" s="23"/>
      <c r="E400" s="24"/>
      <c r="F400" s="24"/>
      <c r="G400" s="24"/>
      <c r="H400" s="24"/>
      <c r="I400" s="24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28"/>
      <c r="B401" s="27"/>
      <c r="C401" s="28"/>
      <c r="D401" s="28"/>
      <c r="E401" s="24"/>
      <c r="F401" s="24"/>
      <c r="G401" s="24"/>
      <c r="H401" s="24"/>
      <c r="I401" s="24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28"/>
      <c r="B402" s="27"/>
      <c r="C402" s="28"/>
      <c r="D402" s="28"/>
      <c r="E402" s="24"/>
      <c r="F402" s="24"/>
      <c r="G402" s="24"/>
      <c r="H402" s="24"/>
      <c r="I402" s="24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28"/>
      <c r="B403" s="27"/>
      <c r="C403" s="24"/>
      <c r="D403" s="24"/>
      <c r="E403" s="28"/>
      <c r="F403" s="28"/>
      <c r="G403" s="28"/>
      <c r="H403" s="28"/>
      <c r="I403" s="28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28"/>
      <c r="B404" s="27"/>
      <c r="C404" s="24"/>
      <c r="D404" s="24"/>
      <c r="E404" s="28"/>
      <c r="F404" s="28"/>
      <c r="G404" s="28"/>
      <c r="H404" s="28"/>
      <c r="I404" s="28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28"/>
      <c r="B405" s="27"/>
      <c r="C405" s="28"/>
      <c r="D405" s="28"/>
      <c r="E405" s="24"/>
      <c r="F405" s="24"/>
      <c r="G405" s="24"/>
      <c r="H405" s="24"/>
      <c r="I405" s="24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28"/>
      <c r="B406" s="27"/>
      <c r="C406" s="28"/>
      <c r="D406" s="28"/>
      <c r="E406" s="24"/>
      <c r="F406" s="24"/>
      <c r="G406" s="24"/>
      <c r="H406" s="24"/>
      <c r="I406" s="24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28"/>
      <c r="B407" s="27"/>
      <c r="C407" s="24"/>
      <c r="D407" s="24"/>
      <c r="E407" s="28"/>
      <c r="F407" s="28"/>
      <c r="G407" s="28"/>
      <c r="H407" s="28"/>
      <c r="I407" s="28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28"/>
      <c r="B408" s="27"/>
      <c r="C408" s="24"/>
      <c r="D408" s="24"/>
      <c r="E408" s="28"/>
      <c r="F408" s="28"/>
      <c r="G408" s="28"/>
      <c r="H408" s="28"/>
      <c r="I408" s="28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28"/>
      <c r="B409" s="27"/>
      <c r="C409" s="28"/>
      <c r="D409" s="28"/>
      <c r="E409" s="24"/>
      <c r="F409" s="24"/>
      <c r="G409" s="24"/>
      <c r="H409" s="24"/>
      <c r="I409" s="24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28"/>
      <c r="B410" s="29"/>
      <c r="C410" s="23"/>
      <c r="D410" s="23"/>
      <c r="E410" s="24"/>
      <c r="F410" s="24"/>
      <c r="G410" s="24"/>
      <c r="H410" s="24"/>
      <c r="I410" s="24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28"/>
      <c r="B411" s="27"/>
      <c r="C411" s="28"/>
      <c r="D411" s="28"/>
      <c r="E411" s="24"/>
      <c r="F411" s="24"/>
      <c r="G411" s="24"/>
      <c r="H411" s="24"/>
      <c r="I411" s="24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28"/>
      <c r="B412" s="27"/>
      <c r="C412" s="28"/>
      <c r="D412" s="28"/>
      <c r="E412" s="24"/>
      <c r="F412" s="24"/>
      <c r="G412" s="24"/>
      <c r="H412" s="24"/>
      <c r="I412" s="24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28"/>
      <c r="B413" s="27"/>
      <c r="C413" s="28"/>
      <c r="D413" s="28"/>
      <c r="E413" s="24"/>
      <c r="F413" s="24"/>
      <c r="G413" s="24"/>
      <c r="H413" s="24"/>
      <c r="I413" s="24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28"/>
      <c r="B414" s="27"/>
      <c r="C414" s="28"/>
      <c r="D414" s="28"/>
      <c r="E414" s="24"/>
      <c r="F414" s="24"/>
      <c r="G414" s="24"/>
      <c r="H414" s="24"/>
      <c r="I414" s="24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28"/>
      <c r="B415" s="27"/>
      <c r="C415" s="24"/>
      <c r="D415" s="24"/>
      <c r="E415" s="28"/>
      <c r="F415" s="28"/>
      <c r="G415" s="28"/>
      <c r="H415" s="28"/>
      <c r="I415" s="28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28"/>
      <c r="B416" s="27"/>
      <c r="C416" s="24"/>
      <c r="D416" s="24"/>
      <c r="E416" s="28"/>
      <c r="F416" s="28"/>
      <c r="G416" s="28"/>
      <c r="H416" s="28"/>
      <c r="I416" s="28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28"/>
      <c r="B417" s="27"/>
      <c r="C417" s="24"/>
      <c r="D417" s="24"/>
      <c r="E417" s="28"/>
      <c r="F417" s="28"/>
      <c r="G417" s="28"/>
      <c r="H417" s="28"/>
      <c r="I417" s="28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28"/>
      <c r="B418" s="27"/>
      <c r="C418" s="24"/>
      <c r="D418" s="24"/>
      <c r="E418" s="28"/>
      <c r="F418" s="28"/>
      <c r="G418" s="28"/>
      <c r="H418" s="28"/>
      <c r="I418" s="28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28"/>
      <c r="B419" s="27"/>
      <c r="C419" s="24"/>
      <c r="D419" s="24"/>
      <c r="E419" s="28"/>
      <c r="F419" s="28"/>
      <c r="G419" s="28"/>
      <c r="H419" s="28"/>
      <c r="I419" s="28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28"/>
      <c r="B420" s="27"/>
      <c r="C420" s="24"/>
      <c r="D420" s="24"/>
      <c r="E420" s="28"/>
      <c r="F420" s="28"/>
      <c r="G420" s="28"/>
      <c r="H420" s="28"/>
      <c r="I420" s="28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28"/>
      <c r="B421" s="27"/>
      <c r="C421" s="24"/>
      <c r="D421" s="24"/>
      <c r="E421" s="28"/>
      <c r="F421" s="28"/>
      <c r="G421" s="28"/>
      <c r="H421" s="28"/>
      <c r="I421" s="28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28"/>
      <c r="B422" s="27"/>
      <c r="C422" s="24"/>
      <c r="D422" s="24"/>
      <c r="E422" s="28"/>
      <c r="F422" s="28"/>
      <c r="G422" s="28"/>
      <c r="H422" s="28"/>
      <c r="I422" s="28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28"/>
      <c r="B423" s="27"/>
      <c r="C423" s="24"/>
      <c r="D423" s="24"/>
      <c r="E423" s="28"/>
      <c r="F423" s="28"/>
      <c r="G423" s="28"/>
      <c r="H423" s="28"/>
      <c r="I423" s="28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28"/>
      <c r="B424" s="27"/>
      <c r="C424" s="28"/>
      <c r="D424" s="28"/>
      <c r="E424" s="24"/>
      <c r="F424" s="24"/>
      <c r="G424" s="24"/>
      <c r="H424" s="24"/>
      <c r="I424" s="24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28"/>
      <c r="B425" s="27"/>
      <c r="C425" s="24"/>
      <c r="D425" s="24"/>
      <c r="E425" s="28"/>
      <c r="F425" s="28"/>
      <c r="G425" s="28"/>
      <c r="H425" s="28"/>
      <c r="I425" s="28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28"/>
      <c r="B426" s="27"/>
      <c r="C426" s="24"/>
      <c r="D426" s="24"/>
      <c r="E426" s="28"/>
      <c r="F426" s="28"/>
      <c r="G426" s="28"/>
      <c r="H426" s="28"/>
      <c r="I426" s="28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28"/>
      <c r="B427" s="27"/>
      <c r="C427" s="24"/>
      <c r="D427" s="24"/>
      <c r="E427" s="28"/>
      <c r="F427" s="28"/>
      <c r="G427" s="28"/>
      <c r="H427" s="28"/>
      <c r="I427" s="28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28"/>
      <c r="B428" s="27"/>
      <c r="C428" s="24"/>
      <c r="D428" s="24"/>
      <c r="E428" s="28"/>
      <c r="F428" s="28"/>
      <c r="G428" s="28"/>
      <c r="H428" s="28"/>
      <c r="I428" s="28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28"/>
      <c r="B429" s="27"/>
      <c r="C429" s="24"/>
      <c r="D429" s="24"/>
      <c r="E429" s="28"/>
      <c r="F429" s="28"/>
      <c r="G429" s="28"/>
      <c r="H429" s="28"/>
      <c r="I429" s="28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28"/>
      <c r="B430" s="27"/>
      <c r="C430" s="24"/>
      <c r="D430" s="24"/>
      <c r="E430" s="28"/>
      <c r="F430" s="28"/>
      <c r="G430" s="28"/>
      <c r="H430" s="28"/>
      <c r="I430" s="28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28"/>
      <c r="B431" s="27"/>
      <c r="C431" s="24"/>
      <c r="D431" s="24"/>
      <c r="E431" s="28"/>
      <c r="F431" s="28"/>
      <c r="G431" s="28"/>
      <c r="H431" s="28"/>
      <c r="I431" s="28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28"/>
      <c r="B432" s="27"/>
      <c r="C432" s="24"/>
      <c r="D432" s="24"/>
      <c r="E432" s="28"/>
      <c r="F432" s="28"/>
      <c r="G432" s="28"/>
      <c r="H432" s="28"/>
      <c r="I432" s="28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28"/>
      <c r="B433" s="27"/>
      <c r="C433" s="24"/>
      <c r="D433" s="24"/>
      <c r="E433" s="28"/>
      <c r="F433" s="28"/>
      <c r="G433" s="28"/>
      <c r="H433" s="28"/>
      <c r="I433" s="28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28"/>
      <c r="B434" s="27"/>
      <c r="C434" s="24"/>
      <c r="D434" s="24"/>
      <c r="E434" s="28"/>
      <c r="F434" s="28"/>
      <c r="G434" s="28"/>
      <c r="H434" s="28"/>
      <c r="I434" s="28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28"/>
      <c r="B435" s="27"/>
      <c r="C435" s="24"/>
      <c r="D435" s="24"/>
      <c r="E435" s="28"/>
      <c r="F435" s="28"/>
      <c r="G435" s="28"/>
      <c r="H435" s="28"/>
      <c r="I435" s="28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28"/>
      <c r="B436" s="29"/>
      <c r="C436" s="23"/>
      <c r="D436" s="23"/>
      <c r="E436" s="24"/>
      <c r="F436" s="24"/>
      <c r="G436" s="24"/>
      <c r="H436" s="24"/>
      <c r="I436" s="24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28"/>
      <c r="B437" s="27"/>
      <c r="C437" s="28"/>
      <c r="D437" s="28"/>
      <c r="E437" s="24"/>
      <c r="F437" s="24"/>
      <c r="G437" s="24"/>
      <c r="H437" s="24"/>
      <c r="I437" s="24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28"/>
      <c r="B438" s="27"/>
      <c r="C438" s="28"/>
      <c r="D438" s="28"/>
      <c r="E438" s="24"/>
      <c r="F438" s="24"/>
      <c r="G438" s="24"/>
      <c r="H438" s="24"/>
      <c r="I438" s="24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28"/>
      <c r="B439" s="27"/>
      <c r="C439" s="28"/>
      <c r="D439" s="28"/>
      <c r="E439" s="24"/>
      <c r="F439" s="24"/>
      <c r="G439" s="24"/>
      <c r="H439" s="24"/>
      <c r="I439" s="24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28"/>
      <c r="B440" s="27"/>
      <c r="C440" s="28"/>
      <c r="D440" s="28"/>
      <c r="E440" s="24"/>
      <c r="F440" s="24"/>
      <c r="G440" s="24"/>
      <c r="H440" s="24"/>
      <c r="I440" s="24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28"/>
      <c r="B441" s="27"/>
      <c r="C441" s="24"/>
      <c r="D441" s="24"/>
      <c r="E441" s="28"/>
      <c r="F441" s="28"/>
      <c r="G441" s="28"/>
      <c r="H441" s="28"/>
      <c r="I441" s="28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28"/>
      <c r="B442" s="27"/>
      <c r="C442" s="24"/>
      <c r="D442" s="24"/>
      <c r="E442" s="28"/>
      <c r="F442" s="28"/>
      <c r="G442" s="28"/>
      <c r="H442" s="28"/>
      <c r="I442" s="28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28"/>
      <c r="B443" s="27"/>
      <c r="C443" s="24"/>
      <c r="D443" s="24"/>
      <c r="E443" s="28"/>
      <c r="F443" s="28"/>
      <c r="G443" s="28"/>
      <c r="H443" s="28"/>
      <c r="I443" s="28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28"/>
      <c r="B444" s="27"/>
      <c r="C444" s="24"/>
      <c r="D444" s="24"/>
      <c r="E444" s="28"/>
      <c r="F444" s="28"/>
      <c r="G444" s="28"/>
      <c r="H444" s="28"/>
      <c r="I444" s="28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28"/>
      <c r="B445" s="27"/>
      <c r="C445" s="24"/>
      <c r="D445" s="24"/>
      <c r="E445" s="28"/>
      <c r="F445" s="28"/>
      <c r="G445" s="28"/>
      <c r="H445" s="28"/>
      <c r="I445" s="28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28"/>
      <c r="B446" s="27"/>
      <c r="C446" s="24"/>
      <c r="D446" s="24"/>
      <c r="E446" s="28"/>
      <c r="F446" s="28"/>
      <c r="G446" s="28"/>
      <c r="H446" s="28"/>
      <c r="I446" s="28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28"/>
      <c r="B447" s="27"/>
      <c r="C447" s="24"/>
      <c r="D447" s="24"/>
      <c r="E447" s="28"/>
      <c r="F447" s="28"/>
      <c r="G447" s="28"/>
      <c r="H447" s="28"/>
      <c r="I447" s="28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28"/>
      <c r="B448" s="27"/>
      <c r="C448" s="24"/>
      <c r="D448" s="24"/>
      <c r="E448" s="28"/>
      <c r="F448" s="28"/>
      <c r="G448" s="28"/>
      <c r="H448" s="28"/>
      <c r="I448" s="28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28"/>
      <c r="B449" s="27"/>
      <c r="C449" s="24"/>
      <c r="D449" s="24"/>
      <c r="E449" s="28"/>
      <c r="F449" s="28"/>
      <c r="G449" s="28"/>
      <c r="H449" s="28"/>
      <c r="I449" s="28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28"/>
      <c r="B450" s="27"/>
      <c r="C450" s="28"/>
      <c r="D450" s="28"/>
      <c r="E450" s="24"/>
      <c r="F450" s="24"/>
      <c r="G450" s="24"/>
      <c r="H450" s="24"/>
      <c r="I450" s="24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28"/>
      <c r="B451" s="27"/>
      <c r="C451" s="24"/>
      <c r="D451" s="24"/>
      <c r="E451" s="28"/>
      <c r="F451" s="28"/>
      <c r="G451" s="28"/>
      <c r="H451" s="28"/>
      <c r="I451" s="28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28"/>
      <c r="B452" s="27"/>
      <c r="C452" s="24"/>
      <c r="D452" s="24"/>
      <c r="E452" s="28"/>
      <c r="F452" s="28"/>
      <c r="G452" s="28"/>
      <c r="H452" s="28"/>
      <c r="I452" s="28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28"/>
      <c r="B453" s="27"/>
      <c r="C453" s="24"/>
      <c r="D453" s="24"/>
      <c r="E453" s="28"/>
      <c r="F453" s="28"/>
      <c r="G453" s="28"/>
      <c r="H453" s="28"/>
      <c r="I453" s="28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28"/>
      <c r="B454" s="27"/>
      <c r="C454" s="24"/>
      <c r="D454" s="24"/>
      <c r="E454" s="28"/>
      <c r="F454" s="28"/>
      <c r="G454" s="28"/>
      <c r="H454" s="28"/>
      <c r="I454" s="28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28"/>
      <c r="B455" s="27"/>
      <c r="C455" s="24"/>
      <c r="D455" s="24"/>
      <c r="E455" s="28"/>
      <c r="F455" s="28"/>
      <c r="G455" s="28"/>
      <c r="H455" s="28"/>
      <c r="I455" s="28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28"/>
      <c r="B456" s="27"/>
      <c r="C456" s="24"/>
      <c r="D456" s="24"/>
      <c r="E456" s="28"/>
      <c r="F456" s="28"/>
      <c r="G456" s="28"/>
      <c r="H456" s="28"/>
      <c r="I456" s="28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28"/>
      <c r="B457" s="27"/>
      <c r="C457" s="24"/>
      <c r="D457" s="24"/>
      <c r="E457" s="28"/>
      <c r="F457" s="28"/>
      <c r="G457" s="28"/>
      <c r="H457" s="28"/>
      <c r="I457" s="28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28"/>
      <c r="B458" s="27"/>
      <c r="C458" s="24"/>
      <c r="D458" s="24"/>
      <c r="E458" s="28"/>
      <c r="F458" s="28"/>
      <c r="G458" s="28"/>
      <c r="H458" s="28"/>
      <c r="I458" s="28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28"/>
      <c r="B459" s="27"/>
      <c r="C459" s="24"/>
      <c r="D459" s="24"/>
      <c r="E459" s="28"/>
      <c r="F459" s="28"/>
      <c r="G459" s="28"/>
      <c r="H459" s="28"/>
      <c r="I459" s="28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28"/>
      <c r="B460" s="27"/>
      <c r="C460" s="24"/>
      <c r="D460" s="24"/>
      <c r="E460" s="28"/>
      <c r="F460" s="28"/>
      <c r="G460" s="28"/>
      <c r="H460" s="28"/>
      <c r="I460" s="28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28"/>
      <c r="B461" s="27"/>
      <c r="C461" s="24"/>
      <c r="D461" s="24"/>
      <c r="E461" s="28"/>
      <c r="F461" s="28"/>
      <c r="G461" s="28"/>
      <c r="H461" s="28"/>
      <c r="I461" s="28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28"/>
      <c r="B462" s="29"/>
      <c r="C462" s="23"/>
      <c r="D462" s="23"/>
      <c r="E462" s="24"/>
      <c r="F462" s="24"/>
      <c r="G462" s="24"/>
      <c r="H462" s="24"/>
      <c r="I462" s="24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28"/>
      <c r="B463" s="32"/>
      <c r="C463" s="33"/>
      <c r="D463" s="33"/>
      <c r="E463" s="24"/>
      <c r="F463" s="24"/>
      <c r="G463" s="24"/>
      <c r="H463" s="24"/>
      <c r="I463" s="24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28"/>
      <c r="B464" s="34"/>
      <c r="C464" s="35"/>
      <c r="D464" s="35"/>
      <c r="E464" s="36"/>
      <c r="F464" s="36"/>
      <c r="G464" s="36"/>
      <c r="H464" s="36"/>
      <c r="I464" s="36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28"/>
      <c r="B465" s="19"/>
      <c r="C465" s="37"/>
      <c r="D465" s="37"/>
      <c r="E465" s="24"/>
      <c r="F465" s="24"/>
      <c r="G465" s="24"/>
      <c r="H465" s="24"/>
      <c r="I465" s="24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28"/>
      <c r="B466" s="19"/>
      <c r="C466" s="37"/>
      <c r="D466" s="37"/>
      <c r="E466" s="24"/>
      <c r="F466" s="24"/>
      <c r="G466" s="24"/>
      <c r="H466" s="24"/>
      <c r="I466" s="24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28"/>
      <c r="B467" s="19"/>
      <c r="C467" s="37"/>
      <c r="D467" s="37"/>
      <c r="E467" s="24"/>
      <c r="F467" s="24"/>
      <c r="G467" s="24"/>
      <c r="H467" s="24"/>
      <c r="I467" s="24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28"/>
      <c r="B468" s="34"/>
      <c r="C468" s="35"/>
      <c r="D468" s="35"/>
      <c r="E468" s="36"/>
      <c r="F468" s="36"/>
      <c r="G468" s="36"/>
      <c r="H468" s="36"/>
      <c r="I468" s="36"/>
      <c r="J468" s="60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x14ac:dyDescent="0.25">
      <c r="A469" s="128"/>
      <c r="B469" s="19"/>
      <c r="C469" s="37"/>
      <c r="D469" s="37"/>
      <c r="E469" s="24"/>
      <c r="F469" s="24"/>
      <c r="G469" s="24"/>
      <c r="H469" s="24"/>
      <c r="I469" s="24"/>
      <c r="J469" s="60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x14ac:dyDescent="0.25">
      <c r="A470" s="128"/>
      <c r="B470" s="19"/>
      <c r="C470" s="24"/>
      <c r="D470" s="24"/>
      <c r="E470" s="37"/>
      <c r="F470" s="37"/>
      <c r="G470" s="37"/>
      <c r="H470" s="37"/>
      <c r="I470" s="37"/>
    </row>
    <row r="471" spans="1:22" x14ac:dyDescent="0.25">
      <c r="A471" s="128"/>
      <c r="B471" s="19"/>
      <c r="C471" s="24"/>
      <c r="D471" s="24"/>
      <c r="E471" s="37"/>
      <c r="F471" s="37"/>
      <c r="G471" s="37"/>
      <c r="H471" s="37"/>
      <c r="I471" s="37"/>
    </row>
    <row r="472" spans="1:22" x14ac:dyDescent="0.25">
      <c r="A472" s="128"/>
      <c r="B472" s="19"/>
      <c r="C472" s="24"/>
      <c r="D472" s="24"/>
      <c r="E472" s="37"/>
      <c r="F472" s="37"/>
      <c r="G472" s="37"/>
      <c r="H472" s="37"/>
      <c r="I472" s="37"/>
    </row>
    <row r="473" spans="1:22" x14ac:dyDescent="0.25">
      <c r="A473" s="128"/>
      <c r="B473" s="19"/>
      <c r="C473" s="24"/>
      <c r="D473" s="24"/>
      <c r="E473" s="37"/>
      <c r="F473" s="37"/>
      <c r="G473" s="37"/>
      <c r="H473" s="37"/>
      <c r="I473" s="37"/>
    </row>
    <row r="474" spans="1:22" x14ac:dyDescent="0.25">
      <c r="A474" s="128"/>
      <c r="B474" s="19"/>
      <c r="C474" s="24"/>
      <c r="D474" s="24"/>
      <c r="E474" s="37"/>
      <c r="F474" s="37"/>
      <c r="G474" s="37"/>
      <c r="H474" s="37"/>
      <c r="I474" s="37"/>
    </row>
    <row r="475" spans="1:22" x14ac:dyDescent="0.25">
      <c r="A475" s="128"/>
      <c r="B475" s="19"/>
      <c r="C475" s="24"/>
      <c r="D475" s="24"/>
      <c r="E475" s="37"/>
      <c r="F475" s="37"/>
      <c r="G475" s="37"/>
      <c r="H475" s="37"/>
      <c r="I475" s="37"/>
    </row>
    <row r="476" spans="1:22" x14ac:dyDescent="0.25">
      <c r="A476" s="128"/>
      <c r="B476" s="34"/>
      <c r="C476" s="35"/>
      <c r="D476" s="35"/>
      <c r="E476" s="36"/>
      <c r="F476" s="36"/>
      <c r="G476" s="36"/>
      <c r="H476" s="36"/>
      <c r="I476" s="36"/>
    </row>
    <row r="477" spans="1:22" x14ac:dyDescent="0.25">
      <c r="A477" s="128"/>
      <c r="B477" s="19"/>
      <c r="C477" s="37"/>
      <c r="D477" s="37"/>
      <c r="E477" s="24"/>
      <c r="F477" s="24"/>
      <c r="G477" s="24"/>
      <c r="H477" s="24"/>
      <c r="I477" s="24"/>
    </row>
    <row r="478" spans="1:22" x14ac:dyDescent="0.25">
      <c r="A478" s="128"/>
      <c r="B478" s="19"/>
      <c r="C478" s="37"/>
      <c r="D478" s="37"/>
      <c r="E478" s="24"/>
      <c r="F478" s="24"/>
      <c r="G478" s="24"/>
      <c r="H478" s="24"/>
      <c r="I478" s="24"/>
    </row>
    <row r="479" spans="1:22" x14ac:dyDescent="0.25">
      <c r="A479" s="128"/>
      <c r="B479" s="19"/>
      <c r="C479" s="37"/>
      <c r="D479" s="37"/>
      <c r="E479" s="24"/>
      <c r="F479" s="24"/>
      <c r="G479" s="24"/>
      <c r="H479" s="24"/>
      <c r="I479" s="24"/>
    </row>
    <row r="480" spans="1:22" x14ac:dyDescent="0.25">
      <c r="B480" s="19"/>
      <c r="C480" s="37"/>
      <c r="D480" s="37"/>
      <c r="E480" s="24"/>
      <c r="F480" s="24"/>
      <c r="G480" s="24"/>
      <c r="H480" s="24"/>
      <c r="I480" s="24"/>
      <c r="J480" s="18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22" s="12" customFormat="1" x14ac:dyDescent="0.25">
      <c r="A481" s="129"/>
      <c r="B481" s="19"/>
      <c r="C481" s="37"/>
      <c r="D481" s="37"/>
      <c r="E481" s="24"/>
      <c r="F481" s="24"/>
      <c r="G481" s="24"/>
      <c r="H481" s="24"/>
      <c r="I481" s="24"/>
      <c r="J481" s="49"/>
    </row>
    <row r="482" spans="1:22" s="12" customFormat="1" x14ac:dyDescent="0.25">
      <c r="A482" s="129"/>
      <c r="B482" s="32"/>
      <c r="C482" s="33"/>
      <c r="D482" s="33"/>
      <c r="E482" s="24"/>
      <c r="F482" s="24"/>
      <c r="G482" s="24"/>
      <c r="H482" s="24"/>
      <c r="I482" s="24"/>
      <c r="J482" s="49"/>
    </row>
    <row r="483" spans="1:22" s="12" customFormat="1" x14ac:dyDescent="0.25">
      <c r="A483" s="129"/>
      <c r="B483" s="19"/>
      <c r="C483" s="37"/>
      <c r="D483" s="37"/>
      <c r="E483" s="24"/>
      <c r="F483" s="24"/>
      <c r="G483" s="24"/>
      <c r="H483" s="24"/>
      <c r="I483" s="24"/>
      <c r="J483" s="49"/>
    </row>
    <row r="484" spans="1:22" s="12" customFormat="1" x14ac:dyDescent="0.25">
      <c r="A484" s="129"/>
      <c r="B484" s="19"/>
      <c r="C484" s="37"/>
      <c r="D484" s="37"/>
      <c r="E484" s="24"/>
      <c r="F484" s="24"/>
      <c r="G484" s="24"/>
      <c r="H484" s="24"/>
      <c r="I484" s="24"/>
      <c r="J484" s="49"/>
    </row>
    <row r="485" spans="1:22" s="12" customFormat="1" x14ac:dyDescent="0.25">
      <c r="A485" s="129"/>
      <c r="B485" s="19"/>
      <c r="C485" s="37"/>
      <c r="D485" s="37"/>
      <c r="E485" s="24"/>
      <c r="F485" s="24"/>
      <c r="G485" s="24"/>
      <c r="H485" s="24"/>
      <c r="I485" s="24"/>
      <c r="J485" s="49"/>
    </row>
    <row r="486" spans="1:22" s="12" customFormat="1" x14ac:dyDescent="0.25">
      <c r="A486" s="129"/>
      <c r="B486" s="19"/>
      <c r="C486" s="37"/>
      <c r="D486" s="37"/>
      <c r="E486" s="24"/>
      <c r="F486" s="24"/>
      <c r="G486" s="24"/>
      <c r="H486" s="24"/>
      <c r="I486" s="24"/>
      <c r="J486" s="49"/>
    </row>
    <row r="487" spans="1:22" s="12" customFormat="1" x14ac:dyDescent="0.25">
      <c r="A487" s="129"/>
      <c r="B487" s="19"/>
      <c r="C487" s="37"/>
      <c r="D487" s="37"/>
      <c r="E487" s="24"/>
      <c r="F487" s="24"/>
      <c r="G487" s="24"/>
      <c r="H487" s="24"/>
      <c r="I487" s="24"/>
      <c r="J487" s="49"/>
    </row>
    <row r="488" spans="1:22" s="12" customFormat="1" x14ac:dyDescent="0.25">
      <c r="A488" s="129"/>
      <c r="B488" s="19"/>
      <c r="C488" s="37"/>
      <c r="D488" s="37"/>
      <c r="E488" s="24"/>
      <c r="F488" s="24"/>
      <c r="G488" s="24"/>
      <c r="H488" s="24"/>
      <c r="I488" s="24"/>
      <c r="J488" s="49"/>
    </row>
    <row r="489" spans="1:22" x14ac:dyDescent="0.25">
      <c r="A489" s="128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x14ac:dyDescent="0.25">
      <c r="A490" s="128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x14ac:dyDescent="0.25">
      <c r="A491" s="128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x14ac:dyDescent="0.25">
      <c r="A492" s="128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x14ac:dyDescent="0.25">
      <c r="A493" s="128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x14ac:dyDescent="0.25">
      <c r="A494" s="128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x14ac:dyDescent="0.25">
      <c r="A495" s="128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x14ac:dyDescent="0.25">
      <c r="A496" s="128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x14ac:dyDescent="0.25">
      <c r="A497" s="128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x14ac:dyDescent="0.25">
      <c r="A498" s="128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x14ac:dyDescent="0.25">
      <c r="A499" s="128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x14ac:dyDescent="0.25">
      <c r="A500" s="128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x14ac:dyDescent="0.25">
      <c r="A501" s="128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x14ac:dyDescent="0.25">
      <c r="A502" s="128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x14ac:dyDescent="0.25">
      <c r="A503" s="128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x14ac:dyDescent="0.25">
      <c r="A504" s="128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x14ac:dyDescent="0.25">
      <c r="A505" s="128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x14ac:dyDescent="0.25">
      <c r="A506" s="128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x14ac:dyDescent="0.25">
      <c r="A507" s="128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x14ac:dyDescent="0.25">
      <c r="A508" s="128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x14ac:dyDescent="0.25">
      <c r="A509" s="128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x14ac:dyDescent="0.25">
      <c r="A510" s="128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x14ac:dyDescent="0.25">
      <c r="A511" s="128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x14ac:dyDescent="0.25">
      <c r="A512" s="128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x14ac:dyDescent="0.25">
      <c r="A513" s="128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x14ac:dyDescent="0.25">
      <c r="A514" s="128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x14ac:dyDescent="0.25">
      <c r="A515" s="128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x14ac:dyDescent="0.25">
      <c r="A516" s="128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28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28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28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28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28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28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28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28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28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28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28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28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28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28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28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28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28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28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28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28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28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28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28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28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28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28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28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28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28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28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28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28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28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28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28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28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28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28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28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28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28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28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28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28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28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28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28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28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28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28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28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28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28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28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28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28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28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28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28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28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28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28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28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28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28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28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28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28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28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28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28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28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28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28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28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28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28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28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28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28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28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28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28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28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28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28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28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28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28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28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28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28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28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28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28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28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28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28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28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28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28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28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28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28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28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28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28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28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28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28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28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28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28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28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28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28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28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28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28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28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28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28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28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28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28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28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28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28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28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28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28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28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28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28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28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28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28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28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28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28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28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28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28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28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28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28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28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28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28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28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28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28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28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28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28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28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28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28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28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28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28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28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28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28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28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28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28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28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28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28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28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28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28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28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28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28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28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28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28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28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28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28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28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28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28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28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28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28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28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28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28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28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28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28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28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28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28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28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28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28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28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28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28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x14ac:dyDescent="0.25">
      <c r="A720" s="128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x14ac:dyDescent="0.25">
      <c r="A721" s="128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</sheetData>
  <mergeCells count="245">
    <mergeCell ref="K2:V2"/>
    <mergeCell ref="F2:F4"/>
    <mergeCell ref="C5:E5"/>
    <mergeCell ref="C6:E6"/>
    <mergeCell ref="C20:E20"/>
    <mergeCell ref="C21:E21"/>
    <mergeCell ref="C22:E22"/>
    <mergeCell ref="T3:V3"/>
    <mergeCell ref="K3:S3"/>
    <mergeCell ref="C23:E23"/>
    <mergeCell ref="B2:E4"/>
    <mergeCell ref="H2:J2"/>
    <mergeCell ref="H3:H4"/>
    <mergeCell ref="I3:I4"/>
    <mergeCell ref="J3:J4"/>
    <mergeCell ref="C30:E30"/>
    <mergeCell ref="C31:E31"/>
    <mergeCell ref="C32:E32"/>
    <mergeCell ref="G2:G4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4:E44"/>
    <mergeCell ref="C45:E45"/>
    <mergeCell ref="C46:E46"/>
    <mergeCell ref="C47:E47"/>
    <mergeCell ref="D48:E48"/>
    <mergeCell ref="D49:E49"/>
    <mergeCell ref="C36:E36"/>
    <mergeCell ref="C37:E37"/>
    <mergeCell ref="C38:E38"/>
    <mergeCell ref="C39:E39"/>
    <mergeCell ref="C40:E40"/>
    <mergeCell ref="C41:E41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D69:E69"/>
    <mergeCell ref="D70:E70"/>
    <mergeCell ref="D71:E71"/>
    <mergeCell ref="C72:E72"/>
    <mergeCell ref="D73:E73"/>
    <mergeCell ref="C62:E62"/>
    <mergeCell ref="C63:E63"/>
    <mergeCell ref="C64:E64"/>
    <mergeCell ref="C65:E65"/>
    <mergeCell ref="C66:E66"/>
    <mergeCell ref="C67:E67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C119:E119"/>
    <mergeCell ref="D120:E120"/>
    <mergeCell ref="D121:E121"/>
    <mergeCell ref="C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31:E131"/>
    <mergeCell ref="D132:E132"/>
    <mergeCell ref="D133:E133"/>
    <mergeCell ref="C134:E134"/>
    <mergeCell ref="C135:E135"/>
    <mergeCell ref="C136:E136"/>
    <mergeCell ref="D125:E125"/>
    <mergeCell ref="D126:E126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C148:E148"/>
    <mergeCell ref="C137:E137"/>
    <mergeCell ref="D138:E138"/>
    <mergeCell ref="D139:E139"/>
    <mergeCell ref="D140:E140"/>
    <mergeCell ref="D141:E141"/>
    <mergeCell ref="D142:E142"/>
    <mergeCell ref="C155:E155"/>
    <mergeCell ref="C156:E156"/>
    <mergeCell ref="C157:E157"/>
    <mergeCell ref="C158:E158"/>
    <mergeCell ref="C159:E159"/>
    <mergeCell ref="C160:E160"/>
    <mergeCell ref="C149:E149"/>
    <mergeCell ref="C150:E150"/>
    <mergeCell ref="C151:E151"/>
    <mergeCell ref="D152:E152"/>
    <mergeCell ref="D153:E153"/>
    <mergeCell ref="C154:E154"/>
    <mergeCell ref="D167:E167"/>
    <mergeCell ref="D168:E168"/>
    <mergeCell ref="D169:E169"/>
    <mergeCell ref="D170:E170"/>
    <mergeCell ref="D171:E171"/>
    <mergeCell ref="D172:E172"/>
    <mergeCell ref="C161:E161"/>
    <mergeCell ref="C162:E162"/>
    <mergeCell ref="C163:E163"/>
    <mergeCell ref="C164:E164"/>
    <mergeCell ref="C165:E165"/>
    <mergeCell ref="C166:E166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C177:E177"/>
    <mergeCell ref="D178:E178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C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C202:E202"/>
    <mergeCell ref="C215:E215"/>
    <mergeCell ref="C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C214:E214"/>
    <mergeCell ref="C227:E227"/>
    <mergeCell ref="C228:E228"/>
    <mergeCell ref="C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39:E239"/>
    <mergeCell ref="C240:E240"/>
    <mergeCell ref="C241:E241"/>
    <mergeCell ref="C242:E242"/>
    <mergeCell ref="C243:E243"/>
    <mergeCell ref="C244:E244"/>
    <mergeCell ref="C233:E233"/>
    <mergeCell ref="D234:E234"/>
    <mergeCell ref="D235:E235"/>
    <mergeCell ref="D236:E236"/>
    <mergeCell ref="D237:E237"/>
    <mergeCell ref="D238:E238"/>
    <mergeCell ref="B257:E257"/>
    <mergeCell ref="C251:E251"/>
    <mergeCell ref="C252:E252"/>
    <mergeCell ref="C253:E253"/>
    <mergeCell ref="C254:E254"/>
    <mergeCell ref="C255:E255"/>
    <mergeCell ref="C256:E256"/>
    <mergeCell ref="C245:E245"/>
    <mergeCell ref="C246:E246"/>
    <mergeCell ref="D247:E247"/>
    <mergeCell ref="D248:E248"/>
    <mergeCell ref="C249:E249"/>
    <mergeCell ref="C250:E250"/>
  </mergeCells>
  <pageMargins left="0.25" right="0.25" top="0.75" bottom="0.75" header="0.3" footer="0.3"/>
  <pageSetup paperSize="9" scale="59" orientation="landscape" horizontalDpi="4294967293" r:id="rId1"/>
  <headerFooter>
    <oddHeader>&amp;C&amp;"Times New Roman,Félkövér"&amp;12 081030 Sportlétesítmények, edzőtáborok működtetése és fejlesztéseKiadások - 2017.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Összesítő</vt:lpstr>
      <vt:lpstr>Összesítő cofog</vt:lpstr>
      <vt:lpstr>Bevételek</vt:lpstr>
      <vt:lpstr>Kiadások</vt:lpstr>
      <vt:lpstr>Igazgatás</vt:lpstr>
      <vt:lpstr>Községgazd</vt:lpstr>
      <vt:lpstr>Vagyongazd</vt:lpstr>
      <vt:lpstr>Közút</vt:lpstr>
      <vt:lpstr>Sport</vt:lpstr>
      <vt:lpstr>Közművelődés</vt:lpstr>
      <vt:lpstr>Támogatás</vt:lpstr>
      <vt:lpstr>Bevételek!Nyomtatási_terület</vt:lpstr>
      <vt:lpstr>Igazgatás!Nyomtatási_terület</vt:lpstr>
      <vt:lpstr>Kiadások!Nyomtatási_terület</vt:lpstr>
      <vt:lpstr>Közművelődés!Nyomtatási_terület</vt:lpstr>
      <vt:lpstr>Közút!Nyomtatási_terület</vt:lpstr>
      <vt:lpstr>Községgazd!Nyomtatási_terület</vt:lpstr>
      <vt:lpstr>Sport!Nyomtatási_terület</vt:lpstr>
      <vt:lpstr>Támogatás!Nyomtatási_terület</vt:lpstr>
      <vt:lpstr>Vagyongazd!Nyomtatási_terület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fjozsefne</cp:lastModifiedBy>
  <cp:lastPrinted>2017-11-03T08:25:00Z</cp:lastPrinted>
  <dcterms:created xsi:type="dcterms:W3CDTF">2015-11-28T12:14:02Z</dcterms:created>
  <dcterms:modified xsi:type="dcterms:W3CDTF">2017-11-06T15:09:39Z</dcterms:modified>
</cp:coreProperties>
</file>